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style4.xml" ContentType="application/vnd.ms-office.chartsty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3.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4.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3.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omments2.xml" ContentType="application/vnd.openxmlformats-officedocument.spreadsheetml.comments+xml"/>
  <Override PartName="/xl/threadedComments/threadedComment2.xml" ContentType="application/vnd.ms-excel.threadedcomments+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docProps/app.xml" ContentType="application/vnd.openxmlformats-officedocument.extended-properties+xml"/>
  <Override PartName="/xl/comments3.xml" ContentType="application/vnd.openxmlformats-officedocument.spreadsheetml.comments+xml"/>
  <Override PartName="/xl/tables/table12.xml" ContentType="application/vnd.openxmlformats-officedocument.spreadsheetml.table+xml"/>
  <Override PartName="/xl/comments4.xml" ContentType="application/vnd.openxmlformats-officedocument.spreadsheetml.comments+xml"/>
  <Override PartName="/xl/threadedComments/threadedComment4.xml" ContentType="application/vnd.ms-excel.threadedcomment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xl/threadedComments/threadedComment3.xml" ContentType="application/vnd.ms-excel.threadedcomments+xml"/>
  <Override PartName="/docProps/core.xml" ContentType="application/vnd.openxmlformats-package.core-properties+xml"/>
  <Override PartName="/docMetadata/LabelInfo.xml" ContentType="application/vnd.ms-office.classificationlabel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usdagcc.sharepoint.com/sites/FNS-SNAP/Shared Documents/Employment and Training/Federal Contracts/SNAP to Skills/FY24-25/Deliverables/Planning and Budgeting Tools/"/>
    </mc:Choice>
  </mc:AlternateContent>
  <xr:revisionPtr revIDLastSave="0" documentId="8_{91A49A24-108D-4C3F-991C-789580EBCAFB}" xr6:coauthVersionLast="47" xr6:coauthVersionMax="47" xr10:uidLastSave="{00000000-0000-0000-0000-000000000000}"/>
  <bookViews>
    <workbookView xWindow="57480" yWindow="-120" windowWidth="29040" windowHeight="17520" activeTab="1" xr2:uid="{F6C7C832-385F-4036-AF57-9B42CAC8CB65}"/>
  </bookViews>
  <sheets>
    <sheet name="Instructions" sheetId="35" r:id="rId1"/>
    <sheet name="Program Overview" sheetId="29" r:id="rId2"/>
    <sheet name="Components Overview" sheetId="32" r:id="rId3"/>
    <sheet name="Detailed County" sheetId="34" r:id="rId4"/>
    <sheet name="Detailed Provider" sheetId="31" r:id="rId5"/>
  </sheets>
  <definedNames>
    <definedName name="_xlnm._FilterDatabase" localSheetId="2" hidden="1">'Components Overview'!$A$18:$AF$42</definedName>
    <definedName name="_xlnm._FilterDatabase" localSheetId="3" hidden="1">'Detailed County'!$B$32:$B$56</definedName>
    <definedName name="_xlnm._FilterDatabase" localSheetId="4" hidden="1">'Detailed Provider'!$B$32:$B$56</definedName>
    <definedName name="Component_Checks_Threshold" localSheetId="2">'Components Overview'!$B$15</definedName>
    <definedName name="Component_Checks_Threshold" localSheetId="3">'Detailed County'!$B$17</definedName>
    <definedName name="Component_Checks_Threshold">'Program Overview'!$B$15</definedName>
    <definedName name="Data_Source" localSheetId="0">Instructions!$D:$D</definedName>
    <definedName name="Data_Source_Code" localSheetId="0">Instructions!$C:$C</definedName>
    <definedName name="FFY_1" localSheetId="2">'Components Overview'!$B$11</definedName>
    <definedName name="FFY_1" localSheetId="3">'Detailed County'!$B$13</definedName>
    <definedName name="FFY_1" localSheetId="4">'Detailed Provider'!$B$13</definedName>
    <definedName name="FFY_1" localSheetId="1">'Program Overview'!$B$11</definedName>
    <definedName name="FFY_2" localSheetId="2">'Components Overview'!$B$12</definedName>
    <definedName name="FFY_2" localSheetId="3">'Detailed County'!$B$14</definedName>
    <definedName name="FFY_2" localSheetId="4">'Detailed Provider'!$B$14</definedName>
    <definedName name="FFY_2" localSheetId="1">'Program Overview'!$B$12</definedName>
    <definedName name="FFY_3" localSheetId="2">'Components Overview'!$B$13</definedName>
    <definedName name="FFY_3" localSheetId="3">'Detailed County'!$B$15</definedName>
    <definedName name="FFY_3" localSheetId="4">'Detailed Provider'!$B$15</definedName>
    <definedName name="FFY_3" localSheetId="1">'Program Overview'!$B$13</definedName>
    <definedName name="IndivProvider_Checks_Threshold" localSheetId="3">'Detailed County'!$B$17</definedName>
    <definedName name="IndivProvider_Checks_Threshold" localSheetId="4">'Detailed Provider'!$B$17</definedName>
    <definedName name="_xlnm.Print_Area" localSheetId="0">Instructions!$A$1:$E$57</definedName>
    <definedName name="_xlnm.Print_Titles" localSheetId="2">'Components Overview'!$A:$A,'Components Overview'!$17:$18</definedName>
    <definedName name="_xlnm.Print_Titles" localSheetId="3">'Detailed County'!$A:$A,'Detailed County'!$19:$20</definedName>
    <definedName name="_xlnm.Print_Titles" localSheetId="4">'Detailed Provider'!$A:$A,'Detailed Provider'!$19:$20</definedName>
    <definedName name="_xlnm.Print_Titles" localSheetId="1">'Program Overview'!$A:$A</definedName>
    <definedName name="Provider_Actual_Expenditures" localSheetId="0">Instructions!$D$32</definedName>
    <definedName name="Provider_Actual_Participants" localSheetId="0">Instructions!$D$36</definedName>
    <definedName name="Provider_Budget" localSheetId="0">Instructions!$D$31</definedName>
    <definedName name="Provider_Planned_Participants" localSheetId="0">Instructions!$D$35</definedName>
    <definedName name="State_Actual_Expenditures" localSheetId="0">Instructions!$D$16</definedName>
    <definedName name="State_Actual_Participants" localSheetId="0">Instructions!$D$20</definedName>
    <definedName name="State_Budget" localSheetId="0">Instructions!$D$15</definedName>
    <definedName name="State_Check_Threshold">'Program Overview'!$B$15</definedName>
    <definedName name="State_Component_Actual_Expenditures" localSheetId="0">Instructions!$D$22</definedName>
    <definedName name="State_Component_Budget" localSheetId="0">Instructions!$D$21</definedName>
    <definedName name="STATE_OR_PROVIDER" localSheetId="2">'Components Overview'!$B$2</definedName>
    <definedName name="STATE_OR_PROVIDER" localSheetId="3">'Detailed County'!$B$2</definedName>
    <definedName name="STATE_OR_PROVIDER" localSheetId="4">'Detailed Provider'!$B$2</definedName>
    <definedName name="STATE_OR_PROVIDER" localSheetId="1">'Program Overview'!$B$2</definedName>
    <definedName name="State_Planned_Participants" localSheetId="0">Instructions!$D$17</definedName>
    <definedName name="STATE_PROV_NAME" localSheetId="2">'Components Overview'!$B$3</definedName>
    <definedName name="STATE_PROV_NAME" localSheetId="3">'Detailed County'!$B$3</definedName>
    <definedName name="STATE_PROV_NAME" localSheetId="4">'Detailed Provider'!$B$3</definedName>
    <definedName name="STATE_PROV_NAME" localSheetId="1">'Program Overview'!$K$3</definedName>
    <definedName name="State_Total_Actual_Participants" localSheetId="1">'Program Overview'!$C$28,'Program Overview'!$H$28,'Program Overview'!$M$28</definedName>
    <definedName name="State_Total_Actual_Participants">#REF!,#REF!,#REF!</definedName>
    <definedName name="State_Total_Budget" localSheetId="1">'Program Overview'!$B$20,'Program Overview'!$G$20,'Program Overview'!$L$20</definedName>
    <definedName name="State_Total_Budget">#REF!,#REF!,#REF!</definedName>
    <definedName name="State_Total_Planned" localSheetId="1">'Program Overview'!$C$20,'Program Overview'!$H$20,'Program Overview'!$M$20</definedName>
    <definedName name="State_Total_Planned">#REF!,#REF!,#REF!</definedName>
    <definedName name="TitleRegion1.A34.B38.2">Table5[[#Headers],[Type of Data]]</definedName>
    <definedName name="TitleRegion1.A40.C56.1">Table3[[#Headers],[Tab name]]</definedName>
    <definedName name="TitleRegion1.A46.B50.3">Table8[[#Headers],[Type of Data]]</definedName>
    <definedName name="TitleRegion1.A60.B64.4">Table13[[#Headers],[Type of Data]]</definedName>
    <definedName name="TitleRegion1.A60.B64.5">Table17[[#Headers],[Type of Data]]</definedName>
    <definedName name="TitleRegion2.A14.E36.1">Table2[[#Headers],[Excel workbook
Tab]]</definedName>
    <definedName name="TitleRegion2.A18.AJ42.3">Table7[[#Headers],[Components]]</definedName>
    <definedName name="TitleRegion2.A18.R30.2">Table4[[#Headers],[Data]]</definedName>
    <definedName name="TitleRegion2.A32.AD56.4">Table12[[#Headers],[County Data]]</definedName>
    <definedName name="TitleRegion2.A32.AD56.5">Table16[[#Headers],[Provider Data]]</definedName>
    <definedName name="TitleRegion3.A10.B13.2">Table1[[#Headers],[Federal Fiscal Years]]</definedName>
    <definedName name="TitleRegion3.A10.B13.3">Table6[[#Headers],[Federal fiscal year]]</definedName>
    <definedName name="TitleRegion3.A20.AD27.4">Table11[[#Headers],[Provider Data]]</definedName>
    <definedName name="TitleRegion3.A20.AD27.5">Table15[[#Headers],[Provider Data]]</definedName>
    <definedName name="TitleRegion4.A12.B15.4">Table10[[#Headers],[Federal fiscal year]]</definedName>
    <definedName name="TitleRegion4.A12.B15.5">Table14[[#Headers],[Federal fiscal year]]</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1" i="34" l="1"/>
  <c r="Q22" i="29"/>
  <c r="L17" i="29"/>
  <c r="M17" i="29"/>
  <c r="N17" i="29"/>
  <c r="O17" i="29"/>
  <c r="P17" i="29"/>
  <c r="R1" i="32"/>
  <c r="K17" i="29"/>
  <c r="J17" i="29"/>
  <c r="H17" i="29"/>
  <c r="G17" i="29"/>
  <c r="F17" i="29"/>
  <c r="E17" i="29"/>
  <c r="C17" i="29"/>
  <c r="B17" i="29"/>
  <c r="AF17" i="32"/>
  <c r="AE17" i="32"/>
  <c r="AD17" i="32"/>
  <c r="AC17" i="32"/>
  <c r="AB17" i="32"/>
  <c r="Z17" i="32"/>
  <c r="Y17" i="32"/>
  <c r="X17" i="32"/>
  <c r="W17" i="32"/>
  <c r="V17" i="32"/>
  <c r="U17" i="32"/>
  <c r="T17" i="32"/>
  <c r="S17" i="32"/>
  <c r="R17" i="32"/>
  <c r="P17" i="32"/>
  <c r="O17" i="32"/>
  <c r="N17" i="32"/>
  <c r="M17" i="32"/>
  <c r="L17" i="32"/>
  <c r="K17" i="32"/>
  <c r="J17" i="32"/>
  <c r="I17" i="32"/>
  <c r="H17" i="32"/>
  <c r="F17" i="32"/>
  <c r="E17" i="32"/>
  <c r="D17" i="32"/>
  <c r="C17" i="32"/>
  <c r="Z19" i="31"/>
  <c r="Y19" i="31"/>
  <c r="X19" i="31"/>
  <c r="W19" i="31"/>
  <c r="U19" i="31"/>
  <c r="T19" i="31"/>
  <c r="S19" i="31"/>
  <c r="R19" i="31"/>
  <c r="Q19" i="31"/>
  <c r="P19" i="31"/>
  <c r="O19" i="31"/>
  <c r="M19" i="31"/>
  <c r="L19" i="31"/>
  <c r="K19" i="31"/>
  <c r="J19" i="31"/>
  <c r="I19" i="31"/>
  <c r="H19" i="31"/>
  <c r="G19" i="31"/>
  <c r="E19" i="31"/>
  <c r="D19" i="31"/>
  <c r="C19" i="31"/>
  <c r="Z19" i="34"/>
  <c r="Y19" i="34"/>
  <c r="X19" i="34"/>
  <c r="W19" i="34"/>
  <c r="U19" i="34"/>
  <c r="T19" i="34"/>
  <c r="S19" i="34"/>
  <c r="R19" i="34"/>
  <c r="Q19" i="34"/>
  <c r="P19" i="34"/>
  <c r="O19" i="34"/>
  <c r="M19" i="34"/>
  <c r="L19" i="34"/>
  <c r="K19" i="34"/>
  <c r="J19" i="34"/>
  <c r="I19" i="34"/>
  <c r="H19" i="34"/>
  <c r="G19" i="34"/>
  <c r="E19" i="34"/>
  <c r="D19" i="34"/>
  <c r="C19" i="34"/>
  <c r="AD27" i="31"/>
  <c r="AC27" i="31"/>
  <c r="AC26" i="31"/>
  <c r="AQ22" i="31"/>
  <c r="AP22" i="31"/>
  <c r="AO22" i="31"/>
  <c r="AN22" i="31"/>
  <c r="AM22" i="31"/>
  <c r="AK22" i="31"/>
  <c r="AJ22" i="31"/>
  <c r="AQ26" i="31"/>
  <c r="AP26" i="31"/>
  <c r="AN26" i="31"/>
  <c r="AM26" i="31"/>
  <c r="AK26" i="31"/>
  <c r="AI26" i="31"/>
  <c r="AH26" i="31"/>
  <c r="Z27" i="31"/>
  <c r="Y27" i="31"/>
  <c r="X27" i="31"/>
  <c r="U27" i="31"/>
  <c r="R27" i="31"/>
  <c r="Q27" i="31"/>
  <c r="P27" i="31"/>
  <c r="M27" i="31"/>
  <c r="J27" i="31"/>
  <c r="I27" i="31"/>
  <c r="H27" i="31"/>
  <c r="E27" i="31"/>
  <c r="Z26" i="31"/>
  <c r="Y26" i="31"/>
  <c r="X26" i="31"/>
  <c r="AJ26" i="31" s="1"/>
  <c r="U26" i="31"/>
  <c r="R26" i="31"/>
  <c r="Q26" i="31"/>
  <c r="P26" i="31"/>
  <c r="AO26" i="31" s="1"/>
  <c r="AD26" i="31" s="1"/>
  <c r="M26" i="31"/>
  <c r="AL26" i="31" s="1"/>
  <c r="J26" i="31"/>
  <c r="I26" i="31"/>
  <c r="H26" i="31"/>
  <c r="E26" i="31"/>
  <c r="Z25" i="31"/>
  <c r="Y25" i="31"/>
  <c r="X25" i="31"/>
  <c r="U25" i="31"/>
  <c r="R25" i="31"/>
  <c r="Q25" i="31"/>
  <c r="P25" i="31"/>
  <c r="M25" i="31"/>
  <c r="J25" i="31"/>
  <c r="I25" i="31"/>
  <c r="H25" i="31"/>
  <c r="E25" i="31"/>
  <c r="W24" i="31"/>
  <c r="V24" i="31"/>
  <c r="T24" i="31"/>
  <c r="S24" i="31"/>
  <c r="U24" i="31" s="1"/>
  <c r="O24" i="31"/>
  <c r="N24" i="31"/>
  <c r="L24" i="31"/>
  <c r="K24" i="31"/>
  <c r="Q24" i="31" s="1"/>
  <c r="G24" i="31"/>
  <c r="F24" i="31"/>
  <c r="D24" i="31"/>
  <c r="C24" i="31"/>
  <c r="U23" i="31"/>
  <c r="M23" i="31"/>
  <c r="E23" i="31"/>
  <c r="U22" i="31"/>
  <c r="AH22" i="31" s="1"/>
  <c r="M22" i="31"/>
  <c r="AL22" i="31" s="1"/>
  <c r="AC22" i="31" s="1"/>
  <c r="E22" i="31"/>
  <c r="X21" i="31"/>
  <c r="T21" i="31"/>
  <c r="S21" i="31"/>
  <c r="Y21" i="31" s="1"/>
  <c r="P21" i="31"/>
  <c r="L21" i="31"/>
  <c r="R21" i="31" s="1"/>
  <c r="K21" i="31"/>
  <c r="Q21" i="31" s="1"/>
  <c r="H21" i="31"/>
  <c r="D21" i="31"/>
  <c r="C21" i="31"/>
  <c r="I21" i="31" s="1"/>
  <c r="AB26" i="31" l="1"/>
  <c r="AA26" i="31"/>
  <c r="X24" i="31"/>
  <c r="U21" i="31"/>
  <c r="AI22" i="31"/>
  <c r="AA22" i="31" s="1"/>
  <c r="Z21" i="31"/>
  <c r="Y24" i="31"/>
  <c r="R24" i="31"/>
  <c r="P24" i="31"/>
  <c r="I24" i="31"/>
  <c r="H24" i="31"/>
  <c r="E24" i="31"/>
  <c r="E21" i="31"/>
  <c r="J21" i="31"/>
  <c r="J24" i="31"/>
  <c r="Z24" i="31"/>
  <c r="M24" i="31"/>
  <c r="M21" i="31"/>
  <c r="AA47" i="34" l="1"/>
  <c r="AA55" i="34"/>
  <c r="AA27" i="34"/>
  <c r="AQ23" i="31"/>
  <c r="AP23" i="31"/>
  <c r="AO23" i="31"/>
  <c r="AN23" i="31"/>
  <c r="AM23" i="31"/>
  <c r="AK23" i="31"/>
  <c r="AJ23" i="31"/>
  <c r="AK23" i="34"/>
  <c r="AK22" i="34"/>
  <c r="M25" i="34"/>
  <c r="AL25" i="34" s="1"/>
  <c r="AC25" i="34" s="1"/>
  <c r="R25" i="34"/>
  <c r="Q25" i="34"/>
  <c r="P25" i="34"/>
  <c r="AO25" i="34" s="1"/>
  <c r="AD25" i="34" s="1"/>
  <c r="U25" i="34"/>
  <c r="AH25" i="34" s="1"/>
  <c r="Z25" i="34"/>
  <c r="Y25" i="34"/>
  <c r="X25" i="34"/>
  <c r="AK25" i="34" s="1"/>
  <c r="AJ25" i="31"/>
  <c r="AO25" i="31"/>
  <c r="AH23" i="31"/>
  <c r="AH25" i="31"/>
  <c r="AL25" i="31"/>
  <c r="AL23" i="31"/>
  <c r="AQ56" i="34"/>
  <c r="AP56" i="34"/>
  <c r="AN56" i="34"/>
  <c r="AM56" i="34"/>
  <c r="AK56" i="34"/>
  <c r="AI56" i="34"/>
  <c r="AD56" i="34"/>
  <c r="AC56" i="34"/>
  <c r="Z56" i="34"/>
  <c r="Y56" i="34"/>
  <c r="X56" i="34"/>
  <c r="AJ56" i="34" s="1"/>
  <c r="U56" i="34"/>
  <c r="AH56" i="34" s="1"/>
  <c r="R56" i="34"/>
  <c r="Q56" i="34"/>
  <c r="P56" i="34"/>
  <c r="AO56" i="34" s="1"/>
  <c r="M56" i="34"/>
  <c r="AL56" i="34" s="1"/>
  <c r="J56" i="34"/>
  <c r="I56" i="34"/>
  <c r="H56" i="34"/>
  <c r="E56" i="34"/>
  <c r="AQ55" i="34"/>
  <c r="AP55" i="34"/>
  <c r="AN55" i="34"/>
  <c r="AM55" i="34"/>
  <c r="AL55" i="34"/>
  <c r="AK55" i="34"/>
  <c r="AI55" i="34"/>
  <c r="AH55" i="34"/>
  <c r="AD55" i="34"/>
  <c r="AC55" i="34"/>
  <c r="Z55" i="34"/>
  <c r="Y55" i="34"/>
  <c r="X55" i="34"/>
  <c r="AJ55" i="34" s="1"/>
  <c r="U55" i="34"/>
  <c r="R55" i="34"/>
  <c r="Q55" i="34"/>
  <c r="P55" i="34"/>
  <c r="AO55" i="34" s="1"/>
  <c r="M55" i="34"/>
  <c r="J55" i="34"/>
  <c r="I55" i="34"/>
  <c r="H55" i="34"/>
  <c r="E55" i="34"/>
  <c r="AQ54" i="34"/>
  <c r="AP54" i="34"/>
  <c r="AN54" i="34"/>
  <c r="AM54" i="34"/>
  <c r="AK54" i="34"/>
  <c r="AI54" i="34"/>
  <c r="AD54" i="34"/>
  <c r="AC54" i="34"/>
  <c r="Z54" i="34"/>
  <c r="Y54" i="34"/>
  <c r="X54" i="34"/>
  <c r="AJ54" i="34" s="1"/>
  <c r="AA54" i="34" s="1"/>
  <c r="U54" i="34"/>
  <c r="AH54" i="34" s="1"/>
  <c r="R54" i="34"/>
  <c r="Q54" i="34"/>
  <c r="P54" i="34"/>
  <c r="AO54" i="34" s="1"/>
  <c r="M54" i="34"/>
  <c r="AL54" i="34" s="1"/>
  <c r="J54" i="34"/>
  <c r="I54" i="34"/>
  <c r="H54" i="34"/>
  <c r="E54" i="34"/>
  <c r="AQ53" i="34"/>
  <c r="AP53" i="34"/>
  <c r="AN53" i="34"/>
  <c r="AM53" i="34"/>
  <c r="AL53" i="34"/>
  <c r="AK53" i="34"/>
  <c r="AI53" i="34"/>
  <c r="AD53" i="34"/>
  <c r="AC53" i="34"/>
  <c r="Z53" i="34"/>
  <c r="Y53" i="34"/>
  <c r="X53" i="34"/>
  <c r="AJ53" i="34" s="1"/>
  <c r="AA53" i="34" s="1"/>
  <c r="U53" i="34"/>
  <c r="AH53" i="34" s="1"/>
  <c r="R53" i="34"/>
  <c r="Q53" i="34"/>
  <c r="P53" i="34"/>
  <c r="AO53" i="34" s="1"/>
  <c r="M53" i="34"/>
  <c r="J53" i="34"/>
  <c r="I53" i="34"/>
  <c r="H53" i="34"/>
  <c r="E53" i="34"/>
  <c r="AQ52" i="34"/>
  <c r="AP52" i="34"/>
  <c r="AN52" i="34"/>
  <c r="AM52" i="34"/>
  <c r="AK52" i="34"/>
  <c r="AI52" i="34"/>
  <c r="AD52" i="34"/>
  <c r="AC52" i="34"/>
  <c r="Z52" i="34"/>
  <c r="Y52" i="34"/>
  <c r="X52" i="34"/>
  <c r="AJ52" i="34" s="1"/>
  <c r="U52" i="34"/>
  <c r="AH52" i="34" s="1"/>
  <c r="R52" i="34"/>
  <c r="Q52" i="34"/>
  <c r="P52" i="34"/>
  <c r="AO52" i="34" s="1"/>
  <c r="M52" i="34"/>
  <c r="AL52" i="34" s="1"/>
  <c r="J52" i="34"/>
  <c r="I52" i="34"/>
  <c r="H52" i="34"/>
  <c r="E52" i="34"/>
  <c r="AQ51" i="34"/>
  <c r="AP51" i="34"/>
  <c r="AN51" i="34"/>
  <c r="AM51" i="34"/>
  <c r="AK51" i="34"/>
  <c r="AJ51" i="34"/>
  <c r="AB51" i="34" s="1"/>
  <c r="AI51" i="34"/>
  <c r="AH51" i="34"/>
  <c r="AD51" i="34"/>
  <c r="AC51" i="34"/>
  <c r="Z51" i="34"/>
  <c r="Y51" i="34"/>
  <c r="X51" i="34"/>
  <c r="U51" i="34"/>
  <c r="R51" i="34"/>
  <c r="Q51" i="34"/>
  <c r="P51" i="34"/>
  <c r="AO51" i="34" s="1"/>
  <c r="M51" i="34"/>
  <c r="AL51" i="34" s="1"/>
  <c r="J51" i="34"/>
  <c r="I51" i="34"/>
  <c r="H51" i="34"/>
  <c r="E51" i="34"/>
  <c r="AQ50" i="34"/>
  <c r="AP50" i="34"/>
  <c r="AN50" i="34"/>
  <c r="AM50" i="34"/>
  <c r="AL50" i="34"/>
  <c r="AK50" i="34"/>
  <c r="AI50" i="34"/>
  <c r="AH50" i="34"/>
  <c r="AD50" i="34"/>
  <c r="AC50" i="34"/>
  <c r="Z50" i="34"/>
  <c r="Y50" i="34"/>
  <c r="X50" i="34"/>
  <c r="AJ50" i="34" s="1"/>
  <c r="AA50" i="34" s="1"/>
  <c r="U50" i="34"/>
  <c r="R50" i="34"/>
  <c r="Q50" i="34"/>
  <c r="P50" i="34"/>
  <c r="AO50" i="34" s="1"/>
  <c r="M50" i="34"/>
  <c r="J50" i="34"/>
  <c r="I50" i="34"/>
  <c r="H50" i="34"/>
  <c r="E50" i="34"/>
  <c r="AQ49" i="34"/>
  <c r="AP49" i="34"/>
  <c r="AN49" i="34"/>
  <c r="AM49" i="34"/>
  <c r="AK49" i="34"/>
  <c r="AI49" i="34"/>
  <c r="AD49" i="34"/>
  <c r="AC49" i="34"/>
  <c r="Z49" i="34"/>
  <c r="Y49" i="34"/>
  <c r="X49" i="34"/>
  <c r="AJ49" i="34" s="1"/>
  <c r="U49" i="34"/>
  <c r="AH49" i="34" s="1"/>
  <c r="R49" i="34"/>
  <c r="Q49" i="34"/>
  <c r="P49" i="34"/>
  <c r="AO49" i="34" s="1"/>
  <c r="M49" i="34"/>
  <c r="AL49" i="34" s="1"/>
  <c r="J49" i="34"/>
  <c r="I49" i="34"/>
  <c r="H49" i="34"/>
  <c r="E49" i="34"/>
  <c r="AQ48" i="34"/>
  <c r="AP48" i="34"/>
  <c r="AN48" i="34"/>
  <c r="AM48" i="34"/>
  <c r="AL48" i="34"/>
  <c r="AK48" i="34"/>
  <c r="AI48" i="34"/>
  <c r="AH48" i="34"/>
  <c r="AD48" i="34"/>
  <c r="AC48" i="34"/>
  <c r="Z48" i="34"/>
  <c r="Y48" i="34"/>
  <c r="X48" i="34"/>
  <c r="AJ48" i="34" s="1"/>
  <c r="AA48" i="34" s="1"/>
  <c r="U48" i="34"/>
  <c r="R48" i="34"/>
  <c r="Q48" i="34"/>
  <c r="P48" i="34"/>
  <c r="AO48" i="34" s="1"/>
  <c r="M48" i="34"/>
  <c r="J48" i="34"/>
  <c r="I48" i="34"/>
  <c r="H48" i="34"/>
  <c r="E48" i="34"/>
  <c r="AQ47" i="34"/>
  <c r="AP47" i="34"/>
  <c r="AN47" i="34"/>
  <c r="AM47" i="34"/>
  <c r="AK47" i="34"/>
  <c r="AI47" i="34"/>
  <c r="AD47" i="34"/>
  <c r="AC47" i="34"/>
  <c r="Z47" i="34"/>
  <c r="Y47" i="34"/>
  <c r="X47" i="34"/>
  <c r="AJ47" i="34" s="1"/>
  <c r="U47" i="34"/>
  <c r="AH47" i="34" s="1"/>
  <c r="R47" i="34"/>
  <c r="Q47" i="34"/>
  <c r="P47" i="34"/>
  <c r="AO47" i="34" s="1"/>
  <c r="M47" i="34"/>
  <c r="AL47" i="34" s="1"/>
  <c r="J47" i="34"/>
  <c r="I47" i="34"/>
  <c r="H47" i="34"/>
  <c r="E47" i="34"/>
  <c r="AQ46" i="34"/>
  <c r="AP46" i="34"/>
  <c r="AN46" i="34"/>
  <c r="AM46" i="34"/>
  <c r="AL46" i="34"/>
  <c r="AK46" i="34"/>
  <c r="AI46" i="34"/>
  <c r="AD46" i="34"/>
  <c r="AC46" i="34"/>
  <c r="Z46" i="34"/>
  <c r="Y46" i="34"/>
  <c r="X46" i="34"/>
  <c r="AJ46" i="34" s="1"/>
  <c r="AA46" i="34" s="1"/>
  <c r="U46" i="34"/>
  <c r="AH46" i="34" s="1"/>
  <c r="R46" i="34"/>
  <c r="Q46" i="34"/>
  <c r="P46" i="34"/>
  <c r="AO46" i="34" s="1"/>
  <c r="M46" i="34"/>
  <c r="J46" i="34"/>
  <c r="I46" i="34"/>
  <c r="H46" i="34"/>
  <c r="E46" i="34"/>
  <c r="AQ45" i="34"/>
  <c r="AP45" i="34"/>
  <c r="AN45" i="34"/>
  <c r="AM45" i="34"/>
  <c r="AK45" i="34"/>
  <c r="AI45" i="34"/>
  <c r="AH45" i="34"/>
  <c r="AD45" i="34"/>
  <c r="AC45" i="34"/>
  <c r="Z45" i="34"/>
  <c r="Y45" i="34"/>
  <c r="X45" i="34"/>
  <c r="AJ45" i="34" s="1"/>
  <c r="U45" i="34"/>
  <c r="R45" i="34"/>
  <c r="Q45" i="34"/>
  <c r="P45" i="34"/>
  <c r="AO45" i="34" s="1"/>
  <c r="M45" i="34"/>
  <c r="AL45" i="34" s="1"/>
  <c r="J45" i="34"/>
  <c r="I45" i="34"/>
  <c r="H45" i="34"/>
  <c r="E45" i="34"/>
  <c r="AQ44" i="34"/>
  <c r="AP44" i="34"/>
  <c r="AN44" i="34"/>
  <c r="AM44" i="34"/>
  <c r="AK44" i="34"/>
  <c r="AJ44" i="34"/>
  <c r="AB44" i="34" s="1"/>
  <c r="AI44" i="34"/>
  <c r="AH44" i="34"/>
  <c r="AD44" i="34"/>
  <c r="AC44" i="34"/>
  <c r="Z44" i="34"/>
  <c r="Y44" i="34"/>
  <c r="X44" i="34"/>
  <c r="U44" i="34"/>
  <c r="R44" i="34"/>
  <c r="Q44" i="34"/>
  <c r="P44" i="34"/>
  <c r="AO44" i="34" s="1"/>
  <c r="M44" i="34"/>
  <c r="AL44" i="34" s="1"/>
  <c r="J44" i="34"/>
  <c r="I44" i="34"/>
  <c r="H44" i="34"/>
  <c r="E44" i="34"/>
  <c r="AQ43" i="34"/>
  <c r="AP43" i="34"/>
  <c r="AN43" i="34"/>
  <c r="AM43" i="34"/>
  <c r="AL43" i="34"/>
  <c r="AK43" i="34"/>
  <c r="AI43" i="34"/>
  <c r="AH43" i="34"/>
  <c r="AD43" i="34"/>
  <c r="AC43" i="34"/>
  <c r="Z43" i="34"/>
  <c r="Y43" i="34"/>
  <c r="X43" i="34"/>
  <c r="AJ43" i="34" s="1"/>
  <c r="AA43" i="34" s="1"/>
  <c r="U43" i="34"/>
  <c r="R43" i="34"/>
  <c r="Q43" i="34"/>
  <c r="P43" i="34"/>
  <c r="AO43" i="34" s="1"/>
  <c r="M43" i="34"/>
  <c r="J43" i="34"/>
  <c r="I43" i="34"/>
  <c r="H43" i="34"/>
  <c r="E43" i="34"/>
  <c r="AQ42" i="34"/>
  <c r="AP42" i="34"/>
  <c r="AN42" i="34"/>
  <c r="AM42" i="34"/>
  <c r="Z42" i="34"/>
  <c r="Y42" i="34"/>
  <c r="X42" i="34"/>
  <c r="AK42" i="34" s="1"/>
  <c r="U42" i="34"/>
  <c r="AI42" i="34" s="1"/>
  <c r="R42" i="34"/>
  <c r="Q42" i="34"/>
  <c r="P42" i="34"/>
  <c r="AO42" i="34" s="1"/>
  <c r="AD42" i="34" s="1"/>
  <c r="M42" i="34"/>
  <c r="AL42" i="34" s="1"/>
  <c r="AC42" i="34" s="1"/>
  <c r="J42" i="34"/>
  <c r="I42" i="34"/>
  <c r="H42" i="34"/>
  <c r="E42" i="34"/>
  <c r="AQ41" i="34"/>
  <c r="AP41" i="34"/>
  <c r="AN41" i="34"/>
  <c r="AM41" i="34"/>
  <c r="AL41" i="34"/>
  <c r="AK41" i="34"/>
  <c r="AI41" i="34"/>
  <c r="AH41" i="34"/>
  <c r="AD41" i="34"/>
  <c r="AC41" i="34"/>
  <c r="Z41" i="34"/>
  <c r="Y41" i="34"/>
  <c r="X41" i="34"/>
  <c r="AJ41" i="34" s="1"/>
  <c r="AA41" i="34" s="1"/>
  <c r="U41" i="34"/>
  <c r="R41" i="34"/>
  <c r="Q41" i="34"/>
  <c r="P41" i="34"/>
  <c r="AO41" i="34" s="1"/>
  <c r="M41" i="34"/>
  <c r="J41" i="34"/>
  <c r="I41" i="34"/>
  <c r="H41" i="34"/>
  <c r="E41" i="34"/>
  <c r="AQ40" i="34"/>
  <c r="AP40" i="34"/>
  <c r="AO40" i="34"/>
  <c r="AD40" i="34" s="1"/>
  <c r="AN40" i="34"/>
  <c r="AM40" i="34"/>
  <c r="Z40" i="34"/>
  <c r="Y40" i="34"/>
  <c r="X40" i="34"/>
  <c r="AK40" i="34" s="1"/>
  <c r="U40" i="34"/>
  <c r="AI40" i="34" s="1"/>
  <c r="R40" i="34"/>
  <c r="Q40" i="34"/>
  <c r="P40" i="34"/>
  <c r="M40" i="34"/>
  <c r="AL40" i="34" s="1"/>
  <c r="AC40" i="34" s="1"/>
  <c r="J40" i="34"/>
  <c r="I40" i="34"/>
  <c r="H40" i="34"/>
  <c r="E40" i="34"/>
  <c r="AQ39" i="34"/>
  <c r="AP39" i="34"/>
  <c r="AN39" i="34"/>
  <c r="AM39" i="34"/>
  <c r="AL39" i="34"/>
  <c r="AK39" i="34"/>
  <c r="AI39" i="34"/>
  <c r="AD39" i="34"/>
  <c r="AC39" i="34"/>
  <c r="Z39" i="34"/>
  <c r="Y39" i="34"/>
  <c r="X39" i="34"/>
  <c r="AJ39" i="34" s="1"/>
  <c r="AA39" i="34" s="1"/>
  <c r="U39" i="34"/>
  <c r="AH39" i="34" s="1"/>
  <c r="R39" i="34"/>
  <c r="Q39" i="34"/>
  <c r="P39" i="34"/>
  <c r="AO39" i="34" s="1"/>
  <c r="M39" i="34"/>
  <c r="J39" i="34"/>
  <c r="I39" i="34"/>
  <c r="H39" i="34"/>
  <c r="E39" i="34"/>
  <c r="AQ38" i="34"/>
  <c r="AP38" i="34"/>
  <c r="AN38" i="34"/>
  <c r="AM38" i="34"/>
  <c r="AK38" i="34"/>
  <c r="AJ38" i="34"/>
  <c r="AB38" i="34" s="1"/>
  <c r="AI38" i="34"/>
  <c r="AH38" i="34"/>
  <c r="AD38" i="34"/>
  <c r="AC38" i="34"/>
  <c r="Z38" i="34"/>
  <c r="Y38" i="34"/>
  <c r="X38" i="34"/>
  <c r="U38" i="34"/>
  <c r="R38" i="34"/>
  <c r="Q38" i="34"/>
  <c r="P38" i="34"/>
  <c r="AO38" i="34" s="1"/>
  <c r="M38" i="34"/>
  <c r="AL38" i="34" s="1"/>
  <c r="J38" i="34"/>
  <c r="I38" i="34"/>
  <c r="H38" i="34"/>
  <c r="E38" i="34"/>
  <c r="AQ37" i="34"/>
  <c r="AP37" i="34"/>
  <c r="AN37" i="34"/>
  <c r="AM37" i="34"/>
  <c r="AK37" i="34"/>
  <c r="AI37" i="34"/>
  <c r="AH37" i="34"/>
  <c r="AD37" i="34"/>
  <c r="AC37" i="34"/>
  <c r="Z37" i="34"/>
  <c r="Y37" i="34"/>
  <c r="X37" i="34"/>
  <c r="AJ37" i="34" s="1"/>
  <c r="U37" i="34"/>
  <c r="R37" i="34"/>
  <c r="Q37" i="34"/>
  <c r="P37" i="34"/>
  <c r="AO37" i="34" s="1"/>
  <c r="M37" i="34"/>
  <c r="AL37" i="34" s="1"/>
  <c r="J37" i="34"/>
  <c r="I37" i="34"/>
  <c r="H37" i="34"/>
  <c r="E37" i="34"/>
  <c r="AQ36" i="34"/>
  <c r="AP36" i="34"/>
  <c r="AN36" i="34"/>
  <c r="AM36" i="34"/>
  <c r="AL36" i="34"/>
  <c r="AK36" i="34"/>
  <c r="AI36" i="34"/>
  <c r="AH36" i="34"/>
  <c r="AD36" i="34"/>
  <c r="AC36" i="34"/>
  <c r="Z36" i="34"/>
  <c r="Y36" i="34"/>
  <c r="X36" i="34"/>
  <c r="AJ36" i="34" s="1"/>
  <c r="AA36" i="34" s="1"/>
  <c r="U36" i="34"/>
  <c r="R36" i="34"/>
  <c r="Q36" i="34"/>
  <c r="P36" i="34"/>
  <c r="AO36" i="34" s="1"/>
  <c r="M36" i="34"/>
  <c r="J36" i="34"/>
  <c r="I36" i="34"/>
  <c r="H36" i="34"/>
  <c r="E36" i="34"/>
  <c r="AQ35" i="34"/>
  <c r="AP35" i="34"/>
  <c r="AN35" i="34"/>
  <c r="AM35" i="34"/>
  <c r="Z35" i="34"/>
  <c r="Y35" i="34"/>
  <c r="X35" i="34"/>
  <c r="AK35" i="34" s="1"/>
  <c r="U35" i="34"/>
  <c r="AI35" i="34" s="1"/>
  <c r="R35" i="34"/>
  <c r="Q35" i="34"/>
  <c r="P35" i="34"/>
  <c r="AO35" i="34" s="1"/>
  <c r="AD35" i="34" s="1"/>
  <c r="M35" i="34"/>
  <c r="AL35" i="34" s="1"/>
  <c r="AC35" i="34" s="1"/>
  <c r="J35" i="34"/>
  <c r="I35" i="34"/>
  <c r="H35" i="34"/>
  <c r="E35" i="34"/>
  <c r="AQ34" i="34"/>
  <c r="AP34" i="34"/>
  <c r="AN34" i="34"/>
  <c r="AM34" i="34"/>
  <c r="AL34" i="34"/>
  <c r="AC34" i="34" s="1"/>
  <c r="AK34" i="34"/>
  <c r="AI34" i="34"/>
  <c r="Z34" i="34"/>
  <c r="Y34" i="34"/>
  <c r="X34" i="34"/>
  <c r="AJ34" i="34" s="1"/>
  <c r="U34" i="34"/>
  <c r="AH34" i="34" s="1"/>
  <c r="R34" i="34"/>
  <c r="Q34" i="34"/>
  <c r="P34" i="34"/>
  <c r="AO34" i="34" s="1"/>
  <c r="AD34" i="34" s="1"/>
  <c r="M34" i="34"/>
  <c r="J34" i="34"/>
  <c r="I34" i="34"/>
  <c r="H34" i="34"/>
  <c r="E34" i="34"/>
  <c r="AQ33" i="34"/>
  <c r="AP33" i="34"/>
  <c r="AN33" i="34"/>
  <c r="AM33" i="34"/>
  <c r="Z33" i="34"/>
  <c r="Y33" i="34"/>
  <c r="X33" i="34"/>
  <c r="AK33" i="34" s="1"/>
  <c r="U33" i="34"/>
  <c r="AI33" i="34" s="1"/>
  <c r="R33" i="34"/>
  <c r="Q33" i="34"/>
  <c r="P33" i="34"/>
  <c r="AO33" i="34" s="1"/>
  <c r="AD33" i="34" s="1"/>
  <c r="M33" i="34"/>
  <c r="AL33" i="34" s="1"/>
  <c r="AC33" i="34" s="1"/>
  <c r="J33" i="34"/>
  <c r="I33" i="34"/>
  <c r="H33" i="34"/>
  <c r="E33" i="34"/>
  <c r="AK32" i="34"/>
  <c r="AI32" i="34"/>
  <c r="AK31" i="34"/>
  <c r="AI31" i="34"/>
  <c r="AK30" i="34"/>
  <c r="AI30" i="34"/>
  <c r="AK29" i="34"/>
  <c r="AI29" i="34"/>
  <c r="AK28" i="34"/>
  <c r="AI28" i="34"/>
  <c r="AQ27" i="34"/>
  <c r="AP27" i="34"/>
  <c r="AO27" i="34"/>
  <c r="AN27" i="34"/>
  <c r="AM27" i="34"/>
  <c r="AK27" i="34"/>
  <c r="AJ27" i="34"/>
  <c r="AB27" i="34" s="1"/>
  <c r="AI27" i="34"/>
  <c r="AH27" i="34"/>
  <c r="AD27" i="34"/>
  <c r="AC27" i="34"/>
  <c r="Z27" i="34"/>
  <c r="Y27" i="34"/>
  <c r="X27" i="34"/>
  <c r="U27" i="34"/>
  <c r="R27" i="34"/>
  <c r="Q27" i="34"/>
  <c r="P27" i="34"/>
  <c r="M27" i="34"/>
  <c r="AL27" i="34" s="1"/>
  <c r="J27" i="34"/>
  <c r="I27" i="34"/>
  <c r="H27" i="34"/>
  <c r="E27" i="34"/>
  <c r="AQ26" i="34"/>
  <c r="AP26" i="34"/>
  <c r="AN26" i="34"/>
  <c r="AM26" i="34"/>
  <c r="AI26" i="34"/>
  <c r="Z26" i="34"/>
  <c r="Y26" i="34"/>
  <c r="X26" i="34"/>
  <c r="AK26" i="34" s="1"/>
  <c r="U26" i="34"/>
  <c r="AH26" i="34" s="1"/>
  <c r="R26" i="34"/>
  <c r="Q26" i="34"/>
  <c r="P26" i="34"/>
  <c r="AO26" i="34" s="1"/>
  <c r="AD26" i="34" s="1"/>
  <c r="M26" i="34"/>
  <c r="AL26" i="34" s="1"/>
  <c r="AC26" i="34" s="1"/>
  <c r="J26" i="34"/>
  <c r="I26" i="34"/>
  <c r="H26" i="34"/>
  <c r="E26" i="34"/>
  <c r="AQ25" i="34"/>
  <c r="AP25" i="34"/>
  <c r="AN25" i="34"/>
  <c r="AM25" i="34"/>
  <c r="AI25" i="34"/>
  <c r="J25" i="34"/>
  <c r="I25" i="34"/>
  <c r="H25" i="34"/>
  <c r="E25" i="34"/>
  <c r="AQ24" i="34"/>
  <c r="AN24" i="34"/>
  <c r="W24" i="34"/>
  <c r="V24" i="34"/>
  <c r="T24" i="34"/>
  <c r="S24" i="34"/>
  <c r="O24" i="34"/>
  <c r="N24" i="34"/>
  <c r="L24" i="34"/>
  <c r="R24" i="34" s="1"/>
  <c r="K24" i="34"/>
  <c r="G24" i="34"/>
  <c r="F24" i="34"/>
  <c r="D24" i="34"/>
  <c r="J24" i="34" s="1"/>
  <c r="C24" i="34"/>
  <c r="AQ23" i="34"/>
  <c r="AP23" i="34"/>
  <c r="AO23" i="34"/>
  <c r="AN23" i="34"/>
  <c r="AM23" i="34"/>
  <c r="AJ23" i="34"/>
  <c r="AI23" i="34"/>
  <c r="U23" i="34"/>
  <c r="AH23" i="34" s="1"/>
  <c r="M23" i="34"/>
  <c r="AL23" i="34" s="1"/>
  <c r="AC23" i="34" s="1"/>
  <c r="E23" i="34"/>
  <c r="AQ22" i="34"/>
  <c r="AP22" i="34"/>
  <c r="AO22" i="34"/>
  <c r="AN22" i="34"/>
  <c r="AM22" i="34"/>
  <c r="AJ22" i="34"/>
  <c r="AI22" i="34"/>
  <c r="U22" i="34"/>
  <c r="AH22" i="34" s="1"/>
  <c r="M22" i="34"/>
  <c r="AL22" i="34" s="1"/>
  <c r="AC22" i="34" s="1"/>
  <c r="E22" i="34"/>
  <c r="AQ21" i="34"/>
  <c r="AP21" i="34"/>
  <c r="AO21" i="34"/>
  <c r="AD21" i="34" s="1"/>
  <c r="AN21" i="34"/>
  <c r="AK21" i="34"/>
  <c r="Y21" i="34"/>
  <c r="X21" i="34"/>
  <c r="AJ21" i="34" s="1"/>
  <c r="AB21" i="34" s="1"/>
  <c r="T21" i="34"/>
  <c r="Z21" i="34" s="1"/>
  <c r="P21" i="34"/>
  <c r="L21" i="34"/>
  <c r="R21" i="34" s="1"/>
  <c r="K21" i="34"/>
  <c r="Q21" i="34" s="1"/>
  <c r="H21" i="34"/>
  <c r="D21" i="34"/>
  <c r="J21" i="34" s="1"/>
  <c r="C21" i="34"/>
  <c r="I21" i="34" s="1"/>
  <c r="V19" i="34"/>
  <c r="N19" i="34"/>
  <c r="F19" i="34"/>
  <c r="AQ34" i="31"/>
  <c r="AQ35" i="31"/>
  <c r="AQ36" i="31"/>
  <c r="AQ37" i="31"/>
  <c r="AQ38" i="31"/>
  <c r="AQ39" i="31"/>
  <c r="AQ40" i="31"/>
  <c r="AQ41" i="31"/>
  <c r="AQ42" i="31"/>
  <c r="AQ43" i="31"/>
  <c r="AQ44" i="31"/>
  <c r="AQ45" i="31"/>
  <c r="AQ46" i="31"/>
  <c r="AQ47" i="31"/>
  <c r="AQ48" i="31"/>
  <c r="AQ49" i="31"/>
  <c r="AQ50" i="31"/>
  <c r="AQ51" i="31"/>
  <c r="AQ52" i="31"/>
  <c r="AQ53" i="31"/>
  <c r="AQ54" i="31"/>
  <c r="AQ55" i="31"/>
  <c r="AQ56" i="31"/>
  <c r="AN34" i="31"/>
  <c r="AN35" i="31"/>
  <c r="AN36" i="31"/>
  <c r="AN37" i="31"/>
  <c r="AN38" i="31"/>
  <c r="AN39" i="31"/>
  <c r="AN40" i="31"/>
  <c r="AN41" i="31"/>
  <c r="AN42" i="31"/>
  <c r="AN43" i="31"/>
  <c r="AN44" i="31"/>
  <c r="AN45" i="31"/>
  <c r="AN46" i="31"/>
  <c r="AN47" i="31"/>
  <c r="AN48" i="31"/>
  <c r="AN49" i="31"/>
  <c r="AN50" i="31"/>
  <c r="AN51" i="31"/>
  <c r="AN52" i="31"/>
  <c r="AN53" i="31"/>
  <c r="AN54" i="31"/>
  <c r="AN55" i="31"/>
  <c r="AN56" i="31"/>
  <c r="AK36" i="31"/>
  <c r="AK37" i="31"/>
  <c r="AK38" i="31"/>
  <c r="AK39" i="31"/>
  <c r="AK41" i="31"/>
  <c r="AK43" i="31"/>
  <c r="AK44" i="31"/>
  <c r="AK45" i="31"/>
  <c r="AK46" i="31"/>
  <c r="AK47" i="31"/>
  <c r="AK48" i="31"/>
  <c r="AK49" i="31"/>
  <c r="AK50" i="31"/>
  <c r="AK51" i="31"/>
  <c r="AK52" i="31"/>
  <c r="AK53" i="31"/>
  <c r="AK54" i="31"/>
  <c r="AK55" i="31"/>
  <c r="AK56" i="31"/>
  <c r="AI36" i="31"/>
  <c r="AI37" i="31"/>
  <c r="AI38" i="31"/>
  <c r="AI39" i="31"/>
  <c r="AI41" i="31"/>
  <c r="AI43" i="31"/>
  <c r="AI44" i="31"/>
  <c r="AI45" i="31"/>
  <c r="AI46" i="31"/>
  <c r="AI47" i="31"/>
  <c r="AI48" i="31"/>
  <c r="AI49" i="31"/>
  <c r="AI50" i="31"/>
  <c r="AI51" i="31"/>
  <c r="AI52" i="31"/>
  <c r="AI53" i="31"/>
  <c r="AI54" i="31"/>
  <c r="AI55" i="31"/>
  <c r="AI56" i="31"/>
  <c r="AQ33" i="31"/>
  <c r="AN33" i="31"/>
  <c r="AN24" i="31"/>
  <c r="AQ24" i="31"/>
  <c r="AM25" i="31"/>
  <c r="AN25" i="31"/>
  <c r="AP25" i="31"/>
  <c r="AQ25" i="31"/>
  <c r="AM27" i="31"/>
  <c r="AN27" i="31"/>
  <c r="AP27" i="31"/>
  <c r="AQ27" i="31"/>
  <c r="AQ21" i="31"/>
  <c r="AN21" i="31"/>
  <c r="R29" i="29"/>
  <c r="AA34" i="34" l="1"/>
  <c r="AJ35" i="34"/>
  <c r="AB35" i="34" s="1"/>
  <c r="AJ42" i="34"/>
  <c r="Z24" i="34"/>
  <c r="X24" i="34"/>
  <c r="AJ24" i="34" s="1"/>
  <c r="AA24" i="34" s="1"/>
  <c r="AA23" i="34"/>
  <c r="AA22" i="34"/>
  <c r="Q24" i="34"/>
  <c r="P24" i="34"/>
  <c r="AO24" i="34" s="1"/>
  <c r="M24" i="34"/>
  <c r="AL24" i="34" s="1"/>
  <c r="M21" i="34"/>
  <c r="AL21" i="34" s="1"/>
  <c r="I24" i="34"/>
  <c r="H24" i="34"/>
  <c r="E21" i="34"/>
  <c r="AA21" i="34"/>
  <c r="AA44" i="34"/>
  <c r="AB37" i="34"/>
  <c r="AA37" i="34"/>
  <c r="AA38" i="34"/>
  <c r="AB45" i="34"/>
  <c r="AA45" i="34"/>
  <c r="AA49" i="34"/>
  <c r="AB49" i="34"/>
  <c r="AA56" i="34"/>
  <c r="AB56" i="34"/>
  <c r="AB52" i="34"/>
  <c r="AA52" i="34"/>
  <c r="AA51" i="34"/>
  <c r="AC23" i="31"/>
  <c r="AO24" i="31"/>
  <c r="AK25" i="31"/>
  <c r="AB25" i="31" s="1"/>
  <c r="AP24" i="31"/>
  <c r="AI23" i="31"/>
  <c r="AA23" i="31" s="1"/>
  <c r="AC25" i="31"/>
  <c r="AJ25" i="34"/>
  <c r="AA25" i="34" s="1"/>
  <c r="AI25" i="31"/>
  <c r="AA25" i="31" s="1"/>
  <c r="AK24" i="31"/>
  <c r="AM24" i="31"/>
  <c r="AJ24" i="31"/>
  <c r="AD25" i="31"/>
  <c r="AB55" i="34"/>
  <c r="AB34" i="34"/>
  <c r="AB46" i="34"/>
  <c r="AB53" i="34"/>
  <c r="AB43" i="34"/>
  <c r="AB50" i="34"/>
  <c r="AB48" i="34"/>
  <c r="AB41" i="34"/>
  <c r="AB39" i="34"/>
  <c r="AB36" i="34"/>
  <c r="AB47" i="34"/>
  <c r="AB54" i="34"/>
  <c r="E24" i="34"/>
  <c r="AM21" i="34"/>
  <c r="AK24" i="34"/>
  <c r="U21" i="34"/>
  <c r="AH21" i="34" s="1"/>
  <c r="U24" i="34"/>
  <c r="AJ26" i="34"/>
  <c r="AA26" i="34" s="1"/>
  <c r="AH35" i="34"/>
  <c r="AH42" i="34"/>
  <c r="AM24" i="34"/>
  <c r="Y24" i="34"/>
  <c r="AP24" i="34"/>
  <c r="AH33" i="34"/>
  <c r="AH40" i="34"/>
  <c r="AJ33" i="34"/>
  <c r="AA33" i="34" s="1"/>
  <c r="AJ40" i="34"/>
  <c r="AA40" i="34" s="1"/>
  <c r="AL24" i="31"/>
  <c r="AA35" i="34" l="1"/>
  <c r="AA42" i="34"/>
  <c r="AB42" i="34"/>
  <c r="AB24" i="34"/>
  <c r="AI21" i="34"/>
  <c r="AD24" i="34"/>
  <c r="AC24" i="34"/>
  <c r="AC21" i="34"/>
  <c r="AD24" i="31"/>
  <c r="AC24" i="31"/>
  <c r="AB25" i="34"/>
  <c r="AB24" i="31"/>
  <c r="AH24" i="31"/>
  <c r="AI24" i="31"/>
  <c r="AA24" i="31" s="1"/>
  <c r="AB26" i="34"/>
  <c r="AB40" i="34"/>
  <c r="AH24" i="34"/>
  <c r="AI24" i="34"/>
  <c r="AB33" i="34"/>
  <c r="Y24" i="29"/>
  <c r="Y25" i="29"/>
  <c r="X24" i="29"/>
  <c r="X25" i="29"/>
  <c r="U25" i="29"/>
  <c r="Q25" i="29" s="1"/>
  <c r="V24" i="29"/>
  <c r="V25" i="29"/>
  <c r="M23" i="29"/>
  <c r="M20" i="29" s="1"/>
  <c r="L23" i="29"/>
  <c r="L20" i="29" s="1"/>
  <c r="H23" i="29"/>
  <c r="H20" i="29" s="1"/>
  <c r="G23" i="29"/>
  <c r="G20" i="29" s="1"/>
  <c r="C23" i="29"/>
  <c r="C20" i="29" s="1"/>
  <c r="B23" i="29"/>
  <c r="B20" i="29" s="1"/>
  <c r="N25" i="29"/>
  <c r="N24" i="29"/>
  <c r="U24" i="29" s="1"/>
  <c r="Q24" i="29" s="1"/>
  <c r="I25" i="29"/>
  <c r="W25" i="29" s="1"/>
  <c r="R25" i="29" s="1"/>
  <c r="I24" i="29"/>
  <c r="W24" i="29" s="1"/>
  <c r="R24" i="29" s="1"/>
  <c r="D25" i="29"/>
  <c r="D24" i="29"/>
  <c r="AW42" i="32" l="1"/>
  <c r="AV42" i="32"/>
  <c r="AT42" i="32"/>
  <c r="AS42" i="32"/>
  <c r="AQ42" i="32"/>
  <c r="AO42" i="32"/>
  <c r="AN42" i="32"/>
  <c r="AG42" i="32" s="1"/>
  <c r="AJ42" i="32"/>
  <c r="AI42" i="32"/>
  <c r="AF42" i="32"/>
  <c r="AE42" i="32"/>
  <c r="AD42" i="32"/>
  <c r="AP42" i="32" s="1"/>
  <c r="AH42" i="32" s="1"/>
  <c r="AA42" i="32"/>
  <c r="Z42" i="32"/>
  <c r="Y42" i="32"/>
  <c r="V42" i="32"/>
  <c r="U42" i="32"/>
  <c r="T42" i="32"/>
  <c r="AU42" i="32" s="1"/>
  <c r="Q42" i="32"/>
  <c r="P42" i="32"/>
  <c r="O42" i="32"/>
  <c r="AR42" i="32" s="1"/>
  <c r="L42" i="32"/>
  <c r="K42" i="32"/>
  <c r="J42" i="32"/>
  <c r="G42" i="32"/>
  <c r="F42" i="32"/>
  <c r="E42" i="32"/>
  <c r="AW41" i="32"/>
  <c r="AV41" i="32"/>
  <c r="AT41" i="32"/>
  <c r="AS41" i="32"/>
  <c r="AR41" i="32"/>
  <c r="AQ41" i="32"/>
  <c r="AP41" i="32"/>
  <c r="AH41" i="32" s="1"/>
  <c r="AO41" i="32"/>
  <c r="AJ41" i="32"/>
  <c r="AI41" i="32"/>
  <c r="AF41" i="32"/>
  <c r="AE41" i="32"/>
  <c r="AD41" i="32"/>
  <c r="AA41" i="32"/>
  <c r="Z41" i="32"/>
  <c r="Y41" i="32"/>
  <c r="AN41" i="32" s="1"/>
  <c r="AG41" i="32" s="1"/>
  <c r="V41" i="32"/>
  <c r="U41" i="32"/>
  <c r="T41" i="32"/>
  <c r="AU41" i="32" s="1"/>
  <c r="Q41" i="32"/>
  <c r="P41" i="32"/>
  <c r="O41" i="32"/>
  <c r="L41" i="32"/>
  <c r="K41" i="32"/>
  <c r="J41" i="32"/>
  <c r="G41" i="32"/>
  <c r="F41" i="32"/>
  <c r="E41" i="32"/>
  <c r="AW40" i="32"/>
  <c r="AV40" i="32"/>
  <c r="AT40" i="32"/>
  <c r="AS40" i="32"/>
  <c r="AR40" i="32"/>
  <c r="AJ40" i="32"/>
  <c r="AI40" i="32"/>
  <c r="AF40" i="32"/>
  <c r="AE40" i="32"/>
  <c r="AD40" i="32"/>
  <c r="AQ40" i="32" s="1"/>
  <c r="AA40" i="32"/>
  <c r="Z40" i="32"/>
  <c r="Y40" i="32"/>
  <c r="AO40" i="32" s="1"/>
  <c r="V40" i="32"/>
  <c r="U40" i="32"/>
  <c r="T40" i="32"/>
  <c r="AU40" i="32" s="1"/>
  <c r="Q40" i="32"/>
  <c r="P40" i="32"/>
  <c r="O40" i="32"/>
  <c r="L40" i="32"/>
  <c r="K40" i="32"/>
  <c r="J40" i="32"/>
  <c r="G40" i="32"/>
  <c r="F40" i="32"/>
  <c r="E40" i="32"/>
  <c r="AW39" i="32"/>
  <c r="AV39" i="32"/>
  <c r="AT39" i="32"/>
  <c r="AS39" i="32"/>
  <c r="AQ39" i="32"/>
  <c r="AO39" i="32"/>
  <c r="AN39" i="32"/>
  <c r="AG39" i="32" s="1"/>
  <c r="AJ39" i="32"/>
  <c r="AI39" i="32"/>
  <c r="AF39" i="32"/>
  <c r="AE39" i="32"/>
  <c r="AD39" i="32"/>
  <c r="AP39" i="32" s="1"/>
  <c r="AH39" i="32" s="1"/>
  <c r="AA39" i="32"/>
  <c r="Z39" i="32"/>
  <c r="Y39" i="32"/>
  <c r="V39" i="32"/>
  <c r="U39" i="32"/>
  <c r="T39" i="32"/>
  <c r="AU39" i="32" s="1"/>
  <c r="Q39" i="32"/>
  <c r="P39" i="32"/>
  <c r="O39" i="32"/>
  <c r="AR39" i="32" s="1"/>
  <c r="L39" i="32"/>
  <c r="K39" i="32"/>
  <c r="J39" i="32"/>
  <c r="G39" i="32"/>
  <c r="F39" i="32"/>
  <c r="E39" i="32"/>
  <c r="AW38" i="32"/>
  <c r="AV38" i="32"/>
  <c r="AT38" i="32"/>
  <c r="AS38" i="32"/>
  <c r="AR38" i="32"/>
  <c r="AQ38" i="32"/>
  <c r="AJ38" i="32"/>
  <c r="AI38" i="32"/>
  <c r="AF38" i="32"/>
  <c r="AE38" i="32"/>
  <c r="AD38" i="32"/>
  <c r="AP38" i="32" s="1"/>
  <c r="AH38" i="32" s="1"/>
  <c r="AA38" i="32"/>
  <c r="Z38" i="32"/>
  <c r="Y38" i="32"/>
  <c r="AO38" i="32" s="1"/>
  <c r="V38" i="32"/>
  <c r="U38" i="32"/>
  <c r="T38" i="32"/>
  <c r="AU38" i="32" s="1"/>
  <c r="Q38" i="32"/>
  <c r="P38" i="32"/>
  <c r="O38" i="32"/>
  <c r="L38" i="32"/>
  <c r="K38" i="32"/>
  <c r="J38" i="32"/>
  <c r="G38" i="32"/>
  <c r="F38" i="32"/>
  <c r="E38" i="32"/>
  <c r="AW37" i="32"/>
  <c r="AV37" i="32"/>
  <c r="AU37" i="32"/>
  <c r="AT37" i="32"/>
  <c r="AS37" i="32"/>
  <c r="AR37" i="32"/>
  <c r="AQ37" i="32"/>
  <c r="AJ37" i="32"/>
  <c r="AI37" i="32"/>
  <c r="AF37" i="32"/>
  <c r="AE37" i="32"/>
  <c r="AD37" i="32"/>
  <c r="AP37" i="32" s="1"/>
  <c r="AH37" i="32" s="1"/>
  <c r="AA37" i="32"/>
  <c r="Z37" i="32"/>
  <c r="Y37" i="32"/>
  <c r="AO37" i="32" s="1"/>
  <c r="V37" i="32"/>
  <c r="U37" i="32"/>
  <c r="T37" i="32"/>
  <c r="Q37" i="32"/>
  <c r="P37" i="32"/>
  <c r="O37" i="32"/>
  <c r="L37" i="32"/>
  <c r="K37" i="32"/>
  <c r="J37" i="32"/>
  <c r="G37" i="32"/>
  <c r="F37" i="32"/>
  <c r="E37" i="32"/>
  <c r="AW36" i="32"/>
  <c r="AV36" i="32"/>
  <c r="AT36" i="32"/>
  <c r="AS36" i="32"/>
  <c r="AQ36" i="32"/>
  <c r="AO36" i="32"/>
  <c r="AJ36" i="32"/>
  <c r="AI36" i="32"/>
  <c r="AF36" i="32"/>
  <c r="AE36" i="32"/>
  <c r="AD36" i="32"/>
  <c r="AP36" i="32" s="1"/>
  <c r="AA36" i="32"/>
  <c r="Z36" i="32"/>
  <c r="Y36" i="32"/>
  <c r="AN36" i="32" s="1"/>
  <c r="AG36" i="32" s="1"/>
  <c r="V36" i="32"/>
  <c r="U36" i="32"/>
  <c r="T36" i="32"/>
  <c r="AU36" i="32" s="1"/>
  <c r="Q36" i="32"/>
  <c r="P36" i="32"/>
  <c r="O36" i="32"/>
  <c r="AR36" i="32" s="1"/>
  <c r="L36" i="32"/>
  <c r="K36" i="32"/>
  <c r="J36" i="32"/>
  <c r="G36" i="32"/>
  <c r="F36" i="32"/>
  <c r="E36" i="32"/>
  <c r="AW35" i="32"/>
  <c r="AV35" i="32"/>
  <c r="AT35" i="32"/>
  <c r="AS35" i="32"/>
  <c r="AQ35" i="32"/>
  <c r="AO35" i="32"/>
  <c r="AN35" i="32"/>
  <c r="AG35" i="32" s="1"/>
  <c r="AJ35" i="32"/>
  <c r="AI35" i="32"/>
  <c r="AF35" i="32"/>
  <c r="AE35" i="32"/>
  <c r="AD35" i="32"/>
  <c r="AP35" i="32" s="1"/>
  <c r="AA35" i="32"/>
  <c r="Z35" i="32"/>
  <c r="Y35" i="32"/>
  <c r="V35" i="32"/>
  <c r="U35" i="32"/>
  <c r="T35" i="32"/>
  <c r="AU35" i="32" s="1"/>
  <c r="Q35" i="32"/>
  <c r="P35" i="32"/>
  <c r="O35" i="32"/>
  <c r="AR35" i="32" s="1"/>
  <c r="L35" i="32"/>
  <c r="K35" i="32"/>
  <c r="J35" i="32"/>
  <c r="G35" i="32"/>
  <c r="F35" i="32"/>
  <c r="E35" i="32"/>
  <c r="AW34" i="32"/>
  <c r="AV34" i="32"/>
  <c r="AT34" i="32"/>
  <c r="AS34" i="32"/>
  <c r="AR34" i="32"/>
  <c r="AQ34" i="32"/>
  <c r="AP34" i="32"/>
  <c r="AH34" i="32" s="1"/>
  <c r="AO34" i="32"/>
  <c r="AJ34" i="32"/>
  <c r="AI34" i="32"/>
  <c r="AF34" i="32"/>
  <c r="AE34" i="32"/>
  <c r="AD34" i="32"/>
  <c r="AA34" i="32"/>
  <c r="Z34" i="32"/>
  <c r="Y34" i="32"/>
  <c r="AN34" i="32" s="1"/>
  <c r="V34" i="32"/>
  <c r="U34" i="32"/>
  <c r="T34" i="32"/>
  <c r="AU34" i="32" s="1"/>
  <c r="Q34" i="32"/>
  <c r="P34" i="32"/>
  <c r="O34" i="32"/>
  <c r="L34" i="32"/>
  <c r="K34" i="32"/>
  <c r="J34" i="32"/>
  <c r="G34" i="32"/>
  <c r="F34" i="32"/>
  <c r="E34" i="32"/>
  <c r="AW33" i="32"/>
  <c r="AV33" i="32"/>
  <c r="AT33" i="32"/>
  <c r="AS33" i="32"/>
  <c r="AR33" i="32"/>
  <c r="AQ33" i="32"/>
  <c r="AO33" i="32"/>
  <c r="AJ33" i="32"/>
  <c r="AI33" i="32"/>
  <c r="AF33" i="32"/>
  <c r="AE33" i="32"/>
  <c r="AD33" i="32"/>
  <c r="AP33" i="32" s="1"/>
  <c r="AH33" i="32" s="1"/>
  <c r="AA33" i="32"/>
  <c r="Z33" i="32"/>
  <c r="Y33" i="32"/>
  <c r="AN33" i="32" s="1"/>
  <c r="AG33" i="32" s="1"/>
  <c r="V33" i="32"/>
  <c r="U33" i="32"/>
  <c r="T33" i="32"/>
  <c r="AU33" i="32" s="1"/>
  <c r="Q33" i="32"/>
  <c r="P33" i="32"/>
  <c r="O33" i="32"/>
  <c r="L33" i="32"/>
  <c r="K33" i="32"/>
  <c r="J33" i="32"/>
  <c r="G33" i="32"/>
  <c r="F33" i="32"/>
  <c r="E33" i="32"/>
  <c r="AW32" i="32"/>
  <c r="AV32" i="32"/>
  <c r="AT32" i="32"/>
  <c r="AS32" i="32"/>
  <c r="AQ32" i="32"/>
  <c r="AO32" i="32"/>
  <c r="AJ32" i="32"/>
  <c r="AI32" i="32"/>
  <c r="AF32" i="32"/>
  <c r="AE32" i="32"/>
  <c r="AD32" i="32"/>
  <c r="AP32" i="32" s="1"/>
  <c r="AH32" i="32" s="1"/>
  <c r="AA32" i="32"/>
  <c r="Z32" i="32"/>
  <c r="Y32" i="32"/>
  <c r="AN32" i="32" s="1"/>
  <c r="AG32" i="32" s="1"/>
  <c r="V32" i="32"/>
  <c r="U32" i="32"/>
  <c r="T32" i="32"/>
  <c r="AU32" i="32" s="1"/>
  <c r="Q32" i="32"/>
  <c r="P32" i="32"/>
  <c r="O32" i="32"/>
  <c r="AR32" i="32" s="1"/>
  <c r="L32" i="32"/>
  <c r="K32" i="32"/>
  <c r="J32" i="32"/>
  <c r="G32" i="32"/>
  <c r="F32" i="32"/>
  <c r="E32" i="32"/>
  <c r="AW31" i="32"/>
  <c r="AV31" i="32"/>
  <c r="AT31" i="32"/>
  <c r="AS31" i="32"/>
  <c r="AQ31" i="32"/>
  <c r="AO31" i="32"/>
  <c r="AN31" i="32"/>
  <c r="AG31" i="32" s="1"/>
  <c r="AJ31" i="32"/>
  <c r="AI31" i="32"/>
  <c r="AF31" i="32"/>
  <c r="AE31" i="32"/>
  <c r="AD31" i="32"/>
  <c r="AP31" i="32" s="1"/>
  <c r="AH31" i="32" s="1"/>
  <c r="AA31" i="32"/>
  <c r="Z31" i="32"/>
  <c r="Y31" i="32"/>
  <c r="V31" i="32"/>
  <c r="U31" i="32"/>
  <c r="T31" i="32"/>
  <c r="AU31" i="32" s="1"/>
  <c r="Q31" i="32"/>
  <c r="P31" i="32"/>
  <c r="O31" i="32"/>
  <c r="AR31" i="32" s="1"/>
  <c r="L31" i="32"/>
  <c r="K31" i="32"/>
  <c r="J31" i="32"/>
  <c r="G31" i="32"/>
  <c r="F31" i="32"/>
  <c r="E31" i="32"/>
  <c r="AW30" i="32"/>
  <c r="AV30" i="32"/>
  <c r="AT30" i="32"/>
  <c r="AS30" i="32"/>
  <c r="AR30" i="32"/>
  <c r="AQ30" i="32"/>
  <c r="AO30" i="32"/>
  <c r="AJ30" i="32"/>
  <c r="AI30" i="32"/>
  <c r="AF30" i="32"/>
  <c r="AE30" i="32"/>
  <c r="AD30" i="32"/>
  <c r="AP30" i="32" s="1"/>
  <c r="AH30" i="32" s="1"/>
  <c r="AA30" i="32"/>
  <c r="Z30" i="32"/>
  <c r="Y30" i="32"/>
  <c r="AN30" i="32" s="1"/>
  <c r="V30" i="32"/>
  <c r="U30" i="32"/>
  <c r="T30" i="32"/>
  <c r="AU30" i="32" s="1"/>
  <c r="Q30" i="32"/>
  <c r="P30" i="32"/>
  <c r="O30" i="32"/>
  <c r="L30" i="32"/>
  <c r="K30" i="32"/>
  <c r="J30" i="32"/>
  <c r="G30" i="32"/>
  <c r="F30" i="32"/>
  <c r="E30" i="32"/>
  <c r="AW29" i="32"/>
  <c r="AV29" i="32"/>
  <c r="AT29" i="32"/>
  <c r="AS29" i="32"/>
  <c r="AQ29" i="32"/>
  <c r="AO29" i="32"/>
  <c r="AJ29" i="32"/>
  <c r="AI29" i="32"/>
  <c r="AF29" i="32"/>
  <c r="AE29" i="32"/>
  <c r="AD29" i="32"/>
  <c r="AP29" i="32" s="1"/>
  <c r="AA29" i="32"/>
  <c r="Z29" i="32"/>
  <c r="Y29" i="32"/>
  <c r="AN29" i="32" s="1"/>
  <c r="AG29" i="32" s="1"/>
  <c r="V29" i="32"/>
  <c r="U29" i="32"/>
  <c r="T29" i="32"/>
  <c r="AU29" i="32" s="1"/>
  <c r="Q29" i="32"/>
  <c r="P29" i="32"/>
  <c r="O29" i="32"/>
  <c r="AR29" i="32" s="1"/>
  <c r="L29" i="32"/>
  <c r="K29" i="32"/>
  <c r="J29" i="32"/>
  <c r="G29" i="32"/>
  <c r="F29" i="32"/>
  <c r="E29" i="32"/>
  <c r="AW28" i="32"/>
  <c r="AV28" i="32"/>
  <c r="AT28" i="32"/>
  <c r="AS28" i="32"/>
  <c r="AQ28" i="32"/>
  <c r="AP28" i="32"/>
  <c r="AH28" i="32" s="1"/>
  <c r="AO28" i="32"/>
  <c r="AF28" i="32"/>
  <c r="AE28" i="32"/>
  <c r="AD28" i="32"/>
  <c r="AA28" i="32"/>
  <c r="Z28" i="32"/>
  <c r="Y28" i="32"/>
  <c r="AN28" i="32" s="1"/>
  <c r="AG28" i="32" s="1"/>
  <c r="V28" i="32"/>
  <c r="U28" i="32"/>
  <c r="T28" i="32"/>
  <c r="AU28" i="32" s="1"/>
  <c r="AJ28" i="32" s="1"/>
  <c r="Q28" i="32"/>
  <c r="P28" i="32"/>
  <c r="O28" i="32"/>
  <c r="AR28" i="32" s="1"/>
  <c r="AI28" i="32" s="1"/>
  <c r="L28" i="32"/>
  <c r="K28" i="32"/>
  <c r="J28" i="32"/>
  <c r="G28" i="32"/>
  <c r="F28" i="32"/>
  <c r="E28" i="32"/>
  <c r="AW27" i="32"/>
  <c r="AV27" i="32"/>
  <c r="AT27" i="32"/>
  <c r="AS27" i="32"/>
  <c r="AO27" i="32"/>
  <c r="AJ27" i="32"/>
  <c r="AI27" i="32"/>
  <c r="AF27" i="32"/>
  <c r="AE27" i="32"/>
  <c r="AD27" i="32"/>
  <c r="AQ27" i="32" s="1"/>
  <c r="AA27" i="32"/>
  <c r="Z27" i="32"/>
  <c r="Y27" i="32"/>
  <c r="AN27" i="32" s="1"/>
  <c r="V27" i="32"/>
  <c r="U27" i="32"/>
  <c r="T27" i="32"/>
  <c r="AU27" i="32" s="1"/>
  <c r="Q27" i="32"/>
  <c r="P27" i="32"/>
  <c r="O27" i="32"/>
  <c r="AR27" i="32" s="1"/>
  <c r="L27" i="32"/>
  <c r="K27" i="32"/>
  <c r="J27" i="32"/>
  <c r="G27" i="32"/>
  <c r="F27" i="32"/>
  <c r="E27" i="32"/>
  <c r="AW26" i="32"/>
  <c r="AV26" i="32"/>
  <c r="AU26" i="32"/>
  <c r="AJ26" i="32" s="1"/>
  <c r="AT26" i="32"/>
  <c r="AS26" i="32"/>
  <c r="AF26" i="32"/>
  <c r="AE26" i="32"/>
  <c r="AD26" i="32"/>
  <c r="AQ26" i="32" s="1"/>
  <c r="AA26" i="32"/>
  <c r="Z26" i="32"/>
  <c r="Y26" i="32"/>
  <c r="AO26" i="32" s="1"/>
  <c r="V26" i="32"/>
  <c r="U26" i="32"/>
  <c r="T26" i="32"/>
  <c r="Q26" i="32"/>
  <c r="P26" i="32"/>
  <c r="O26" i="32"/>
  <c r="AR26" i="32" s="1"/>
  <c r="AI26" i="32" s="1"/>
  <c r="L26" i="32"/>
  <c r="K26" i="32"/>
  <c r="J26" i="32"/>
  <c r="G26" i="32"/>
  <c r="F26" i="32"/>
  <c r="E26" i="32"/>
  <c r="AW25" i="32"/>
  <c r="AV25" i="32"/>
  <c r="AT25" i="32"/>
  <c r="AS25" i="32"/>
  <c r="AQ25" i="32"/>
  <c r="AP25" i="32"/>
  <c r="AO25" i="32"/>
  <c r="AN25" i="32"/>
  <c r="AG25" i="32" s="1"/>
  <c r="AI25" i="32"/>
  <c r="AF25" i="32"/>
  <c r="AE25" i="32"/>
  <c r="AD25" i="32"/>
  <c r="AA25" i="32"/>
  <c r="Z25" i="32"/>
  <c r="Y25" i="32"/>
  <c r="V25" i="32"/>
  <c r="U25" i="32"/>
  <c r="T25" i="32"/>
  <c r="AU25" i="32" s="1"/>
  <c r="AJ25" i="32" s="1"/>
  <c r="Q25" i="32"/>
  <c r="P25" i="32"/>
  <c r="O25" i="32"/>
  <c r="AR25" i="32" s="1"/>
  <c r="L25" i="32"/>
  <c r="K25" i="32"/>
  <c r="J25" i="32"/>
  <c r="G25" i="32"/>
  <c r="F25" i="32"/>
  <c r="E25" i="32"/>
  <c r="AW24" i="32"/>
  <c r="AV24" i="32"/>
  <c r="AT24" i="32"/>
  <c r="AS24" i="32"/>
  <c r="AQ24" i="32"/>
  <c r="AP24" i="32"/>
  <c r="AH24" i="32" s="1"/>
  <c r="AN24" i="32"/>
  <c r="AF24" i="32"/>
  <c r="AE24" i="32"/>
  <c r="AD24" i="32"/>
  <c r="AA24" i="32"/>
  <c r="Z24" i="32"/>
  <c r="Y24" i="32"/>
  <c r="AO24" i="32" s="1"/>
  <c r="V24" i="32"/>
  <c r="U24" i="32"/>
  <c r="T24" i="32"/>
  <c r="AU24" i="32" s="1"/>
  <c r="AJ24" i="32" s="1"/>
  <c r="Q24" i="32"/>
  <c r="P24" i="32"/>
  <c r="O24" i="32"/>
  <c r="AR24" i="32" s="1"/>
  <c r="AI24" i="32" s="1"/>
  <c r="L24" i="32"/>
  <c r="K24" i="32"/>
  <c r="J24" i="32"/>
  <c r="G24" i="32"/>
  <c r="F24" i="32"/>
  <c r="E24" i="32"/>
  <c r="AW23" i="32"/>
  <c r="AV23" i="32"/>
  <c r="AT23" i="32"/>
  <c r="AS23" i="32"/>
  <c r="AQ23" i="32"/>
  <c r="AO23" i="32"/>
  <c r="AJ23" i="32"/>
  <c r="AI23" i="32"/>
  <c r="AF23" i="32"/>
  <c r="AE23" i="32"/>
  <c r="AD23" i="32"/>
  <c r="AP23" i="32" s="1"/>
  <c r="AA23" i="32"/>
  <c r="Z23" i="32"/>
  <c r="Y23" i="32"/>
  <c r="AN23" i="32" s="1"/>
  <c r="V23" i="32"/>
  <c r="U23" i="32"/>
  <c r="T23" i="32"/>
  <c r="AU23" i="32" s="1"/>
  <c r="Q23" i="32"/>
  <c r="P23" i="32"/>
  <c r="O23" i="32"/>
  <c r="AR23" i="32" s="1"/>
  <c r="L23" i="32"/>
  <c r="K23" i="32"/>
  <c r="J23" i="32"/>
  <c r="G23" i="32"/>
  <c r="F23" i="32"/>
  <c r="E23" i="32"/>
  <c r="AW22" i="32"/>
  <c r="AV22" i="32"/>
  <c r="AU22" i="32"/>
  <c r="AT22" i="32"/>
  <c r="AS22" i="32"/>
  <c r="AQ22" i="32"/>
  <c r="AO22" i="32"/>
  <c r="AJ22" i="32"/>
  <c r="AI22" i="32"/>
  <c r="AF22" i="32"/>
  <c r="AE22" i="32"/>
  <c r="AD22" i="32"/>
  <c r="AP22" i="32" s="1"/>
  <c r="AA22" i="32"/>
  <c r="Z22" i="32"/>
  <c r="Y22" i="32"/>
  <c r="AN22" i="32" s="1"/>
  <c r="AG22" i="32" s="1"/>
  <c r="V22" i="32"/>
  <c r="U22" i="32"/>
  <c r="T22" i="32"/>
  <c r="Q22" i="32"/>
  <c r="P22" i="32"/>
  <c r="O22" i="32"/>
  <c r="AR22" i="32" s="1"/>
  <c r="L22" i="32"/>
  <c r="K22" i="32"/>
  <c r="J22" i="32"/>
  <c r="G22" i="32"/>
  <c r="F22" i="32"/>
  <c r="E22" i="32"/>
  <c r="AW21" i="32"/>
  <c r="AV21" i="32"/>
  <c r="AT21" i="32"/>
  <c r="AS21" i="32"/>
  <c r="AQ21" i="32"/>
  <c r="AO21" i="32"/>
  <c r="AN21" i="32"/>
  <c r="AG21" i="32" s="1"/>
  <c r="AF21" i="32"/>
  <c r="AE21" i="32"/>
  <c r="AD21" i="32"/>
  <c r="AP21" i="32" s="1"/>
  <c r="AH21" i="32" s="1"/>
  <c r="AA21" i="32"/>
  <c r="Z21" i="32"/>
  <c r="Y21" i="32"/>
  <c r="V21" i="32"/>
  <c r="U21" i="32"/>
  <c r="T21" i="32"/>
  <c r="AU21" i="32" s="1"/>
  <c r="AJ21" i="32" s="1"/>
  <c r="Q21" i="32"/>
  <c r="P21" i="32"/>
  <c r="O21" i="32"/>
  <c r="AR21" i="32" s="1"/>
  <c r="AI21" i="32" s="1"/>
  <c r="L21" i="32"/>
  <c r="K21" i="32"/>
  <c r="J21" i="32"/>
  <c r="G21" i="32"/>
  <c r="F21" i="32"/>
  <c r="E21" i="32"/>
  <c r="AW20" i="32"/>
  <c r="AV20" i="32"/>
  <c r="AT20" i="32"/>
  <c r="AS20" i="32"/>
  <c r="AR20" i="32"/>
  <c r="AI20" i="32" s="1"/>
  <c r="AP20" i="32"/>
  <c r="AH20" i="32" s="1"/>
  <c r="AO20" i="32"/>
  <c r="AF20" i="32"/>
  <c r="AE20" i="32"/>
  <c r="AD20" i="32"/>
  <c r="AQ20" i="32" s="1"/>
  <c r="AA20" i="32"/>
  <c r="Z20" i="32"/>
  <c r="Y20" i="32"/>
  <c r="AN20" i="32" s="1"/>
  <c r="V20" i="32"/>
  <c r="U20" i="32"/>
  <c r="T20" i="32"/>
  <c r="AU20" i="32" s="1"/>
  <c r="AJ20" i="32" s="1"/>
  <c r="Q20" i="32"/>
  <c r="P20" i="32"/>
  <c r="O20" i="32"/>
  <c r="L20" i="32"/>
  <c r="K20" i="32"/>
  <c r="J20" i="32"/>
  <c r="G20" i="32"/>
  <c r="F20" i="32"/>
  <c r="E20" i="32"/>
  <c r="AW19" i="32"/>
  <c r="AV19" i="32"/>
  <c r="AU19" i="32"/>
  <c r="AT19" i="32"/>
  <c r="AS19" i="32"/>
  <c r="AF19" i="32"/>
  <c r="AE19" i="32"/>
  <c r="AD19" i="32"/>
  <c r="AQ19" i="32" s="1"/>
  <c r="AA19" i="32"/>
  <c r="Z19" i="32"/>
  <c r="Y19" i="32"/>
  <c r="AO19" i="32" s="1"/>
  <c r="V19" i="32"/>
  <c r="U19" i="32"/>
  <c r="T19" i="32"/>
  <c r="Q19" i="32"/>
  <c r="P19" i="32"/>
  <c r="O19" i="32"/>
  <c r="AR19" i="32" s="1"/>
  <c r="AI19" i="32" s="1"/>
  <c r="L19" i="32"/>
  <c r="K19" i="32"/>
  <c r="J19" i="32"/>
  <c r="G19" i="32"/>
  <c r="F19" i="32"/>
  <c r="E19" i="32"/>
  <c r="AA17" i="32"/>
  <c r="Q17" i="32"/>
  <c r="G17" i="32"/>
  <c r="AP56" i="31"/>
  <c r="AM56" i="31"/>
  <c r="AH56" i="31"/>
  <c r="AD56" i="31"/>
  <c r="AC56" i="31"/>
  <c r="Z56" i="31"/>
  <c r="Y56" i="31"/>
  <c r="X56" i="31"/>
  <c r="AJ56" i="31" s="1"/>
  <c r="AA56" i="31" s="1"/>
  <c r="U56" i="31"/>
  <c r="R56" i="31"/>
  <c r="Q56" i="31"/>
  <c r="P56" i="31"/>
  <c r="AO56" i="31" s="1"/>
  <c r="M56" i="31"/>
  <c r="AL56" i="31" s="1"/>
  <c r="J56" i="31"/>
  <c r="I56" i="31"/>
  <c r="H56" i="31"/>
  <c r="E56" i="31"/>
  <c r="AP55" i="31"/>
  <c r="AM55" i="31"/>
  <c r="AD55" i="31"/>
  <c r="AC55" i="31"/>
  <c r="Z55" i="31"/>
  <c r="Y55" i="31"/>
  <c r="X55" i="31"/>
  <c r="AJ55" i="31" s="1"/>
  <c r="AA55" i="31" s="1"/>
  <c r="U55" i="31"/>
  <c r="AH55" i="31" s="1"/>
  <c r="R55" i="31"/>
  <c r="Q55" i="31"/>
  <c r="P55" i="31"/>
  <c r="AO55" i="31" s="1"/>
  <c r="M55" i="31"/>
  <c r="AL55" i="31" s="1"/>
  <c r="J55" i="31"/>
  <c r="I55" i="31"/>
  <c r="H55" i="31"/>
  <c r="E55" i="31"/>
  <c r="AP54" i="31"/>
  <c r="AM54" i="31"/>
  <c r="AD54" i="31"/>
  <c r="AC54" i="31"/>
  <c r="Z54" i="31"/>
  <c r="Y54" i="31"/>
  <c r="X54" i="31"/>
  <c r="AJ54" i="31" s="1"/>
  <c r="AA54" i="31" s="1"/>
  <c r="U54" i="31"/>
  <c r="AH54" i="31" s="1"/>
  <c r="R54" i="31"/>
  <c r="Q54" i="31"/>
  <c r="P54" i="31"/>
  <c r="AO54" i="31" s="1"/>
  <c r="M54" i="31"/>
  <c r="AL54" i="31" s="1"/>
  <c r="J54" i="31"/>
  <c r="I54" i="31"/>
  <c r="H54" i="31"/>
  <c r="E54" i="31"/>
  <c r="AP53" i="31"/>
  <c r="AM53" i="31"/>
  <c r="AD53" i="31"/>
  <c r="AC53" i="31"/>
  <c r="Z53" i="31"/>
  <c r="Y53" i="31"/>
  <c r="X53" i="31"/>
  <c r="AJ53" i="31" s="1"/>
  <c r="AA53" i="31" s="1"/>
  <c r="U53" i="31"/>
  <c r="AH53" i="31" s="1"/>
  <c r="R53" i="31"/>
  <c r="Q53" i="31"/>
  <c r="P53" i="31"/>
  <c r="AO53" i="31" s="1"/>
  <c r="M53" i="31"/>
  <c r="AL53" i="31" s="1"/>
  <c r="J53" i="31"/>
  <c r="I53" i="31"/>
  <c r="H53" i="31"/>
  <c r="E53" i="31"/>
  <c r="AP52" i="31"/>
  <c r="AM52" i="31"/>
  <c r="AD52" i="31"/>
  <c r="AC52" i="31"/>
  <c r="Z52" i="31"/>
  <c r="Y52" i="31"/>
  <c r="X52" i="31"/>
  <c r="AJ52" i="31" s="1"/>
  <c r="AA52" i="31" s="1"/>
  <c r="U52" i="31"/>
  <c r="AH52" i="31" s="1"/>
  <c r="R52" i="31"/>
  <c r="Q52" i="31"/>
  <c r="P52" i="31"/>
  <c r="AO52" i="31" s="1"/>
  <c r="M52" i="31"/>
  <c r="AL52" i="31" s="1"/>
  <c r="J52" i="31"/>
  <c r="I52" i="31"/>
  <c r="H52" i="31"/>
  <c r="E52" i="31"/>
  <c r="AP51" i="31"/>
  <c r="AM51" i="31"/>
  <c r="AH51" i="31"/>
  <c r="AD51" i="31"/>
  <c r="AC51" i="31"/>
  <c r="Z51" i="31"/>
  <c r="Y51" i="31"/>
  <c r="X51" i="31"/>
  <c r="AJ51" i="31" s="1"/>
  <c r="U51" i="31"/>
  <c r="R51" i="31"/>
  <c r="Q51" i="31"/>
  <c r="P51" i="31"/>
  <c r="AO51" i="31" s="1"/>
  <c r="M51" i="31"/>
  <c r="AL51" i="31" s="1"/>
  <c r="J51" i="31"/>
  <c r="I51" i="31"/>
  <c r="H51" i="31"/>
  <c r="E51" i="31"/>
  <c r="AP50" i="31"/>
  <c r="AM50" i="31"/>
  <c r="AD50" i="31"/>
  <c r="AC50" i="31"/>
  <c r="Z50" i="31"/>
  <c r="Y50" i="31"/>
  <c r="X50" i="31"/>
  <c r="AJ50" i="31" s="1"/>
  <c r="U50" i="31"/>
  <c r="AH50" i="31" s="1"/>
  <c r="R50" i="31"/>
  <c r="Q50" i="31"/>
  <c r="P50" i="31"/>
  <c r="AO50" i="31" s="1"/>
  <c r="M50" i="31"/>
  <c r="AL50" i="31" s="1"/>
  <c r="J50" i="31"/>
  <c r="I50" i="31"/>
  <c r="H50" i="31"/>
  <c r="E50" i="31"/>
  <c r="AP49" i="31"/>
  <c r="AM49" i="31"/>
  <c r="AD49" i="31"/>
  <c r="AC49" i="31"/>
  <c r="Z49" i="31"/>
  <c r="Y49" i="31"/>
  <c r="X49" i="31"/>
  <c r="AJ49" i="31" s="1"/>
  <c r="U49" i="31"/>
  <c r="AH49" i="31" s="1"/>
  <c r="R49" i="31"/>
  <c r="Q49" i="31"/>
  <c r="P49" i="31"/>
  <c r="AO49" i="31" s="1"/>
  <c r="M49" i="31"/>
  <c r="AL49" i="31" s="1"/>
  <c r="J49" i="31"/>
  <c r="I49" i="31"/>
  <c r="H49" i="31"/>
  <c r="E49" i="31"/>
  <c r="AP48" i="31"/>
  <c r="AM48" i="31"/>
  <c r="AD48" i="31"/>
  <c r="AC48" i="31"/>
  <c r="Z48" i="31"/>
  <c r="Y48" i="31"/>
  <c r="X48" i="31"/>
  <c r="AJ48" i="31" s="1"/>
  <c r="AA48" i="31" s="1"/>
  <c r="U48" i="31"/>
  <c r="AH48" i="31" s="1"/>
  <c r="R48" i="31"/>
  <c r="Q48" i="31"/>
  <c r="P48" i="31"/>
  <c r="AO48" i="31" s="1"/>
  <c r="M48" i="31"/>
  <c r="AL48" i="31" s="1"/>
  <c r="J48" i="31"/>
  <c r="I48" i="31"/>
  <c r="H48" i="31"/>
  <c r="E48" i="31"/>
  <c r="AP47" i="31"/>
  <c r="AM47" i="31"/>
  <c r="AD47" i="31"/>
  <c r="AC47" i="31"/>
  <c r="Z47" i="31"/>
  <c r="Y47" i="31"/>
  <c r="X47" i="31"/>
  <c r="AJ47" i="31" s="1"/>
  <c r="AA47" i="31" s="1"/>
  <c r="U47" i="31"/>
  <c r="AH47" i="31" s="1"/>
  <c r="R47" i="31"/>
  <c r="Q47" i="31"/>
  <c r="P47" i="31"/>
  <c r="AO47" i="31" s="1"/>
  <c r="M47" i="31"/>
  <c r="AL47" i="31" s="1"/>
  <c r="J47" i="31"/>
  <c r="I47" i="31"/>
  <c r="H47" i="31"/>
  <c r="E47" i="31"/>
  <c r="AP46" i="31"/>
  <c r="AM46" i="31"/>
  <c r="AD46" i="31"/>
  <c r="AC46" i="31"/>
  <c r="Z46" i="31"/>
  <c r="Y46" i="31"/>
  <c r="X46" i="31"/>
  <c r="AJ46" i="31" s="1"/>
  <c r="AA46" i="31" s="1"/>
  <c r="U46" i="31"/>
  <c r="AH46" i="31" s="1"/>
  <c r="R46" i="31"/>
  <c r="Q46" i="31"/>
  <c r="P46" i="31"/>
  <c r="AO46" i="31" s="1"/>
  <c r="M46" i="31"/>
  <c r="AL46" i="31" s="1"/>
  <c r="J46" i="31"/>
  <c r="I46" i="31"/>
  <c r="H46" i="31"/>
  <c r="E46" i="31"/>
  <c r="AP45" i="31"/>
  <c r="AM45" i="31"/>
  <c r="AD45" i="31"/>
  <c r="AC45" i="31"/>
  <c r="Z45" i="31"/>
  <c r="Y45" i="31"/>
  <c r="X45" i="31"/>
  <c r="AJ45" i="31" s="1"/>
  <c r="U45" i="31"/>
  <c r="AH45" i="31" s="1"/>
  <c r="R45" i="31"/>
  <c r="Q45" i="31"/>
  <c r="P45" i="31"/>
  <c r="AO45" i="31" s="1"/>
  <c r="M45" i="31"/>
  <c r="AL45" i="31" s="1"/>
  <c r="J45" i="31"/>
  <c r="I45" i="31"/>
  <c r="H45" i="31"/>
  <c r="E45" i="31"/>
  <c r="AP44" i="31"/>
  <c r="AM44" i="31"/>
  <c r="AD44" i="31"/>
  <c r="AC44" i="31"/>
  <c r="Z44" i="31"/>
  <c r="Y44" i="31"/>
  <c r="X44" i="31"/>
  <c r="AJ44" i="31" s="1"/>
  <c r="U44" i="31"/>
  <c r="AH44" i="31" s="1"/>
  <c r="R44" i="31"/>
  <c r="Q44" i="31"/>
  <c r="P44" i="31"/>
  <c r="AO44" i="31" s="1"/>
  <c r="M44" i="31"/>
  <c r="AL44" i="31" s="1"/>
  <c r="J44" i="31"/>
  <c r="I44" i="31"/>
  <c r="H44" i="31"/>
  <c r="E44" i="31"/>
  <c r="AP43" i="31"/>
  <c r="AM43" i="31"/>
  <c r="AD43" i="31"/>
  <c r="AC43" i="31"/>
  <c r="Z43" i="31"/>
  <c r="Y43" i="31"/>
  <c r="X43" i="31"/>
  <c r="AJ43" i="31" s="1"/>
  <c r="U43" i="31"/>
  <c r="AH43" i="31" s="1"/>
  <c r="R43" i="31"/>
  <c r="Q43" i="31"/>
  <c r="P43" i="31"/>
  <c r="AO43" i="31" s="1"/>
  <c r="M43" i="31"/>
  <c r="AL43" i="31" s="1"/>
  <c r="J43" i="31"/>
  <c r="I43" i="31"/>
  <c r="H43" i="31"/>
  <c r="E43" i="31"/>
  <c r="AP42" i="31"/>
  <c r="AM42" i="31"/>
  <c r="Z42" i="31"/>
  <c r="Y42" i="31"/>
  <c r="X42" i="31"/>
  <c r="AK42" i="31" s="1"/>
  <c r="U42" i="31"/>
  <c r="AI42" i="31" s="1"/>
  <c r="R42" i="31"/>
  <c r="Q42" i="31"/>
  <c r="P42" i="31"/>
  <c r="AO42" i="31" s="1"/>
  <c r="M42" i="31"/>
  <c r="AL42" i="31" s="1"/>
  <c r="J42" i="31"/>
  <c r="I42" i="31"/>
  <c r="H42" i="31"/>
  <c r="E42" i="31"/>
  <c r="AP41" i="31"/>
  <c r="AM41" i="31"/>
  <c r="AD41" i="31"/>
  <c r="AC41" i="31"/>
  <c r="Z41" i="31"/>
  <c r="Y41" i="31"/>
  <c r="X41" i="31"/>
  <c r="AJ41" i="31" s="1"/>
  <c r="AA41" i="31" s="1"/>
  <c r="U41" i="31"/>
  <c r="AH41" i="31" s="1"/>
  <c r="R41" i="31"/>
  <c r="Q41" i="31"/>
  <c r="P41" i="31"/>
  <c r="AO41" i="31" s="1"/>
  <c r="M41" i="31"/>
  <c r="AL41" i="31" s="1"/>
  <c r="J41" i="31"/>
  <c r="I41" i="31"/>
  <c r="H41" i="31"/>
  <c r="E41" i="31"/>
  <c r="AP40" i="31"/>
  <c r="AM40" i="31"/>
  <c r="Z40" i="31"/>
  <c r="Y40" i="31"/>
  <c r="X40" i="31"/>
  <c r="AK40" i="31" s="1"/>
  <c r="U40" i="31"/>
  <c r="AI40" i="31" s="1"/>
  <c r="R40" i="31"/>
  <c r="Q40" i="31"/>
  <c r="P40" i="31"/>
  <c r="AO40" i="31" s="1"/>
  <c r="AD40" i="31" s="1"/>
  <c r="M40" i="31"/>
  <c r="AL40" i="31" s="1"/>
  <c r="AC40" i="31" s="1"/>
  <c r="J40" i="31"/>
  <c r="I40" i="31"/>
  <c r="H40" i="31"/>
  <c r="E40" i="31"/>
  <c r="AP39" i="31"/>
  <c r="AM39" i="31"/>
  <c r="AD39" i="31"/>
  <c r="AC39" i="31"/>
  <c r="Z39" i="31"/>
  <c r="Y39" i="31"/>
  <c r="X39" i="31"/>
  <c r="AJ39" i="31" s="1"/>
  <c r="AA39" i="31" s="1"/>
  <c r="U39" i="31"/>
  <c r="AH39" i="31" s="1"/>
  <c r="R39" i="31"/>
  <c r="Q39" i="31"/>
  <c r="P39" i="31"/>
  <c r="AO39" i="31" s="1"/>
  <c r="M39" i="31"/>
  <c r="AL39" i="31" s="1"/>
  <c r="J39" i="31"/>
  <c r="I39" i="31"/>
  <c r="H39" i="31"/>
  <c r="E39" i="31"/>
  <c r="AP38" i="31"/>
  <c r="AM38" i="31"/>
  <c r="AD38" i="31"/>
  <c r="AC38" i="31"/>
  <c r="Z38" i="31"/>
  <c r="Y38" i="31"/>
  <c r="X38" i="31"/>
  <c r="AJ38" i="31" s="1"/>
  <c r="AA38" i="31" s="1"/>
  <c r="U38" i="31"/>
  <c r="AH38" i="31" s="1"/>
  <c r="R38" i="31"/>
  <c r="Q38" i="31"/>
  <c r="P38" i="31"/>
  <c r="AO38" i="31" s="1"/>
  <c r="M38" i="31"/>
  <c r="AL38" i="31" s="1"/>
  <c r="J38" i="31"/>
  <c r="I38" i="31"/>
  <c r="H38" i="31"/>
  <c r="E38" i="31"/>
  <c r="AP37" i="31"/>
  <c r="AM37" i="31"/>
  <c r="AD37" i="31"/>
  <c r="AC37" i="31"/>
  <c r="Z37" i="31"/>
  <c r="Y37" i="31"/>
  <c r="X37" i="31"/>
  <c r="AJ37" i="31" s="1"/>
  <c r="U37" i="31"/>
  <c r="AH37" i="31" s="1"/>
  <c r="R37" i="31"/>
  <c r="Q37" i="31"/>
  <c r="P37" i="31"/>
  <c r="AO37" i="31" s="1"/>
  <c r="M37" i="31"/>
  <c r="AL37" i="31" s="1"/>
  <c r="J37" i="31"/>
  <c r="I37" i="31"/>
  <c r="H37" i="31"/>
  <c r="E37" i="31"/>
  <c r="AP36" i="31"/>
  <c r="AM36" i="31"/>
  <c r="AD36" i="31"/>
  <c r="AC36" i="31"/>
  <c r="Z36" i="31"/>
  <c r="Y36" i="31"/>
  <c r="X36" i="31"/>
  <c r="AJ36" i="31" s="1"/>
  <c r="U36" i="31"/>
  <c r="AH36" i="31" s="1"/>
  <c r="R36" i="31"/>
  <c r="Q36" i="31"/>
  <c r="P36" i="31"/>
  <c r="AO36" i="31" s="1"/>
  <c r="M36" i="31"/>
  <c r="AL36" i="31" s="1"/>
  <c r="J36" i="31"/>
  <c r="I36" i="31"/>
  <c r="H36" i="31"/>
  <c r="E36" i="31"/>
  <c r="AP35" i="31"/>
  <c r="AM35" i="31"/>
  <c r="Z35" i="31"/>
  <c r="Y35" i="31"/>
  <c r="X35" i="31"/>
  <c r="AK35" i="31" s="1"/>
  <c r="U35" i="31"/>
  <c r="AI35" i="31" s="1"/>
  <c r="R35" i="31"/>
  <c r="Q35" i="31"/>
  <c r="P35" i="31"/>
  <c r="AO35" i="31" s="1"/>
  <c r="M35" i="31"/>
  <c r="AL35" i="31" s="1"/>
  <c r="J35" i="31"/>
  <c r="I35" i="31"/>
  <c r="H35" i="31"/>
  <c r="E35" i="31"/>
  <c r="AP34" i="31"/>
  <c r="AM34" i="31"/>
  <c r="Z34" i="31"/>
  <c r="Y34" i="31"/>
  <c r="X34" i="31"/>
  <c r="AK34" i="31" s="1"/>
  <c r="U34" i="31"/>
  <c r="AI34" i="31" s="1"/>
  <c r="R34" i="31"/>
  <c r="Q34" i="31"/>
  <c r="P34" i="31"/>
  <c r="AO34" i="31" s="1"/>
  <c r="M34" i="31"/>
  <c r="AL34" i="31" s="1"/>
  <c r="J34" i="31"/>
  <c r="I34" i="31"/>
  <c r="H34" i="31"/>
  <c r="E34" i="31"/>
  <c r="AP33" i="31"/>
  <c r="AM33" i="31"/>
  <c r="Z33" i="31"/>
  <c r="Y33" i="31"/>
  <c r="X33" i="31"/>
  <c r="AK33" i="31" s="1"/>
  <c r="U33" i="31"/>
  <c r="AI33" i="31" s="1"/>
  <c r="R33" i="31"/>
  <c r="Q33" i="31"/>
  <c r="P33" i="31"/>
  <c r="AO33" i="31" s="1"/>
  <c r="M33" i="31"/>
  <c r="AL33" i="31" s="1"/>
  <c r="J33" i="31"/>
  <c r="I33" i="31"/>
  <c r="H33" i="31"/>
  <c r="E33" i="31"/>
  <c r="AK32" i="31"/>
  <c r="AI32" i="31"/>
  <c r="AK31" i="31"/>
  <c r="AI31" i="31"/>
  <c r="AK30" i="31"/>
  <c r="AI30" i="31"/>
  <c r="AK29" i="31"/>
  <c r="AI29" i="31"/>
  <c r="AK28" i="31"/>
  <c r="AI28" i="31"/>
  <c r="AL27" i="31"/>
  <c r="AP21" i="31"/>
  <c r="AM21" i="31"/>
  <c r="AK21" i="31"/>
  <c r="AI21" i="31"/>
  <c r="AO21" i="31"/>
  <c r="AL21" i="31"/>
  <c r="V19" i="31"/>
  <c r="N19" i="31"/>
  <c r="F19" i="31"/>
  <c r="Y30" i="29"/>
  <c r="Y29" i="29"/>
  <c r="X29" i="29"/>
  <c r="X30" i="29"/>
  <c r="M28" i="29"/>
  <c r="L28" i="29"/>
  <c r="H28" i="29"/>
  <c r="G28" i="29"/>
  <c r="C28" i="29"/>
  <c r="B28" i="29"/>
  <c r="N30" i="29"/>
  <c r="V30" i="29" s="1"/>
  <c r="N29" i="29"/>
  <c r="V29" i="29" s="1"/>
  <c r="I30" i="29"/>
  <c r="W30" i="29" s="1"/>
  <c r="I29" i="29"/>
  <c r="W29" i="29" s="1"/>
  <c r="D30" i="29"/>
  <c r="D29" i="29"/>
  <c r="AH23" i="32" l="1"/>
  <c r="AH35" i="32"/>
  <c r="AP27" i="32"/>
  <c r="AH29" i="32"/>
  <c r="AG23" i="32"/>
  <c r="AG30" i="32"/>
  <c r="AG34" i="32"/>
  <c r="AG20" i="32"/>
  <c r="AG27" i="32"/>
  <c r="AH36" i="32"/>
  <c r="AH22" i="32"/>
  <c r="AC33" i="31"/>
  <c r="AB43" i="31"/>
  <c r="AA43" i="31"/>
  <c r="AB50" i="31"/>
  <c r="AA50" i="31"/>
  <c r="AD33" i="31"/>
  <c r="AB49" i="31"/>
  <c r="AA49" i="31"/>
  <c r="AD35" i="31"/>
  <c r="AB51" i="31"/>
  <c r="AA51" i="31"/>
  <c r="AB37" i="31"/>
  <c r="AA37" i="31"/>
  <c r="AB45" i="31"/>
  <c r="AA45" i="31"/>
  <c r="AB36" i="31"/>
  <c r="AA36" i="31"/>
  <c r="AB44" i="31"/>
  <c r="AA44" i="31"/>
  <c r="AO27" i="31"/>
  <c r="AD21" i="31"/>
  <c r="AH27" i="31"/>
  <c r="AI27" i="31"/>
  <c r="AK27" i="31"/>
  <c r="AJ27" i="31"/>
  <c r="AB27" i="31" s="1"/>
  <c r="AH21" i="31"/>
  <c r="AJ21" i="31"/>
  <c r="AJ19" i="32"/>
  <c r="AH25" i="32"/>
  <c r="P25" i="29"/>
  <c r="P24" i="29"/>
  <c r="O25" i="29"/>
  <c r="O24" i="29"/>
  <c r="J24" i="29"/>
  <c r="J25" i="29"/>
  <c r="K24" i="29"/>
  <c r="K25" i="29"/>
  <c r="E25" i="29"/>
  <c r="E24" i="29"/>
  <c r="F24" i="29"/>
  <c r="F25" i="29"/>
  <c r="AC21" i="31"/>
  <c r="AH35" i="31"/>
  <c r="AD34" i="31"/>
  <c r="AC42" i="31"/>
  <c r="AJ35" i="31"/>
  <c r="AA35" i="31" s="1"/>
  <c r="AB38" i="31"/>
  <c r="AC35" i="31"/>
  <c r="AB56" i="31"/>
  <c r="AJ42" i="31"/>
  <c r="AD42" i="31"/>
  <c r="AH42" i="31"/>
  <c r="AC34" i="31"/>
  <c r="U29" i="29"/>
  <c r="Q29" i="29" s="1"/>
  <c r="U30" i="29"/>
  <c r="Q30" i="29" s="1"/>
  <c r="AH27" i="32"/>
  <c r="AG24" i="32"/>
  <c r="AN38" i="32"/>
  <c r="AG38" i="32" s="1"/>
  <c r="AN19" i="32"/>
  <c r="AG19" i="32" s="1"/>
  <c r="AN26" i="32"/>
  <c r="AG26" i="32" s="1"/>
  <c r="AN40" i="32"/>
  <c r="AG40" i="32" s="1"/>
  <c r="AP19" i="32"/>
  <c r="AH19" i="32" s="1"/>
  <c r="AP26" i="32"/>
  <c r="AH26" i="32" s="1"/>
  <c r="AN37" i="32"/>
  <c r="AG37" i="32" s="1"/>
  <c r="AP40" i="32"/>
  <c r="AH40" i="32" s="1"/>
  <c r="AB41" i="31"/>
  <c r="AB48" i="31"/>
  <c r="AB55" i="31"/>
  <c r="AB47" i="31"/>
  <c r="AB54" i="31"/>
  <c r="AB39" i="31"/>
  <c r="AB52" i="31"/>
  <c r="AH34" i="31"/>
  <c r="AB46" i="31"/>
  <c r="AB53" i="31"/>
  <c r="AH33" i="31"/>
  <c r="AJ34" i="31"/>
  <c r="AA34" i="31" s="1"/>
  <c r="AH40" i="31"/>
  <c r="AJ33" i="31"/>
  <c r="AA33" i="31" s="1"/>
  <c r="AJ40" i="31"/>
  <c r="AA40" i="31" s="1"/>
  <c r="AA27" i="31" l="1"/>
  <c r="AB21" i="31"/>
  <c r="AA21" i="31"/>
  <c r="AB42" i="31"/>
  <c r="AA42" i="31"/>
  <c r="AB35" i="31"/>
  <c r="AB40" i="31"/>
  <c r="AB33" i="31"/>
  <c r="AB34" i="31"/>
  <c r="D17" i="29"/>
  <c r="I17" i="29"/>
  <c r="N21" i="29" l="1"/>
  <c r="U21" i="29" s="1"/>
  <c r="N28" i="29"/>
  <c r="N26" i="29"/>
  <c r="N23" i="29"/>
  <c r="N22" i="29"/>
  <c r="E20" i="29" l="1"/>
  <c r="V28" i="29"/>
  <c r="R26" i="29"/>
  <c r="Y20" i="29"/>
  <c r="Y28" i="29"/>
  <c r="Q26" i="29"/>
  <c r="X28" i="29"/>
  <c r="R30" i="29" s="1"/>
  <c r="Y21" i="29"/>
  <c r="Y22" i="29"/>
  <c r="Y23" i="29"/>
  <c r="Y26" i="29"/>
  <c r="X21" i="29"/>
  <c r="X22" i="29"/>
  <c r="X23" i="29"/>
  <c r="X26" i="29"/>
  <c r="P23" i="29"/>
  <c r="F23" i="29"/>
  <c r="O23" i="29"/>
  <c r="J23" i="29"/>
  <c r="E23" i="29"/>
  <c r="D23" i="29"/>
  <c r="D22" i="29"/>
  <c r="D21" i="29"/>
  <c r="V23" i="29"/>
  <c r="V22" i="29"/>
  <c r="V21" i="29"/>
  <c r="I23" i="29"/>
  <c r="W23" i="29" s="1"/>
  <c r="I22" i="29"/>
  <c r="W22" i="29" s="1"/>
  <c r="I21" i="29"/>
  <c r="W21" i="29" s="1"/>
  <c r="D28" i="29"/>
  <c r="U26" i="29"/>
  <c r="D26" i="29"/>
  <c r="I26" i="29"/>
  <c r="W26" i="29" s="1"/>
  <c r="R1" i="29"/>
  <c r="I28" i="29"/>
  <c r="O20" i="29"/>
  <c r="J20" i="29"/>
  <c r="F20" i="29"/>
  <c r="D20" i="29" l="1"/>
  <c r="R21" i="29"/>
  <c r="I20" i="29"/>
  <c r="W20" i="29" s="1"/>
  <c r="N20" i="29"/>
  <c r="U20" i="29" s="1"/>
  <c r="Q21" i="29"/>
  <c r="U28" i="29"/>
  <c r="Q28" i="29" s="1"/>
  <c r="R22" i="29"/>
  <c r="X20" i="29"/>
  <c r="U23" i="29"/>
  <c r="Q23" i="29" s="1"/>
  <c r="U22" i="29"/>
  <c r="R23" i="29"/>
  <c r="K20" i="29"/>
  <c r="W28" i="29"/>
  <c r="R28" i="29" s="1"/>
  <c r="K23" i="29"/>
  <c r="V26" i="29"/>
  <c r="P20" i="29"/>
  <c r="R20" i="29" l="1"/>
  <c r="V20" i="29"/>
  <c r="Q20" i="2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tc={C8C75B9C-AFAA-46D9-85D8-64CC0ADD056E}</author>
  </authors>
  <commentList>
    <comment ref="A3" authorId="0" shapeId="0" xr:uid="{C8C75B9C-AFAA-46D9-85D8-64CC0ADD056E}">
      <text>
        <t xml:space="preserve">[Threaded comment]
Your version of Excel allows you to read this threaded comment; however, any edits to it will get removed if the file is opened in a newer version of Excel. Learn more: https://go.microsoft.com/fwlink/?linkid=870924
Comment:
    Enter data into cells B11, B12, and B13. For the first FFY, enter data into cells B21, B22, B24, B25, B26, B29, B30; and C21, C22, C24, C25, C26, C29, and C30. For the second FFY, enter data into G21, G,22, G24, G25, G26, G29, G30; and H21, H22, H24, H25, H26, H29, and H30. For the third FFY, enter data into L21, L,22, L24, L25, L26, L29, L30; and M21, M22, M24, M25, M26, M29, and M30 (blue text)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tc={18F76768-7BD5-4D6C-9657-10F13E13E235}</author>
  </authors>
  <commentList>
    <comment ref="A3" authorId="0" shapeId="0" xr:uid="{18F76768-7BD5-4D6C-9657-10F13E13E235}">
      <text>
        <t xml:space="preserve">[Threaded comment]
Your version of Excel allows you to read this threaded comment; however, any edits to it will get removed if the file is opened in a newer version of Excel. Learn more: https://go.microsoft.com/fwlink/?linkid=870924
Comment:
    Enter data in cells B11, B12, B13, and B19 through B42. For the first FFY, enter data in cells C19 through C42, D19 through D42, H19 through H42, and I19 through I42. For the second FFY, enter data in cells M19 through M42, N19 through N42, R19 through R42, and S19 through S42. For the third FFY, enter data in cells W19 through W42, X19 through X42, AB19 through AB42, and AC19 through AC42 (blue text)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tc={EE912786-0855-4CF4-B39F-C345038DCC9B}</author>
  </authors>
  <commentList>
    <comment ref="A4" authorId="0" shapeId="0" xr:uid="{EE912786-0855-4CF4-B39F-C345038DCC9B}">
      <text>
        <t xml:space="preserve">[Threaded comment]
Your version of Excel allows you to read this threaded comment; however, any edits to it will get removed if the file is opened in a newer version of Excel. Learn more: https://go.microsoft.com/fwlink/?linkid=870924
Comment:
    Enter data in cells B1, B13, B14, B15, and B33 through B56. For the first FFY, enter data in cells C22, C23, C25, C26, C27, C33 through C56, D22, D23, D25, D26, D27, D33 through D56, F22, F23, F25, F26, F27, F33 through F56, G22, G23, G25, G26, G27, G33 through G56. For the second FFY, enter data in cells K22, K23, K25, K26, K27, K33 through K56, L22, L23, L25, L26, L27, L33 through L56, N22, N23, N25, N26, N27, N33 through N56, O22, O23, O25, O26, O27, and O33 through O56. For the third FFY, enter data in cells S22, S23, S25, S26, S27, S33 through S56, T22, T23, T25, T26, T27, T33 through T56, V22, V23, V25, V26, V27, V33 through V56, W22, W23, W25, W26, W27, and W33 through W56 (blue text)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tc={1FD4F6A5-F65A-4DC7-A895-AFE06F83E486}</author>
  </authors>
  <commentList>
    <comment ref="A4" authorId="0" shapeId="0" xr:uid="{1FD4F6A5-F65A-4DC7-A895-AFE06F83E486}">
      <text>
        <t xml:space="preserve">[Threaded comment]
Your version of Excel allows you to read this threaded comment; however, any edits to it will get removed if the file is opened in a newer version of Excel. Learn more: https://go.microsoft.com/fwlink/?linkid=870924
Comment:
    Enter data in cells B1, B13, B14, B15, and B33 through B56. For the first FFY, enter data in cells C22, C23, C25, C26, C27, C33 through C56, D22, D23, D25, D26, D27, D33 through D56, F22, F23, F25, F26, F27, F33 through F56, G22, G23, G25, G26, G27, G33 through G56. For the second FFY, enter data in cells K22, K23, K25, K26, K27, K33 through K56, L22, L23, L25, L26, L27, L33 through L56, N22, N23, N25, N26, N27, N33 through N56, O22, O23, O25, O26, O27, and O33 through O56. For the third FFY, enter data in cells S22, S23, S25, S26, S27, S33 through S56, T22, T23, T25, T26, T27, T33 through T56, V22, V23, V25, V26, V27, V33 through V56, W22, W23, W25, W26, W27, and W33 through W56 (blue text)
</t>
      </text>
    </comment>
  </commentList>
</comments>
</file>

<file path=xl/sharedStrings.xml><?xml version="1.0" encoding="utf-8"?>
<sst xmlns="http://schemas.openxmlformats.org/spreadsheetml/2006/main" count="848" uniqueCount="341">
  <si>
    <t>Budget</t>
  </si>
  <si>
    <t>Anticipated Participants</t>
  </si>
  <si>
    <t>Actual Participants</t>
  </si>
  <si>
    <t>State Plan</t>
  </si>
  <si>
    <t>FNS-583</t>
  </si>
  <si>
    <t>FNS-366A</t>
  </si>
  <si>
    <t>Provider 1</t>
  </si>
  <si>
    <t>Provider budget/planning information</t>
  </si>
  <si>
    <t>Provider participation reports</t>
  </si>
  <si>
    <t>Provider invoices</t>
  </si>
  <si>
    <t>Components</t>
  </si>
  <si>
    <t>Provider Data</t>
  </si>
  <si>
    <t xml:space="preserve">Supervised Job Search </t>
  </si>
  <si>
    <t xml:space="preserve">Job Search Training </t>
  </si>
  <si>
    <t xml:space="preserve">Job Retention  </t>
  </si>
  <si>
    <t xml:space="preserve">Self-Employment Training </t>
  </si>
  <si>
    <t>Workfare</t>
  </si>
  <si>
    <t xml:space="preserve">Basic Education or Foundational Skills Instruction  </t>
  </si>
  <si>
    <t xml:space="preserve">Integrated Education and Training/Bridge Programs  </t>
  </si>
  <si>
    <t xml:space="preserve">Work Readiness Training  </t>
  </si>
  <si>
    <t xml:space="preserve">English Language Acquisition  </t>
  </si>
  <si>
    <t xml:space="preserve">Career/Technical Education Programs or Other Vocational Training </t>
  </si>
  <si>
    <t xml:space="preserve">Work Activity Program </t>
  </si>
  <si>
    <t xml:space="preserve">Internship (unsubsidized)  </t>
  </si>
  <si>
    <t xml:space="preserve">Pre-Apprenticeship (unsubsidized)  </t>
  </si>
  <si>
    <t xml:space="preserve">Apprenticeship (unsubsidized)  </t>
  </si>
  <si>
    <t xml:space="preserve">On-the-Job Training (unsubsidized)  </t>
  </si>
  <si>
    <t xml:space="preserve">Transitional Jobs (unsubsidized)  </t>
  </si>
  <si>
    <t>Customized Training (unsubsidized)</t>
  </si>
  <si>
    <t>Incumbent Worker Training (unsubsidized)</t>
  </si>
  <si>
    <t xml:space="preserve">Internship (subsidized)  </t>
  </si>
  <si>
    <t xml:space="preserve">Pre-Apprenticeship (subsidized)  </t>
  </si>
  <si>
    <t xml:space="preserve">Apprenticeship (subsidized)  </t>
  </si>
  <si>
    <t xml:space="preserve">Transitional Jobs (subsidized)  </t>
  </si>
  <si>
    <t xml:space="preserve">Customized Training (subsidized) </t>
  </si>
  <si>
    <t>Incumbent Worker Training (subsidized)</t>
  </si>
  <si>
    <t>Y</t>
  </si>
  <si>
    <t>Total</t>
  </si>
  <si>
    <t>Actual Expenditures</t>
  </si>
  <si>
    <t>N</t>
  </si>
  <si>
    <t>Data Sources</t>
  </si>
  <si>
    <t>n.a.</t>
  </si>
  <si>
    <t>Data</t>
  </si>
  <si>
    <t>FFY</t>
  </si>
  <si>
    <t>Federal Fiscal Years</t>
  </si>
  <si>
    <t>Type of Data</t>
  </si>
  <si>
    <t>Source</t>
  </si>
  <si>
    <t>Include?</t>
  </si>
  <si>
    <t>Component Analyses</t>
  </si>
  <si>
    <t>First Federal fiscal year to include</t>
  </si>
  <si>
    <t>Second Federal fiscal year to include</t>
  </si>
  <si>
    <t>Third Federal fiscal year to include</t>
  </si>
  <si>
    <t>100% Funds</t>
  </si>
  <si>
    <t>50/50 Administrative Funds</t>
  </si>
  <si>
    <t>50/50 Participant Reimbursement Funds</t>
  </si>
  <si>
    <t>SF-425/FNS-778</t>
  </si>
  <si>
    <t>Using data to plan and build better budgets for your SNAP E&amp;T program</t>
  </si>
  <si>
    <t>Line 7</t>
  </si>
  <si>
    <t>Projected annual participation for each SNAP E&amp;T component offered</t>
  </si>
  <si>
    <t>Provider budget/planning information or State Plan</t>
  </si>
  <si>
    <t>Total number of participants reported in each SNAP E&amp;T component offered</t>
  </si>
  <si>
    <t>Total administrative expenditures reported for each SNAP E&amp;T component offered</t>
  </si>
  <si>
    <t>Estimated annual administrative cost for each SNAP E&amp;T component offered</t>
  </si>
  <si>
    <t xml:space="preserve">Contracts section of the State Plan </t>
  </si>
  <si>
    <t xml:space="preserve">Components section of the State Plan </t>
  </si>
  <si>
    <t xml:space="preserve">Characteristics of individuals served by E&amp;T section of the State Plan </t>
  </si>
  <si>
    <t>Program and Budget Summary Statement (FNS-366A)</t>
  </si>
  <si>
    <t>SNAP E&amp;T State Plan (State Plan)</t>
  </si>
  <si>
    <t>Standard Form (SF) 425 Federal Financial Reporting Form / FNS-778 Financial Status Report (SF-425/ FNS-778)</t>
  </si>
  <si>
    <t xml:space="preserve">Projected annual participation for the provider overall and each SNAP E&amp;T component offered by the provider </t>
  </si>
  <si>
    <t>Federal financial or participation reports</t>
  </si>
  <si>
    <t>Hidden columns</t>
  </si>
  <si>
    <t>Check 1</t>
  </si>
  <si>
    <t>Warning 1</t>
  </si>
  <si>
    <t>Check 2</t>
  </si>
  <si>
    <t>Warning 2</t>
  </si>
  <si>
    <t>Financial</t>
  </si>
  <si>
    <t>Participation</t>
  </si>
  <si>
    <t>Checks</t>
  </si>
  <si>
    <t>How to use the tool:</t>
  </si>
  <si>
    <t>Total SNAP E&amp;T Federal Funding</t>
  </si>
  <si>
    <t>Graphs</t>
  </si>
  <si>
    <t>Federal fiscal year</t>
  </si>
  <si>
    <t xml:space="preserve">2. Scroll down to view graphs after entering data </t>
  </si>
  <si>
    <t xml:space="preserve">3. Columns  E, H  through J, IM, P through R, U, and X through Z will automatically populate based on data entered </t>
  </si>
  <si>
    <t xml:space="preserve">4. Filter Column B to view only components offered in the components table and graphs </t>
  </si>
  <si>
    <t xml:space="preserve">5. Prompts will appear in Columns Q and R based on data entered </t>
  </si>
  <si>
    <t>Warning 3</t>
  </si>
  <si>
    <t>Warning 4</t>
  </si>
  <si>
    <t>Check 2a &lt;75%</t>
  </si>
  <si>
    <t>Check 2b</t>
  </si>
  <si>
    <t>Check 3a</t>
  </si>
  <si>
    <t>Check 3b</t>
  </si>
  <si>
    <t>Check 4a</t>
  </si>
  <si>
    <t>Check 4b</t>
  </si>
  <si>
    <t xml:space="preserve">Table 2. Data checks </t>
  </si>
  <si>
    <t>The State did not spend its budget in the prior FFY and requested a greater amount of funds in the next FFY</t>
  </si>
  <si>
    <t>The State did not serve all its anticipated participants in the prior FFY; however, the State anticipated more SNAP E&amp;T participants in the next FFY</t>
  </si>
  <si>
    <t>The provider did not spend its budget in the prior FFY and requested a greater amount of funds in the next FFY</t>
  </si>
  <si>
    <t>Checks Threshold</t>
  </si>
  <si>
    <t xml:space="preserve">7. Create new tabs to view data for more than one provider </t>
  </si>
  <si>
    <t>2. Scroll to down to view graphs after entering data</t>
  </si>
  <si>
    <t>4. Set the threshold for checks by entering a value between 1 and 99 in cell B15</t>
  </si>
  <si>
    <t>5. Set the threshold for checks by entering a value between 1 and 99 in cell B15</t>
  </si>
  <si>
    <t>5. Set the threshold for checks by entering a value between 1 and 99 in cell B17</t>
  </si>
  <si>
    <t>Pledge Funds</t>
  </si>
  <si>
    <t xml:space="preserve">Mandatory participants </t>
  </si>
  <si>
    <t xml:space="preserve">Voluntary participants </t>
  </si>
  <si>
    <t>Total number of mandatory participants anticipated for the SNAP E&amp;T program</t>
  </si>
  <si>
    <t>Total number of voluntary participants anticipated for the SNAP E&amp;T program</t>
  </si>
  <si>
    <t xml:space="preserve">Total number of mandatory participants served by the SNAP E&amp;T program </t>
  </si>
  <si>
    <t xml:space="preserve">Total number of voluntary participants served by the SNAP E&amp;T program </t>
  </si>
  <si>
    <t xml:space="preserve">SNAP E&amp;T Annual Report </t>
  </si>
  <si>
    <t>Participant characteristics</t>
  </si>
  <si>
    <t xml:space="preserve">E&amp;T Dependent Care </t>
  </si>
  <si>
    <t>E&amp;T Transportation and Other</t>
  </si>
  <si>
    <t xml:space="preserve">3. Rows 20, 23, and 28; and Columns  D through F, I through K, and N through P will automatically populate based on data entered </t>
  </si>
  <si>
    <t xml:space="preserve">3. Columns  E through G,  J through L, O through Q, T through V, Y through AA, and AD through AF will automatically populate based on data entered </t>
  </si>
  <si>
    <t xml:space="preserve">6. Prompts will appear in Columns AA, AB, AC, and AD based on data entered </t>
  </si>
  <si>
    <t>6. Prompts will appear in Columns AG, AH, AI, and AJ based on the data entered</t>
  </si>
  <si>
    <t>Provider Name:</t>
  </si>
  <si>
    <t>FNS-583 or Annual Report</t>
  </si>
  <si>
    <t>Components overview</t>
  </si>
  <si>
    <t>Detailed provider</t>
  </si>
  <si>
    <t>County Name:</t>
  </si>
  <si>
    <t xml:space="preserve">7. Create new tabs to view data for more than one county </t>
  </si>
  <si>
    <t>Program overview</t>
  </si>
  <si>
    <t xml:space="preserve">Projected annual participation for the county overall and each SNAP E&amp;T component offered by the county </t>
  </si>
  <si>
    <t xml:space="preserve">Total participation reported for each SNAP E&amp;T component offered by the county </t>
  </si>
  <si>
    <t>County/provider budget/planning information or State Plan</t>
  </si>
  <si>
    <t>County/provider participation reports</t>
  </si>
  <si>
    <t xml:space="preserve">County/provider budget/planning information </t>
  </si>
  <si>
    <t>County/provider invoices</t>
  </si>
  <si>
    <t>Detailed county</t>
  </si>
  <si>
    <t>The county did not spend its budget in the prior FFY and requested a greater amount of funds in the next FFY</t>
  </si>
  <si>
    <t>The county did not serve all its anticipated participants in the prior FFY; however, the county anticipated more SNAP E&amp;T participants in the next FFY</t>
  </si>
  <si>
    <t>The provider did not serve all its anticipated participants in the prior FFY; however, the provider anticipated more SNAP E&amp;T participants in the next FFY</t>
  </si>
  <si>
    <t>County/provider budget/planning information</t>
  </si>
  <si>
    <t>County A</t>
  </si>
  <si>
    <t>County Data</t>
  </si>
  <si>
    <t>1. Identify three FFYS, and enter data for the budget, actual expenditures, anticipated participants, and actual participants</t>
  </si>
  <si>
    <t>Table 1. Data elements for analysis</t>
  </si>
  <si>
    <t>Items 11, 12, 13, 14, and 28</t>
  </si>
  <si>
    <t xml:space="preserve">Total Federal share of outlays and unliquidated obligations </t>
  </si>
  <si>
    <t xml:space="preserve">Columns 11 through 15, row k </t>
  </si>
  <si>
    <t>Anticipated Mandatory participants</t>
  </si>
  <si>
    <t>Anticipated Voluntary participants</t>
  </si>
  <si>
    <t>Actual Mandatory participants</t>
  </si>
  <si>
    <t>Actual Voluntary participants</t>
  </si>
  <si>
    <t>Estimated annual administrative cost for each SNAP E&amp;T component offered by the county</t>
  </si>
  <si>
    <t>Total expenditures reported by the provider county for each available Federal funding source</t>
  </si>
  <si>
    <t xml:space="preserve">Total administrative expenditures reported for each SNAP E&amp;T component offered by the county </t>
  </si>
  <si>
    <t xml:space="preserve">Total funding available to the county from each Federal funding source </t>
  </si>
  <si>
    <t xml:space="preserve">Total funding available to the provider for each Federal funding source   </t>
  </si>
  <si>
    <t xml:space="preserve">Total expenditures reported by the provider for each Federal funding source available </t>
  </si>
  <si>
    <t xml:space="preserve">Estimated annual administrative cost for each SNAP E&amp;T component offered by the provider </t>
  </si>
  <si>
    <t xml:space="preserve">Total administrative expenditures reported for each SNAP E&amp;T component offered by the provider </t>
  </si>
  <si>
    <t xml:space="preserve">Total participation reported by the provider overall and each SNAP E&amp;T component offered by the provider  </t>
  </si>
  <si>
    <r>
      <t xml:space="preserve">1. </t>
    </r>
    <r>
      <rPr>
        <b/>
        <sz val="10"/>
        <color theme="1"/>
        <rFont val="Arial"/>
        <family val="2"/>
      </rPr>
      <t>Program overview</t>
    </r>
    <r>
      <rPr>
        <sz val="10"/>
        <color theme="1"/>
        <rFont val="Arial"/>
        <family val="2"/>
      </rPr>
      <t>: States can use data from Federal financial and participation reports to understand how spending compares to the budget across all available Federal funding sources for the most recent three FFYs. This tab will help identify statewide financial and participation trends within and across FFYs. States that do not pledge to serve all Time Limited Participants (TLPs) subject to time-limited benefits and who are in their third countable month may hide row 26. States that do not require individuals to participate in SNAP E&amp;T may hide row 29.</t>
    </r>
  </si>
  <si>
    <t>Total funding approved for each Federal funding source and the SNAP E&amp;T program overall   </t>
  </si>
  <si>
    <t xml:space="preserve">The Program overview, Components overview, Detailed county, and Detailed provider tabs of the workbook include a set of data elements for three FFYs. States can update the years over time, but when entering data, States should move from left to right, so the most recent FFY is always the last set of columns on the right. This allows for viewing the data in chronological order in the tables and graphs. </t>
  </si>
  <si>
    <t xml:space="preserve">Table 1 identifies the key data elements States will need to gather and enter for each tab of the Annual Analysis Workbook. 
The “Data label” column of Table 1 corresponds to the name of the column on each tab of the workbook where States will enter the specific data elements.
The “Data source” column identifies where States can find the data elements in their data for Federal reporting or provider information sharing.
The “Data source line or section” column identifies the specific area of the data source that States should navigate to gather the data element. </t>
  </si>
  <si>
    <t>Excel workbook</t>
  </si>
  <si>
    <t xml:space="preserve">After States finish entering data on the Program overview, Components overview, Detailed county, or Detailed provider tab of the workbook, the checks tables will help identify potential challenges based on a threshold set by the State for the most recent FFY. Table 2 identifies the prompts States will see in each checks table and the criteria used. If the State’s data for the most recent FFY meets the criteria, they will see the associated prompt in the Excel workbook. </t>
  </si>
  <si>
    <t xml:space="preserve">In the most recent FFY, the State served less than [threshold] percent of its anticipated participants or more than 125 percent of its anticipated participants for the component </t>
  </si>
  <si>
    <t xml:space="preserve">The State served less than [threshold] percent of its anticipated participants in the previous FFY and anticipated more SNAP E&amp;T participants in the most recent FFY for the component </t>
  </si>
  <si>
    <t xml:space="preserve">In the most recent FFY, the State served less than [threshold] percent of its anticipated participants or more than 125 percent of its anticipated participants </t>
  </si>
  <si>
    <t xml:space="preserve">The State served less than [threshold] percent of its anticipated participants in the previous FFY and anticipated more SNAP E&amp;T participants in the most recent FFY </t>
  </si>
  <si>
    <t>In the most recent FFY, the State spent less than [threshold] percent of its budget or spent more than it budgeted</t>
  </si>
  <si>
    <t>The State spent less than [threshold] percent of its budget in the previous FFY and requested more than the previous FFY’s budget in the most recent FFY</t>
  </si>
  <si>
    <t xml:space="preserve">In the most recent FFY, the State spent less than [threshold] percent of its budget or spent more than it budgeted for the component </t>
  </si>
  <si>
    <t xml:space="preserve">The State spent less than [threshold] percent of its budget in the previous FFY and requested more than the previous FFY’s budget in the most recent FFY for the component </t>
  </si>
  <si>
    <t>In the most recent FFY, the provider spent less than [threshold] percent of its budget or spent more than it budgeted</t>
  </si>
  <si>
    <t>The provider spent less than [threshold] percent of its budget in the previous FFY and requested more than the previous FFY’s budget in the most recent FFY</t>
  </si>
  <si>
    <t xml:space="preserve">In the most recent FFY, the provider served less than [threshold] percent of its anticipated participants or more than 125 percent of its anticipated participants </t>
  </si>
  <si>
    <t xml:space="preserve">The provider served less than [threshold] percent of its anticipated participants in the previous FFY and anticipated more SNAP E&amp;T participants in the most recent FFY </t>
  </si>
  <si>
    <t>In the most recent FFY, the county spent less than [threshold] percent of its budget or spent more than it budgeted</t>
  </si>
  <si>
    <t>The county spent less than [threshold] percent of its budget in the previous FFY and requested more than the previous FFY’s budget in the most recent FFY</t>
  </si>
  <si>
    <t>In the most recent FFY, the county served less than [threshold] percent of its anticipated participants or more than 125 percent of its anticipated participants</t>
  </si>
  <si>
    <t>The county served less than [threshold] percent of its anticipated participants in the previous FFY and anticipated more SNAP E&amp;T participants in the most recent FFY</t>
  </si>
  <si>
    <t>Actual Expenditures </t>
  </si>
  <si>
    <r>
      <t xml:space="preserve">4. </t>
    </r>
    <r>
      <rPr>
        <b/>
        <sz val="10"/>
        <color theme="1"/>
        <rFont val="Arial"/>
        <family val="2"/>
      </rPr>
      <t>Detailed provider</t>
    </r>
    <r>
      <rPr>
        <sz val="10"/>
        <color theme="1"/>
        <rFont val="Arial"/>
        <family val="2"/>
      </rPr>
      <t>: States can use data from Federal reports and providers to understand how provider spending compares to their budgets for the most recent three FFYs. States can review funding sources overall and by each component offered for a given provider. To review data for multiple providers, States can create a separate sheet for each provider of interest by right-clicking the Individual provider tab, selecting Move or copy, clicking on Detailed provider in the menu, and checking Create a copy. States can use Column B to identify the components they offer, and filter the column to review only those components. To filter, click the dropdown arrow on Column B, named "Include," and unselect "N," so only components marked with "Y" will appear in the list. Filter Column B to "Y," to ensure the graphs include only the components that providers offer.</t>
    </r>
  </si>
  <si>
    <t xml:space="preserve">Across all tabs of the workbook, States will enter data in designated cells, and formulas in the remaining cells will calculate percentages. Each tab includes the same data elements across multiple FFYs. In each tab, States will indicate the FFY to include in the trend analysis by entering those FFYs in the column labeled cell B10 or B12. States will enter data in the appropriate cell for the relevant FFY. Enter data only in the cells included in a comment at the top of the page. These calls also include blue text. Cells marked n.a. and shaded grey indicate that no data entry or formulas are needed. 
</t>
  </si>
  <si>
    <t xml:space="preserve">The Program overview, Components overview, Detailed county, and Detailed provider tabs each include a 'checks threshold' row where States can set their data review threshold. States can enter one threshold per tab, and it will guide the analysis conducted for the most recent FFY data. The threshold should align with States’ goals for budgeting and spending funds. For example, if a State seeks to spend 90% of its budget for a FFY, it could set the threshold at 90%. States should enter a number between 1 and 99 for each threshold. </t>
  </si>
  <si>
    <t xml:space="preserve">The State spent _____% of its budget </t>
  </si>
  <si>
    <t>The State served _____% of its anticipated participants</t>
  </si>
  <si>
    <t>The county spent _____% of its budget</t>
  </si>
  <si>
    <t>The county served  _____% of its anticipated participants</t>
  </si>
  <si>
    <t xml:space="preserve">The provider spent _____% of its budget </t>
  </si>
  <si>
    <t>The provider served _____% of its anticipated participants</t>
  </si>
  <si>
    <r>
      <t xml:space="preserve">2. </t>
    </r>
    <r>
      <rPr>
        <b/>
        <sz val="10"/>
        <color theme="1"/>
        <rFont val="Arial"/>
        <family val="2"/>
      </rPr>
      <t>Components overview</t>
    </r>
    <r>
      <rPr>
        <sz val="10"/>
        <color theme="1"/>
        <rFont val="Arial"/>
        <family val="2"/>
      </rPr>
      <t>: States can use data from Federal reports and providers to understand how spending compares to the budget across all components offered for the most recent three FFYs. This tab will help identify financial and participation trends for each component within and across FFYs. States can use Column B to identify the components they offer, and filter the column to review only those components. To filter, click the dropdown arrow on Column B, named "Include," and unselect "N," so only components marked with "Y" will appear in the list. Filter Column B to "Y," to ensure the graphs include only the components that States offer.</t>
    </r>
  </si>
  <si>
    <r>
      <t xml:space="preserve">3. </t>
    </r>
    <r>
      <rPr>
        <b/>
        <sz val="10"/>
        <color theme="1"/>
        <rFont val="Arial"/>
        <family val="2"/>
      </rPr>
      <t>Detailed county</t>
    </r>
    <r>
      <rPr>
        <sz val="10"/>
        <color theme="1"/>
        <rFont val="Arial"/>
        <family val="2"/>
      </rPr>
      <t>: States can use data from counties to understand how county spending compares to their budgets for the most recent three FFYs. States can review funding sources overall and by each component offered for a given county. To review data for multiple counties, States can create a separate sheet for each county of interest by right-clicking the detailed county tab, selecting Move or copy, clicking on Detailed county in the menu, and checking Create a copy. States can use Column B to identify the components they offer, and filter the column to review only those components. To filter, click the dropdown arrow on Column B, named "Include," and unselect "N," so only components marked with "Y" will appear in the list. Filter Column B to "Y," to ensure the graphs include only the components that counties offer.</t>
    </r>
  </si>
  <si>
    <t>States do not need to complete every tab to use the workbook. Entering the required data identified for a single tab will allow States to analyze data at the State, component, county, or provider level based on their interests, needs, and access to readily available data to input. Using all tabs offers States a fuller picture of spending overtime, but each tab functions independently and can still provide helpful information for States to consider as they budget.</t>
  </si>
  <si>
    <r>
      <rPr>
        <b/>
        <sz val="5"/>
        <color rgb="FFD4E8E1"/>
        <rFont val="Arial"/>
        <family val="2"/>
      </rPr>
      <t>Excel workbook</t>
    </r>
    <r>
      <rPr>
        <b/>
        <sz val="10"/>
        <color theme="1"/>
        <rFont val="Arial"/>
        <family val="2"/>
      </rPr>
      <t xml:space="preserve">
Tab</t>
    </r>
  </si>
  <si>
    <r>
      <rPr>
        <b/>
        <sz val="5"/>
        <color rgb="FFD4E8E1"/>
        <rFont val="Arial"/>
        <family val="2"/>
      </rPr>
      <t>Excel workbook</t>
    </r>
    <r>
      <rPr>
        <b/>
        <sz val="10"/>
        <color theme="1"/>
        <rFont val="Arial"/>
        <family val="2"/>
      </rPr>
      <t xml:space="preserve">
Data Label</t>
    </r>
  </si>
  <si>
    <r>
      <rPr>
        <b/>
        <sz val="5"/>
        <color rgb="FFD4E8E1"/>
        <rFont val="Arial"/>
        <family val="2"/>
      </rPr>
      <t>Federal financial or participation reports</t>
    </r>
    <r>
      <rPr>
        <b/>
        <sz val="10"/>
        <color theme="1"/>
        <rFont val="Arial"/>
        <family val="2"/>
      </rPr>
      <t xml:space="preserve">
Data Source</t>
    </r>
  </si>
  <si>
    <r>
      <rPr>
        <b/>
        <sz val="5"/>
        <color rgb="FFD4E8E1"/>
        <rFont val="Arial"/>
        <family val="2"/>
      </rPr>
      <t>Federal financial or participation reports</t>
    </r>
    <r>
      <rPr>
        <b/>
        <sz val="10"/>
        <color theme="1"/>
        <rFont val="Arial"/>
        <family val="2"/>
      </rPr>
      <t xml:space="preserve">
Data source line or section</t>
    </r>
  </si>
  <si>
    <r>
      <rPr>
        <b/>
        <sz val="5"/>
        <color rgb="FFD4E8E1"/>
        <rFont val="Arial"/>
        <family val="2"/>
      </rPr>
      <t>Excel workbook</t>
    </r>
    <r>
      <rPr>
        <b/>
        <sz val="10"/>
        <color theme="1"/>
        <rFont val="Arial"/>
        <family val="2"/>
      </rPr>
      <t xml:space="preserve">
Description </t>
    </r>
  </si>
  <si>
    <t>Tab name</t>
  </si>
  <si>
    <r>
      <rPr>
        <b/>
        <sz val="5"/>
        <color rgb="FFD7E1EF"/>
        <rFont val="Arial"/>
        <family val="2"/>
      </rPr>
      <t xml:space="preserve">Checks: </t>
    </r>
    <r>
      <rPr>
        <b/>
        <sz val="10"/>
        <color theme="1"/>
        <rFont val="Arial"/>
        <family val="2"/>
      </rPr>
      <t xml:space="preserve">
Most Recent FFY Budget vs. Actual</t>
    </r>
  </si>
  <si>
    <r>
      <rPr>
        <b/>
        <sz val="5"/>
        <color rgb="FFD7E1EF"/>
        <rFont val="Arial"/>
        <family val="2"/>
      </rPr>
      <t xml:space="preserve">Checks: </t>
    </r>
    <r>
      <rPr>
        <b/>
        <sz val="10"/>
        <color theme="1"/>
        <rFont val="Arial"/>
        <family val="2"/>
      </rPr>
      <t xml:space="preserve">
Comparing the last two FFY: Budgeting over time</t>
    </r>
  </si>
  <si>
    <t>Criteria: If this criterion is met…</t>
  </si>
  <si>
    <t>Prompt: Then you will see this…</t>
  </si>
  <si>
    <t>Program Overview</t>
  </si>
  <si>
    <t>Blank row</t>
  </si>
  <si>
    <t>End of table</t>
  </si>
  <si>
    <t>blank row</t>
  </si>
  <si>
    <t>End of worksheet</t>
  </si>
  <si>
    <t>All graphs are visual representations of the data in the tables on this worksheet.</t>
  </si>
  <si>
    <t>Components Overview</t>
  </si>
  <si>
    <t>empty cell</t>
  </si>
  <si>
    <t>Detailed County</t>
  </si>
  <si>
    <t>end of table</t>
  </si>
  <si>
    <t>Detailed Provider</t>
  </si>
  <si>
    <r>
      <rPr>
        <b/>
        <sz val="5"/>
        <color rgb="FFD4E8E1"/>
        <rFont val="Arial"/>
        <family val="2"/>
      </rPr>
      <t>FFY shown in cell B11.</t>
    </r>
    <r>
      <rPr>
        <b/>
        <sz val="10"/>
        <color theme="1"/>
        <rFont val="Arial"/>
        <family val="2"/>
      </rPr>
      <t xml:space="preserve">
Budget</t>
    </r>
  </si>
  <si>
    <r>
      <rPr>
        <b/>
        <sz val="5"/>
        <color rgb="FFD4E8E1"/>
        <rFont val="Arial"/>
        <family val="2"/>
      </rPr>
      <t>FFY shown in cell B11.</t>
    </r>
    <r>
      <rPr>
        <b/>
        <sz val="10"/>
        <color theme="1"/>
        <rFont val="Arial"/>
        <family val="2"/>
      </rPr>
      <t xml:space="preserve">
Actual</t>
    </r>
  </si>
  <si>
    <r>
      <rPr>
        <b/>
        <sz val="5"/>
        <color rgb="FFD4E8E1"/>
        <rFont val="Arial"/>
        <family val="2"/>
      </rPr>
      <t>FFY shown in cell B11.</t>
    </r>
    <r>
      <rPr>
        <b/>
        <sz val="10"/>
        <color theme="1"/>
        <rFont val="Arial"/>
        <family val="2"/>
      </rPr>
      <t xml:space="preserve">
% of budget</t>
    </r>
  </si>
  <si>
    <r>
      <rPr>
        <b/>
        <sz val="5"/>
        <color rgb="FFD4E8E1"/>
        <rFont val="Arial"/>
        <family val="2"/>
      </rPr>
      <t>FFY shown in cell B11.</t>
    </r>
    <r>
      <rPr>
        <b/>
        <sz val="10"/>
        <color theme="1"/>
        <rFont val="Arial"/>
        <family val="2"/>
      </rPr>
      <t xml:space="preserve">
Anticipated cost per participant</t>
    </r>
  </si>
  <si>
    <r>
      <rPr>
        <b/>
        <sz val="5"/>
        <color rgb="FFD4E8E1"/>
        <rFont val="Arial"/>
        <family val="2"/>
      </rPr>
      <t>FFY shown in cell B11.</t>
    </r>
    <r>
      <rPr>
        <b/>
        <sz val="10"/>
        <color theme="1"/>
        <rFont val="Arial"/>
        <family val="2"/>
      </rPr>
      <t xml:space="preserve">
Actual cost per participant</t>
    </r>
  </si>
  <si>
    <r>
      <rPr>
        <b/>
        <sz val="5"/>
        <color rgb="FFD4E8E1"/>
        <rFont val="Arial"/>
        <family val="2"/>
      </rPr>
      <t>FFY shown in cell B12.</t>
    </r>
    <r>
      <rPr>
        <b/>
        <sz val="10"/>
        <color theme="1"/>
        <rFont val="Arial"/>
        <family val="2"/>
      </rPr>
      <t xml:space="preserve">
Budget</t>
    </r>
  </si>
  <si>
    <r>
      <rPr>
        <b/>
        <sz val="5"/>
        <color rgb="FFD4E8E1"/>
        <rFont val="Arial"/>
        <family val="2"/>
      </rPr>
      <t>FFY shown in cell B12.</t>
    </r>
    <r>
      <rPr>
        <b/>
        <sz val="10"/>
        <color theme="1"/>
        <rFont val="Arial"/>
        <family val="2"/>
      </rPr>
      <t xml:space="preserve">
Actual</t>
    </r>
  </si>
  <si>
    <r>
      <rPr>
        <b/>
        <sz val="5"/>
        <color rgb="FFD4E8E1"/>
        <rFont val="Arial"/>
        <family val="2"/>
      </rPr>
      <t>FFY shown in cell B12.</t>
    </r>
    <r>
      <rPr>
        <b/>
        <sz val="10"/>
        <color theme="1"/>
        <rFont val="Arial"/>
        <family val="2"/>
      </rPr>
      <t xml:space="preserve">
% of budget</t>
    </r>
  </si>
  <si>
    <r>
      <rPr>
        <b/>
        <sz val="5"/>
        <color rgb="FFD4E8E1"/>
        <rFont val="Arial"/>
        <family val="2"/>
      </rPr>
      <t>FFY shown in cell B12.</t>
    </r>
    <r>
      <rPr>
        <b/>
        <sz val="10"/>
        <color theme="1"/>
        <rFont val="Arial"/>
        <family val="2"/>
      </rPr>
      <t xml:space="preserve">
Anticipated cost per participant</t>
    </r>
  </si>
  <si>
    <r>
      <rPr>
        <b/>
        <sz val="5"/>
        <color rgb="FFD4E8E1"/>
        <rFont val="Arial"/>
        <family val="2"/>
      </rPr>
      <t>FFY shown in cell B12.</t>
    </r>
    <r>
      <rPr>
        <b/>
        <sz val="10"/>
        <color theme="1"/>
        <rFont val="Arial"/>
        <family val="2"/>
      </rPr>
      <t xml:space="preserve">
Actual cost per participant</t>
    </r>
  </si>
  <si>
    <r>
      <rPr>
        <b/>
        <sz val="5"/>
        <color rgb="FFD4E8E1"/>
        <rFont val="Arial"/>
        <family val="2"/>
      </rPr>
      <t>FFY shown in cell B13.</t>
    </r>
    <r>
      <rPr>
        <b/>
        <sz val="10"/>
        <color theme="1"/>
        <rFont val="Arial"/>
        <family val="2"/>
      </rPr>
      <t xml:space="preserve">
Budget</t>
    </r>
  </si>
  <si>
    <r>
      <rPr>
        <b/>
        <sz val="5"/>
        <color rgb="FFD4E8E1"/>
        <rFont val="Arial"/>
        <family val="2"/>
      </rPr>
      <t>FFY shown in cell B13.</t>
    </r>
    <r>
      <rPr>
        <b/>
        <sz val="10"/>
        <color theme="1"/>
        <rFont val="Arial"/>
        <family val="2"/>
      </rPr>
      <t xml:space="preserve">
Actual</t>
    </r>
  </si>
  <si>
    <r>
      <rPr>
        <b/>
        <sz val="5"/>
        <color rgb="FFD4E8E1"/>
        <rFont val="Arial"/>
        <family val="2"/>
      </rPr>
      <t>FFY shown in cell B13.</t>
    </r>
    <r>
      <rPr>
        <b/>
        <sz val="10"/>
        <color theme="1"/>
        <rFont val="Arial"/>
        <family val="2"/>
      </rPr>
      <t xml:space="preserve">
% of budget</t>
    </r>
  </si>
  <si>
    <r>
      <rPr>
        <b/>
        <sz val="5"/>
        <color rgb="FFD4E8E1"/>
        <rFont val="Arial"/>
        <family val="2"/>
      </rPr>
      <t>FFY shown in cell B13.</t>
    </r>
    <r>
      <rPr>
        <b/>
        <sz val="10"/>
        <color theme="1"/>
        <rFont val="Arial"/>
        <family val="2"/>
      </rPr>
      <t xml:space="preserve">
Anticipated cost per participant</t>
    </r>
  </si>
  <si>
    <r>
      <rPr>
        <sz val="5"/>
        <color rgb="FFD4E8E1"/>
        <rFont val="Arial"/>
        <family val="2"/>
      </rPr>
      <t>FFY shown in cell B13.</t>
    </r>
    <r>
      <rPr>
        <b/>
        <sz val="10"/>
        <color theme="1"/>
        <rFont val="Arial"/>
        <family val="2"/>
      </rPr>
      <t xml:space="preserve">
Actual cost per participant</t>
    </r>
  </si>
  <si>
    <t>Comments provide data entry instructions.</t>
  </si>
  <si>
    <r>
      <rPr>
        <b/>
        <sz val="5"/>
        <color rgb="FFD4E8E1"/>
        <rFont val="Arial"/>
        <family val="2"/>
      </rPr>
      <t>FFY shown in cell B11.</t>
    </r>
    <r>
      <rPr>
        <b/>
        <sz val="10"/>
        <color theme="1"/>
        <rFont val="Arial"/>
        <family val="2"/>
      </rPr>
      <t xml:space="preserve">
Expenditures</t>
    </r>
  </si>
  <si>
    <r>
      <rPr>
        <b/>
        <sz val="5"/>
        <color rgb="FFD4E8E1"/>
        <rFont val="Arial"/>
        <family val="2"/>
      </rPr>
      <t>FFY shown in cell B11.</t>
    </r>
    <r>
      <rPr>
        <b/>
        <sz val="10"/>
        <color theme="1"/>
        <rFont val="Arial"/>
        <family val="2"/>
      </rPr>
      <t xml:space="preserve">
% of budget </t>
    </r>
  </si>
  <si>
    <r>
      <rPr>
        <b/>
        <sz val="5"/>
        <color rgb="FFD4E8E1"/>
        <rFont val="Arial"/>
        <family val="2"/>
      </rPr>
      <t xml:space="preserve">FFY shown in cell B11.
</t>
    </r>
    <r>
      <rPr>
        <b/>
        <sz val="10"/>
        <color theme="1"/>
        <rFont val="Arial"/>
        <family val="2"/>
      </rPr>
      <t xml:space="preserve">Share of total budget </t>
    </r>
  </si>
  <si>
    <r>
      <rPr>
        <b/>
        <sz val="5"/>
        <color rgb="FFD4E8E1"/>
        <rFont val="Arial"/>
        <family val="2"/>
      </rPr>
      <t>FFY shown in cell B11.</t>
    </r>
    <r>
      <rPr>
        <b/>
        <sz val="10"/>
        <color theme="1"/>
        <rFont val="Arial"/>
        <family val="2"/>
      </rPr>
      <t xml:space="preserve">
Share of total expenditures  </t>
    </r>
  </si>
  <si>
    <r>
      <rPr>
        <b/>
        <sz val="5"/>
        <color rgb="FFD4E8E1"/>
        <rFont val="Arial"/>
        <family val="2"/>
      </rPr>
      <t>FFY shown in cell B11.</t>
    </r>
    <r>
      <rPr>
        <b/>
        <sz val="10"/>
        <color theme="1"/>
        <rFont val="Arial"/>
        <family val="2"/>
      </rPr>
      <t xml:space="preserve">
Anticipated participants </t>
    </r>
  </si>
  <si>
    <r>
      <rPr>
        <b/>
        <sz val="5"/>
        <color rgb="FFD4E8E1"/>
        <rFont val="Arial"/>
        <family val="2"/>
      </rPr>
      <t>FFY shown in cell B11.</t>
    </r>
    <r>
      <rPr>
        <b/>
        <sz val="10"/>
        <color theme="1"/>
        <rFont val="Arial"/>
        <family val="2"/>
      </rPr>
      <t xml:space="preserve">
Actual participants </t>
    </r>
  </si>
  <si>
    <r>
      <rPr>
        <b/>
        <sz val="5"/>
        <color rgb="FFD4E8E1"/>
        <rFont val="Arial"/>
        <family val="2"/>
      </rPr>
      <t>FFY shown in cell B11.</t>
    </r>
    <r>
      <rPr>
        <b/>
        <sz val="10"/>
        <color theme="1"/>
        <rFont val="Arial"/>
        <family val="2"/>
      </rPr>
      <t xml:space="preserve">
% of anticipated</t>
    </r>
  </si>
  <si>
    <r>
      <rPr>
        <b/>
        <sz val="5"/>
        <color rgb="FFD4E8E1"/>
        <rFont val="Arial"/>
        <family val="2"/>
      </rPr>
      <t>FFY shown in cell B12.</t>
    </r>
    <r>
      <rPr>
        <b/>
        <sz val="10"/>
        <color theme="1"/>
        <rFont val="Arial"/>
        <family val="2"/>
      </rPr>
      <t xml:space="preserve">
Expenditures</t>
    </r>
  </si>
  <si>
    <r>
      <rPr>
        <b/>
        <sz val="5"/>
        <color rgb="FFD4E8E1"/>
        <rFont val="Arial"/>
        <family val="2"/>
      </rPr>
      <t>FFY shown in cell B12.</t>
    </r>
    <r>
      <rPr>
        <b/>
        <sz val="10"/>
        <color theme="1"/>
        <rFont val="Arial"/>
        <family val="2"/>
      </rPr>
      <t xml:space="preserve">
% of budget </t>
    </r>
  </si>
  <si>
    <r>
      <rPr>
        <b/>
        <sz val="5"/>
        <color rgb="FFD4E8E1"/>
        <rFont val="Arial"/>
        <family val="2"/>
      </rPr>
      <t xml:space="preserve">FFY shown in cell B12.
</t>
    </r>
    <r>
      <rPr>
        <b/>
        <sz val="10"/>
        <color theme="1"/>
        <rFont val="Arial"/>
        <family val="2"/>
      </rPr>
      <t xml:space="preserve">Share of total budget </t>
    </r>
  </si>
  <si>
    <r>
      <rPr>
        <b/>
        <sz val="5"/>
        <color rgb="FFD4E8E1"/>
        <rFont val="Arial"/>
        <family val="2"/>
      </rPr>
      <t>FFY shown in cell B12.</t>
    </r>
    <r>
      <rPr>
        <b/>
        <sz val="10"/>
        <color theme="1"/>
        <rFont val="Arial"/>
        <family val="2"/>
      </rPr>
      <t xml:space="preserve">
Share of total expenditures  </t>
    </r>
  </si>
  <si>
    <r>
      <rPr>
        <b/>
        <sz val="5"/>
        <color rgb="FFD4E8E1"/>
        <rFont val="Arial"/>
        <family val="2"/>
      </rPr>
      <t>FFY shown in cell B12.</t>
    </r>
    <r>
      <rPr>
        <b/>
        <sz val="10"/>
        <color theme="1"/>
        <rFont val="Arial"/>
        <family val="2"/>
      </rPr>
      <t xml:space="preserve">
Anticipated participants </t>
    </r>
  </si>
  <si>
    <r>
      <rPr>
        <b/>
        <sz val="5"/>
        <color rgb="FFD4E8E1"/>
        <rFont val="Arial"/>
        <family val="2"/>
      </rPr>
      <t>FFY shown in cell B12.</t>
    </r>
    <r>
      <rPr>
        <b/>
        <sz val="10"/>
        <color theme="1"/>
        <rFont val="Arial"/>
        <family val="2"/>
      </rPr>
      <t xml:space="preserve">
Actual participants </t>
    </r>
  </si>
  <si>
    <r>
      <rPr>
        <b/>
        <sz val="5"/>
        <color rgb="FFD4E8E1"/>
        <rFont val="Arial"/>
        <family val="2"/>
      </rPr>
      <t>FFY shown in cell B12.</t>
    </r>
    <r>
      <rPr>
        <b/>
        <sz val="10"/>
        <color theme="1"/>
        <rFont val="Arial"/>
        <family val="2"/>
      </rPr>
      <t xml:space="preserve">
% of anticipated</t>
    </r>
  </si>
  <si>
    <r>
      <rPr>
        <b/>
        <sz val="5"/>
        <color rgb="FFD4E8E1"/>
        <rFont val="Arial"/>
        <family val="2"/>
      </rPr>
      <t>FFY shown in cell B13.</t>
    </r>
    <r>
      <rPr>
        <b/>
        <sz val="10"/>
        <color theme="1"/>
        <rFont val="Arial"/>
        <family val="2"/>
      </rPr>
      <t xml:space="preserve">
Expenditures</t>
    </r>
  </si>
  <si>
    <r>
      <rPr>
        <b/>
        <sz val="5"/>
        <color rgb="FFD4E8E1"/>
        <rFont val="Arial"/>
        <family val="2"/>
      </rPr>
      <t>FFY shown in cell B13.</t>
    </r>
    <r>
      <rPr>
        <b/>
        <sz val="10"/>
        <color theme="1"/>
        <rFont val="Arial"/>
        <family val="2"/>
      </rPr>
      <t xml:space="preserve">
% of budget </t>
    </r>
  </si>
  <si>
    <r>
      <rPr>
        <b/>
        <sz val="5"/>
        <color rgb="FFD4E8E1"/>
        <rFont val="Arial"/>
        <family val="2"/>
      </rPr>
      <t xml:space="preserve">FFY shown in cell B13.
</t>
    </r>
    <r>
      <rPr>
        <b/>
        <sz val="10"/>
        <color theme="1"/>
        <rFont val="Arial"/>
        <family val="2"/>
      </rPr>
      <t xml:space="preserve">Share of total budget </t>
    </r>
  </si>
  <si>
    <r>
      <rPr>
        <b/>
        <sz val="5"/>
        <color rgb="FFD4E8E1"/>
        <rFont val="Arial"/>
        <family val="2"/>
      </rPr>
      <t>FFY shown in cell B13.</t>
    </r>
    <r>
      <rPr>
        <b/>
        <sz val="10"/>
        <color theme="1"/>
        <rFont val="Arial"/>
        <family val="2"/>
      </rPr>
      <t xml:space="preserve">
Share of total expenditures  </t>
    </r>
  </si>
  <si>
    <r>
      <rPr>
        <b/>
        <sz val="5"/>
        <color rgb="FFD4E8E1"/>
        <rFont val="Arial"/>
        <family val="2"/>
      </rPr>
      <t>FFY shown in cell B13.</t>
    </r>
    <r>
      <rPr>
        <b/>
        <sz val="10"/>
        <color theme="1"/>
        <rFont val="Arial"/>
        <family val="2"/>
      </rPr>
      <t xml:space="preserve">
Anticipated participants </t>
    </r>
  </si>
  <si>
    <r>
      <rPr>
        <b/>
        <sz val="5"/>
        <color rgb="FFD4E8E1"/>
        <rFont val="Arial"/>
        <family val="2"/>
      </rPr>
      <t>FFY shown in cell B13.</t>
    </r>
    <r>
      <rPr>
        <b/>
        <sz val="10"/>
        <color theme="1"/>
        <rFont val="Arial"/>
        <family val="2"/>
      </rPr>
      <t xml:space="preserve">
% of anticipated</t>
    </r>
  </si>
  <si>
    <r>
      <rPr>
        <b/>
        <sz val="5"/>
        <color rgb="FFD4E8E1"/>
        <rFont val="Arial"/>
        <family val="2"/>
      </rPr>
      <t>FFY shown in cell B13.</t>
    </r>
    <r>
      <rPr>
        <b/>
        <sz val="10"/>
        <color theme="1"/>
        <rFont val="Arial"/>
        <family val="2"/>
      </rPr>
      <t xml:space="preserve">
Actual participants </t>
    </r>
  </si>
  <si>
    <r>
      <rPr>
        <b/>
        <sz val="5"/>
        <color rgb="FFD4E8E1"/>
        <rFont val="Arial"/>
        <family val="2"/>
      </rPr>
      <t>FFY shown in cell B13.</t>
    </r>
    <r>
      <rPr>
        <b/>
        <sz val="10"/>
        <color theme="1"/>
        <rFont val="Arial"/>
        <family val="2"/>
      </rPr>
      <t xml:space="preserve">
Actual cost per participant</t>
    </r>
  </si>
  <si>
    <r>
      <rPr>
        <b/>
        <sz val="5"/>
        <color rgb="FFD7E1EF"/>
        <rFont val="Arial"/>
        <family val="2"/>
      </rPr>
      <t xml:space="preserve">Checks: </t>
    </r>
    <r>
      <rPr>
        <b/>
        <sz val="10"/>
        <color theme="1"/>
        <rFont val="Arial"/>
        <family val="2"/>
      </rPr>
      <t xml:space="preserve">
Most Recent FFY Anticipated vs. Actual</t>
    </r>
  </si>
  <si>
    <r>
      <rPr>
        <b/>
        <sz val="5"/>
        <color rgb="FFD7E1EF"/>
        <rFont val="Arial"/>
        <family val="2"/>
      </rPr>
      <t xml:space="preserve">Checks: </t>
    </r>
    <r>
      <rPr>
        <b/>
        <sz val="10"/>
        <color theme="1"/>
        <rFont val="Arial"/>
        <family val="2"/>
      </rPr>
      <t xml:space="preserve">
Comparing the last two FFY: Participants over time</t>
    </r>
  </si>
  <si>
    <r>
      <rPr>
        <b/>
        <sz val="5"/>
        <color rgb="FFD4E8E1"/>
        <rFont val="Arial"/>
        <family val="2"/>
      </rPr>
      <t xml:space="preserve">FFY shown in cell B13.
</t>
    </r>
    <r>
      <rPr>
        <b/>
        <sz val="10"/>
        <color theme="1"/>
        <rFont val="Arial"/>
        <family val="2"/>
      </rPr>
      <t>Budget</t>
    </r>
  </si>
  <si>
    <r>
      <rPr>
        <b/>
        <sz val="5"/>
        <color rgb="FFD4E8E1"/>
        <rFont val="Arial"/>
        <family val="2"/>
      </rPr>
      <t>FFY shown in cell B13.</t>
    </r>
    <r>
      <rPr>
        <b/>
        <sz val="10"/>
        <color theme="1"/>
        <rFont val="Arial"/>
        <family val="2"/>
      </rPr>
      <t xml:space="preserve"> 
Expenditures</t>
    </r>
  </si>
  <si>
    <r>
      <rPr>
        <b/>
        <sz val="5"/>
        <color rgb="FFD4E8E1"/>
        <rFont val="Arial"/>
        <family val="2"/>
      </rPr>
      <t xml:space="preserve">FFY shown in cell B13.
</t>
    </r>
    <r>
      <rPr>
        <b/>
        <sz val="10"/>
        <color theme="1"/>
        <rFont val="Arial"/>
        <family val="2"/>
      </rPr>
      <t xml:space="preserve">% of budget </t>
    </r>
  </si>
  <si>
    <r>
      <rPr>
        <b/>
        <sz val="5"/>
        <color rgb="FFD4E8E1"/>
        <rFont val="Arial"/>
        <family val="2"/>
      </rPr>
      <t xml:space="preserve">FFY shown in cell B14.
</t>
    </r>
    <r>
      <rPr>
        <b/>
        <sz val="10"/>
        <color theme="1"/>
        <rFont val="Arial"/>
        <family val="2"/>
      </rPr>
      <t>Budget</t>
    </r>
  </si>
  <si>
    <r>
      <rPr>
        <b/>
        <sz val="5"/>
        <color rgb="FFD4E8E1"/>
        <rFont val="Arial"/>
        <family val="2"/>
      </rPr>
      <t>FFY shown in cell B14.</t>
    </r>
    <r>
      <rPr>
        <b/>
        <sz val="10"/>
        <color theme="1"/>
        <rFont val="Arial"/>
        <family val="2"/>
      </rPr>
      <t xml:space="preserve"> 
Expenditures</t>
    </r>
  </si>
  <si>
    <r>
      <rPr>
        <b/>
        <sz val="5"/>
        <color rgb="FFD4E8E1"/>
        <rFont val="Arial"/>
        <family val="2"/>
      </rPr>
      <t xml:space="preserve">FFY shown in cell B14.
</t>
    </r>
    <r>
      <rPr>
        <b/>
        <sz val="10"/>
        <color theme="1"/>
        <rFont val="Arial"/>
        <family val="2"/>
      </rPr>
      <t xml:space="preserve">% of budget </t>
    </r>
  </si>
  <si>
    <r>
      <rPr>
        <b/>
        <sz val="5"/>
        <color rgb="FFD4E8E1"/>
        <rFont val="Arial"/>
        <family val="2"/>
      </rPr>
      <t>FFY shown in cell B14.</t>
    </r>
    <r>
      <rPr>
        <b/>
        <sz val="10"/>
        <color theme="1"/>
        <rFont val="Arial"/>
        <family val="2"/>
      </rPr>
      <t xml:space="preserve">
Anticipated participants </t>
    </r>
  </si>
  <si>
    <r>
      <rPr>
        <b/>
        <sz val="5"/>
        <color rgb="FFD4E8E1"/>
        <rFont val="Arial"/>
        <family val="2"/>
      </rPr>
      <t>FFY shown in cell B14.</t>
    </r>
    <r>
      <rPr>
        <b/>
        <sz val="10"/>
        <color theme="1"/>
        <rFont val="Arial"/>
        <family val="2"/>
      </rPr>
      <t xml:space="preserve">
Actual participants </t>
    </r>
  </si>
  <si>
    <r>
      <rPr>
        <b/>
        <sz val="5"/>
        <color rgb="FFD4E8E1"/>
        <rFont val="Arial"/>
        <family val="2"/>
      </rPr>
      <t>FFY shown in cell B14.</t>
    </r>
    <r>
      <rPr>
        <b/>
        <sz val="10"/>
        <color theme="1"/>
        <rFont val="Arial"/>
        <family val="2"/>
      </rPr>
      <t xml:space="preserve">
% of anticipated</t>
    </r>
  </si>
  <si>
    <r>
      <rPr>
        <b/>
        <sz val="5"/>
        <color rgb="FFD4E8E1"/>
        <rFont val="Arial"/>
        <family val="2"/>
      </rPr>
      <t>FFY shown in cell B14.</t>
    </r>
    <r>
      <rPr>
        <b/>
        <sz val="10"/>
        <color theme="1"/>
        <rFont val="Arial"/>
        <family val="2"/>
      </rPr>
      <t xml:space="preserve">
Anticipated cost per participant</t>
    </r>
  </si>
  <si>
    <r>
      <rPr>
        <b/>
        <sz val="5"/>
        <color rgb="FFD4E8E1"/>
        <rFont val="Arial"/>
        <family val="2"/>
      </rPr>
      <t>FFY shown in cell B14.</t>
    </r>
    <r>
      <rPr>
        <b/>
        <sz val="10"/>
        <color theme="1"/>
        <rFont val="Arial"/>
        <family val="2"/>
      </rPr>
      <t xml:space="preserve">
Actual cost per participant</t>
    </r>
  </si>
  <si>
    <r>
      <rPr>
        <b/>
        <sz val="5"/>
        <color rgb="FFD4E8E1"/>
        <rFont val="Arial"/>
        <family val="2"/>
      </rPr>
      <t xml:space="preserve">FFY shown in cell B15.
</t>
    </r>
    <r>
      <rPr>
        <b/>
        <sz val="10"/>
        <color theme="1"/>
        <rFont val="Arial"/>
        <family val="2"/>
      </rPr>
      <t>Budget</t>
    </r>
  </si>
  <si>
    <r>
      <rPr>
        <b/>
        <sz val="5"/>
        <color rgb="FFD4E8E1"/>
        <rFont val="Arial"/>
        <family val="2"/>
      </rPr>
      <t>FFY shown in cell B15.</t>
    </r>
    <r>
      <rPr>
        <b/>
        <sz val="10"/>
        <color theme="1"/>
        <rFont val="Arial"/>
        <family val="2"/>
      </rPr>
      <t xml:space="preserve"> 
Expenditures</t>
    </r>
  </si>
  <si>
    <r>
      <rPr>
        <b/>
        <sz val="5"/>
        <color rgb="FFD4E8E1"/>
        <rFont val="Arial"/>
        <family val="2"/>
      </rPr>
      <t xml:space="preserve">FFY shown in cell B15.
</t>
    </r>
    <r>
      <rPr>
        <b/>
        <sz val="10"/>
        <color theme="1"/>
        <rFont val="Arial"/>
        <family val="2"/>
      </rPr>
      <t xml:space="preserve">% of budget </t>
    </r>
  </si>
  <si>
    <r>
      <rPr>
        <b/>
        <sz val="5"/>
        <color rgb="FFD4E8E1"/>
        <rFont val="Arial"/>
        <family val="2"/>
      </rPr>
      <t>FFY shown in cell B15.</t>
    </r>
    <r>
      <rPr>
        <b/>
        <sz val="10"/>
        <color theme="1"/>
        <rFont val="Arial"/>
        <family val="2"/>
      </rPr>
      <t xml:space="preserve">
Anticipated participants </t>
    </r>
  </si>
  <si>
    <r>
      <rPr>
        <b/>
        <sz val="5"/>
        <color rgb="FFD4E8E1"/>
        <rFont val="Arial"/>
        <family val="2"/>
      </rPr>
      <t>FFY shown in cell B15.</t>
    </r>
    <r>
      <rPr>
        <b/>
        <sz val="10"/>
        <color theme="1"/>
        <rFont val="Arial"/>
        <family val="2"/>
      </rPr>
      <t xml:space="preserve">
Actual participants </t>
    </r>
  </si>
  <si>
    <r>
      <rPr>
        <b/>
        <sz val="5"/>
        <color rgb="FFD4E8E1"/>
        <rFont val="Arial"/>
        <family val="2"/>
      </rPr>
      <t>FFY shown in cell B15.</t>
    </r>
    <r>
      <rPr>
        <b/>
        <sz val="10"/>
        <color theme="1"/>
        <rFont val="Arial"/>
        <family val="2"/>
      </rPr>
      <t xml:space="preserve">
% of anticipated</t>
    </r>
  </si>
  <si>
    <r>
      <rPr>
        <b/>
        <sz val="5"/>
        <color rgb="FFD4E8E1"/>
        <rFont val="Arial"/>
        <family val="2"/>
      </rPr>
      <t>FFY shown in cell B15.</t>
    </r>
    <r>
      <rPr>
        <b/>
        <sz val="10"/>
        <color theme="1"/>
        <rFont val="Arial"/>
        <family val="2"/>
      </rPr>
      <t xml:space="preserve">
Anticipated cost per participant</t>
    </r>
  </si>
  <si>
    <r>
      <rPr>
        <b/>
        <sz val="5"/>
        <color rgb="FFD4E8E1"/>
        <rFont val="Arial"/>
        <family val="2"/>
      </rPr>
      <t>FFY shown in cell B15.</t>
    </r>
    <r>
      <rPr>
        <b/>
        <sz val="10"/>
        <color theme="1"/>
        <rFont val="Arial"/>
        <family val="2"/>
      </rPr>
      <t xml:space="preserve">
Actual cost per participant</t>
    </r>
  </si>
  <si>
    <r>
      <rPr>
        <b/>
        <sz val="5"/>
        <color rgb="FFD7E1EF"/>
        <rFont val="Arial"/>
        <family val="2"/>
      </rPr>
      <t xml:space="preserve">Checks: </t>
    </r>
    <r>
      <rPr>
        <b/>
        <sz val="10"/>
        <color theme="1"/>
        <rFont val="Arial"/>
        <family val="2"/>
      </rPr>
      <t xml:space="preserve">
Most Recent FFY  Budget vs. Actual</t>
    </r>
  </si>
  <si>
    <r>
      <rPr>
        <b/>
        <sz val="5"/>
        <color theme="2"/>
        <rFont val="Arial"/>
        <family val="2"/>
      </rPr>
      <t>FFY shown in cell B13.</t>
    </r>
    <r>
      <rPr>
        <b/>
        <sz val="10"/>
        <color theme="1"/>
        <rFont val="Arial"/>
        <family val="2"/>
      </rPr>
      <t xml:space="preserve">
Budget</t>
    </r>
  </si>
  <si>
    <r>
      <rPr>
        <b/>
        <sz val="5"/>
        <color theme="2"/>
        <rFont val="Arial"/>
        <family val="2"/>
      </rPr>
      <t xml:space="preserve">FFY shown in cell B13. </t>
    </r>
    <r>
      <rPr>
        <b/>
        <sz val="10"/>
        <color theme="1"/>
        <rFont val="Arial"/>
        <family val="2"/>
      </rPr>
      <t xml:space="preserve">
Expenditures</t>
    </r>
  </si>
  <si>
    <r>
      <rPr>
        <b/>
        <sz val="5"/>
        <color theme="2"/>
        <rFont val="Arial"/>
        <family val="2"/>
      </rPr>
      <t>FFY shown in cell B13.</t>
    </r>
    <r>
      <rPr>
        <b/>
        <sz val="10"/>
        <color theme="1"/>
        <rFont val="Arial"/>
        <family val="2"/>
      </rPr>
      <t xml:space="preserve">
% of budget </t>
    </r>
  </si>
  <si>
    <r>
      <rPr>
        <b/>
        <sz val="5"/>
        <color theme="2"/>
        <rFont val="Arial"/>
        <family val="2"/>
      </rPr>
      <t>FFY shown in cell B13.</t>
    </r>
    <r>
      <rPr>
        <b/>
        <sz val="10"/>
        <color theme="1"/>
        <rFont val="Arial"/>
        <family val="2"/>
      </rPr>
      <t xml:space="preserve">
Anticipated participants </t>
    </r>
  </si>
  <si>
    <r>
      <rPr>
        <b/>
        <sz val="5"/>
        <color theme="2"/>
        <rFont val="Arial"/>
        <family val="2"/>
      </rPr>
      <t>FFY shown in cell B13.</t>
    </r>
    <r>
      <rPr>
        <b/>
        <sz val="10"/>
        <color theme="1"/>
        <rFont val="Arial"/>
        <family val="2"/>
      </rPr>
      <t xml:space="preserve">
Actual participants </t>
    </r>
  </si>
  <si>
    <r>
      <rPr>
        <b/>
        <sz val="5"/>
        <color theme="2"/>
        <rFont val="Arial"/>
        <family val="2"/>
      </rPr>
      <t>FFY shown in cell B13.</t>
    </r>
    <r>
      <rPr>
        <b/>
        <sz val="10"/>
        <color theme="1"/>
        <rFont val="Arial"/>
        <family val="2"/>
      </rPr>
      <t xml:space="preserve">
% of anticipated</t>
    </r>
  </si>
  <si>
    <r>
      <rPr>
        <b/>
        <sz val="5"/>
        <color theme="2"/>
        <rFont val="Arial"/>
        <family val="2"/>
      </rPr>
      <t>FFY shown in cell B13.</t>
    </r>
    <r>
      <rPr>
        <b/>
        <sz val="10"/>
        <color theme="1"/>
        <rFont val="Arial"/>
        <family val="2"/>
      </rPr>
      <t xml:space="preserve">
Anticipated cost per participant</t>
    </r>
  </si>
  <si>
    <r>
      <rPr>
        <b/>
        <sz val="5"/>
        <color theme="2"/>
        <rFont val="Arial"/>
        <family val="2"/>
      </rPr>
      <t>FFY shown in cell B13.</t>
    </r>
    <r>
      <rPr>
        <b/>
        <sz val="10"/>
        <color theme="1"/>
        <rFont val="Arial"/>
        <family val="2"/>
      </rPr>
      <t xml:space="preserve">
Actual cost per participant</t>
    </r>
  </si>
  <si>
    <r>
      <rPr>
        <b/>
        <sz val="5"/>
        <color theme="2"/>
        <rFont val="Arial"/>
        <family val="2"/>
      </rPr>
      <t>FFY shown in cell B14.</t>
    </r>
    <r>
      <rPr>
        <b/>
        <sz val="10"/>
        <color theme="1"/>
        <rFont val="Arial"/>
        <family val="2"/>
      </rPr>
      <t xml:space="preserve">
Budget</t>
    </r>
  </si>
  <si>
    <r>
      <rPr>
        <b/>
        <sz val="5"/>
        <color theme="2"/>
        <rFont val="Arial"/>
        <family val="2"/>
      </rPr>
      <t xml:space="preserve">FFY shown in cell B14. </t>
    </r>
    <r>
      <rPr>
        <b/>
        <sz val="10"/>
        <color theme="1"/>
        <rFont val="Arial"/>
        <family val="2"/>
      </rPr>
      <t xml:space="preserve">
Expenditures</t>
    </r>
  </si>
  <si>
    <r>
      <rPr>
        <b/>
        <sz val="5"/>
        <color theme="2"/>
        <rFont val="Arial"/>
        <family val="2"/>
      </rPr>
      <t>FFY shown in cell B14.</t>
    </r>
    <r>
      <rPr>
        <b/>
        <sz val="10"/>
        <color theme="1"/>
        <rFont val="Arial"/>
        <family val="2"/>
      </rPr>
      <t xml:space="preserve">
% of budget </t>
    </r>
  </si>
  <si>
    <r>
      <rPr>
        <b/>
        <sz val="5"/>
        <color theme="2"/>
        <rFont val="Arial"/>
        <family val="2"/>
      </rPr>
      <t>FFY shown in cell B14.</t>
    </r>
    <r>
      <rPr>
        <b/>
        <sz val="10"/>
        <color theme="1"/>
        <rFont val="Arial"/>
        <family val="2"/>
      </rPr>
      <t xml:space="preserve">
Anticipated participants </t>
    </r>
  </si>
  <si>
    <r>
      <rPr>
        <b/>
        <sz val="5"/>
        <color theme="2"/>
        <rFont val="Arial"/>
        <family val="2"/>
      </rPr>
      <t>FFY shown in cell B14.</t>
    </r>
    <r>
      <rPr>
        <b/>
        <sz val="10"/>
        <color theme="1"/>
        <rFont val="Arial"/>
        <family val="2"/>
      </rPr>
      <t xml:space="preserve">
Actual participants </t>
    </r>
  </si>
  <si>
    <r>
      <rPr>
        <b/>
        <sz val="5"/>
        <color theme="2"/>
        <rFont val="Arial"/>
        <family val="2"/>
      </rPr>
      <t>FFY shown in cell B14.</t>
    </r>
    <r>
      <rPr>
        <b/>
        <sz val="10"/>
        <color theme="1"/>
        <rFont val="Arial"/>
        <family val="2"/>
      </rPr>
      <t xml:space="preserve">
% of anticipated</t>
    </r>
  </si>
  <si>
    <r>
      <rPr>
        <b/>
        <sz val="5"/>
        <color theme="2"/>
        <rFont val="Arial"/>
        <family val="2"/>
      </rPr>
      <t>FFY shown in cell B14.</t>
    </r>
    <r>
      <rPr>
        <b/>
        <sz val="10"/>
        <color theme="1"/>
        <rFont val="Arial"/>
        <family val="2"/>
      </rPr>
      <t xml:space="preserve">
Anticipated cost per participant</t>
    </r>
  </si>
  <si>
    <r>
      <rPr>
        <b/>
        <sz val="5"/>
        <color theme="2"/>
        <rFont val="Arial"/>
        <family val="2"/>
      </rPr>
      <t>FFY shown in cell B14.</t>
    </r>
    <r>
      <rPr>
        <b/>
        <sz val="10"/>
        <color theme="1"/>
        <rFont val="Arial"/>
        <family val="2"/>
      </rPr>
      <t xml:space="preserve">
Actual cost per participant</t>
    </r>
  </si>
  <si>
    <r>
      <rPr>
        <b/>
        <sz val="5"/>
        <color theme="2"/>
        <rFont val="Arial"/>
        <family val="2"/>
      </rPr>
      <t>FFY shown in cell B15.</t>
    </r>
    <r>
      <rPr>
        <b/>
        <sz val="10"/>
        <color theme="1"/>
        <rFont val="Arial"/>
        <family val="2"/>
      </rPr>
      <t xml:space="preserve">
Budget</t>
    </r>
  </si>
  <si>
    <r>
      <rPr>
        <b/>
        <sz val="5"/>
        <color theme="2"/>
        <rFont val="Arial"/>
        <family val="2"/>
      </rPr>
      <t xml:space="preserve">FFY shown in cell B15. </t>
    </r>
    <r>
      <rPr>
        <b/>
        <sz val="10"/>
        <color theme="1"/>
        <rFont val="Arial"/>
        <family val="2"/>
      </rPr>
      <t xml:space="preserve">
Expenditures</t>
    </r>
  </si>
  <si>
    <r>
      <rPr>
        <b/>
        <sz val="5"/>
        <color theme="2"/>
        <rFont val="Arial"/>
        <family val="2"/>
      </rPr>
      <t>FFY shown in cell B15.</t>
    </r>
    <r>
      <rPr>
        <b/>
        <sz val="10"/>
        <color theme="1"/>
        <rFont val="Arial"/>
        <family val="2"/>
      </rPr>
      <t xml:space="preserve">
% of budget </t>
    </r>
  </si>
  <si>
    <r>
      <rPr>
        <b/>
        <sz val="5"/>
        <color theme="2"/>
        <rFont val="Arial"/>
        <family val="2"/>
      </rPr>
      <t>FFY shown in cell B15.</t>
    </r>
    <r>
      <rPr>
        <b/>
        <sz val="10"/>
        <color theme="1"/>
        <rFont val="Arial"/>
        <family val="2"/>
      </rPr>
      <t xml:space="preserve">
Anticipated participants </t>
    </r>
  </si>
  <si>
    <r>
      <rPr>
        <b/>
        <sz val="5"/>
        <color theme="2"/>
        <rFont val="Arial"/>
        <family val="2"/>
      </rPr>
      <t>FFY shown in cell B15.</t>
    </r>
    <r>
      <rPr>
        <b/>
        <sz val="10"/>
        <color theme="1"/>
        <rFont val="Arial"/>
        <family val="2"/>
      </rPr>
      <t xml:space="preserve">
Actual participants </t>
    </r>
  </si>
  <si>
    <r>
      <rPr>
        <b/>
        <sz val="5"/>
        <color theme="2"/>
        <rFont val="Arial"/>
        <family val="2"/>
      </rPr>
      <t>FFY shown in cell B15.</t>
    </r>
    <r>
      <rPr>
        <b/>
        <sz val="10"/>
        <color theme="1"/>
        <rFont val="Arial"/>
        <family val="2"/>
      </rPr>
      <t xml:space="preserve">
% of anticipated</t>
    </r>
  </si>
  <si>
    <r>
      <rPr>
        <b/>
        <sz val="5"/>
        <color theme="2"/>
        <rFont val="Arial"/>
        <family val="2"/>
      </rPr>
      <t>FFY shown in cell B15.</t>
    </r>
    <r>
      <rPr>
        <b/>
        <sz val="10"/>
        <color theme="1"/>
        <rFont val="Arial"/>
        <family val="2"/>
      </rPr>
      <t xml:space="preserve">
Anticipated cost per participant</t>
    </r>
  </si>
  <si>
    <r>
      <rPr>
        <b/>
        <sz val="5"/>
        <color theme="2"/>
        <rFont val="Arial"/>
        <family val="2"/>
      </rPr>
      <t>FFY shown in cell B15.</t>
    </r>
    <r>
      <rPr>
        <b/>
        <sz val="10"/>
        <color theme="1"/>
        <rFont val="Arial"/>
        <family val="2"/>
      </rPr>
      <t xml:space="preserve">
Actual cost per participant</t>
    </r>
  </si>
  <si>
    <r>
      <rPr>
        <b/>
        <sz val="5"/>
        <color theme="2"/>
        <rFont val="Arial"/>
        <family val="2"/>
      </rPr>
      <t xml:space="preserve">Checks: </t>
    </r>
    <r>
      <rPr>
        <b/>
        <sz val="10"/>
        <color theme="1"/>
        <rFont val="Arial"/>
        <family val="2"/>
      </rPr>
      <t xml:space="preserve">
Most Recent FFY  Budget vs. Actual</t>
    </r>
  </si>
  <si>
    <r>
      <rPr>
        <b/>
        <sz val="5"/>
        <color theme="2"/>
        <rFont val="Arial"/>
        <family val="2"/>
      </rPr>
      <t xml:space="preserve">Checks: </t>
    </r>
    <r>
      <rPr>
        <b/>
        <sz val="10"/>
        <color theme="1"/>
        <rFont val="Arial"/>
        <family val="2"/>
      </rPr>
      <t xml:space="preserve">
Most Recent FFY Anticipated vs. Actual</t>
    </r>
  </si>
  <si>
    <r>
      <rPr>
        <b/>
        <sz val="5"/>
        <color theme="2"/>
        <rFont val="Arial"/>
        <family val="2"/>
      </rPr>
      <t xml:space="preserve">Checks: </t>
    </r>
    <r>
      <rPr>
        <b/>
        <sz val="10"/>
        <color theme="1"/>
        <rFont val="Arial"/>
        <family val="2"/>
      </rPr>
      <t xml:space="preserve">
Comparing the last two FFY: Budgeting over time</t>
    </r>
  </si>
  <si>
    <r>
      <rPr>
        <b/>
        <sz val="5"/>
        <color theme="2"/>
        <rFont val="Arial"/>
        <family val="2"/>
      </rPr>
      <t xml:space="preserve">Checks: </t>
    </r>
    <r>
      <rPr>
        <b/>
        <sz val="10"/>
        <color theme="1"/>
        <rFont val="Arial"/>
        <family val="2"/>
      </rPr>
      <t xml:space="preserve">
Comparing the last two FFY: Participants over time</t>
    </r>
  </si>
  <si>
    <r>
      <rPr>
        <b/>
        <sz val="5"/>
        <color theme="2"/>
        <rFont val="Arial"/>
        <family val="2"/>
      </rPr>
      <t xml:space="preserve">Checks: </t>
    </r>
    <r>
      <rPr>
        <b/>
        <sz val="10"/>
        <rFont val="Arial"/>
        <family val="2"/>
      </rPr>
      <t xml:space="preserve">
Comparing the last two FFY: Participants over time</t>
    </r>
  </si>
  <si>
    <r>
      <rPr>
        <b/>
        <sz val="5"/>
        <color theme="2"/>
        <rFont val="Arial"/>
        <family val="2"/>
      </rPr>
      <t xml:space="preserve">Checks: </t>
    </r>
    <r>
      <rPr>
        <b/>
        <sz val="10"/>
        <rFont val="Arial"/>
        <family val="2"/>
      </rPr>
      <t xml:space="preserve">
Comparing the last two FFY: Budgeting over time</t>
    </r>
  </si>
  <si>
    <r>
      <rPr>
        <b/>
        <sz val="5"/>
        <color theme="2"/>
        <rFont val="Arial"/>
        <family val="2"/>
      </rPr>
      <t xml:space="preserve">Checks: </t>
    </r>
    <r>
      <rPr>
        <b/>
        <sz val="10"/>
        <rFont val="Arial"/>
        <family val="2"/>
      </rPr>
      <t xml:space="preserve">
Most Recent FFY Anticipated vs. Actual</t>
    </r>
  </si>
  <si>
    <r>
      <rPr>
        <b/>
        <sz val="5"/>
        <color theme="2"/>
        <rFont val="Arial"/>
        <family val="2"/>
      </rPr>
      <t xml:space="preserve">Checks: </t>
    </r>
    <r>
      <rPr>
        <b/>
        <sz val="10"/>
        <rFont val="Arial"/>
        <family val="2"/>
      </rPr>
      <t xml:space="preserve">
Most Recent FFY  Budget vs. Actual</t>
    </r>
  </si>
  <si>
    <r>
      <rPr>
        <b/>
        <sz val="5"/>
        <color theme="2"/>
        <rFont val="Arial"/>
        <family val="2"/>
      </rPr>
      <t>FFY shown in cell B13.</t>
    </r>
    <r>
      <rPr>
        <b/>
        <sz val="10"/>
        <rFont val="Arial"/>
        <family val="2"/>
      </rPr>
      <t xml:space="preserve">
Budget</t>
    </r>
  </si>
  <si>
    <r>
      <rPr>
        <b/>
        <sz val="5"/>
        <color theme="2"/>
        <rFont val="Arial"/>
        <family val="2"/>
      </rPr>
      <t xml:space="preserve">FFY shown in cell B13. </t>
    </r>
    <r>
      <rPr>
        <b/>
        <sz val="10"/>
        <rFont val="Arial"/>
        <family val="2"/>
      </rPr>
      <t xml:space="preserve">
Expenditures</t>
    </r>
  </si>
  <si>
    <r>
      <rPr>
        <b/>
        <sz val="5"/>
        <color theme="2"/>
        <rFont val="Arial"/>
        <family val="2"/>
      </rPr>
      <t>FFY shown in cell B13.</t>
    </r>
    <r>
      <rPr>
        <b/>
        <sz val="10"/>
        <rFont val="Arial"/>
        <family val="2"/>
      </rPr>
      <t xml:space="preserve">
% of budget </t>
    </r>
  </si>
  <si>
    <r>
      <rPr>
        <b/>
        <sz val="5"/>
        <color theme="2"/>
        <rFont val="Arial"/>
        <family val="2"/>
      </rPr>
      <t>FFY shown in cell B13.</t>
    </r>
    <r>
      <rPr>
        <b/>
        <sz val="10"/>
        <rFont val="Arial"/>
        <family val="2"/>
      </rPr>
      <t xml:space="preserve">
Anticipated participants </t>
    </r>
  </si>
  <si>
    <r>
      <rPr>
        <b/>
        <sz val="5"/>
        <color theme="2"/>
        <rFont val="Arial"/>
        <family val="2"/>
      </rPr>
      <t>FFY shown in cell B13.</t>
    </r>
    <r>
      <rPr>
        <b/>
        <sz val="10"/>
        <rFont val="Arial"/>
        <family val="2"/>
      </rPr>
      <t xml:space="preserve">
Actual participants </t>
    </r>
  </si>
  <si>
    <r>
      <rPr>
        <b/>
        <sz val="5"/>
        <color theme="2"/>
        <rFont val="Arial"/>
        <family val="2"/>
      </rPr>
      <t>FFY shown in cell B13.</t>
    </r>
    <r>
      <rPr>
        <b/>
        <sz val="10"/>
        <rFont val="Arial"/>
        <family val="2"/>
      </rPr>
      <t xml:space="preserve">
% of anticipated</t>
    </r>
  </si>
  <si>
    <r>
      <rPr>
        <b/>
        <sz val="5"/>
        <color theme="2"/>
        <rFont val="Arial"/>
        <family val="2"/>
      </rPr>
      <t>FFY shown in cell B13.</t>
    </r>
    <r>
      <rPr>
        <b/>
        <sz val="10"/>
        <rFont val="Arial"/>
        <family val="2"/>
      </rPr>
      <t xml:space="preserve">
Anticipated cost per participant</t>
    </r>
  </si>
  <si>
    <r>
      <rPr>
        <b/>
        <sz val="5"/>
        <color theme="2"/>
        <rFont val="Arial"/>
        <family val="2"/>
      </rPr>
      <t>FFY shown in cell B13.</t>
    </r>
    <r>
      <rPr>
        <b/>
        <sz val="10"/>
        <rFont val="Arial"/>
        <family val="2"/>
      </rPr>
      <t xml:space="preserve">
Actual cost per participant</t>
    </r>
  </si>
  <si>
    <r>
      <rPr>
        <b/>
        <sz val="5"/>
        <color theme="2"/>
        <rFont val="Arial"/>
        <family val="2"/>
      </rPr>
      <t>FFY shown in cell B14.</t>
    </r>
    <r>
      <rPr>
        <b/>
        <sz val="10"/>
        <rFont val="Arial"/>
        <family val="2"/>
      </rPr>
      <t xml:space="preserve">
Budget</t>
    </r>
  </si>
  <si>
    <r>
      <rPr>
        <b/>
        <sz val="5"/>
        <color theme="2"/>
        <rFont val="Arial"/>
        <family val="2"/>
      </rPr>
      <t xml:space="preserve">FFY shown in cell B14. </t>
    </r>
    <r>
      <rPr>
        <b/>
        <sz val="10"/>
        <rFont val="Arial"/>
        <family val="2"/>
      </rPr>
      <t xml:space="preserve">
Expenditures</t>
    </r>
  </si>
  <si>
    <r>
      <rPr>
        <b/>
        <sz val="5"/>
        <color theme="2"/>
        <rFont val="Arial"/>
        <family val="2"/>
      </rPr>
      <t>FFY shown in cell B14.</t>
    </r>
    <r>
      <rPr>
        <b/>
        <sz val="10"/>
        <rFont val="Arial"/>
        <family val="2"/>
      </rPr>
      <t xml:space="preserve">
% of budget </t>
    </r>
  </si>
  <si>
    <r>
      <rPr>
        <b/>
        <sz val="5"/>
        <color theme="2"/>
        <rFont val="Arial"/>
        <family val="2"/>
      </rPr>
      <t>FFY shown in cell B14.</t>
    </r>
    <r>
      <rPr>
        <b/>
        <sz val="10"/>
        <rFont val="Arial"/>
        <family val="2"/>
      </rPr>
      <t xml:space="preserve">
Anticipated participants </t>
    </r>
  </si>
  <si>
    <r>
      <rPr>
        <b/>
        <sz val="5"/>
        <color theme="2"/>
        <rFont val="Arial"/>
        <family val="2"/>
      </rPr>
      <t>FFY shown in cell B14.</t>
    </r>
    <r>
      <rPr>
        <b/>
        <sz val="10"/>
        <rFont val="Arial"/>
        <family val="2"/>
      </rPr>
      <t xml:space="preserve">
Actual participants </t>
    </r>
  </si>
  <si>
    <r>
      <rPr>
        <b/>
        <sz val="5"/>
        <color theme="2"/>
        <rFont val="Arial"/>
        <family val="2"/>
      </rPr>
      <t>FFY shown in cell B14.</t>
    </r>
    <r>
      <rPr>
        <b/>
        <sz val="10"/>
        <rFont val="Arial"/>
        <family val="2"/>
      </rPr>
      <t xml:space="preserve">
% of anticipated</t>
    </r>
  </si>
  <si>
    <r>
      <rPr>
        <b/>
        <sz val="5"/>
        <color theme="2"/>
        <rFont val="Arial"/>
        <family val="2"/>
      </rPr>
      <t>FFY shown in cell B14.</t>
    </r>
    <r>
      <rPr>
        <b/>
        <sz val="10"/>
        <rFont val="Arial"/>
        <family val="2"/>
      </rPr>
      <t xml:space="preserve">
Anticipated cost per participant</t>
    </r>
  </si>
  <si>
    <r>
      <rPr>
        <b/>
        <sz val="5"/>
        <color theme="2"/>
        <rFont val="Arial"/>
        <family val="2"/>
      </rPr>
      <t>FFY shown in cell B14.</t>
    </r>
    <r>
      <rPr>
        <b/>
        <sz val="10"/>
        <rFont val="Arial"/>
        <family val="2"/>
      </rPr>
      <t xml:space="preserve">
Actual cost per participant</t>
    </r>
  </si>
  <si>
    <r>
      <rPr>
        <b/>
        <sz val="5"/>
        <color theme="2"/>
        <rFont val="Arial"/>
        <family val="2"/>
      </rPr>
      <t>FFY shown in cell B15.</t>
    </r>
    <r>
      <rPr>
        <b/>
        <sz val="10"/>
        <rFont val="Arial"/>
        <family val="2"/>
      </rPr>
      <t xml:space="preserve">
Budget</t>
    </r>
  </si>
  <si>
    <r>
      <rPr>
        <b/>
        <sz val="5"/>
        <color theme="2"/>
        <rFont val="Arial"/>
        <family val="2"/>
      </rPr>
      <t xml:space="preserve">FFY shown in cell B15. </t>
    </r>
    <r>
      <rPr>
        <b/>
        <sz val="10"/>
        <rFont val="Arial"/>
        <family val="2"/>
      </rPr>
      <t xml:space="preserve">
Expenditures</t>
    </r>
  </si>
  <si>
    <r>
      <rPr>
        <b/>
        <sz val="5"/>
        <color theme="2"/>
        <rFont val="Arial"/>
        <family val="2"/>
      </rPr>
      <t>FFY shown in cell B15.</t>
    </r>
    <r>
      <rPr>
        <b/>
        <sz val="10"/>
        <rFont val="Arial"/>
        <family val="2"/>
      </rPr>
      <t xml:space="preserve">
% of budget </t>
    </r>
  </si>
  <si>
    <r>
      <rPr>
        <b/>
        <sz val="5"/>
        <color theme="2"/>
        <rFont val="Arial"/>
        <family val="2"/>
      </rPr>
      <t>FFY shown in cell B15.</t>
    </r>
    <r>
      <rPr>
        <b/>
        <sz val="10"/>
        <rFont val="Arial"/>
        <family val="2"/>
      </rPr>
      <t xml:space="preserve">
Anticipated participants </t>
    </r>
  </si>
  <si>
    <r>
      <rPr>
        <b/>
        <sz val="5"/>
        <color theme="2"/>
        <rFont val="Arial"/>
        <family val="2"/>
      </rPr>
      <t>FFY shown in cell B15.</t>
    </r>
    <r>
      <rPr>
        <b/>
        <sz val="10"/>
        <rFont val="Arial"/>
        <family val="2"/>
      </rPr>
      <t xml:space="preserve">
Actual participants </t>
    </r>
  </si>
  <si>
    <r>
      <rPr>
        <b/>
        <sz val="5"/>
        <color theme="2"/>
        <rFont val="Arial"/>
        <family val="2"/>
      </rPr>
      <t>FFY shown in cell B15.</t>
    </r>
    <r>
      <rPr>
        <b/>
        <sz val="10"/>
        <rFont val="Arial"/>
        <family val="2"/>
      </rPr>
      <t xml:space="preserve">
% of anticipated</t>
    </r>
  </si>
  <si>
    <r>
      <rPr>
        <b/>
        <sz val="5"/>
        <color theme="2"/>
        <rFont val="Arial"/>
        <family val="2"/>
      </rPr>
      <t>FFY shown in cell B15.</t>
    </r>
    <r>
      <rPr>
        <b/>
        <sz val="10"/>
        <rFont val="Arial"/>
        <family val="2"/>
      </rPr>
      <t xml:space="preserve">
Anticipated cost per participant</t>
    </r>
  </si>
  <si>
    <r>
      <rPr>
        <b/>
        <sz val="5"/>
        <color theme="2"/>
        <rFont val="Arial"/>
        <family val="2"/>
      </rPr>
      <t>FFY shown in cell B15.</t>
    </r>
    <r>
      <rPr>
        <b/>
        <sz val="10"/>
        <rFont val="Arial"/>
        <family val="2"/>
      </rPr>
      <t xml:space="preserve">
Actual cost per participant</t>
    </r>
  </si>
  <si>
    <r>
      <rPr>
        <b/>
        <sz val="5"/>
        <color rgb="FFD4E8E1"/>
        <rFont val="Arial"/>
        <family val="2"/>
      </rPr>
      <t xml:space="preserve">FFY shown in cell B13.
</t>
    </r>
    <r>
      <rPr>
        <b/>
        <sz val="10"/>
        <color theme="1"/>
        <rFont val="Arial"/>
        <family val="2"/>
      </rPr>
      <t>% of anticipated</t>
    </r>
  </si>
  <si>
    <r>
      <rPr>
        <b/>
        <sz val="5"/>
        <color rgb="FFD4E8E1"/>
        <rFont val="Arial"/>
        <family val="2"/>
      </rPr>
      <t>FFY shown in cell B14.</t>
    </r>
    <r>
      <rPr>
        <b/>
        <sz val="10"/>
        <color theme="1"/>
        <rFont val="Arial"/>
        <family val="2"/>
      </rPr>
      <t xml:space="preserve">
Budget</t>
    </r>
  </si>
  <si>
    <r>
      <rPr>
        <b/>
        <sz val="5"/>
        <color rgb="FFD4E8E1"/>
        <rFont val="Arial"/>
        <family val="2"/>
      </rPr>
      <t>FFY shown in cell B14.</t>
    </r>
    <r>
      <rPr>
        <b/>
        <sz val="10"/>
        <color theme="1"/>
        <rFont val="Arial"/>
        <family val="2"/>
      </rPr>
      <t xml:space="preserve">
% of budget </t>
    </r>
  </si>
  <si>
    <r>
      <rPr>
        <b/>
        <sz val="5"/>
        <color rgb="FFD4E8E1"/>
        <rFont val="Arial"/>
        <family val="2"/>
      </rPr>
      <t xml:space="preserve">FFY shown in cell B14.
</t>
    </r>
    <r>
      <rPr>
        <b/>
        <sz val="10"/>
        <color theme="1"/>
        <rFont val="Arial"/>
        <family val="2"/>
      </rPr>
      <t>% of anticipated</t>
    </r>
  </si>
  <si>
    <r>
      <rPr>
        <b/>
        <sz val="5"/>
        <color rgb="FFD4E8E1"/>
        <rFont val="Arial"/>
        <family val="2"/>
      </rPr>
      <t>FFY shown in cell B15.</t>
    </r>
    <r>
      <rPr>
        <b/>
        <sz val="10"/>
        <color theme="1"/>
        <rFont val="Arial"/>
        <family val="2"/>
      </rPr>
      <t xml:space="preserve">
Budget</t>
    </r>
  </si>
  <si>
    <r>
      <rPr>
        <b/>
        <sz val="5"/>
        <color rgb="FFD4E8E1"/>
        <rFont val="Arial"/>
        <family val="2"/>
      </rPr>
      <t>FFY shown in cell B15.</t>
    </r>
    <r>
      <rPr>
        <b/>
        <sz val="10"/>
        <color theme="1"/>
        <rFont val="Arial"/>
        <family val="2"/>
      </rPr>
      <t xml:space="preserve">
% of budget </t>
    </r>
  </si>
  <si>
    <r>
      <rPr>
        <b/>
        <sz val="5"/>
        <color rgb="FFD4E8E1"/>
        <rFont val="Arial"/>
        <family val="2"/>
      </rPr>
      <t xml:space="preserve">FFY shown in cell B15.
</t>
    </r>
    <r>
      <rPr>
        <b/>
        <sz val="10"/>
        <color theme="1"/>
        <rFont val="Arial"/>
        <family val="2"/>
      </rPr>
      <t>% of anticipated</t>
    </r>
  </si>
  <si>
    <t xml:space="preserve">The Annual Analysis Workbook helps State agencies analyze recent fiscal data for the SNAP E&amp;T program, overall, by county, and by provider, to inform planning and budgeting in future Federal fiscal years (FFY). The tool is not required by FNA and will not be used for management evaluations. This tool is an optional resource to support States in developing realistic estimates of upcoming program costs rooted in spending trends and the number of participants served in recent years. Submitting budgets that reflect historical spending ensures that Federal dollars are fully utilized and States have access to and spend the full amount of funds needed. There are four tabs States can explore for their analyses, either individually or in combination:
</t>
  </si>
  <si>
    <t>FFY1</t>
  </si>
  <si>
    <t>FFY2</t>
  </si>
  <si>
    <t>FFY3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</si>
</sst>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quot;$&quot;0"/>
    <numFmt numFmtId="165" formatCode="_(* #,##0_);_(* \(#,##0\);_(* &quot;-&quot;??_);_(@_)"/>
    <numFmt numFmtId="166" formatCode="_(&quot;$&quot;* #,##0_);_(&quot;$&quot;* \(#,##0\);_(&quot;$&quot;* &quot;-&quot;??_);_(@_)"/>
    <numFmt numFmtId="167" formatCode="0.0%"/>
  </numFmts>
  <fonts count="23" x14ac:knownFonts="1">
    <font>
      <sz val="11"/>
      <color theme="1"/>
      <name val="Aptos Narrow"/>
      <family val="2"/>
      <scheme val="minor"/>
    </font>
    <font>
      <sz val="11"/>
      <color theme="1"/>
      <name val="Aptos Narrow"/>
      <family val="2"/>
      <scheme val="minor"/>
    </font>
    <font>
      <sz val="11"/>
      <color theme="1"/>
      <name val="Arial"/>
      <family val="2"/>
    </font>
    <font>
      <sz val="11"/>
      <color rgb="FF00B050"/>
      <name val="Arial"/>
      <family val="2"/>
    </font>
    <font>
      <sz val="11"/>
      <color rgb="FFFF0000"/>
      <name val="Arial"/>
      <family val="2"/>
    </font>
    <font>
      <b/>
      <sz val="10"/>
      <color theme="1"/>
      <name val="Arial"/>
      <family val="2"/>
    </font>
    <font>
      <sz val="10"/>
      <color theme="1"/>
      <name val="Arial"/>
      <family val="2"/>
    </font>
    <font>
      <sz val="10"/>
      <color rgb="FF000000"/>
      <name val="Arial"/>
      <family val="2"/>
    </font>
    <font>
      <sz val="10"/>
      <name val="Arial"/>
      <family val="2"/>
    </font>
    <font>
      <sz val="10"/>
      <color rgb="FFFF0000"/>
      <name val="Arial"/>
      <family val="2"/>
    </font>
    <font>
      <sz val="10"/>
      <color rgb="FF0000FF"/>
      <name val="Arial"/>
      <family val="2"/>
    </font>
    <font>
      <b/>
      <sz val="10"/>
      <color rgb="FFFF0000"/>
      <name val="Arial"/>
      <family val="2"/>
    </font>
    <font>
      <sz val="10"/>
      <color rgb="FF00B050"/>
      <name val="Arial"/>
      <family val="2"/>
    </font>
    <font>
      <b/>
      <sz val="10"/>
      <name val="Arial"/>
      <family val="2"/>
    </font>
    <font>
      <b/>
      <sz val="10"/>
      <color rgb="FF0000FF"/>
      <name val="Arial"/>
      <family val="2"/>
    </font>
    <font>
      <b/>
      <sz val="5"/>
      <color rgb="FFD4E8E1"/>
      <name val="Arial"/>
      <family val="2"/>
    </font>
    <font>
      <b/>
      <sz val="5"/>
      <color rgb="FFD7E1EF"/>
      <name val="Arial"/>
      <family val="2"/>
    </font>
    <font>
      <sz val="5"/>
      <color rgb="FFD4E8E1"/>
      <name val="Arial"/>
      <family val="2"/>
    </font>
    <font>
      <b/>
      <sz val="5"/>
      <color theme="2"/>
      <name val="Arial"/>
      <family val="2"/>
    </font>
    <font>
      <sz val="11"/>
      <color theme="2" tint="-0.499984740745262"/>
      <name val="Arial"/>
      <family val="2"/>
    </font>
    <font>
      <sz val="10"/>
      <color theme="2" tint="-0.499984740745262"/>
      <name val="Arial"/>
      <family val="2"/>
    </font>
    <font>
      <b/>
      <sz val="10"/>
      <color rgb="FF003525"/>
      <name val="Arial"/>
      <family val="2"/>
    </font>
    <font>
      <b/>
      <sz val="10"/>
      <color rgb="FF28443C"/>
      <name val="Arial"/>
      <family val="2"/>
    </font>
  </fonts>
  <fills count="13">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2" tint="-9.9978637043366805E-2"/>
        <bgColor indexed="64"/>
      </patternFill>
    </fill>
    <fill>
      <patternFill patternType="solid">
        <fgColor rgb="FFAAD1C4"/>
        <bgColor indexed="64"/>
      </patternFill>
    </fill>
    <fill>
      <patternFill patternType="solid">
        <fgColor rgb="FFD4E8E1"/>
        <bgColor indexed="64"/>
      </patternFill>
    </fill>
    <fill>
      <patternFill patternType="solid">
        <fgColor theme="0" tint="-4.9989318521683403E-2"/>
        <bgColor indexed="64"/>
      </patternFill>
    </fill>
    <fill>
      <patternFill patternType="solid">
        <fgColor rgb="FFAFC3E0"/>
        <bgColor indexed="64"/>
      </patternFill>
    </fill>
    <fill>
      <patternFill patternType="solid">
        <fgColor rgb="FFD7E1EF"/>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5" tint="0.59999389629810485"/>
        <bgColor indexed="64"/>
      </patternFill>
    </fill>
  </fills>
  <borders count="25">
    <border>
      <left/>
      <right/>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top style="thin">
        <color indexed="64"/>
      </top>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auto="1"/>
      </right>
      <top style="medium">
        <color indexed="64"/>
      </top>
      <bottom style="thin">
        <color indexed="64"/>
      </bottom>
      <diagonal/>
    </border>
    <border>
      <left style="medium">
        <color indexed="64"/>
      </left>
      <right style="medium">
        <color auto="1"/>
      </right>
      <top style="medium">
        <color indexed="64"/>
      </top>
      <bottom/>
      <diagonal/>
    </border>
    <border>
      <left style="medium">
        <color indexed="64"/>
      </left>
      <right style="medium">
        <color auto="1"/>
      </right>
      <top/>
      <bottom/>
      <diagonal/>
    </border>
    <border>
      <left style="medium">
        <color indexed="64"/>
      </left>
      <right style="medium">
        <color auto="1"/>
      </right>
      <top/>
      <bottom style="medium">
        <color auto="1"/>
      </bottom>
      <diagonal/>
    </border>
    <border>
      <left style="medium">
        <color auto="1"/>
      </left>
      <right style="thin">
        <color indexed="64"/>
      </right>
      <top/>
      <bottom style="medium">
        <color indexed="64"/>
      </bottom>
      <diagonal/>
    </border>
    <border>
      <left style="medium">
        <color indexed="64"/>
      </left>
      <right style="thin">
        <color indexed="64"/>
      </right>
      <top/>
      <bottom/>
      <diagonal/>
    </border>
    <border>
      <left style="thin">
        <color indexed="64"/>
      </left>
      <right/>
      <top/>
      <bottom/>
      <diagonal/>
    </border>
    <border>
      <left style="thin">
        <color indexed="64"/>
      </left>
      <right/>
      <top/>
      <bottom style="medium">
        <color indexed="64"/>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257">
    <xf numFmtId="0" fontId="0" fillId="0" borderId="0" xfId="0"/>
    <xf numFmtId="0" fontId="2" fillId="0" borderId="0" xfId="0" applyFont="1"/>
    <xf numFmtId="0" fontId="3" fillId="0" borderId="0" xfId="0" applyFont="1" applyAlignment="1">
      <alignment wrapText="1"/>
    </xf>
    <xf numFmtId="0" fontId="3" fillId="0" borderId="0" xfId="0" applyFont="1"/>
    <xf numFmtId="0" fontId="4" fillId="0" borderId="0" xfId="0" applyFont="1"/>
    <xf numFmtId="0" fontId="2" fillId="0" borderId="23" xfId="0" applyFont="1" applyBorder="1"/>
    <xf numFmtId="0" fontId="2" fillId="0" borderId="0" xfId="0" applyFont="1" applyAlignment="1">
      <alignment wrapText="1"/>
    </xf>
    <xf numFmtId="0" fontId="2" fillId="0" borderId="0" xfId="0" applyFont="1" applyAlignment="1">
      <alignment horizontal="left"/>
    </xf>
    <xf numFmtId="0" fontId="6" fillId="0" borderId="0" xfId="0" applyFont="1" applyAlignment="1">
      <alignment horizontal="left" vertical="top" wrapText="1"/>
    </xf>
    <xf numFmtId="0" fontId="5" fillId="6" borderId="0" xfId="0" applyFont="1" applyFill="1" applyAlignment="1">
      <alignment wrapText="1"/>
    </xf>
    <xf numFmtId="0" fontId="7" fillId="0" borderId="0" xfId="0" applyFont="1" applyAlignment="1">
      <alignment vertical="top" wrapText="1"/>
    </xf>
    <xf numFmtId="0" fontId="7" fillId="0" borderId="6" xfId="0" applyFont="1" applyBorder="1" applyAlignment="1">
      <alignment vertical="top" wrapText="1"/>
    </xf>
    <xf numFmtId="0" fontId="6" fillId="0" borderId="13" xfId="0" applyFont="1" applyBorder="1" applyAlignment="1">
      <alignment vertical="top" wrapText="1"/>
    </xf>
    <xf numFmtId="0" fontId="7" fillId="0" borderId="13" xfId="0" applyFont="1" applyBorder="1" applyAlignment="1">
      <alignment vertical="top" wrapText="1"/>
    </xf>
    <xf numFmtId="0" fontId="6" fillId="0" borderId="0" xfId="0" applyFont="1" applyAlignment="1">
      <alignment vertical="top" wrapText="1"/>
    </xf>
    <xf numFmtId="0" fontId="6" fillId="0" borderId="6" xfId="0" applyFont="1" applyBorder="1" applyAlignment="1">
      <alignment vertical="top" wrapText="1"/>
    </xf>
    <xf numFmtId="0" fontId="7" fillId="0" borderId="0" xfId="0" applyFont="1" applyAlignment="1">
      <alignment vertical="top"/>
    </xf>
    <xf numFmtId="0" fontId="7" fillId="0" borderId="13" xfId="0" applyFont="1" applyBorder="1" applyAlignment="1">
      <alignment vertical="top"/>
    </xf>
    <xf numFmtId="0" fontId="7" fillId="0" borderId="6" xfId="0" applyFont="1" applyBorder="1" applyAlignment="1">
      <alignment vertical="top"/>
    </xf>
    <xf numFmtId="0" fontId="6" fillId="0" borderId="0" xfId="0" applyFont="1" applyAlignment="1">
      <alignment wrapText="1"/>
    </xf>
    <xf numFmtId="0" fontId="6" fillId="0" borderId="0" xfId="0" applyFont="1" applyAlignment="1">
      <alignment vertical="top"/>
    </xf>
    <xf numFmtId="0" fontId="5" fillId="0" borderId="0" xfId="0" applyFont="1" applyAlignment="1">
      <alignment vertical="top" wrapText="1"/>
    </xf>
    <xf numFmtId="0" fontId="5" fillId="0" borderId="0" xfId="0" applyFont="1" applyAlignment="1">
      <alignment wrapText="1"/>
    </xf>
    <xf numFmtId="0" fontId="5" fillId="0" borderId="0" xfId="0" applyFont="1" applyAlignment="1">
      <alignment vertical="top"/>
    </xf>
    <xf numFmtId="0" fontId="8" fillId="0" borderId="0" xfId="0" applyFont="1" applyAlignment="1">
      <alignment horizontal="left" vertical="center" wrapText="1"/>
    </xf>
    <xf numFmtId="0" fontId="9" fillId="0" borderId="0" xfId="0" applyFont="1" applyAlignment="1">
      <alignment vertical="top"/>
    </xf>
    <xf numFmtId="0" fontId="5" fillId="0" borderId="0" xfId="0" applyFont="1" applyAlignment="1">
      <alignment horizontal="center" vertical="top"/>
    </xf>
    <xf numFmtId="0" fontId="6" fillId="0" borderId="0" xfId="0" applyFont="1" applyAlignment="1">
      <alignment horizontal="left" vertical="center" wrapText="1"/>
    </xf>
    <xf numFmtId="0" fontId="6" fillId="0" borderId="0" xfId="0" applyFont="1" applyAlignment="1">
      <alignment horizontal="left" vertical="top"/>
    </xf>
    <xf numFmtId="0" fontId="10" fillId="0" borderId="0" xfId="0" applyFont="1" applyAlignment="1">
      <alignment vertical="top"/>
    </xf>
    <xf numFmtId="0" fontId="11" fillId="0" borderId="0" xfId="0" applyFont="1" applyAlignment="1">
      <alignment vertical="top"/>
    </xf>
    <xf numFmtId="0" fontId="10" fillId="0" borderId="0" xfId="0" applyFont="1" applyAlignment="1">
      <alignment horizontal="left" vertical="top"/>
    </xf>
    <xf numFmtId="0" fontId="12" fillId="0" borderId="0" xfId="0" applyFont="1" applyAlignment="1">
      <alignment vertical="top"/>
    </xf>
    <xf numFmtId="9" fontId="6" fillId="0" borderId="0" xfId="0" applyNumberFormat="1" applyFont="1" applyAlignment="1">
      <alignment vertical="top"/>
    </xf>
    <xf numFmtId="0" fontId="5" fillId="0" borderId="10" xfId="0" applyFont="1" applyBorder="1" applyAlignment="1">
      <alignment vertical="top"/>
    </xf>
    <xf numFmtId="9" fontId="10" fillId="0" borderId="11" xfId="0" applyNumberFormat="1" applyFont="1" applyBorder="1" applyAlignment="1">
      <alignment vertical="top"/>
    </xf>
    <xf numFmtId="9" fontId="10" fillId="0" borderId="0" xfId="0" applyNumberFormat="1" applyFont="1" applyAlignment="1">
      <alignment vertical="top"/>
    </xf>
    <xf numFmtId="0" fontId="6" fillId="5" borderId="19" xfId="0" applyFont="1" applyFill="1" applyBorder="1" applyAlignment="1">
      <alignment vertical="top"/>
    </xf>
    <xf numFmtId="0" fontId="13" fillId="5" borderId="16" xfId="0" applyFont="1" applyFill="1" applyBorder="1" applyAlignment="1">
      <alignment vertical="top"/>
    </xf>
    <xf numFmtId="0" fontId="5" fillId="8" borderId="15" xfId="0" applyFont="1" applyFill="1" applyBorder="1" applyAlignment="1">
      <alignment horizontal="right" vertical="top"/>
    </xf>
    <xf numFmtId="0" fontId="5" fillId="8" borderId="17" xfId="0" applyFont="1" applyFill="1" applyBorder="1" applyAlignment="1">
      <alignment vertical="top"/>
    </xf>
    <xf numFmtId="0" fontId="5" fillId="7" borderId="0" xfId="0" applyFont="1" applyFill="1" applyAlignment="1">
      <alignment horizontal="centerContinuous" vertical="top"/>
    </xf>
    <xf numFmtId="166" fontId="10" fillId="0" borderId="0" xfId="3" applyNumberFormat="1" applyFont="1" applyFill="1" applyBorder="1" applyAlignment="1">
      <alignment vertical="top"/>
    </xf>
    <xf numFmtId="0" fontId="5" fillId="4" borderId="19" xfId="0" applyFont="1" applyFill="1" applyBorder="1" applyAlignment="1">
      <alignment horizontal="left" vertical="top"/>
    </xf>
    <xf numFmtId="0" fontId="10" fillId="4" borderId="1" xfId="0" applyFont="1" applyFill="1" applyBorder="1" applyAlignment="1">
      <alignment vertical="top"/>
    </xf>
    <xf numFmtId="0" fontId="10" fillId="4" borderId="0" xfId="0" applyFont="1" applyFill="1" applyAlignment="1">
      <alignment vertical="top"/>
    </xf>
    <xf numFmtId="9" fontId="6" fillId="4" borderId="0" xfId="1" applyFont="1" applyFill="1" applyBorder="1" applyAlignment="1">
      <alignment vertical="top"/>
    </xf>
    <xf numFmtId="164" fontId="6" fillId="4" borderId="0" xfId="1" applyNumberFormat="1" applyFont="1" applyFill="1" applyBorder="1" applyAlignment="1">
      <alignment vertical="top"/>
    </xf>
    <xf numFmtId="164" fontId="6" fillId="4" borderId="2" xfId="1" applyNumberFormat="1" applyFont="1" applyFill="1" applyBorder="1" applyAlignment="1">
      <alignment vertical="top"/>
    </xf>
    <xf numFmtId="0" fontId="6" fillId="4" borderId="0" xfId="0" applyFont="1" applyFill="1" applyAlignment="1">
      <alignment vertical="top"/>
    </xf>
    <xf numFmtId="166" fontId="10" fillId="0" borderId="0" xfId="3" applyNumberFormat="1" applyFont="1" applyFill="1" applyAlignment="1">
      <alignment vertical="top"/>
    </xf>
    <xf numFmtId="0" fontId="5" fillId="0" borderId="19" xfId="0" applyFont="1" applyBorder="1" applyAlignment="1">
      <alignment horizontal="left" vertical="top"/>
    </xf>
    <xf numFmtId="166" fontId="8" fillId="0" borderId="1" xfId="3" applyNumberFormat="1" applyFont="1" applyBorder="1" applyAlignment="1">
      <alignment vertical="top"/>
    </xf>
    <xf numFmtId="166" fontId="8" fillId="0" borderId="0" xfId="3" applyNumberFormat="1" applyFont="1" applyAlignment="1">
      <alignment vertical="top"/>
    </xf>
    <xf numFmtId="9" fontId="6" fillId="0" borderId="0" xfId="1" applyFont="1" applyBorder="1" applyAlignment="1">
      <alignment vertical="top"/>
    </xf>
    <xf numFmtId="166" fontId="6" fillId="0" borderId="0" xfId="3" applyNumberFormat="1" applyFont="1" applyBorder="1" applyAlignment="1">
      <alignment horizontal="right" vertical="top"/>
    </xf>
    <xf numFmtId="0" fontId="6" fillId="0" borderId="22" xfId="0" applyFont="1" applyBorder="1" applyAlignment="1">
      <alignment vertical="top" wrapText="1"/>
    </xf>
    <xf numFmtId="166" fontId="10" fillId="12" borderId="0" xfId="3" applyNumberFormat="1" applyFont="1" applyFill="1" applyAlignment="1">
      <alignment vertical="top"/>
    </xf>
    <xf numFmtId="0" fontId="6" fillId="2" borderId="0" xfId="0" applyFont="1" applyFill="1" applyAlignment="1">
      <alignment vertical="top"/>
    </xf>
    <xf numFmtId="0" fontId="6" fillId="0" borderId="19" xfId="0" applyFont="1" applyBorder="1" applyAlignment="1">
      <alignment horizontal="left" vertical="top" indent="1"/>
    </xf>
    <xf numFmtId="166" fontId="10" fillId="0" borderId="1" xfId="3" applyNumberFormat="1" applyFont="1" applyBorder="1" applyAlignment="1">
      <alignment vertical="top"/>
    </xf>
    <xf numFmtId="166" fontId="10" fillId="0" borderId="0" xfId="3" applyNumberFormat="1" applyFont="1" applyAlignment="1">
      <alignment vertical="top"/>
    </xf>
    <xf numFmtId="165" fontId="6" fillId="3" borderId="0" xfId="2" applyNumberFormat="1" applyFont="1" applyFill="1" applyBorder="1" applyAlignment="1">
      <alignment horizontal="right" vertical="top"/>
    </xf>
    <xf numFmtId="165" fontId="6" fillId="3" borderId="2" xfId="2" applyNumberFormat="1" applyFont="1" applyFill="1" applyBorder="1" applyAlignment="1">
      <alignment horizontal="right" vertical="top"/>
    </xf>
    <xf numFmtId="165" fontId="6" fillId="0" borderId="0" xfId="2" applyNumberFormat="1" applyFont="1" applyBorder="1" applyAlignment="1">
      <alignment horizontal="right" vertical="top"/>
    </xf>
    <xf numFmtId="165" fontId="6" fillId="0" borderId="2" xfId="2" applyNumberFormat="1" applyFont="1" applyBorder="1" applyAlignment="1">
      <alignment horizontal="right" vertical="top"/>
    </xf>
    <xf numFmtId="9" fontId="10" fillId="0" borderId="0" xfId="1" applyFont="1" applyFill="1" applyBorder="1" applyAlignment="1">
      <alignment vertical="top"/>
    </xf>
    <xf numFmtId="0" fontId="6" fillId="0" borderId="19" xfId="0" applyFont="1" applyBorder="1" applyAlignment="1">
      <alignment horizontal="left" vertical="top" wrapText="1" indent="1"/>
    </xf>
    <xf numFmtId="166" fontId="6" fillId="0" borderId="1" xfId="3" applyNumberFormat="1" applyFont="1" applyBorder="1" applyAlignment="1">
      <alignment vertical="top"/>
    </xf>
    <xf numFmtId="166" fontId="6" fillId="0" borderId="0" xfId="3" applyNumberFormat="1" applyFont="1" applyAlignment="1">
      <alignment vertical="top"/>
    </xf>
    <xf numFmtId="165" fontId="6" fillId="0" borderId="0" xfId="2" applyNumberFormat="1" applyFont="1" applyFill="1" applyBorder="1" applyAlignment="1">
      <alignment vertical="top"/>
    </xf>
    <xf numFmtId="0" fontId="6" fillId="0" borderId="19" xfId="0" applyFont="1" applyBorder="1" applyAlignment="1">
      <alignment horizontal="left" vertical="top" wrapText="1" indent="2"/>
    </xf>
    <xf numFmtId="166" fontId="6" fillId="0" borderId="2" xfId="3" applyNumberFormat="1" applyFont="1" applyBorder="1" applyAlignment="1">
      <alignment horizontal="right" vertical="top"/>
    </xf>
    <xf numFmtId="165" fontId="10" fillId="0" borderId="0" xfId="2" applyNumberFormat="1" applyFont="1" applyFill="1" applyBorder="1" applyAlignment="1">
      <alignment vertical="top"/>
    </xf>
    <xf numFmtId="165" fontId="6" fillId="4" borderId="1" xfId="2" applyNumberFormat="1" applyFont="1" applyFill="1" applyBorder="1" applyAlignment="1">
      <alignment vertical="top"/>
    </xf>
    <xf numFmtId="165" fontId="6" fillId="4" borderId="0" xfId="2" applyNumberFormat="1" applyFont="1" applyFill="1" applyAlignment="1">
      <alignment vertical="top"/>
    </xf>
    <xf numFmtId="165" fontId="6" fillId="4" borderId="0" xfId="0" applyNumberFormat="1" applyFont="1" applyFill="1" applyAlignment="1">
      <alignment vertical="top"/>
    </xf>
    <xf numFmtId="165" fontId="6" fillId="4" borderId="0" xfId="2" applyNumberFormat="1" applyFont="1" applyFill="1" applyAlignment="1">
      <alignment horizontal="right" vertical="top"/>
    </xf>
    <xf numFmtId="165" fontId="6" fillId="4" borderId="2" xfId="2" applyNumberFormat="1" applyFont="1" applyFill="1" applyBorder="1" applyAlignment="1">
      <alignment horizontal="right" vertical="top"/>
    </xf>
    <xf numFmtId="0" fontId="6" fillId="4" borderId="0" xfId="0" applyFont="1" applyFill="1" applyAlignment="1">
      <alignment vertical="top" wrapText="1"/>
    </xf>
    <xf numFmtId="165" fontId="8" fillId="0" borderId="1" xfId="2" applyNumberFormat="1" applyFont="1" applyBorder="1" applyAlignment="1">
      <alignment vertical="top"/>
    </xf>
    <xf numFmtId="165" fontId="8" fillId="0" borderId="0" xfId="2" applyNumberFormat="1" applyFont="1" applyBorder="1" applyAlignment="1">
      <alignment vertical="top"/>
    </xf>
    <xf numFmtId="166" fontId="10" fillId="11" borderId="0" xfId="3" applyNumberFormat="1" applyFont="1" applyFill="1" applyAlignment="1">
      <alignment vertical="top"/>
    </xf>
    <xf numFmtId="0" fontId="6" fillId="0" borderId="2" xfId="0" applyFont="1" applyBorder="1" applyAlignment="1">
      <alignment horizontal="left" vertical="top" indent="2"/>
    </xf>
    <xf numFmtId="165" fontId="10" fillId="0" borderId="1" xfId="2" applyNumberFormat="1" applyFont="1" applyBorder="1" applyAlignment="1">
      <alignment vertical="top"/>
    </xf>
    <xf numFmtId="165" fontId="10" fillId="0" borderId="0" xfId="2" applyNumberFormat="1" applyFont="1" applyBorder="1" applyAlignment="1">
      <alignment vertical="top"/>
    </xf>
    <xf numFmtId="0" fontId="6" fillId="0" borderId="0" xfId="0" applyFont="1" applyAlignment="1">
      <alignment horizontal="left" vertical="top" indent="2"/>
    </xf>
    <xf numFmtId="165" fontId="10" fillId="0" borderId="5" xfId="2" applyNumberFormat="1" applyFont="1" applyBorder="1" applyAlignment="1">
      <alignment vertical="top"/>
    </xf>
    <xf numFmtId="165" fontId="10" fillId="0" borderId="4" xfId="2" applyNumberFormat="1" applyFont="1" applyBorder="1" applyAlignment="1">
      <alignment vertical="top"/>
    </xf>
    <xf numFmtId="9" fontId="6" fillId="0" borderId="4" xfId="1" applyFont="1" applyBorder="1" applyAlignment="1">
      <alignment vertical="top"/>
    </xf>
    <xf numFmtId="165" fontId="6" fillId="3" borderId="4" xfId="2" applyNumberFormat="1" applyFont="1" applyFill="1" applyBorder="1" applyAlignment="1">
      <alignment horizontal="right" vertical="top"/>
    </xf>
    <xf numFmtId="165" fontId="6" fillId="3" borderId="3" xfId="2" applyNumberFormat="1" applyFont="1" applyFill="1" applyBorder="1" applyAlignment="1">
      <alignment horizontal="right" vertical="top"/>
    </xf>
    <xf numFmtId="0" fontId="6" fillId="0" borderId="21" xfId="0" applyFont="1" applyBorder="1" applyAlignment="1">
      <alignment vertical="top" wrapText="1"/>
    </xf>
    <xf numFmtId="165" fontId="6" fillId="0" borderId="0" xfId="0" applyNumberFormat="1" applyFont="1" applyAlignment="1">
      <alignment vertical="top"/>
    </xf>
    <xf numFmtId="0" fontId="5" fillId="7" borderId="10" xfId="0" applyFont="1" applyFill="1" applyBorder="1" applyAlignment="1">
      <alignment vertical="top"/>
    </xf>
    <xf numFmtId="0" fontId="5" fillId="7" borderId="11" xfId="0" applyFont="1" applyFill="1" applyBorder="1" applyAlignment="1">
      <alignment vertical="top"/>
    </xf>
    <xf numFmtId="0" fontId="6" fillId="0" borderId="0" xfId="0" quotePrefix="1" applyFont="1" applyAlignment="1">
      <alignment vertical="top"/>
    </xf>
    <xf numFmtId="0" fontId="6" fillId="0" borderId="1" xfId="0" applyFont="1" applyBorder="1" applyAlignment="1">
      <alignment vertical="top"/>
    </xf>
    <xf numFmtId="0" fontId="6" fillId="0" borderId="2" xfId="0" applyFont="1" applyBorder="1" applyAlignment="1">
      <alignment vertical="top" wrapText="1"/>
    </xf>
    <xf numFmtId="166" fontId="6" fillId="0" borderId="0" xfId="0" applyNumberFormat="1" applyFont="1" applyAlignment="1">
      <alignment vertical="top"/>
    </xf>
    <xf numFmtId="0" fontId="6" fillId="0" borderId="0" xfId="0" applyFont="1" applyAlignment="1">
      <alignment horizontal="center" vertical="top"/>
    </xf>
    <xf numFmtId="0" fontId="6" fillId="0" borderId="0" xfId="0" applyFont="1"/>
    <xf numFmtId="0" fontId="5" fillId="0" borderId="0" xfId="0" applyFont="1" applyAlignment="1">
      <alignment horizontal="center"/>
    </xf>
    <xf numFmtId="0" fontId="5" fillId="0" borderId="0" xfId="0" applyFont="1"/>
    <xf numFmtId="0" fontId="6" fillId="0" borderId="0" xfId="0" applyFont="1" applyAlignment="1">
      <alignment horizontal="center"/>
    </xf>
    <xf numFmtId="0" fontId="10" fillId="0" borderId="0" xfId="0" applyFont="1"/>
    <xf numFmtId="0" fontId="6" fillId="0" borderId="0" xfId="0" applyFont="1" applyAlignment="1">
      <alignment horizontal="left" indent="2"/>
    </xf>
    <xf numFmtId="0" fontId="6" fillId="0" borderId="4" xfId="0" applyFont="1" applyBorder="1"/>
    <xf numFmtId="0" fontId="6" fillId="5" borderId="0" xfId="0" applyFont="1" applyFill="1"/>
    <xf numFmtId="0" fontId="6" fillId="5" borderId="2" xfId="0" applyFont="1" applyFill="1" applyBorder="1"/>
    <xf numFmtId="0" fontId="13" fillId="5" borderId="14" xfId="0" applyFont="1" applyFill="1" applyBorder="1"/>
    <xf numFmtId="0" fontId="5" fillId="8" borderId="10" xfId="0" applyFont="1" applyFill="1" applyBorder="1" applyAlignment="1">
      <alignment vertical="center"/>
    </xf>
    <xf numFmtId="0" fontId="5" fillId="8" borderId="14" xfId="0" applyFont="1" applyFill="1" applyBorder="1" applyAlignment="1">
      <alignment horizontal="right" vertical="center"/>
    </xf>
    <xf numFmtId="0" fontId="5" fillId="8" borderId="14" xfId="0" applyFont="1" applyFill="1" applyBorder="1" applyAlignment="1">
      <alignment vertical="center"/>
    </xf>
    <xf numFmtId="0" fontId="5" fillId="8" borderId="11" xfId="0" applyFont="1" applyFill="1" applyBorder="1" applyAlignment="1">
      <alignment vertical="center"/>
    </xf>
    <xf numFmtId="0" fontId="5" fillId="6" borderId="4" xfId="0" applyFont="1" applyFill="1" applyBorder="1"/>
    <xf numFmtId="0" fontId="5" fillId="6" borderId="5" xfId="0" applyFont="1" applyFill="1" applyBorder="1" applyAlignment="1">
      <alignment wrapText="1"/>
    </xf>
    <xf numFmtId="0" fontId="5" fillId="6" borderId="4" xfId="0" applyFont="1" applyFill="1" applyBorder="1" applyAlignment="1">
      <alignment wrapText="1"/>
    </xf>
    <xf numFmtId="0" fontId="5" fillId="6" borderId="11" xfId="0" applyFont="1" applyFill="1" applyBorder="1" applyAlignment="1">
      <alignment wrapText="1"/>
    </xf>
    <xf numFmtId="0" fontId="5" fillId="6" borderId="3" xfId="0" applyFont="1" applyFill="1" applyBorder="1" applyAlignment="1">
      <alignment wrapText="1"/>
    </xf>
    <xf numFmtId="0" fontId="5" fillId="9" borderId="5" xfId="0" applyFont="1" applyFill="1" applyBorder="1" applyAlignment="1">
      <alignment wrapText="1"/>
    </xf>
    <xf numFmtId="0" fontId="5" fillId="9" borderId="14" xfId="0" applyFont="1" applyFill="1" applyBorder="1" applyAlignment="1">
      <alignment wrapText="1"/>
    </xf>
    <xf numFmtId="0" fontId="5" fillId="9" borderId="4" xfId="0" applyFont="1" applyFill="1" applyBorder="1" applyAlignment="1">
      <alignment wrapText="1"/>
    </xf>
    <xf numFmtId="0" fontId="5" fillId="12" borderId="0" xfId="0" applyFont="1" applyFill="1" applyAlignment="1">
      <alignment vertical="top" wrapText="1"/>
    </xf>
    <xf numFmtId="0" fontId="6" fillId="0" borderId="0" xfId="0" applyFont="1" applyAlignment="1">
      <alignment horizontal="left"/>
    </xf>
    <xf numFmtId="0" fontId="10" fillId="0" borderId="0" xfId="0" applyFont="1" applyAlignment="1">
      <alignment horizontal="center"/>
    </xf>
    <xf numFmtId="167" fontId="6" fillId="0" borderId="0" xfId="1" applyNumberFormat="1" applyFont="1" applyBorder="1" applyAlignment="1">
      <alignment vertical="top"/>
    </xf>
    <xf numFmtId="166" fontId="6" fillId="0" borderId="0" xfId="3" applyNumberFormat="1" applyFont="1" applyBorder="1" applyAlignment="1">
      <alignment vertical="top"/>
    </xf>
    <xf numFmtId="166" fontId="6" fillId="0" borderId="2" xfId="3" applyNumberFormat="1" applyFont="1" applyBorder="1" applyAlignment="1">
      <alignment vertical="top"/>
    </xf>
    <xf numFmtId="166" fontId="10" fillId="0" borderId="0" xfId="3" applyNumberFormat="1" applyFont="1" applyBorder="1" applyAlignment="1">
      <alignment vertical="top"/>
    </xf>
    <xf numFmtId="166" fontId="6" fillId="0" borderId="9" xfId="3" applyNumberFormat="1" applyFont="1" applyBorder="1" applyAlignment="1">
      <alignment vertical="top"/>
    </xf>
    <xf numFmtId="0" fontId="6" fillId="0" borderId="9" xfId="0" applyFont="1" applyBorder="1" applyAlignment="1">
      <alignment vertical="top" wrapText="1"/>
    </xf>
    <xf numFmtId="0" fontId="6" fillId="0" borderId="8" xfId="0" applyFont="1" applyBorder="1" applyAlignment="1">
      <alignment vertical="top" wrapText="1"/>
    </xf>
    <xf numFmtId="0" fontId="10" fillId="0" borderId="2" xfId="0" applyFont="1" applyBorder="1" applyAlignment="1">
      <alignment horizontal="center"/>
    </xf>
    <xf numFmtId="0" fontId="6" fillId="0" borderId="4" xfId="0" applyFont="1" applyBorder="1" applyAlignment="1">
      <alignment horizontal="left"/>
    </xf>
    <xf numFmtId="166" fontId="10" fillId="0" borderId="4" xfId="3" applyNumberFormat="1" applyFont="1" applyBorder="1" applyAlignment="1">
      <alignment vertical="top"/>
    </xf>
    <xf numFmtId="166" fontId="6" fillId="0" borderId="4" xfId="3" applyNumberFormat="1" applyFont="1" applyBorder="1" applyAlignment="1">
      <alignment vertical="top"/>
    </xf>
    <xf numFmtId="166" fontId="6" fillId="0" borderId="3" xfId="3" applyNumberFormat="1" applyFont="1" applyBorder="1" applyAlignment="1">
      <alignment vertical="top"/>
    </xf>
    <xf numFmtId="0" fontId="6" fillId="0" borderId="5" xfId="0" applyFont="1" applyBorder="1" applyAlignment="1">
      <alignment vertical="top" wrapText="1"/>
    </xf>
    <xf numFmtId="0" fontId="6" fillId="0" borderId="3" xfId="0" applyFont="1" applyBorder="1" applyAlignment="1">
      <alignment vertical="top" wrapText="1"/>
    </xf>
    <xf numFmtId="0" fontId="6" fillId="0" borderId="4" xfId="0" applyFont="1" applyBorder="1" applyAlignment="1">
      <alignment vertical="top" wrapText="1"/>
    </xf>
    <xf numFmtId="0" fontId="5" fillId="7" borderId="11" xfId="0" applyFont="1" applyFill="1" applyBorder="1"/>
    <xf numFmtId="0" fontId="5" fillId="7" borderId="4" xfId="0" applyFont="1" applyFill="1" applyBorder="1"/>
    <xf numFmtId="0" fontId="6" fillId="7" borderId="3" xfId="0" applyFont="1" applyFill="1" applyBorder="1"/>
    <xf numFmtId="166" fontId="10" fillId="0" borderId="0" xfId="3" applyNumberFormat="1" applyFont="1" applyBorder="1"/>
    <xf numFmtId="165" fontId="10" fillId="0" borderId="0" xfId="2" applyNumberFormat="1" applyFont="1" applyBorder="1"/>
    <xf numFmtId="0" fontId="6" fillId="0" borderId="2" xfId="0" applyFont="1" applyBorder="1"/>
    <xf numFmtId="0" fontId="6" fillId="0" borderId="3" xfId="0" applyFont="1" applyBorder="1"/>
    <xf numFmtId="0" fontId="11" fillId="0" borderId="0" xfId="0" applyFont="1"/>
    <xf numFmtId="0" fontId="12" fillId="0" borderId="0" xfId="0" applyFont="1"/>
    <xf numFmtId="0" fontId="13" fillId="0" borderId="0" xfId="0" applyFont="1"/>
    <xf numFmtId="0" fontId="14" fillId="0" borderId="0" xfId="0" applyFont="1"/>
    <xf numFmtId="166" fontId="6" fillId="0" borderId="0" xfId="3" applyNumberFormat="1" applyFont="1"/>
    <xf numFmtId="166" fontId="5" fillId="0" borderId="0" xfId="3" applyNumberFormat="1" applyFont="1" applyFill="1" applyBorder="1" applyAlignment="1"/>
    <xf numFmtId="166" fontId="5" fillId="0" borderId="0" xfId="3" applyNumberFormat="1" applyFont="1" applyFill="1" applyBorder="1"/>
    <xf numFmtId="166" fontId="6" fillId="0" borderId="0" xfId="3" applyNumberFormat="1" applyFont="1" applyFill="1" applyBorder="1"/>
    <xf numFmtId="166" fontId="5" fillId="0" borderId="0" xfId="3" applyNumberFormat="1" applyFont="1"/>
    <xf numFmtId="166" fontId="5" fillId="0" borderId="0" xfId="3" applyNumberFormat="1" applyFont="1" applyAlignment="1">
      <alignment horizontal="center"/>
    </xf>
    <xf numFmtId="166" fontId="6" fillId="0" borderId="0" xfId="3" applyNumberFormat="1" applyFont="1" applyBorder="1"/>
    <xf numFmtId="0" fontId="6" fillId="0" borderId="0" xfId="0" applyFont="1" applyAlignment="1">
      <alignment horizontal="left" wrapText="1"/>
    </xf>
    <xf numFmtId="166" fontId="5" fillId="0" borderId="4" xfId="3" applyNumberFormat="1" applyFont="1" applyBorder="1" applyAlignment="1">
      <alignment horizontal="center"/>
    </xf>
    <xf numFmtId="0" fontId="13" fillId="5" borderId="14" xfId="0" applyFont="1" applyFill="1" applyBorder="1" applyAlignment="1">
      <alignment horizontal="right"/>
    </xf>
    <xf numFmtId="0" fontId="5" fillId="0" borderId="7" xfId="0" applyFont="1" applyBorder="1" applyAlignment="1">
      <alignment horizontal="left" vertical="top"/>
    </xf>
    <xf numFmtId="0" fontId="6" fillId="0" borderId="7" xfId="0" applyFont="1" applyBorder="1" applyAlignment="1">
      <alignment vertical="top" wrapText="1"/>
    </xf>
    <xf numFmtId="166" fontId="10" fillId="0" borderId="0" xfId="3" applyNumberFormat="1" applyFont="1"/>
    <xf numFmtId="0" fontId="6" fillId="0" borderId="1" xfId="0" applyFont="1" applyBorder="1" applyAlignment="1">
      <alignment horizontal="left" vertical="top" indent="1"/>
    </xf>
    <xf numFmtId="165" fontId="6" fillId="3" borderId="0" xfId="2" applyNumberFormat="1" applyFont="1" applyFill="1" applyBorder="1" applyAlignment="1">
      <alignment horizontal="left" vertical="top"/>
    </xf>
    <xf numFmtId="0" fontId="6" fillId="0" borderId="1" xfId="0" applyFont="1" applyBorder="1" applyAlignment="1">
      <alignment vertical="top" wrapText="1"/>
    </xf>
    <xf numFmtId="0" fontId="6" fillId="0" borderId="0" xfId="0" applyFont="1" applyAlignment="1">
      <alignment horizontal="left" indent="1"/>
    </xf>
    <xf numFmtId="0" fontId="6" fillId="0" borderId="1" xfId="0" applyFont="1" applyBorder="1" applyAlignment="1">
      <alignment horizontal="left" vertical="top" wrapText="1" indent="2"/>
    </xf>
    <xf numFmtId="0" fontId="6" fillId="0" borderId="5" xfId="0" applyFont="1" applyBorder="1" applyAlignment="1">
      <alignment horizontal="left" vertical="top" indent="1"/>
    </xf>
    <xf numFmtId="166" fontId="10" fillId="0" borderId="5" xfId="3" applyNumberFormat="1" applyFont="1" applyBorder="1" applyAlignment="1">
      <alignment vertical="top"/>
    </xf>
    <xf numFmtId="165" fontId="10" fillId="0" borderId="4" xfId="2" applyNumberFormat="1" applyFont="1" applyFill="1" applyBorder="1" applyAlignment="1">
      <alignment vertical="top"/>
    </xf>
    <xf numFmtId="166" fontId="5" fillId="0" borderId="8" xfId="3" applyNumberFormat="1" applyFont="1" applyBorder="1" applyAlignment="1">
      <alignment wrapText="1"/>
    </xf>
    <xf numFmtId="166" fontId="5" fillId="0" borderId="0" xfId="3" applyNumberFormat="1" applyFont="1" applyAlignment="1">
      <alignment wrapText="1"/>
    </xf>
    <xf numFmtId="0" fontId="5" fillId="0" borderId="8" xfId="0" applyFont="1" applyBorder="1" applyAlignment="1">
      <alignment wrapText="1"/>
    </xf>
    <xf numFmtId="166" fontId="5" fillId="0" borderId="0" xfId="3" applyNumberFormat="1" applyFont="1" applyBorder="1" applyAlignment="1">
      <alignment wrapText="1"/>
    </xf>
    <xf numFmtId="0" fontId="6" fillId="0" borderId="8" xfId="0" applyFont="1" applyBorder="1"/>
    <xf numFmtId="165" fontId="10" fillId="0" borderId="0" xfId="2" applyNumberFormat="1" applyFont="1" applyFill="1" applyBorder="1"/>
    <xf numFmtId="0" fontId="5" fillId="0" borderId="6" xfId="0" applyFont="1" applyBorder="1"/>
    <xf numFmtId="0" fontId="5" fillId="0" borderId="4" xfId="0" applyFont="1" applyBorder="1" applyAlignment="1">
      <alignment wrapText="1"/>
    </xf>
    <xf numFmtId="0" fontId="5" fillId="3" borderId="13" xfId="0" applyFont="1" applyFill="1" applyBorder="1"/>
    <xf numFmtId="166" fontId="5" fillId="3" borderId="7" xfId="3" applyNumberFormat="1" applyFont="1" applyFill="1" applyBorder="1" applyAlignment="1">
      <alignment wrapText="1"/>
    </xf>
    <xf numFmtId="166" fontId="5" fillId="3" borderId="8" xfId="3" applyNumberFormat="1" applyFont="1" applyFill="1" applyBorder="1" applyAlignment="1">
      <alignment wrapText="1"/>
    </xf>
    <xf numFmtId="0" fontId="5" fillId="3" borderId="8" xfId="0" applyFont="1" applyFill="1" applyBorder="1" applyAlignment="1">
      <alignment wrapText="1"/>
    </xf>
    <xf numFmtId="0" fontId="5" fillId="3" borderId="9" xfId="0" applyFont="1" applyFill="1" applyBorder="1" applyAlignment="1">
      <alignment wrapText="1"/>
    </xf>
    <xf numFmtId="0" fontId="6" fillId="3" borderId="7" xfId="0" applyFont="1" applyFill="1" applyBorder="1"/>
    <xf numFmtId="0" fontId="6" fillId="3" borderId="8" xfId="0" applyFont="1" applyFill="1" applyBorder="1"/>
    <xf numFmtId="0" fontId="6" fillId="3" borderId="9" xfId="0" applyFont="1" applyFill="1" applyBorder="1"/>
    <xf numFmtId="0" fontId="10" fillId="0" borderId="4" xfId="0" applyFont="1" applyBorder="1" applyAlignment="1">
      <alignment horizontal="center"/>
    </xf>
    <xf numFmtId="166" fontId="5" fillId="7" borderId="14" xfId="3" applyNumberFormat="1" applyFont="1" applyFill="1" applyBorder="1" applyAlignment="1"/>
    <xf numFmtId="166" fontId="5" fillId="7" borderId="11" xfId="3" applyNumberFormat="1" applyFont="1" applyFill="1" applyBorder="1" applyAlignment="1"/>
    <xf numFmtId="0" fontId="6" fillId="7" borderId="4" xfId="0" applyFont="1" applyFill="1" applyBorder="1"/>
    <xf numFmtId="0" fontId="6" fillId="0" borderId="4" xfId="0" applyFont="1" applyBorder="1" applyAlignment="1">
      <alignment horizontal="left" indent="2"/>
    </xf>
    <xf numFmtId="0" fontId="5" fillId="0" borderId="8" xfId="0" applyFont="1" applyBorder="1"/>
    <xf numFmtId="0" fontId="6" fillId="0" borderId="0" xfId="0" applyFont="1" applyAlignment="1">
      <alignment horizontal="left" vertical="center"/>
    </xf>
    <xf numFmtId="0" fontId="5" fillId="6" borderId="20" xfId="0" applyFont="1" applyFill="1" applyBorder="1"/>
    <xf numFmtId="0" fontId="5" fillId="6" borderId="4" xfId="0" applyFont="1" applyFill="1" applyBorder="1" applyAlignment="1">
      <alignment horizontal="center" wrapText="1"/>
    </xf>
    <xf numFmtId="0" fontId="6" fillId="0" borderId="23" xfId="0" applyFont="1" applyBorder="1" applyAlignment="1">
      <alignment vertical="top" wrapText="1"/>
    </xf>
    <xf numFmtId="0" fontId="5" fillId="10" borderId="0" xfId="0" applyFont="1" applyFill="1" applyAlignment="1">
      <alignment vertical="top"/>
    </xf>
    <xf numFmtId="166" fontId="5" fillId="0" borderId="0" xfId="3" applyNumberFormat="1" applyFont="1" applyBorder="1" applyAlignment="1">
      <alignment horizontal="center"/>
    </xf>
    <xf numFmtId="0" fontId="6" fillId="4" borderId="8" xfId="0" applyFont="1" applyFill="1" applyBorder="1" applyAlignment="1">
      <alignment vertical="top"/>
    </xf>
    <xf numFmtId="0" fontId="6" fillId="0" borderId="24" xfId="0" applyFont="1" applyBorder="1" applyAlignment="1">
      <alignment vertical="top" wrapText="1"/>
    </xf>
    <xf numFmtId="0" fontId="6" fillId="0" borderId="8" xfId="0" applyFont="1" applyBorder="1" applyAlignment="1">
      <alignment vertical="top"/>
    </xf>
    <xf numFmtId="0" fontId="5" fillId="7" borderId="4" xfId="0" applyFont="1" applyFill="1" applyBorder="1" applyAlignment="1">
      <alignment vertical="top"/>
    </xf>
    <xf numFmtId="0" fontId="5" fillId="10" borderId="4" xfId="0" applyFont="1" applyFill="1" applyBorder="1"/>
    <xf numFmtId="0" fontId="6" fillId="0" borderId="9" xfId="0" applyFont="1" applyBorder="1"/>
    <xf numFmtId="0" fontId="5" fillId="7" borderId="18" xfId="0" applyFont="1" applyFill="1" applyBorder="1"/>
    <xf numFmtId="0" fontId="5" fillId="7" borderId="8" xfId="0" applyFont="1" applyFill="1" applyBorder="1"/>
    <xf numFmtId="0" fontId="6" fillId="0" borderId="1" xfId="0" applyFont="1" applyBorder="1"/>
    <xf numFmtId="0" fontId="5" fillId="6" borderId="5" xfId="3" applyNumberFormat="1" applyFont="1" applyFill="1" applyBorder="1" applyAlignment="1">
      <alignment wrapText="1"/>
    </xf>
    <xf numFmtId="0" fontId="5" fillId="6" borderId="4" xfId="3" applyNumberFormat="1" applyFont="1" applyFill="1" applyBorder="1" applyAlignment="1">
      <alignment wrapText="1"/>
    </xf>
    <xf numFmtId="0" fontId="5" fillId="3" borderId="6" xfId="0" applyFont="1" applyFill="1" applyBorder="1"/>
    <xf numFmtId="0" fontId="5" fillId="3" borderId="5" xfId="3" applyNumberFormat="1" applyFont="1" applyFill="1" applyBorder="1" applyAlignment="1">
      <alignment wrapText="1"/>
    </xf>
    <xf numFmtId="0" fontId="5" fillId="3" borderId="4" xfId="3" applyNumberFormat="1" applyFont="1" applyFill="1" applyBorder="1" applyAlignment="1">
      <alignment wrapText="1"/>
    </xf>
    <xf numFmtId="0" fontId="5" fillId="3" borderId="4" xfId="0" applyFont="1" applyFill="1" applyBorder="1" applyAlignment="1">
      <alignment wrapText="1"/>
    </xf>
    <xf numFmtId="0" fontId="5" fillId="3" borderId="3" xfId="0" applyFont="1" applyFill="1" applyBorder="1" applyAlignment="1">
      <alignment wrapText="1"/>
    </xf>
    <xf numFmtId="0" fontId="10" fillId="0" borderId="0" xfId="3" applyNumberFormat="1" applyFont="1" applyFill="1" applyAlignment="1">
      <alignment vertical="top"/>
    </xf>
    <xf numFmtId="166" fontId="5" fillId="7" borderId="4" xfId="3" applyNumberFormat="1" applyFont="1" applyFill="1" applyBorder="1"/>
    <xf numFmtId="166" fontId="5" fillId="7" borderId="7" xfId="3" applyNumberFormat="1" applyFont="1" applyFill="1" applyBorder="1" applyAlignment="1"/>
    <xf numFmtId="166" fontId="5" fillId="7" borderId="8" xfId="3" applyNumberFormat="1" applyFont="1" applyFill="1" applyBorder="1" applyAlignment="1"/>
    <xf numFmtId="0" fontId="13" fillId="3" borderId="5" xfId="3" applyNumberFormat="1" applyFont="1" applyFill="1" applyBorder="1" applyAlignment="1">
      <alignment wrapText="1"/>
    </xf>
    <xf numFmtId="0" fontId="13" fillId="3" borderId="4" xfId="3" applyNumberFormat="1" applyFont="1" applyFill="1" applyBorder="1" applyAlignment="1">
      <alignment wrapText="1"/>
    </xf>
    <xf numFmtId="0" fontId="13" fillId="3" borderId="4" xfId="0" applyFont="1" applyFill="1" applyBorder="1" applyAlignment="1">
      <alignment wrapText="1"/>
    </xf>
    <xf numFmtId="0" fontId="13" fillId="3" borderId="3" xfId="0" applyFont="1" applyFill="1" applyBorder="1" applyAlignment="1">
      <alignment wrapText="1"/>
    </xf>
    <xf numFmtId="0" fontId="13" fillId="3" borderId="5" xfId="0" applyFont="1" applyFill="1" applyBorder="1" applyAlignment="1">
      <alignment wrapText="1"/>
    </xf>
    <xf numFmtId="0" fontId="5" fillId="3" borderId="5" xfId="0" applyFont="1" applyFill="1" applyBorder="1" applyAlignment="1">
      <alignment wrapText="1"/>
    </xf>
    <xf numFmtId="0" fontId="5" fillId="3" borderId="0" xfId="0" applyFont="1" applyFill="1" applyAlignment="1">
      <alignment wrapText="1"/>
    </xf>
    <xf numFmtId="0" fontId="5" fillId="5" borderId="0" xfId="0" applyFont="1" applyFill="1" applyAlignment="1">
      <alignment horizontal="left" wrapText="1"/>
    </xf>
    <xf numFmtId="0" fontId="5" fillId="5" borderId="0" xfId="0" applyFont="1" applyFill="1" applyAlignment="1">
      <alignment vertical="top" wrapText="1"/>
    </xf>
    <xf numFmtId="165" fontId="10" fillId="0" borderId="4" xfId="3" applyNumberFormat="1" applyFont="1" applyBorder="1" applyAlignment="1">
      <alignment vertical="top"/>
    </xf>
    <xf numFmtId="0" fontId="19" fillId="0" borderId="0" xfId="0" applyFont="1" applyAlignment="1">
      <alignment wrapText="1"/>
    </xf>
    <xf numFmtId="0" fontId="20" fillId="0" borderId="0" xfId="0" applyFont="1" applyAlignment="1">
      <alignment vertical="top"/>
    </xf>
    <xf numFmtId="0" fontId="20" fillId="0" borderId="8" xfId="0" applyFont="1" applyBorder="1" applyAlignment="1">
      <alignment vertical="top"/>
    </xf>
    <xf numFmtId="0" fontId="19" fillId="0" borderId="0" xfId="0" applyFont="1" applyAlignment="1">
      <alignment horizontal="left" vertical="center"/>
    </xf>
    <xf numFmtId="0" fontId="20" fillId="0" borderId="0" xfId="0" applyFont="1"/>
    <xf numFmtId="0" fontId="20" fillId="0" borderId="0" xfId="0" applyFont="1" applyAlignment="1">
      <alignment horizontal="left" vertical="top"/>
    </xf>
    <xf numFmtId="0" fontId="20" fillId="0" borderId="0" xfId="0" applyFont="1" applyAlignment="1">
      <alignment horizontal="left"/>
    </xf>
    <xf numFmtId="0" fontId="20" fillId="0" borderId="2" xfId="0" applyFont="1" applyBorder="1" applyAlignment="1">
      <alignment horizontal="left"/>
    </xf>
    <xf numFmtId="0" fontId="20" fillId="0" borderId="3" xfId="0" applyFont="1" applyBorder="1" applyAlignment="1">
      <alignment horizontal="left"/>
    </xf>
    <xf numFmtId="0" fontId="20" fillId="0" borderId="2" xfId="0" applyFont="1" applyBorder="1"/>
    <xf numFmtId="0" fontId="21" fillId="5" borderId="16" xfId="0" applyFont="1" applyFill="1" applyBorder="1" applyAlignment="1">
      <alignment vertical="top"/>
    </xf>
    <xf numFmtId="0" fontId="21" fillId="5" borderId="15" xfId="0" applyFont="1" applyFill="1" applyBorder="1" applyAlignment="1">
      <alignment vertical="top"/>
    </xf>
    <xf numFmtId="0" fontId="21" fillId="5" borderId="17" xfId="0" applyFont="1" applyFill="1" applyBorder="1" applyAlignment="1">
      <alignment vertical="top"/>
    </xf>
    <xf numFmtId="0" fontId="21" fillId="5" borderId="14" xfId="0" applyFont="1" applyFill="1" applyBorder="1"/>
    <xf numFmtId="0" fontId="21" fillId="5" borderId="10" xfId="0" applyFont="1" applyFill="1" applyBorder="1"/>
    <xf numFmtId="0" fontId="21" fillId="5" borderId="11" xfId="0" applyFont="1" applyFill="1" applyBorder="1"/>
    <xf numFmtId="0" fontId="21" fillId="5" borderId="14" xfId="0" applyFont="1" applyFill="1" applyBorder="1" applyAlignment="1">
      <alignment horizontal="right"/>
    </xf>
    <xf numFmtId="0" fontId="21" fillId="5" borderId="11" xfId="0" applyFont="1" applyFill="1" applyBorder="1" applyAlignment="1">
      <alignment horizontal="right"/>
    </xf>
    <xf numFmtId="0" fontId="22" fillId="6" borderId="4" xfId="0" applyFont="1" applyFill="1" applyBorder="1"/>
    <xf numFmtId="0" fontId="6" fillId="0" borderId="0" xfId="0" applyFont="1" applyAlignment="1">
      <alignment vertical="top"/>
    </xf>
    <xf numFmtId="0" fontId="6" fillId="0" borderId="0" xfId="0" applyFont="1" applyAlignment="1">
      <alignment horizontal="left" vertical="top" wrapText="1"/>
    </xf>
    <xf numFmtId="0" fontId="5" fillId="5" borderId="0" xfId="0" applyFont="1" applyFill="1" applyAlignment="1">
      <alignment horizontal="center" vertical="center" wrapText="1"/>
    </xf>
    <xf numFmtId="0" fontId="5" fillId="0" borderId="0" xfId="0" applyFont="1" applyAlignment="1">
      <alignment horizontal="left" vertical="top" wrapText="1"/>
    </xf>
    <xf numFmtId="0" fontId="5" fillId="5" borderId="0" xfId="0" applyFont="1" applyFill="1" applyAlignment="1">
      <alignment horizontal="left" vertical="top" wrapText="1"/>
    </xf>
    <xf numFmtId="0" fontId="5" fillId="5" borderId="12" xfId="0" applyFont="1" applyFill="1" applyBorder="1" applyAlignment="1">
      <alignment horizontal="left" vertical="top" wrapText="1"/>
    </xf>
    <xf numFmtId="0" fontId="6" fillId="0" borderId="0" xfId="0" applyFont="1"/>
  </cellXfs>
  <cellStyles count="4">
    <cellStyle name="Comma" xfId="2" builtinId="3"/>
    <cellStyle name="Currency" xfId="3" builtinId="4"/>
    <cellStyle name="Normal" xfId="0" builtinId="0"/>
    <cellStyle name="Percent" xfId="1" builtinId="5"/>
  </cellStyles>
  <dxfs count="343">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alignment horizontal="left" vertical="bottom" textRotation="0" wrapText="0" indent="2" justifyLastLine="0" shrinkToFit="0" readingOrder="0"/>
    </dxf>
    <dxf>
      <border outline="0">
        <left style="medium">
          <color auto="1"/>
        </left>
        <top style="medium">
          <color indexed="64"/>
        </top>
        <bottom style="medium">
          <color auto="1"/>
        </bottom>
      </border>
    </dxf>
    <dxf>
      <border outline="0">
        <bottom style="medium">
          <color auto="1"/>
        </bottom>
      </border>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left/>
        <right style="medium">
          <color auto="1"/>
        </right>
        <top/>
        <bottom/>
        <vertical/>
        <horizontal/>
      </border>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border diagonalUp="0" diagonalDown="0">
        <left/>
        <right style="medium">
          <color auto="1"/>
        </right>
        <top/>
        <bottom/>
        <vertical/>
        <horizontal/>
      </border>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5" formatCode="_(* #,##0_);_(* \(#,##0\);_(* &quot;-&quot;??_);_(@_)"/>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5" formatCode="_(* #,##0_);_(* \(#,##0\);_(*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border diagonalUp="0" diagonalDown="0">
        <left style="medium">
          <color auto="1"/>
        </left>
        <right/>
        <top/>
        <bottom/>
        <vertical/>
        <horizontal/>
      </border>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5" formatCode="_(* #,##0_);_(* \(#,##0\);_(* &quot;-&quot;??_);_(@_)"/>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5" formatCode="_(* #,##0_);_(* \(#,##0\);_(*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border diagonalUp="0" diagonalDown="0">
        <left style="medium">
          <color auto="1"/>
        </left>
        <right/>
        <top/>
        <bottom/>
        <vertical/>
        <horizontal/>
      </border>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5" formatCode="_(* #,##0_);_(* \(#,##0\);_(* &quot;-&quot;??_);_(@_)"/>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5" formatCode="_(* #,##0_);_(* \(#,##0\);_(*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border diagonalUp="0" diagonalDown="0">
        <left style="medium">
          <color auto="1"/>
        </left>
        <right/>
        <top/>
        <bottom/>
        <vertical/>
        <horizontal/>
      </border>
    </dxf>
    <dxf>
      <font>
        <b val="0"/>
        <i val="0"/>
        <strike val="0"/>
        <condense val="0"/>
        <extend val="0"/>
        <outline val="0"/>
        <shadow val="0"/>
        <u val="none"/>
        <vertAlign val="baseline"/>
        <sz val="10"/>
        <color rgb="FF0000FF"/>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left" vertical="bottom" textRotation="0" wrapText="0" indent="0" justifyLastLine="0" shrinkToFit="0" readingOrder="0"/>
    </dxf>
    <dxf>
      <border outline="0">
        <right style="medium">
          <color auto="1"/>
        </right>
      </border>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left style="medium">
          <color auto="1"/>
        </left>
        <right/>
        <top/>
        <bottom/>
        <vertical/>
        <horizontal/>
      </border>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left/>
        <right style="medium">
          <color auto="1"/>
        </right>
        <top/>
        <bottom/>
        <vertical/>
        <horizontal/>
      </border>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border diagonalUp="0" diagonalDown="0">
        <left/>
        <right style="medium">
          <color auto="1"/>
        </right>
        <top/>
        <bottom/>
        <vertical/>
        <horizontal/>
      </border>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5" formatCode="_(* #,##0_);_(* \(#,##0\);_(* &quot;-&quot;??_);_(@_)"/>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5" formatCode="_(* #,##0_);_(* \(#,##0\);_(* &quot;-&quot;??_);_(@_)"/>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border diagonalUp="0" diagonalDown="0">
        <left style="medium">
          <color auto="1"/>
        </left>
        <right/>
        <top/>
        <bottom/>
        <vertical/>
        <horizontal/>
      </border>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border diagonalUp="0" diagonalDown="0">
        <left/>
        <right style="medium">
          <color auto="1"/>
        </right>
        <top/>
        <bottom/>
        <vertical/>
        <horizontal/>
      </border>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5" formatCode="_(* #,##0_);_(* \(#,##0\);_(* &quot;-&quot;??_);_(@_)"/>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5" formatCode="_(* #,##0_);_(* \(#,##0\);_(*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border diagonalUp="0" diagonalDown="0">
        <left style="medium">
          <color auto="1"/>
        </left>
        <right/>
        <top/>
        <bottom/>
        <vertical/>
        <horizontal/>
      </border>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border diagonalUp="0" diagonalDown="0">
        <left/>
        <right style="medium">
          <color auto="1"/>
        </right>
        <top/>
        <bottom/>
        <vertical/>
        <horizontal/>
      </border>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5" formatCode="_(* #,##0_);_(* \(#,##0\);_(* &quot;-&quot;??_);_(@_)"/>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5" formatCode="_(* #,##0_);_(* \(#,##0\);_(*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2" tint="-0.499984740745262"/>
        <name val="Arial"/>
        <family val="2"/>
        <scheme val="none"/>
      </font>
    </dxf>
    <dxf>
      <border outline="0">
        <right style="medium">
          <color auto="1"/>
        </right>
        <bottom style="medium">
          <color auto="1"/>
        </bottom>
      </border>
    </dxf>
    <dxf>
      <border outline="0">
        <bottom style="medium">
          <color indexed="64"/>
        </bottom>
      </border>
    </dxf>
    <dxf>
      <font>
        <b/>
        <i val="0"/>
        <strike val="0"/>
        <condense val="0"/>
        <extend val="0"/>
        <outline val="0"/>
        <shadow val="0"/>
        <u val="none"/>
        <vertAlign val="baseline"/>
        <sz val="10"/>
        <color theme="1"/>
        <name val="Arial"/>
        <family val="2"/>
        <scheme val="none"/>
      </font>
      <numFmt numFmtId="0" formatCode="General"/>
      <fill>
        <patternFill patternType="solid">
          <fgColor indexed="64"/>
          <bgColor rgb="FFD7E1EF"/>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left" vertical="top" textRotation="0" wrapText="0" indent="0" justifyLastLine="0" shrinkToFit="0" readingOrder="0"/>
    </dxf>
    <dxf>
      <border outline="0">
        <left style="medium">
          <color auto="1"/>
        </left>
        <right style="medium">
          <color auto="1"/>
        </right>
        <top style="medium">
          <color indexed="64"/>
        </top>
        <bottom style="medium">
          <color auto="1"/>
        </bottom>
      </border>
    </dxf>
    <dxf>
      <border outline="0">
        <bottom style="medium">
          <color auto="1"/>
        </bottom>
      </border>
    </dxf>
    <dxf>
      <font>
        <b/>
        <i val="0"/>
        <strike val="0"/>
        <condense val="0"/>
        <extend val="0"/>
        <outline val="0"/>
        <shadow val="0"/>
        <u val="none"/>
        <vertAlign val="baseline"/>
        <sz val="10"/>
        <color theme="1"/>
        <name val="Arial"/>
        <family val="2"/>
        <scheme val="none"/>
      </font>
      <fill>
        <patternFill patternType="solid">
          <fgColor indexed="64"/>
          <bgColor theme="0" tint="-0.14999847407452621"/>
        </patternFill>
      </fill>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alignment horizontal="left" vertical="bottom" textRotation="0" wrapText="0" indent="2" justifyLastLine="0" shrinkToFit="0" readingOrder="0"/>
    </dxf>
    <dxf>
      <border outline="0">
        <left style="medium">
          <color auto="1"/>
        </left>
        <top style="medium">
          <color indexed="64"/>
        </top>
        <bottom style="medium">
          <color auto="1"/>
        </bottom>
      </border>
    </dxf>
    <dxf>
      <border outline="0">
        <bottom style="medium">
          <color auto="1"/>
        </bottom>
      </border>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left/>
        <right style="medium">
          <color auto="1"/>
        </right>
        <top/>
        <bottom/>
        <vertical/>
        <horizontal/>
      </border>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border diagonalUp="0" diagonalDown="0">
        <left/>
        <right style="medium">
          <color auto="1"/>
        </right>
        <top/>
        <bottom/>
        <vertical/>
        <horizontal/>
      </border>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border diagonalUp="0" diagonalDown="0">
        <left style="medium">
          <color auto="1"/>
        </left>
        <right/>
        <top/>
        <bottom/>
        <vertical/>
        <horizontal/>
      </border>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border diagonalUp="0" diagonalDown="0">
        <left style="medium">
          <color auto="1"/>
        </left>
        <right/>
        <top/>
        <bottom/>
        <vertical/>
        <horizontal/>
      </border>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border diagonalUp="0" diagonalDown="0">
        <left style="medium">
          <color auto="1"/>
        </left>
        <right/>
        <top/>
        <bottom/>
        <vertical/>
        <horizontal/>
      </border>
    </dxf>
    <dxf>
      <font>
        <b val="0"/>
        <i val="0"/>
        <strike val="0"/>
        <condense val="0"/>
        <extend val="0"/>
        <outline val="0"/>
        <shadow val="0"/>
        <u val="none"/>
        <vertAlign val="baseline"/>
        <sz val="10"/>
        <color rgb="FF0000FF"/>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left" vertical="bottom" textRotation="0" wrapText="0" indent="0" justifyLastLine="0" shrinkToFit="0" readingOrder="0"/>
    </dxf>
    <dxf>
      <border outline="0">
        <right style="medium">
          <color auto="1"/>
        </right>
      </border>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i val="0"/>
        <strike val="0"/>
        <condense val="0"/>
        <extend val="0"/>
        <outline val="0"/>
        <shadow val="0"/>
        <u val="none"/>
        <vertAlign val="baseline"/>
        <sz val="5"/>
        <color theme="2"/>
        <name val="Arial"/>
        <family val="2"/>
        <scheme val="none"/>
      </font>
      <numFmt numFmtId="0" formatCode="General"/>
      <fill>
        <patternFill patternType="solid">
          <fgColor indexed="64"/>
          <bgColor theme="2"/>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left/>
        <right style="medium">
          <color auto="1"/>
        </right>
        <top/>
        <bottom/>
        <vertical/>
        <horizontal/>
      </border>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border diagonalUp="0" diagonalDown="0">
        <left/>
        <right style="medium">
          <color auto="1"/>
        </right>
        <top/>
        <bottom/>
        <vertical/>
        <horizontal/>
      </border>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5" formatCode="_(* #,##0_);_(* \(#,##0\);_(* &quot;-&quot;??_);_(@_)"/>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5" formatCode="_(* #,##0_);_(* \(#,##0\);_(* &quot;-&quot;??_);_(@_)"/>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border diagonalUp="0" diagonalDown="0">
        <left style="medium">
          <color auto="1"/>
        </left>
        <right/>
        <top/>
        <bottom/>
        <vertical/>
        <horizontal/>
      </border>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border diagonalUp="0" diagonalDown="0">
        <left/>
        <right style="medium">
          <color auto="1"/>
        </right>
        <top/>
        <bottom/>
        <vertical/>
        <horizontal/>
      </border>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5" formatCode="_(* #,##0_);_(* \(#,##0\);_(* &quot;-&quot;??_);_(@_)"/>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5" formatCode="_(* #,##0_);_(* \(#,##0\);_(*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border diagonalUp="0" diagonalDown="0">
        <left style="medium">
          <color auto="1"/>
        </left>
        <right/>
        <top/>
        <bottom/>
        <vertical/>
        <horizontal/>
      </border>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border diagonalUp="0" diagonalDown="0">
        <left/>
        <right style="medium">
          <color auto="1"/>
        </right>
        <top/>
        <bottom/>
        <vertical/>
        <horizontal/>
      </border>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5" formatCode="_(* #,##0_);_(* \(#,##0\);_(* &quot;-&quot;??_);_(@_)"/>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5" formatCode="_(* #,##0_);_(* \(#,##0\);_(*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2" tint="-0.499984740745262"/>
        <name val="Arial"/>
        <family val="2"/>
        <scheme val="none"/>
      </font>
      <alignment horizontal="left" vertical="bottom" textRotation="0" wrapText="0" indent="0" justifyLastLine="0" shrinkToFit="0" readingOrder="0"/>
      <border diagonalUp="0" diagonalDown="0" outline="0">
        <left/>
        <right style="medium">
          <color auto="1"/>
        </right>
        <top/>
        <bottom/>
      </border>
    </dxf>
    <dxf>
      <border outline="0">
        <right style="medium">
          <color auto="1"/>
        </right>
      </border>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border outline="0">
        <bottom style="medium">
          <color indexed="64"/>
        </bottom>
      </border>
    </dxf>
    <dxf>
      <font>
        <b/>
        <i val="0"/>
        <strike val="0"/>
        <condense val="0"/>
        <extend val="0"/>
        <outline val="0"/>
        <shadow val="0"/>
        <u val="none"/>
        <vertAlign val="baseline"/>
        <sz val="10"/>
        <color theme="1"/>
        <name val="Arial"/>
        <family val="2"/>
        <scheme val="none"/>
      </font>
      <numFmt numFmtId="0" formatCode="General"/>
      <fill>
        <patternFill patternType="solid">
          <fgColor indexed="64"/>
          <bgColor rgb="FFD7E1EF"/>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left" vertical="top" textRotation="0" wrapText="0" indent="0" justifyLastLine="0" shrinkToFit="0" readingOrder="0"/>
    </dxf>
    <dxf>
      <border outline="0">
        <left style="medium">
          <color auto="1"/>
        </left>
        <right style="medium">
          <color auto="1"/>
        </right>
        <top style="medium">
          <color indexed="64"/>
        </top>
        <bottom style="medium">
          <color auto="1"/>
        </bottom>
      </border>
    </dxf>
    <dxf>
      <border outline="0">
        <bottom style="medium">
          <color auto="1"/>
        </bottom>
      </border>
    </dxf>
    <dxf>
      <font>
        <b/>
        <i val="0"/>
        <strike val="0"/>
        <condense val="0"/>
        <extend val="0"/>
        <outline val="0"/>
        <shadow val="0"/>
        <u val="none"/>
        <vertAlign val="baseline"/>
        <sz val="10"/>
        <color theme="1"/>
        <name val="Arial"/>
        <family val="2"/>
        <scheme val="none"/>
      </font>
      <fill>
        <patternFill patternType="solid">
          <fgColor indexed="64"/>
          <bgColor theme="0" tint="-0.14999847407452621"/>
        </patternFill>
      </fill>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border diagonalUp="0" diagonalDown="0">
        <left/>
        <right style="medium">
          <color auto="1"/>
        </right>
        <top/>
        <bottom/>
        <vertical/>
        <horizontal/>
      </border>
    </dxf>
    <dxf>
      <border outline="0">
        <left style="medium">
          <color indexed="64"/>
        </left>
        <top style="medium">
          <color indexed="64"/>
        </top>
        <bottom style="medium">
          <color auto="1"/>
        </bottom>
      </border>
    </dxf>
    <dxf>
      <border outline="0">
        <bottom style="medium">
          <color auto="1"/>
        </bottom>
      </border>
    </dxf>
    <dxf>
      <font>
        <b/>
        <i val="0"/>
        <strike val="0"/>
        <condense val="0"/>
        <extend val="0"/>
        <outline val="0"/>
        <shadow val="0"/>
        <u val="none"/>
        <vertAlign val="baseline"/>
        <sz val="10"/>
        <color theme="1"/>
        <name val="Arial"/>
        <family val="2"/>
        <scheme val="none"/>
      </font>
      <fill>
        <patternFill patternType="solid">
          <fgColor indexed="64"/>
          <bgColor theme="0" tint="-4.9989318521683403E-2"/>
        </patternFill>
      </fill>
      <border diagonalUp="0" diagonalDown="0" outline="0">
        <left style="medium">
          <color indexed="64"/>
        </left>
        <right style="medium">
          <color indexed="64"/>
        </right>
        <top/>
        <bottom/>
      </border>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left/>
        <right style="medium">
          <color auto="1"/>
        </right>
        <top/>
        <bottom/>
        <vertical/>
        <horizontal/>
      </border>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border diagonalUp="0" diagonalDown="0">
        <left/>
        <right style="medium">
          <color auto="1"/>
        </right>
        <top/>
        <bottom/>
        <vertical/>
        <horizontal/>
      </border>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7" formatCode="0.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7" formatCode="0.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border diagonalUp="0" diagonalDown="0">
        <left/>
        <right style="medium">
          <color auto="1"/>
        </right>
        <top/>
        <bottom/>
        <vertical/>
        <horizontal/>
      </border>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7" formatCode="0.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7" formatCode="0.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border diagonalUp="0" diagonalDown="0">
        <left/>
        <right style="medium">
          <color auto="1"/>
        </right>
        <top/>
        <bottom/>
        <vertical/>
        <horizontal/>
      </border>
    </dxf>
    <dxf>
      <font>
        <b val="0"/>
        <i val="0"/>
        <strike val="0"/>
        <condense val="0"/>
        <extend val="0"/>
        <outline val="0"/>
        <shadow val="0"/>
        <u val="none"/>
        <vertAlign val="baseline"/>
        <sz val="10"/>
        <color theme="1"/>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7" formatCode="0.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7" formatCode="0.0%"/>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numFmt numFmtId="166" formatCode="_(&quot;$&quot;* #,##0_);_(&quot;$&quot;* \(#,##0\);_(&quot;$&quot;* &quot;-&quot;??_);_(@_)"/>
      <alignment horizontal="general" vertical="top" textRotation="0" wrapText="0" indent="0" justifyLastLine="0" shrinkToFit="0" readingOrder="0"/>
    </dxf>
    <dxf>
      <font>
        <b val="0"/>
        <i val="0"/>
        <strike val="0"/>
        <condense val="0"/>
        <extend val="0"/>
        <outline val="0"/>
        <shadow val="0"/>
        <u val="none"/>
        <vertAlign val="baseline"/>
        <sz val="10"/>
        <color rgb="FF0000FF"/>
        <name val="Arial"/>
        <family val="2"/>
        <scheme val="none"/>
      </font>
      <alignment horizontal="center" vertical="bottom" textRotation="0" wrapText="0" indent="0" justifyLastLine="0" shrinkToFit="0" readingOrder="0"/>
      <border diagonalUp="0" diagonalDown="0">
        <left/>
        <right style="medium">
          <color auto="1"/>
        </right>
        <top/>
        <bottom/>
        <vertical/>
        <horizontal/>
      </border>
    </dxf>
    <dxf>
      <font>
        <b val="0"/>
        <i val="0"/>
        <strike val="0"/>
        <condense val="0"/>
        <extend val="0"/>
        <outline val="0"/>
        <shadow val="0"/>
        <u val="none"/>
        <vertAlign val="baseline"/>
        <sz val="10"/>
        <color theme="1"/>
        <name val="Arial"/>
        <family val="2"/>
        <scheme val="none"/>
      </font>
      <alignment horizontal="left" vertical="bottom" textRotation="0" wrapText="0" indent="0" justifyLastLine="0" shrinkToFit="0" readingOrder="0"/>
    </dxf>
    <dxf>
      <border outline="0">
        <right style="medium">
          <color auto="1"/>
        </right>
        <bottom style="medium">
          <color auto="1"/>
        </bottom>
      </border>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border outline="0">
        <bottom style="medium">
          <color indexed="64"/>
        </bottom>
      </border>
    </dxf>
    <dxf>
      <font>
        <b/>
        <i val="0"/>
        <strike val="0"/>
        <condense val="0"/>
        <extend val="0"/>
        <outline val="0"/>
        <shadow val="0"/>
        <u val="none"/>
        <vertAlign val="baseline"/>
        <sz val="10"/>
        <color theme="1"/>
        <name val="Arial"/>
        <family val="2"/>
        <scheme val="none"/>
      </font>
      <fill>
        <patternFill patternType="solid">
          <fgColor indexed="64"/>
          <bgColor rgb="FFD7E1EF"/>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left" vertical="top" textRotation="0" wrapText="0" indent="0" justifyLastLine="0" shrinkToFit="0" readingOrder="0"/>
    </dxf>
    <dxf>
      <border outline="0">
        <left style="medium">
          <color auto="1"/>
        </left>
        <right style="medium">
          <color auto="1"/>
        </right>
        <top style="medium">
          <color indexed="64"/>
        </top>
        <bottom style="medium">
          <color auto="1"/>
        </bottom>
      </border>
    </dxf>
    <dxf>
      <border outline="0">
        <bottom style="medium">
          <color auto="1"/>
        </bottom>
      </border>
    </dxf>
    <dxf>
      <font>
        <b/>
        <i val="0"/>
        <strike val="0"/>
        <condense val="0"/>
        <extend val="0"/>
        <outline val="0"/>
        <shadow val="0"/>
        <u val="none"/>
        <vertAlign val="baseline"/>
        <sz val="10"/>
        <color theme="1"/>
        <name val="Arial"/>
        <family val="2"/>
        <scheme val="none"/>
      </font>
      <fill>
        <patternFill patternType="solid">
          <fgColor indexed="64"/>
          <bgColor theme="0" tint="-0.14999847407452621"/>
        </patternFill>
      </fill>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dxf>
    <dxf>
      <font>
        <b/>
        <i val="0"/>
        <strike val="0"/>
        <condense val="0"/>
        <extend val="0"/>
        <outline val="0"/>
        <shadow val="0"/>
        <u val="none"/>
        <vertAlign val="baseline"/>
        <sz val="10"/>
        <color theme="1"/>
        <name val="Arial"/>
        <family val="2"/>
        <scheme val="none"/>
      </font>
      <fill>
        <patternFill patternType="solid">
          <fgColor indexed="64"/>
          <bgColor rgb="FFAAD1C4"/>
        </patternFill>
      </fill>
      <alignment horizontal="left" vertical="bottom"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rgb="FF000000"/>
        <name val="Arial"/>
        <family val="2"/>
        <scheme val="none"/>
      </font>
      <alignment horizontal="general" vertical="top" textRotation="0" wrapText="0" indent="0" justifyLastLine="0" shrinkToFit="0" readingOrder="0"/>
    </dxf>
    <dxf>
      <border outline="0">
        <right style="thin">
          <color indexed="64"/>
        </right>
        <bottom style="thin">
          <color indexed="64"/>
        </bottom>
      </border>
    </dxf>
    <dxf>
      <font>
        <b val="0"/>
        <i val="0"/>
        <strike val="0"/>
        <condense val="0"/>
        <extend val="0"/>
        <outline val="0"/>
        <shadow val="0"/>
        <u val="none"/>
        <vertAlign val="baseline"/>
        <sz val="10"/>
        <color rgb="FF000000"/>
        <name val="Arial"/>
        <family val="2"/>
        <scheme val="none"/>
      </font>
      <alignment horizontal="general" vertical="top" textRotation="0" wrapText="0" indent="0" justifyLastLine="0" shrinkToFit="0" readingOrder="0"/>
    </dxf>
    <dxf>
      <font>
        <b/>
        <i val="0"/>
        <strike val="0"/>
        <condense val="0"/>
        <extend val="0"/>
        <outline val="0"/>
        <shadow val="0"/>
        <u val="none"/>
        <vertAlign val="baseline"/>
        <sz val="10"/>
        <color theme="1"/>
        <name val="Arial"/>
        <family val="2"/>
        <scheme val="none"/>
      </font>
      <fill>
        <patternFill patternType="solid">
          <fgColor indexed="64"/>
          <bgColor rgb="FFD4E8E1"/>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border outline="0">
        <left style="medium">
          <color auto="1"/>
        </left>
        <right style="medium">
          <color auto="1"/>
        </right>
        <top style="medium">
          <color indexed="64"/>
        </top>
        <bottom style="medium">
          <color auto="1"/>
        </bottom>
      </border>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border outline="0">
        <bottom style="medium">
          <color auto="1"/>
        </bottom>
      </border>
    </dxf>
    <dxf>
      <font>
        <b/>
        <i val="0"/>
        <strike val="0"/>
        <condense val="0"/>
        <extend val="0"/>
        <outline val="0"/>
        <shadow val="0"/>
        <u val="none"/>
        <vertAlign val="baseline"/>
        <sz val="10"/>
        <color theme="1"/>
        <name val="Arial"/>
        <family val="2"/>
        <scheme val="none"/>
      </font>
      <fill>
        <patternFill patternType="solid">
          <fgColor indexed="64"/>
          <bgColor theme="0" tint="-4.9989318521683403E-2"/>
        </patternFill>
      </fill>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left style="medium">
          <color indexed="64"/>
        </left>
        <right style="thin">
          <color indexed="64"/>
        </right>
        <top/>
        <bottom/>
        <vertical/>
        <horizontal/>
      </border>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65" formatCode="_(* #,##0_);_(* \(#,##0\);_(* &quot;-&quot;??_);_(@_)"/>
      <fill>
        <patternFill patternType="solid">
          <fgColor indexed="64"/>
          <bgColor theme="2"/>
        </patternFill>
      </fill>
      <alignment horizontal="right" vertical="top" textRotation="0" wrapText="0" indent="0" justifyLastLine="0" shrinkToFit="0" readingOrder="0"/>
      <border diagonalUp="0" diagonalDown="0">
        <left/>
        <right style="medium">
          <color auto="1"/>
        </right>
        <top/>
        <bottom/>
        <vertical/>
        <horizontal/>
      </border>
    </dxf>
    <dxf>
      <font>
        <b val="0"/>
        <i val="0"/>
        <strike val="0"/>
        <condense val="0"/>
        <extend val="0"/>
        <outline val="0"/>
        <shadow val="0"/>
        <u val="none"/>
        <vertAlign val="baseline"/>
        <sz val="10"/>
        <color theme="1"/>
        <name val="Arial"/>
        <family val="2"/>
        <scheme val="none"/>
      </font>
      <numFmt numFmtId="165" formatCode="_(* #,##0_);_(* \(#,##0\);_(* &quot;-&quot;??_);_(@_)"/>
      <fill>
        <patternFill patternType="solid">
          <fgColor indexed="64"/>
          <bgColor theme="2"/>
        </patternFill>
      </fill>
      <alignment horizontal="righ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general" vertical="top" textRotation="0" wrapText="0" indent="0" justifyLastLine="0" shrinkToFit="0" readingOrder="0"/>
    </dxf>
    <dxf>
      <border outline="0">
        <right style="medium">
          <color indexed="64"/>
        </right>
      </border>
    </dxf>
    <dxf>
      <border outline="0">
        <bottom style="medium">
          <color auto="1"/>
        </bottom>
      </border>
    </dxf>
    <dxf>
      <font>
        <b val="0"/>
        <i val="0"/>
        <strike val="0"/>
        <condense val="0"/>
        <extend val="0"/>
        <outline val="0"/>
        <shadow val="0"/>
        <u val="none"/>
        <vertAlign val="baseline"/>
        <sz val="10"/>
        <color theme="1"/>
        <name val="Arial"/>
        <family val="2"/>
        <scheme val="none"/>
      </font>
      <alignment horizontal="left" vertical="top" textRotation="0" wrapText="0" indent="0" justifyLastLine="0" shrinkToFit="0" readingOrder="0"/>
    </dxf>
    <dxf>
      <border outline="0">
        <left style="medium">
          <color auto="1"/>
        </left>
        <right style="medium">
          <color auto="1"/>
        </right>
        <top style="medium">
          <color indexed="64"/>
        </top>
        <bottom style="medium">
          <color auto="1"/>
        </bottom>
      </border>
    </dxf>
    <dxf>
      <font>
        <b/>
        <i val="0"/>
        <strike val="0"/>
        <condense val="0"/>
        <extend val="0"/>
        <outline val="0"/>
        <shadow val="0"/>
        <u val="none"/>
        <vertAlign val="baseline"/>
        <sz val="10"/>
        <color theme="1"/>
        <name val="Arial"/>
        <family val="2"/>
        <scheme val="none"/>
      </font>
      <fill>
        <patternFill patternType="solid">
          <fgColor indexed="64"/>
          <bgColor theme="0" tint="-0.14999847407452621"/>
        </patternFill>
      </fill>
      <alignment horizontal="general" vertical="top" textRotation="0" wrapText="0" indent="0" justifyLastLine="0" shrinkToFit="0" readingOrder="0"/>
    </dxf>
  </dxfs>
  <tableStyles count="1" defaultTableStyle="TableStyleMedium2" defaultPivotStyle="PivotStyleLight16">
    <tableStyle name="Table Style 1" pivot="0" count="0" xr9:uid="{2DB753FC-B0A8-48B9-899E-559DD96E96E3}"/>
  </tableStyles>
  <colors>
    <mruColors>
      <color rgb="FFD4E8E1"/>
      <color rgb="FFD7E1EF"/>
      <color rgb="FFEFF5F3"/>
      <color rgb="FFAAD1C4"/>
      <color rgb="FF0000FF"/>
      <color rgb="FFAFC3E0"/>
      <color rgb="FFF3DECF"/>
      <color rgb="FFBDDAF8"/>
      <color rgb="FF007DC9"/>
      <color rgb="FF0059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State Total Federal Funding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'Program Overview'!$B$18</c:f>
              <c:strCache>
                <c:ptCount val="1"/>
                <c:pt idx="0">
                  <c:v>FFY shown in cell B11.
Budget</c:v>
                </c:pt>
              </c:strCache>
            </c:strRef>
          </c:tx>
          <c:spPr>
            <a:solidFill>
              <a:srgbClr val="005940"/>
            </a:solidFill>
            <a:ln>
              <a:noFill/>
            </a:ln>
            <a:effectLst/>
          </c:spPr>
          <c:invertIfNegative val="0"/>
          <c:cat>
            <c:strRef>
              <c:f>'Program Overview'!$B$11:$B$14</c:f>
              <c:strCache>
                <c:ptCount val="3"/>
                <c:pt idx="0">
                  <c:v>FFY1</c:v>
                </c:pt>
                <c:pt idx="1">
                  <c:v>FFY2</c:v>
                </c:pt>
                <c:pt idx="2">
                  <c:v>FFY3</c:v>
                </c:pt>
              </c:strCache>
            </c:strRef>
          </c:cat>
          <c:val>
            <c:numRef>
              <c:f>('Program Overview'!$B$20,'Program Overview'!$G$20,'Program Overview'!$L$20)</c:f>
              <c:numCache>
                <c:formatCode>_("$"* #,##0_);_("$"* \(#,##0\);_("$"* "-"??_);_(@_)</c:formatCode>
                <c:ptCount val="3"/>
                <c:pt idx="0">
                  <c:v>0</c:v>
                </c:pt>
                <c:pt idx="1">
                  <c:v>0</c:v>
                </c:pt>
                <c:pt idx="2">
                  <c:v>0</c:v>
                </c:pt>
              </c:numCache>
            </c:numRef>
          </c:val>
          <c:extLst>
            <c:ext xmlns:c16="http://schemas.microsoft.com/office/drawing/2014/chart" uri="{C3380CC4-5D6E-409C-BE32-E72D297353CC}">
              <c16:uniqueId val="{00000000-5BB8-409B-B807-C368A67A4744}"/>
            </c:ext>
          </c:extLst>
        </c:ser>
        <c:ser>
          <c:idx val="1"/>
          <c:order val="1"/>
          <c:tx>
            <c:strRef>
              <c:f>'Program Overview'!$C$18</c:f>
              <c:strCache>
                <c:ptCount val="1"/>
                <c:pt idx="0">
                  <c:v>FFY shown in cell B11.
Actual</c:v>
                </c:pt>
              </c:strCache>
            </c:strRef>
          </c:tx>
          <c:spPr>
            <a:solidFill>
              <a:srgbClr val="007DC9"/>
            </a:solidFill>
            <a:ln>
              <a:noFill/>
            </a:ln>
            <a:effectLst/>
          </c:spPr>
          <c:invertIfNegative val="0"/>
          <c:cat>
            <c:strRef>
              <c:f>'Program Overview'!$B$11:$B$14</c:f>
              <c:strCache>
                <c:ptCount val="3"/>
                <c:pt idx="0">
                  <c:v>FFY1</c:v>
                </c:pt>
                <c:pt idx="1">
                  <c:v>FFY2</c:v>
                </c:pt>
                <c:pt idx="2">
                  <c:v>FFY3</c:v>
                </c:pt>
              </c:strCache>
            </c:strRef>
          </c:cat>
          <c:val>
            <c:numRef>
              <c:f>('Program Overview'!$C$20,'Program Overview'!$H$20,'Program Overview'!$M$20)</c:f>
              <c:numCache>
                <c:formatCode>_("$"* #,##0_);_("$"* \(#,##0\);_("$"* "-"??_);_(@_)</c:formatCode>
                <c:ptCount val="3"/>
                <c:pt idx="0">
                  <c:v>0</c:v>
                </c:pt>
                <c:pt idx="1">
                  <c:v>0</c:v>
                </c:pt>
                <c:pt idx="2">
                  <c:v>0</c:v>
                </c:pt>
              </c:numCache>
            </c:numRef>
          </c:val>
          <c:extLst>
            <c:ext xmlns:c16="http://schemas.microsoft.com/office/drawing/2014/chart" uri="{C3380CC4-5D6E-409C-BE32-E72D297353CC}">
              <c16:uniqueId val="{00000001-5BB8-409B-B807-C368A67A4744}"/>
            </c:ext>
          </c:extLst>
        </c:ser>
        <c:dLbls>
          <c:showLegendKey val="0"/>
          <c:showVal val="0"/>
          <c:showCatName val="0"/>
          <c:showSerName val="0"/>
          <c:showPercent val="0"/>
          <c:showBubbleSize val="0"/>
        </c:dLbls>
        <c:gapWidth val="219"/>
        <c:overlap val="-27"/>
        <c:axId val="1132441567"/>
        <c:axId val="1132443967"/>
      </c:barChart>
      <c:lineChart>
        <c:grouping val="standard"/>
        <c:varyColors val="0"/>
        <c:ser>
          <c:idx val="2"/>
          <c:order val="2"/>
          <c:tx>
            <c:v>Participants</c:v>
          </c:tx>
          <c:spPr>
            <a:ln w="28575" cap="rnd">
              <a:solidFill>
                <a:srgbClr val="F57317"/>
              </a:solidFill>
              <a:round/>
            </a:ln>
            <a:effectLst/>
          </c:spPr>
          <c:marker>
            <c:symbol val="none"/>
          </c:marker>
          <c:dPt>
            <c:idx val="0"/>
            <c:marker>
              <c:symbol val="none"/>
            </c:marker>
            <c:bubble3D val="0"/>
            <c:extLst>
              <c:ext xmlns:c16="http://schemas.microsoft.com/office/drawing/2014/chart" uri="{C3380CC4-5D6E-409C-BE32-E72D297353CC}">
                <c16:uniqueId val="{00000002-5BB8-409B-B807-C368A67A4744}"/>
              </c:ext>
            </c:extLst>
          </c:dPt>
          <c:dPt>
            <c:idx val="1"/>
            <c:marker>
              <c:symbol val="none"/>
            </c:marker>
            <c:bubble3D val="0"/>
            <c:extLst>
              <c:ext xmlns:c16="http://schemas.microsoft.com/office/drawing/2014/chart" uri="{C3380CC4-5D6E-409C-BE32-E72D297353CC}">
                <c16:uniqueId val="{00000003-5BB8-409B-B807-C368A67A4744}"/>
              </c:ext>
            </c:extLst>
          </c:dPt>
          <c:dPt>
            <c:idx val="2"/>
            <c:marker>
              <c:symbol val="none"/>
            </c:marker>
            <c:bubble3D val="0"/>
            <c:extLst>
              <c:ext xmlns:c16="http://schemas.microsoft.com/office/drawing/2014/chart" uri="{C3380CC4-5D6E-409C-BE32-E72D297353CC}">
                <c16:uniqueId val="{00000004-5BB8-409B-B807-C368A67A4744}"/>
              </c:ext>
            </c:extLst>
          </c:dPt>
          <c:cat>
            <c:strRef>
              <c:f>('Program Overview'!$B$17,'Program Overview'!$G$17,'Program Overview'!$L$17)</c:f>
              <c:strCache>
                <c:ptCount val="3"/>
                <c:pt idx="0">
                  <c:v>FFY1</c:v>
                </c:pt>
                <c:pt idx="1">
                  <c:v>FFY2</c:v>
                </c:pt>
                <c:pt idx="2">
                  <c:v>FFY3</c:v>
                </c:pt>
              </c:strCache>
            </c:strRef>
          </c:cat>
          <c:val>
            <c:numRef>
              <c:f>('Program Overview'!$C$28,'Program Overview'!$H$28,'Program Overview'!$M$28)</c:f>
              <c:numCache>
                <c:formatCode>_(* #,##0_);_(* \(#,##0\);_(* "-"??_);_(@_)</c:formatCode>
                <c:ptCount val="3"/>
                <c:pt idx="0">
                  <c:v>0</c:v>
                </c:pt>
                <c:pt idx="1">
                  <c:v>0</c:v>
                </c:pt>
                <c:pt idx="2">
                  <c:v>0</c:v>
                </c:pt>
              </c:numCache>
            </c:numRef>
          </c:val>
          <c:smooth val="0"/>
          <c:extLst>
            <c:ext xmlns:c16="http://schemas.microsoft.com/office/drawing/2014/chart" uri="{C3380CC4-5D6E-409C-BE32-E72D297353CC}">
              <c16:uniqueId val="{00000005-5BB8-409B-B807-C368A67A4744}"/>
            </c:ext>
          </c:extLst>
        </c:ser>
        <c:dLbls>
          <c:showLegendKey val="0"/>
          <c:showVal val="0"/>
          <c:showCatName val="0"/>
          <c:showSerName val="0"/>
          <c:showPercent val="0"/>
          <c:showBubbleSize val="0"/>
        </c:dLbls>
        <c:marker val="1"/>
        <c:smooth val="0"/>
        <c:axId val="281737439"/>
        <c:axId val="281760479"/>
      </c:lineChart>
      <c:catAx>
        <c:axId val="1132441567"/>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2443967"/>
        <c:crosses val="autoZero"/>
        <c:auto val="1"/>
        <c:lblAlgn val="ctr"/>
        <c:lblOffset val="100"/>
        <c:noMultiLvlLbl val="0"/>
      </c:catAx>
      <c:valAx>
        <c:axId val="1132443967"/>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2441567"/>
        <c:crosses val="autoZero"/>
        <c:crossBetween val="between"/>
      </c:valAx>
      <c:valAx>
        <c:axId val="281760479"/>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1737439"/>
        <c:crosses val="max"/>
        <c:crossBetween val="between"/>
      </c:valAx>
      <c:catAx>
        <c:axId val="281737439"/>
        <c:scaling>
          <c:orientation val="minMax"/>
        </c:scaling>
        <c:delete val="1"/>
        <c:axPos val="b"/>
        <c:numFmt formatCode="General" sourceLinked="1"/>
        <c:majorTickMark val="out"/>
        <c:minorTickMark val="none"/>
        <c:tickLblPos val="nextTo"/>
        <c:crossAx val="281760479"/>
        <c:crosses val="autoZero"/>
        <c:auto val="1"/>
        <c:lblAlgn val="ctr"/>
        <c:lblOffset val="100"/>
        <c:noMultiLvlLbl val="0"/>
      </c:catAx>
      <c:spPr>
        <a:noFill/>
        <a:ln>
          <a:noFill/>
        </a:ln>
        <a:effectLst/>
      </c:spPr>
    </c:plotArea>
    <c:legend>
      <c:legendPos val="b"/>
      <c:layout>
        <c:manualLayout>
          <c:xMode val="edge"/>
          <c:yMode val="edge"/>
          <c:x val="6.3289588801399829E-2"/>
          <c:y val="0.88063576933519916"/>
          <c:w val="0.75675415573053373"/>
          <c:h val="9.814407151360721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'Detailed County'!$N$19</c:f>
          <c:strCache>
            <c:ptCount val="1"/>
            <c:pt idx="0">
              <c:v>FFY2</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'Detailed County'!$K$20</c:f>
              <c:strCache>
                <c:ptCount val="1"/>
                <c:pt idx="0">
                  <c:v>FFY shown in cell B14.
Budget</c:v>
                </c:pt>
              </c:strCache>
            </c:strRef>
          </c:tx>
          <c:spPr>
            <a:solidFill>
              <a:srgbClr val="005940"/>
            </a:solidFill>
            <a:ln>
              <a:noFill/>
            </a:ln>
            <a:effectLst/>
          </c:spPr>
          <c:invertIfNegative val="0"/>
          <c:cat>
            <c:strRef>
              <c:f>'Detailed County'!$A$33:$A$56</c:f>
              <c:strCache>
                <c:ptCount val="24"/>
                <c:pt idx="0">
                  <c:v>Supervised Job Search </c:v>
                </c:pt>
                <c:pt idx="1">
                  <c:v>Job Search Training </c:v>
                </c:pt>
                <c:pt idx="2">
                  <c:v>Job Retention  </c:v>
                </c:pt>
                <c:pt idx="3">
                  <c:v>Self-Employment Training </c:v>
                </c:pt>
                <c:pt idx="4">
                  <c:v>Workfare</c:v>
                </c:pt>
                <c:pt idx="5">
                  <c:v>Basic Education or Foundational Skills Instruction  </c:v>
                </c:pt>
                <c:pt idx="6">
                  <c:v>Integrated Education and Training/Bridge Programs  </c:v>
                </c:pt>
                <c:pt idx="7">
                  <c:v>Work Readiness Training  </c:v>
                </c:pt>
                <c:pt idx="8">
                  <c:v>English Language Acquisition  </c:v>
                </c:pt>
                <c:pt idx="9">
                  <c:v>Career/Technical Education Programs or Other Vocational Training </c:v>
                </c:pt>
                <c:pt idx="10">
                  <c:v>Work Activity Program </c:v>
                </c:pt>
                <c:pt idx="11">
                  <c:v>Internship (unsubsidized)  </c:v>
                </c:pt>
                <c:pt idx="12">
                  <c:v>Pre-Apprenticeship (unsubsidized)  </c:v>
                </c:pt>
                <c:pt idx="13">
                  <c:v>Apprenticeship (unsubsidized)  </c:v>
                </c:pt>
                <c:pt idx="14">
                  <c:v>On-the-Job Training (unsubsidized)  </c:v>
                </c:pt>
                <c:pt idx="15">
                  <c:v>Transitional Jobs (unsubsidized)  </c:v>
                </c:pt>
                <c:pt idx="16">
                  <c:v>Customized Training (unsubsidized)</c:v>
                </c:pt>
                <c:pt idx="17">
                  <c:v>Incumbent Worker Training (unsubsidized)</c:v>
                </c:pt>
                <c:pt idx="18">
                  <c:v>Internship (subsidized)  </c:v>
                </c:pt>
                <c:pt idx="19">
                  <c:v>Pre-Apprenticeship (subsidized)  </c:v>
                </c:pt>
                <c:pt idx="20">
                  <c:v>Apprenticeship (subsidized)  </c:v>
                </c:pt>
                <c:pt idx="21">
                  <c:v>Transitional Jobs (subsidized)  </c:v>
                </c:pt>
                <c:pt idx="22">
                  <c:v>Customized Training (subsidized) </c:v>
                </c:pt>
                <c:pt idx="23">
                  <c:v>Incumbent Worker Training (subsidized)</c:v>
                </c:pt>
              </c:strCache>
            </c:strRef>
          </c:cat>
          <c:val>
            <c:numRef>
              <c:f>'Detailed County'!$K$33:$K$56</c:f>
              <c:numCache>
                <c:formatCode>_("$"* #,##0_);_("$"* \(#,##0\);_("$"* "-"??_);_(@_)</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0-5CD1-4EE2-91FC-F4EBCE05D2E3}"/>
            </c:ext>
          </c:extLst>
        </c:ser>
        <c:ser>
          <c:idx val="1"/>
          <c:order val="1"/>
          <c:tx>
            <c:strRef>
              <c:f>'Detailed County'!$L$20</c:f>
              <c:strCache>
                <c:ptCount val="1"/>
                <c:pt idx="0">
                  <c:v>FFY shown in cell B14. 
Expenditures</c:v>
                </c:pt>
              </c:strCache>
            </c:strRef>
          </c:tx>
          <c:spPr>
            <a:solidFill>
              <a:srgbClr val="007DC9"/>
            </a:solidFill>
            <a:ln>
              <a:noFill/>
            </a:ln>
            <a:effectLst/>
          </c:spPr>
          <c:invertIfNegative val="0"/>
          <c:cat>
            <c:strRef>
              <c:f>'Detailed County'!$A$33:$A$56</c:f>
              <c:strCache>
                <c:ptCount val="24"/>
                <c:pt idx="0">
                  <c:v>Supervised Job Search </c:v>
                </c:pt>
                <c:pt idx="1">
                  <c:v>Job Search Training </c:v>
                </c:pt>
                <c:pt idx="2">
                  <c:v>Job Retention  </c:v>
                </c:pt>
                <c:pt idx="3">
                  <c:v>Self-Employment Training </c:v>
                </c:pt>
                <c:pt idx="4">
                  <c:v>Workfare</c:v>
                </c:pt>
                <c:pt idx="5">
                  <c:v>Basic Education or Foundational Skills Instruction  </c:v>
                </c:pt>
                <c:pt idx="6">
                  <c:v>Integrated Education and Training/Bridge Programs  </c:v>
                </c:pt>
                <c:pt idx="7">
                  <c:v>Work Readiness Training  </c:v>
                </c:pt>
                <c:pt idx="8">
                  <c:v>English Language Acquisition  </c:v>
                </c:pt>
                <c:pt idx="9">
                  <c:v>Career/Technical Education Programs or Other Vocational Training </c:v>
                </c:pt>
                <c:pt idx="10">
                  <c:v>Work Activity Program </c:v>
                </c:pt>
                <c:pt idx="11">
                  <c:v>Internship (unsubsidized)  </c:v>
                </c:pt>
                <c:pt idx="12">
                  <c:v>Pre-Apprenticeship (unsubsidized)  </c:v>
                </c:pt>
                <c:pt idx="13">
                  <c:v>Apprenticeship (unsubsidized)  </c:v>
                </c:pt>
                <c:pt idx="14">
                  <c:v>On-the-Job Training (unsubsidized)  </c:v>
                </c:pt>
                <c:pt idx="15">
                  <c:v>Transitional Jobs (unsubsidized)  </c:v>
                </c:pt>
                <c:pt idx="16">
                  <c:v>Customized Training (unsubsidized)</c:v>
                </c:pt>
                <c:pt idx="17">
                  <c:v>Incumbent Worker Training (unsubsidized)</c:v>
                </c:pt>
                <c:pt idx="18">
                  <c:v>Internship (subsidized)  </c:v>
                </c:pt>
                <c:pt idx="19">
                  <c:v>Pre-Apprenticeship (subsidized)  </c:v>
                </c:pt>
                <c:pt idx="20">
                  <c:v>Apprenticeship (subsidized)  </c:v>
                </c:pt>
                <c:pt idx="21">
                  <c:v>Transitional Jobs (subsidized)  </c:v>
                </c:pt>
                <c:pt idx="22">
                  <c:v>Customized Training (subsidized) </c:v>
                </c:pt>
                <c:pt idx="23">
                  <c:v>Incumbent Worker Training (subsidized)</c:v>
                </c:pt>
              </c:strCache>
            </c:strRef>
          </c:cat>
          <c:val>
            <c:numRef>
              <c:f>'Detailed County'!$L$33:$L$56</c:f>
              <c:numCache>
                <c:formatCode>_("$"* #,##0_);_("$"* \(#,##0\);_("$"* "-"??_);_(@_)</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1-5CD1-4EE2-91FC-F4EBCE05D2E3}"/>
            </c:ext>
          </c:extLst>
        </c:ser>
        <c:dLbls>
          <c:showLegendKey val="0"/>
          <c:showVal val="0"/>
          <c:showCatName val="0"/>
          <c:showSerName val="0"/>
          <c:showPercent val="0"/>
          <c:showBubbleSize val="0"/>
        </c:dLbls>
        <c:gapWidth val="219"/>
        <c:overlap val="-27"/>
        <c:axId val="1265268175"/>
        <c:axId val="1265275855"/>
      </c:barChart>
      <c:catAx>
        <c:axId val="1265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5275855"/>
        <c:crosses val="autoZero"/>
        <c:auto val="1"/>
        <c:lblAlgn val="ctr"/>
        <c:lblOffset val="100"/>
        <c:noMultiLvlLbl val="0"/>
      </c:catAx>
      <c:valAx>
        <c:axId val="1265275855"/>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52681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'Detailed County'!$V$19</c:f>
          <c:strCache>
            <c:ptCount val="1"/>
            <c:pt idx="0">
              <c:v>FFY3</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'Detailed County'!$S$20</c:f>
              <c:strCache>
                <c:ptCount val="1"/>
                <c:pt idx="0">
                  <c:v>FFY shown in cell B15.
Budget</c:v>
                </c:pt>
              </c:strCache>
            </c:strRef>
          </c:tx>
          <c:spPr>
            <a:solidFill>
              <a:srgbClr val="005940"/>
            </a:solidFill>
            <a:ln>
              <a:noFill/>
            </a:ln>
            <a:effectLst/>
          </c:spPr>
          <c:invertIfNegative val="0"/>
          <c:cat>
            <c:strRef>
              <c:f>'Detailed County'!$A$33:$A$56</c:f>
              <c:strCache>
                <c:ptCount val="24"/>
                <c:pt idx="0">
                  <c:v>Supervised Job Search </c:v>
                </c:pt>
                <c:pt idx="1">
                  <c:v>Job Search Training </c:v>
                </c:pt>
                <c:pt idx="2">
                  <c:v>Job Retention  </c:v>
                </c:pt>
                <c:pt idx="3">
                  <c:v>Self-Employment Training </c:v>
                </c:pt>
                <c:pt idx="4">
                  <c:v>Workfare</c:v>
                </c:pt>
                <c:pt idx="5">
                  <c:v>Basic Education or Foundational Skills Instruction  </c:v>
                </c:pt>
                <c:pt idx="6">
                  <c:v>Integrated Education and Training/Bridge Programs  </c:v>
                </c:pt>
                <c:pt idx="7">
                  <c:v>Work Readiness Training  </c:v>
                </c:pt>
                <c:pt idx="8">
                  <c:v>English Language Acquisition  </c:v>
                </c:pt>
                <c:pt idx="9">
                  <c:v>Career/Technical Education Programs or Other Vocational Training </c:v>
                </c:pt>
                <c:pt idx="10">
                  <c:v>Work Activity Program </c:v>
                </c:pt>
                <c:pt idx="11">
                  <c:v>Internship (unsubsidized)  </c:v>
                </c:pt>
                <c:pt idx="12">
                  <c:v>Pre-Apprenticeship (unsubsidized)  </c:v>
                </c:pt>
                <c:pt idx="13">
                  <c:v>Apprenticeship (unsubsidized)  </c:v>
                </c:pt>
                <c:pt idx="14">
                  <c:v>On-the-Job Training (unsubsidized)  </c:v>
                </c:pt>
                <c:pt idx="15">
                  <c:v>Transitional Jobs (unsubsidized)  </c:v>
                </c:pt>
                <c:pt idx="16">
                  <c:v>Customized Training (unsubsidized)</c:v>
                </c:pt>
                <c:pt idx="17">
                  <c:v>Incumbent Worker Training (unsubsidized)</c:v>
                </c:pt>
                <c:pt idx="18">
                  <c:v>Internship (subsidized)  </c:v>
                </c:pt>
                <c:pt idx="19">
                  <c:v>Pre-Apprenticeship (subsidized)  </c:v>
                </c:pt>
                <c:pt idx="20">
                  <c:v>Apprenticeship (subsidized)  </c:v>
                </c:pt>
                <c:pt idx="21">
                  <c:v>Transitional Jobs (subsidized)  </c:v>
                </c:pt>
                <c:pt idx="22">
                  <c:v>Customized Training (subsidized) </c:v>
                </c:pt>
                <c:pt idx="23">
                  <c:v>Incumbent Worker Training (subsidized)</c:v>
                </c:pt>
              </c:strCache>
            </c:strRef>
          </c:cat>
          <c:val>
            <c:numRef>
              <c:f>'Detailed County'!$S$33:$S$56</c:f>
              <c:numCache>
                <c:formatCode>_("$"* #,##0_);_("$"* \(#,##0\);_("$"* "-"??_);_(@_)</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0-CB17-4CD8-B1DE-B0525602E2F1}"/>
            </c:ext>
          </c:extLst>
        </c:ser>
        <c:ser>
          <c:idx val="1"/>
          <c:order val="1"/>
          <c:tx>
            <c:strRef>
              <c:f>'Detailed County'!$T$20</c:f>
              <c:strCache>
                <c:ptCount val="1"/>
                <c:pt idx="0">
                  <c:v>FFY shown in cell B15. 
Expenditures</c:v>
                </c:pt>
              </c:strCache>
            </c:strRef>
          </c:tx>
          <c:spPr>
            <a:solidFill>
              <a:srgbClr val="007DC9"/>
            </a:solidFill>
            <a:ln>
              <a:noFill/>
            </a:ln>
            <a:effectLst/>
          </c:spPr>
          <c:invertIfNegative val="0"/>
          <c:cat>
            <c:strRef>
              <c:f>'Detailed County'!$A$33:$A$56</c:f>
              <c:strCache>
                <c:ptCount val="24"/>
                <c:pt idx="0">
                  <c:v>Supervised Job Search </c:v>
                </c:pt>
                <c:pt idx="1">
                  <c:v>Job Search Training </c:v>
                </c:pt>
                <c:pt idx="2">
                  <c:v>Job Retention  </c:v>
                </c:pt>
                <c:pt idx="3">
                  <c:v>Self-Employment Training </c:v>
                </c:pt>
                <c:pt idx="4">
                  <c:v>Workfare</c:v>
                </c:pt>
                <c:pt idx="5">
                  <c:v>Basic Education or Foundational Skills Instruction  </c:v>
                </c:pt>
                <c:pt idx="6">
                  <c:v>Integrated Education and Training/Bridge Programs  </c:v>
                </c:pt>
                <c:pt idx="7">
                  <c:v>Work Readiness Training  </c:v>
                </c:pt>
                <c:pt idx="8">
                  <c:v>English Language Acquisition  </c:v>
                </c:pt>
                <c:pt idx="9">
                  <c:v>Career/Technical Education Programs or Other Vocational Training </c:v>
                </c:pt>
                <c:pt idx="10">
                  <c:v>Work Activity Program </c:v>
                </c:pt>
                <c:pt idx="11">
                  <c:v>Internship (unsubsidized)  </c:v>
                </c:pt>
                <c:pt idx="12">
                  <c:v>Pre-Apprenticeship (unsubsidized)  </c:v>
                </c:pt>
                <c:pt idx="13">
                  <c:v>Apprenticeship (unsubsidized)  </c:v>
                </c:pt>
                <c:pt idx="14">
                  <c:v>On-the-Job Training (unsubsidized)  </c:v>
                </c:pt>
                <c:pt idx="15">
                  <c:v>Transitional Jobs (unsubsidized)  </c:v>
                </c:pt>
                <c:pt idx="16">
                  <c:v>Customized Training (unsubsidized)</c:v>
                </c:pt>
                <c:pt idx="17">
                  <c:v>Incumbent Worker Training (unsubsidized)</c:v>
                </c:pt>
                <c:pt idx="18">
                  <c:v>Internship (subsidized)  </c:v>
                </c:pt>
                <c:pt idx="19">
                  <c:v>Pre-Apprenticeship (subsidized)  </c:v>
                </c:pt>
                <c:pt idx="20">
                  <c:v>Apprenticeship (subsidized)  </c:v>
                </c:pt>
                <c:pt idx="21">
                  <c:v>Transitional Jobs (subsidized)  </c:v>
                </c:pt>
                <c:pt idx="22">
                  <c:v>Customized Training (subsidized) </c:v>
                </c:pt>
                <c:pt idx="23">
                  <c:v>Incumbent Worker Training (subsidized)</c:v>
                </c:pt>
              </c:strCache>
            </c:strRef>
          </c:cat>
          <c:val>
            <c:numRef>
              <c:f>'Detailed County'!$T$33:$T$56</c:f>
              <c:numCache>
                <c:formatCode>_("$"* #,##0_);_("$"* \(#,##0\);_("$"* "-"??_);_(@_)</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1-CB17-4CD8-B1DE-B0525602E2F1}"/>
            </c:ext>
          </c:extLst>
        </c:ser>
        <c:dLbls>
          <c:showLegendKey val="0"/>
          <c:showVal val="0"/>
          <c:showCatName val="0"/>
          <c:showSerName val="0"/>
          <c:showPercent val="0"/>
          <c:showBubbleSize val="0"/>
        </c:dLbls>
        <c:gapWidth val="219"/>
        <c:overlap val="-27"/>
        <c:axId val="1265268175"/>
        <c:axId val="1265275855"/>
      </c:barChart>
      <c:catAx>
        <c:axId val="1265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5275855"/>
        <c:crosses val="autoZero"/>
        <c:auto val="1"/>
        <c:lblAlgn val="ctr"/>
        <c:lblOffset val="100"/>
        <c:noMultiLvlLbl val="0"/>
      </c:catAx>
      <c:valAx>
        <c:axId val="1265275855"/>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52681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"Total SNAP E&amp;T Federal Funding"</c:f>
          <c:strCache>
            <c:ptCount val="1"/>
            <c:pt idx="0">
              <c:v>Total SNAP E&amp;T Federal Funding</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'Detailed County'!$C$20</c:f>
              <c:strCache>
                <c:ptCount val="1"/>
                <c:pt idx="0">
                  <c:v>FFY shown in cell B13.
Budget</c:v>
                </c:pt>
              </c:strCache>
            </c:strRef>
          </c:tx>
          <c:spPr>
            <a:solidFill>
              <a:srgbClr val="005940"/>
            </a:solidFill>
            <a:ln>
              <a:noFill/>
            </a:ln>
            <a:effectLst/>
          </c:spPr>
          <c:invertIfNegative val="0"/>
          <c:cat>
            <c:strRef>
              <c:f>'Detailed County'!$B$13:$B$15</c:f>
              <c:strCache>
                <c:ptCount val="3"/>
                <c:pt idx="0">
                  <c:v>FFY1</c:v>
                </c:pt>
                <c:pt idx="1">
                  <c:v>FFY2</c:v>
                </c:pt>
                <c:pt idx="2">
                  <c:v>FFY3</c:v>
                </c:pt>
              </c:strCache>
            </c:strRef>
          </c:cat>
          <c:val>
            <c:numRef>
              <c:f>('Detailed County'!$C$21,'Detailed County'!$K$21,'Detailed County'!$S$21)</c:f>
              <c:numCache>
                <c:formatCode>_("$"* #,##0_);_("$"* \(#,##0\);_("$"* "-"??_);_(@_)</c:formatCode>
                <c:ptCount val="3"/>
                <c:pt idx="0">
                  <c:v>0</c:v>
                </c:pt>
                <c:pt idx="1">
                  <c:v>0</c:v>
                </c:pt>
                <c:pt idx="2">
                  <c:v>0</c:v>
                </c:pt>
              </c:numCache>
            </c:numRef>
          </c:val>
          <c:extLst>
            <c:ext xmlns:c16="http://schemas.microsoft.com/office/drawing/2014/chart" uri="{C3380CC4-5D6E-409C-BE32-E72D297353CC}">
              <c16:uniqueId val="{00000000-4481-4254-B69D-525AFCD17029}"/>
            </c:ext>
          </c:extLst>
        </c:ser>
        <c:ser>
          <c:idx val="1"/>
          <c:order val="1"/>
          <c:tx>
            <c:strRef>
              <c:f>'Detailed County'!$D$20</c:f>
              <c:strCache>
                <c:ptCount val="1"/>
                <c:pt idx="0">
                  <c:v>FFY shown in cell B13. 
Expenditures</c:v>
                </c:pt>
              </c:strCache>
            </c:strRef>
          </c:tx>
          <c:spPr>
            <a:solidFill>
              <a:srgbClr val="007DC9"/>
            </a:solidFill>
            <a:ln>
              <a:noFill/>
            </a:ln>
            <a:effectLst/>
          </c:spPr>
          <c:invertIfNegative val="0"/>
          <c:cat>
            <c:strRef>
              <c:f>'Detailed County'!$B$13:$B$15</c:f>
              <c:strCache>
                <c:ptCount val="3"/>
                <c:pt idx="0">
                  <c:v>FFY1</c:v>
                </c:pt>
                <c:pt idx="1">
                  <c:v>FFY2</c:v>
                </c:pt>
                <c:pt idx="2">
                  <c:v>FFY3</c:v>
                </c:pt>
              </c:strCache>
            </c:strRef>
          </c:cat>
          <c:val>
            <c:numRef>
              <c:f>('Detailed County'!$D$21,'Detailed County'!$L$21,'Detailed County'!$T$21)</c:f>
              <c:numCache>
                <c:formatCode>_("$"* #,##0_);_("$"* \(#,##0\);_("$"* "-"??_);_(@_)</c:formatCode>
                <c:ptCount val="3"/>
                <c:pt idx="0">
                  <c:v>0</c:v>
                </c:pt>
                <c:pt idx="1">
                  <c:v>0</c:v>
                </c:pt>
                <c:pt idx="2">
                  <c:v>0</c:v>
                </c:pt>
              </c:numCache>
            </c:numRef>
          </c:val>
          <c:extLst>
            <c:ext xmlns:c16="http://schemas.microsoft.com/office/drawing/2014/chart" uri="{C3380CC4-5D6E-409C-BE32-E72D297353CC}">
              <c16:uniqueId val="{00000001-4481-4254-B69D-525AFCD17029}"/>
            </c:ext>
          </c:extLst>
        </c:ser>
        <c:dLbls>
          <c:showLegendKey val="0"/>
          <c:showVal val="0"/>
          <c:showCatName val="0"/>
          <c:showSerName val="0"/>
          <c:showPercent val="0"/>
          <c:showBubbleSize val="0"/>
        </c:dLbls>
        <c:gapWidth val="219"/>
        <c:overlap val="-27"/>
        <c:axId val="1127197727"/>
        <c:axId val="1127198207"/>
      </c:barChart>
      <c:lineChart>
        <c:grouping val="standard"/>
        <c:varyColors val="0"/>
        <c:ser>
          <c:idx val="2"/>
          <c:order val="2"/>
          <c:tx>
            <c:strRef>
              <c:f>'Detailed County'!$G$20</c:f>
              <c:strCache>
                <c:ptCount val="1"/>
                <c:pt idx="0">
                  <c:v>FFY shown in cell B13.
Actual participants </c:v>
                </c:pt>
              </c:strCache>
            </c:strRef>
          </c:tx>
          <c:spPr>
            <a:ln w="28575" cap="rnd">
              <a:solidFill>
                <a:srgbClr val="F57317"/>
              </a:solidFill>
              <a:round/>
            </a:ln>
            <a:effectLst/>
          </c:spPr>
          <c:marker>
            <c:symbol val="none"/>
          </c:marker>
          <c:cat>
            <c:strRef>
              <c:f>('Detailed County'!$C$19,'Detailed County'!$K$19,'Detailed County'!$S$19)</c:f>
              <c:strCache>
                <c:ptCount val="3"/>
                <c:pt idx="0">
                  <c:v>FFY1</c:v>
                </c:pt>
                <c:pt idx="1">
                  <c:v>FFY2</c:v>
                </c:pt>
                <c:pt idx="2">
                  <c:v>FFY3</c:v>
                </c:pt>
              </c:strCache>
            </c:strRef>
          </c:cat>
          <c:val>
            <c:numRef>
              <c:f>('Detailed County'!$G$21,'Detailed County'!$O$21,'Detailed County'!$W$21)</c:f>
              <c:numCache>
                <c:formatCode>_(* #,##0_);_(* \(#,##0\);_(* "-"??_);_(@_)</c:formatCode>
                <c:ptCount val="3"/>
                <c:pt idx="0">
                  <c:v>0</c:v>
                </c:pt>
                <c:pt idx="1">
                  <c:v>0</c:v>
                </c:pt>
                <c:pt idx="2">
                  <c:v>0</c:v>
                </c:pt>
              </c:numCache>
            </c:numRef>
          </c:val>
          <c:smooth val="0"/>
          <c:extLst>
            <c:ext xmlns:c16="http://schemas.microsoft.com/office/drawing/2014/chart" uri="{C3380CC4-5D6E-409C-BE32-E72D297353CC}">
              <c16:uniqueId val="{00000002-4481-4254-B69D-525AFCD17029}"/>
            </c:ext>
          </c:extLst>
        </c:ser>
        <c:dLbls>
          <c:showLegendKey val="0"/>
          <c:showVal val="0"/>
          <c:showCatName val="0"/>
          <c:showSerName val="0"/>
          <c:showPercent val="0"/>
          <c:showBubbleSize val="0"/>
        </c:dLbls>
        <c:marker val="1"/>
        <c:smooth val="0"/>
        <c:axId val="1419439087"/>
        <c:axId val="1432610063"/>
      </c:lineChart>
      <c:catAx>
        <c:axId val="11271977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7198207"/>
        <c:crosses val="autoZero"/>
        <c:auto val="1"/>
        <c:lblAlgn val="ctr"/>
        <c:lblOffset val="100"/>
        <c:noMultiLvlLbl val="0"/>
      </c:catAx>
      <c:valAx>
        <c:axId val="1127198207"/>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7197727"/>
        <c:crosses val="autoZero"/>
        <c:crossBetween val="between"/>
      </c:valAx>
      <c:valAx>
        <c:axId val="1432610063"/>
        <c:scaling>
          <c:orientation val="minMax"/>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19439087"/>
        <c:crosses val="max"/>
        <c:crossBetween val="between"/>
      </c:valAx>
      <c:catAx>
        <c:axId val="1419439087"/>
        <c:scaling>
          <c:orientation val="minMax"/>
        </c:scaling>
        <c:delete val="1"/>
        <c:axPos val="b"/>
        <c:numFmt formatCode="General" sourceLinked="1"/>
        <c:majorTickMark val="out"/>
        <c:minorTickMark val="none"/>
        <c:tickLblPos val="nextTo"/>
        <c:crossAx val="1432610063"/>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'Detailed Provider'!$F$19</c:f>
          <c:strCache>
            <c:ptCount val="1"/>
            <c:pt idx="0">
              <c:v>FFY1</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'Detailed Provider'!$C$20</c:f>
              <c:strCache>
                <c:ptCount val="1"/>
                <c:pt idx="0">
                  <c:v>FFY shown in cell B13.
Budget</c:v>
                </c:pt>
              </c:strCache>
            </c:strRef>
          </c:tx>
          <c:spPr>
            <a:solidFill>
              <a:srgbClr val="005940"/>
            </a:solidFill>
            <a:ln>
              <a:noFill/>
            </a:ln>
            <a:effectLst/>
          </c:spPr>
          <c:invertIfNegative val="0"/>
          <c:cat>
            <c:strRef>
              <c:f>'Detailed Provider'!$A$33:$A$56</c:f>
              <c:strCache>
                <c:ptCount val="24"/>
                <c:pt idx="0">
                  <c:v>Supervised Job Search </c:v>
                </c:pt>
                <c:pt idx="1">
                  <c:v>Job Search Training </c:v>
                </c:pt>
                <c:pt idx="2">
                  <c:v>Job Retention  </c:v>
                </c:pt>
                <c:pt idx="3">
                  <c:v>Self-Employment Training </c:v>
                </c:pt>
                <c:pt idx="4">
                  <c:v>Workfare</c:v>
                </c:pt>
                <c:pt idx="5">
                  <c:v>Basic Education or Foundational Skills Instruction  </c:v>
                </c:pt>
                <c:pt idx="6">
                  <c:v>Integrated Education and Training/Bridge Programs  </c:v>
                </c:pt>
                <c:pt idx="7">
                  <c:v>Work Readiness Training  </c:v>
                </c:pt>
                <c:pt idx="8">
                  <c:v>English Language Acquisition  </c:v>
                </c:pt>
                <c:pt idx="9">
                  <c:v>Career/Technical Education Programs or Other Vocational Training </c:v>
                </c:pt>
                <c:pt idx="10">
                  <c:v>Work Activity Program </c:v>
                </c:pt>
                <c:pt idx="11">
                  <c:v>Internship (unsubsidized)  </c:v>
                </c:pt>
                <c:pt idx="12">
                  <c:v>Pre-Apprenticeship (unsubsidized)  </c:v>
                </c:pt>
                <c:pt idx="13">
                  <c:v>Apprenticeship (unsubsidized)  </c:v>
                </c:pt>
                <c:pt idx="14">
                  <c:v>On-the-Job Training (unsubsidized)  </c:v>
                </c:pt>
                <c:pt idx="15">
                  <c:v>Transitional Jobs (unsubsidized)  </c:v>
                </c:pt>
                <c:pt idx="16">
                  <c:v>Customized Training (unsubsidized)</c:v>
                </c:pt>
                <c:pt idx="17">
                  <c:v>Incumbent Worker Training (unsubsidized)</c:v>
                </c:pt>
                <c:pt idx="18">
                  <c:v>Internship (subsidized)  </c:v>
                </c:pt>
                <c:pt idx="19">
                  <c:v>Pre-Apprenticeship (subsidized)  </c:v>
                </c:pt>
                <c:pt idx="20">
                  <c:v>Apprenticeship (subsidized)  </c:v>
                </c:pt>
                <c:pt idx="21">
                  <c:v>Transitional Jobs (subsidized)  </c:v>
                </c:pt>
                <c:pt idx="22">
                  <c:v>Customized Training (subsidized) </c:v>
                </c:pt>
                <c:pt idx="23">
                  <c:v>Incumbent Worker Training (subsidized)</c:v>
                </c:pt>
              </c:strCache>
            </c:strRef>
          </c:cat>
          <c:val>
            <c:numRef>
              <c:f>'Detailed Provider'!$C$33:$C$56</c:f>
              <c:numCache>
                <c:formatCode>_("$"* #,##0_);_("$"* \(#,##0\);_("$"* "-"??_);_(@_)</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0-7C94-4E3E-904C-95158F2B886B}"/>
            </c:ext>
          </c:extLst>
        </c:ser>
        <c:ser>
          <c:idx val="1"/>
          <c:order val="1"/>
          <c:tx>
            <c:strRef>
              <c:f>'Detailed Provider'!$D$20</c:f>
              <c:strCache>
                <c:ptCount val="1"/>
                <c:pt idx="0">
                  <c:v>FFY shown in cell B13. 
Expenditures</c:v>
                </c:pt>
              </c:strCache>
            </c:strRef>
          </c:tx>
          <c:spPr>
            <a:solidFill>
              <a:srgbClr val="007DC9"/>
            </a:solidFill>
            <a:ln>
              <a:noFill/>
            </a:ln>
            <a:effectLst/>
          </c:spPr>
          <c:invertIfNegative val="0"/>
          <c:cat>
            <c:strRef>
              <c:f>'Detailed Provider'!$A$33:$A$56</c:f>
              <c:strCache>
                <c:ptCount val="24"/>
                <c:pt idx="0">
                  <c:v>Supervised Job Search </c:v>
                </c:pt>
                <c:pt idx="1">
                  <c:v>Job Search Training </c:v>
                </c:pt>
                <c:pt idx="2">
                  <c:v>Job Retention  </c:v>
                </c:pt>
                <c:pt idx="3">
                  <c:v>Self-Employment Training </c:v>
                </c:pt>
                <c:pt idx="4">
                  <c:v>Workfare</c:v>
                </c:pt>
                <c:pt idx="5">
                  <c:v>Basic Education or Foundational Skills Instruction  </c:v>
                </c:pt>
                <c:pt idx="6">
                  <c:v>Integrated Education and Training/Bridge Programs  </c:v>
                </c:pt>
                <c:pt idx="7">
                  <c:v>Work Readiness Training  </c:v>
                </c:pt>
                <c:pt idx="8">
                  <c:v>English Language Acquisition  </c:v>
                </c:pt>
                <c:pt idx="9">
                  <c:v>Career/Technical Education Programs or Other Vocational Training </c:v>
                </c:pt>
                <c:pt idx="10">
                  <c:v>Work Activity Program </c:v>
                </c:pt>
                <c:pt idx="11">
                  <c:v>Internship (unsubsidized)  </c:v>
                </c:pt>
                <c:pt idx="12">
                  <c:v>Pre-Apprenticeship (unsubsidized)  </c:v>
                </c:pt>
                <c:pt idx="13">
                  <c:v>Apprenticeship (unsubsidized)  </c:v>
                </c:pt>
                <c:pt idx="14">
                  <c:v>On-the-Job Training (unsubsidized)  </c:v>
                </c:pt>
                <c:pt idx="15">
                  <c:v>Transitional Jobs (unsubsidized)  </c:v>
                </c:pt>
                <c:pt idx="16">
                  <c:v>Customized Training (unsubsidized)</c:v>
                </c:pt>
                <c:pt idx="17">
                  <c:v>Incumbent Worker Training (unsubsidized)</c:v>
                </c:pt>
                <c:pt idx="18">
                  <c:v>Internship (subsidized)  </c:v>
                </c:pt>
                <c:pt idx="19">
                  <c:v>Pre-Apprenticeship (subsidized)  </c:v>
                </c:pt>
                <c:pt idx="20">
                  <c:v>Apprenticeship (subsidized)  </c:v>
                </c:pt>
                <c:pt idx="21">
                  <c:v>Transitional Jobs (subsidized)  </c:v>
                </c:pt>
                <c:pt idx="22">
                  <c:v>Customized Training (subsidized) </c:v>
                </c:pt>
                <c:pt idx="23">
                  <c:v>Incumbent Worker Training (subsidized)</c:v>
                </c:pt>
              </c:strCache>
            </c:strRef>
          </c:cat>
          <c:val>
            <c:numRef>
              <c:f>'Detailed Provider'!$D$33:$D$56</c:f>
              <c:numCache>
                <c:formatCode>_("$"* #,##0_);_("$"* \(#,##0\);_("$"* "-"??_);_(@_)</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1-7C94-4E3E-904C-95158F2B886B}"/>
            </c:ext>
          </c:extLst>
        </c:ser>
        <c:dLbls>
          <c:showLegendKey val="0"/>
          <c:showVal val="0"/>
          <c:showCatName val="0"/>
          <c:showSerName val="0"/>
          <c:showPercent val="0"/>
          <c:showBubbleSize val="0"/>
        </c:dLbls>
        <c:gapWidth val="219"/>
        <c:overlap val="-27"/>
        <c:axId val="1265268175"/>
        <c:axId val="1265275855"/>
      </c:barChart>
      <c:catAx>
        <c:axId val="1265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5275855"/>
        <c:crosses val="autoZero"/>
        <c:auto val="1"/>
        <c:lblAlgn val="ctr"/>
        <c:lblOffset val="100"/>
        <c:noMultiLvlLbl val="0"/>
      </c:catAx>
      <c:valAx>
        <c:axId val="1265275855"/>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52681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'Detailed Provider'!$N$19</c:f>
          <c:strCache>
            <c:ptCount val="1"/>
            <c:pt idx="0">
              <c:v>FFY2</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'Detailed Provider'!$K$20</c:f>
              <c:strCache>
                <c:ptCount val="1"/>
                <c:pt idx="0">
                  <c:v>FFY shown in cell B14.
Budget</c:v>
                </c:pt>
              </c:strCache>
            </c:strRef>
          </c:tx>
          <c:spPr>
            <a:solidFill>
              <a:srgbClr val="005940"/>
            </a:solidFill>
            <a:ln>
              <a:noFill/>
            </a:ln>
            <a:effectLst/>
          </c:spPr>
          <c:invertIfNegative val="0"/>
          <c:cat>
            <c:strRef>
              <c:f>'Detailed Provider'!$A$33:$A$56</c:f>
              <c:strCache>
                <c:ptCount val="24"/>
                <c:pt idx="0">
                  <c:v>Supervised Job Search </c:v>
                </c:pt>
                <c:pt idx="1">
                  <c:v>Job Search Training </c:v>
                </c:pt>
                <c:pt idx="2">
                  <c:v>Job Retention  </c:v>
                </c:pt>
                <c:pt idx="3">
                  <c:v>Self-Employment Training </c:v>
                </c:pt>
                <c:pt idx="4">
                  <c:v>Workfare</c:v>
                </c:pt>
                <c:pt idx="5">
                  <c:v>Basic Education or Foundational Skills Instruction  </c:v>
                </c:pt>
                <c:pt idx="6">
                  <c:v>Integrated Education and Training/Bridge Programs  </c:v>
                </c:pt>
                <c:pt idx="7">
                  <c:v>Work Readiness Training  </c:v>
                </c:pt>
                <c:pt idx="8">
                  <c:v>English Language Acquisition  </c:v>
                </c:pt>
                <c:pt idx="9">
                  <c:v>Career/Technical Education Programs or Other Vocational Training </c:v>
                </c:pt>
                <c:pt idx="10">
                  <c:v>Work Activity Program </c:v>
                </c:pt>
                <c:pt idx="11">
                  <c:v>Internship (unsubsidized)  </c:v>
                </c:pt>
                <c:pt idx="12">
                  <c:v>Pre-Apprenticeship (unsubsidized)  </c:v>
                </c:pt>
                <c:pt idx="13">
                  <c:v>Apprenticeship (unsubsidized)  </c:v>
                </c:pt>
                <c:pt idx="14">
                  <c:v>On-the-Job Training (unsubsidized)  </c:v>
                </c:pt>
                <c:pt idx="15">
                  <c:v>Transitional Jobs (unsubsidized)  </c:v>
                </c:pt>
                <c:pt idx="16">
                  <c:v>Customized Training (unsubsidized)</c:v>
                </c:pt>
                <c:pt idx="17">
                  <c:v>Incumbent Worker Training (unsubsidized)</c:v>
                </c:pt>
                <c:pt idx="18">
                  <c:v>Internship (subsidized)  </c:v>
                </c:pt>
                <c:pt idx="19">
                  <c:v>Pre-Apprenticeship (subsidized)  </c:v>
                </c:pt>
                <c:pt idx="20">
                  <c:v>Apprenticeship (subsidized)  </c:v>
                </c:pt>
                <c:pt idx="21">
                  <c:v>Transitional Jobs (subsidized)  </c:v>
                </c:pt>
                <c:pt idx="22">
                  <c:v>Customized Training (subsidized) </c:v>
                </c:pt>
                <c:pt idx="23">
                  <c:v>Incumbent Worker Training (subsidized)</c:v>
                </c:pt>
              </c:strCache>
            </c:strRef>
          </c:cat>
          <c:val>
            <c:numRef>
              <c:f>'Detailed Provider'!$K$33:$K$56</c:f>
              <c:numCache>
                <c:formatCode>_("$"* #,##0_);_("$"* \(#,##0\);_("$"* "-"??_);_(@_)</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0-6A11-4366-8030-4A984BD5560B}"/>
            </c:ext>
          </c:extLst>
        </c:ser>
        <c:ser>
          <c:idx val="1"/>
          <c:order val="1"/>
          <c:tx>
            <c:strRef>
              <c:f>'Detailed Provider'!$L$20</c:f>
              <c:strCache>
                <c:ptCount val="1"/>
                <c:pt idx="0">
                  <c:v>FFY shown in cell B14. 
Expenditures</c:v>
                </c:pt>
              </c:strCache>
            </c:strRef>
          </c:tx>
          <c:spPr>
            <a:solidFill>
              <a:srgbClr val="007DC9"/>
            </a:solidFill>
            <a:ln>
              <a:noFill/>
            </a:ln>
            <a:effectLst/>
          </c:spPr>
          <c:invertIfNegative val="0"/>
          <c:cat>
            <c:strRef>
              <c:f>'Detailed Provider'!$A$33:$A$56</c:f>
              <c:strCache>
                <c:ptCount val="24"/>
                <c:pt idx="0">
                  <c:v>Supervised Job Search </c:v>
                </c:pt>
                <c:pt idx="1">
                  <c:v>Job Search Training </c:v>
                </c:pt>
                <c:pt idx="2">
                  <c:v>Job Retention  </c:v>
                </c:pt>
                <c:pt idx="3">
                  <c:v>Self-Employment Training </c:v>
                </c:pt>
                <c:pt idx="4">
                  <c:v>Workfare</c:v>
                </c:pt>
                <c:pt idx="5">
                  <c:v>Basic Education or Foundational Skills Instruction  </c:v>
                </c:pt>
                <c:pt idx="6">
                  <c:v>Integrated Education and Training/Bridge Programs  </c:v>
                </c:pt>
                <c:pt idx="7">
                  <c:v>Work Readiness Training  </c:v>
                </c:pt>
                <c:pt idx="8">
                  <c:v>English Language Acquisition  </c:v>
                </c:pt>
                <c:pt idx="9">
                  <c:v>Career/Technical Education Programs or Other Vocational Training </c:v>
                </c:pt>
                <c:pt idx="10">
                  <c:v>Work Activity Program </c:v>
                </c:pt>
                <c:pt idx="11">
                  <c:v>Internship (unsubsidized)  </c:v>
                </c:pt>
                <c:pt idx="12">
                  <c:v>Pre-Apprenticeship (unsubsidized)  </c:v>
                </c:pt>
                <c:pt idx="13">
                  <c:v>Apprenticeship (unsubsidized)  </c:v>
                </c:pt>
                <c:pt idx="14">
                  <c:v>On-the-Job Training (unsubsidized)  </c:v>
                </c:pt>
                <c:pt idx="15">
                  <c:v>Transitional Jobs (unsubsidized)  </c:v>
                </c:pt>
                <c:pt idx="16">
                  <c:v>Customized Training (unsubsidized)</c:v>
                </c:pt>
                <c:pt idx="17">
                  <c:v>Incumbent Worker Training (unsubsidized)</c:v>
                </c:pt>
                <c:pt idx="18">
                  <c:v>Internship (subsidized)  </c:v>
                </c:pt>
                <c:pt idx="19">
                  <c:v>Pre-Apprenticeship (subsidized)  </c:v>
                </c:pt>
                <c:pt idx="20">
                  <c:v>Apprenticeship (subsidized)  </c:v>
                </c:pt>
                <c:pt idx="21">
                  <c:v>Transitional Jobs (subsidized)  </c:v>
                </c:pt>
                <c:pt idx="22">
                  <c:v>Customized Training (subsidized) </c:v>
                </c:pt>
                <c:pt idx="23">
                  <c:v>Incumbent Worker Training (subsidized)</c:v>
                </c:pt>
              </c:strCache>
            </c:strRef>
          </c:cat>
          <c:val>
            <c:numRef>
              <c:f>'Detailed Provider'!$L$33:$L$56</c:f>
              <c:numCache>
                <c:formatCode>_("$"* #,##0_);_("$"* \(#,##0\);_("$"* "-"??_);_(@_)</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1-6A11-4366-8030-4A984BD5560B}"/>
            </c:ext>
          </c:extLst>
        </c:ser>
        <c:dLbls>
          <c:showLegendKey val="0"/>
          <c:showVal val="0"/>
          <c:showCatName val="0"/>
          <c:showSerName val="0"/>
          <c:showPercent val="0"/>
          <c:showBubbleSize val="0"/>
        </c:dLbls>
        <c:gapWidth val="219"/>
        <c:overlap val="-27"/>
        <c:axId val="1265268175"/>
        <c:axId val="1265275855"/>
      </c:barChart>
      <c:catAx>
        <c:axId val="1265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5275855"/>
        <c:crosses val="autoZero"/>
        <c:auto val="1"/>
        <c:lblAlgn val="ctr"/>
        <c:lblOffset val="100"/>
        <c:noMultiLvlLbl val="0"/>
      </c:catAx>
      <c:valAx>
        <c:axId val="1265275855"/>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52681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'Detailed Provider'!$V$19</c:f>
          <c:strCache>
            <c:ptCount val="1"/>
            <c:pt idx="0">
              <c:v>FFY3</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'Detailed Provider'!$S$20</c:f>
              <c:strCache>
                <c:ptCount val="1"/>
                <c:pt idx="0">
                  <c:v>FFY shown in cell B15.
Budget</c:v>
                </c:pt>
              </c:strCache>
            </c:strRef>
          </c:tx>
          <c:spPr>
            <a:solidFill>
              <a:srgbClr val="005940"/>
            </a:solidFill>
            <a:ln>
              <a:noFill/>
            </a:ln>
            <a:effectLst/>
          </c:spPr>
          <c:invertIfNegative val="0"/>
          <c:cat>
            <c:strRef>
              <c:f>'Detailed Provider'!$A$33:$A$56</c:f>
              <c:strCache>
                <c:ptCount val="24"/>
                <c:pt idx="0">
                  <c:v>Supervised Job Search </c:v>
                </c:pt>
                <c:pt idx="1">
                  <c:v>Job Search Training </c:v>
                </c:pt>
                <c:pt idx="2">
                  <c:v>Job Retention  </c:v>
                </c:pt>
                <c:pt idx="3">
                  <c:v>Self-Employment Training </c:v>
                </c:pt>
                <c:pt idx="4">
                  <c:v>Workfare</c:v>
                </c:pt>
                <c:pt idx="5">
                  <c:v>Basic Education or Foundational Skills Instruction  </c:v>
                </c:pt>
                <c:pt idx="6">
                  <c:v>Integrated Education and Training/Bridge Programs  </c:v>
                </c:pt>
                <c:pt idx="7">
                  <c:v>Work Readiness Training  </c:v>
                </c:pt>
                <c:pt idx="8">
                  <c:v>English Language Acquisition  </c:v>
                </c:pt>
                <c:pt idx="9">
                  <c:v>Career/Technical Education Programs or Other Vocational Training </c:v>
                </c:pt>
                <c:pt idx="10">
                  <c:v>Work Activity Program </c:v>
                </c:pt>
                <c:pt idx="11">
                  <c:v>Internship (unsubsidized)  </c:v>
                </c:pt>
                <c:pt idx="12">
                  <c:v>Pre-Apprenticeship (unsubsidized)  </c:v>
                </c:pt>
                <c:pt idx="13">
                  <c:v>Apprenticeship (unsubsidized)  </c:v>
                </c:pt>
                <c:pt idx="14">
                  <c:v>On-the-Job Training (unsubsidized)  </c:v>
                </c:pt>
                <c:pt idx="15">
                  <c:v>Transitional Jobs (unsubsidized)  </c:v>
                </c:pt>
                <c:pt idx="16">
                  <c:v>Customized Training (unsubsidized)</c:v>
                </c:pt>
                <c:pt idx="17">
                  <c:v>Incumbent Worker Training (unsubsidized)</c:v>
                </c:pt>
                <c:pt idx="18">
                  <c:v>Internship (subsidized)  </c:v>
                </c:pt>
                <c:pt idx="19">
                  <c:v>Pre-Apprenticeship (subsidized)  </c:v>
                </c:pt>
                <c:pt idx="20">
                  <c:v>Apprenticeship (subsidized)  </c:v>
                </c:pt>
                <c:pt idx="21">
                  <c:v>Transitional Jobs (subsidized)  </c:v>
                </c:pt>
                <c:pt idx="22">
                  <c:v>Customized Training (subsidized) </c:v>
                </c:pt>
                <c:pt idx="23">
                  <c:v>Incumbent Worker Training (subsidized)</c:v>
                </c:pt>
              </c:strCache>
            </c:strRef>
          </c:cat>
          <c:val>
            <c:numRef>
              <c:f>'Detailed Provider'!$S$33:$S$56</c:f>
              <c:numCache>
                <c:formatCode>_("$"* #,##0_);_("$"* \(#,##0\);_("$"* "-"??_);_(@_)</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0-21AE-49F3-AE8D-6EF548FA5A35}"/>
            </c:ext>
          </c:extLst>
        </c:ser>
        <c:ser>
          <c:idx val="1"/>
          <c:order val="1"/>
          <c:tx>
            <c:strRef>
              <c:f>'Detailed Provider'!$T$20</c:f>
              <c:strCache>
                <c:ptCount val="1"/>
                <c:pt idx="0">
                  <c:v>FFY shown in cell B15. 
Expenditures</c:v>
                </c:pt>
              </c:strCache>
            </c:strRef>
          </c:tx>
          <c:spPr>
            <a:solidFill>
              <a:srgbClr val="007DC9"/>
            </a:solidFill>
            <a:ln>
              <a:noFill/>
            </a:ln>
            <a:effectLst/>
          </c:spPr>
          <c:invertIfNegative val="0"/>
          <c:cat>
            <c:strRef>
              <c:f>'Detailed Provider'!$A$33:$A$56</c:f>
              <c:strCache>
                <c:ptCount val="24"/>
                <c:pt idx="0">
                  <c:v>Supervised Job Search </c:v>
                </c:pt>
                <c:pt idx="1">
                  <c:v>Job Search Training </c:v>
                </c:pt>
                <c:pt idx="2">
                  <c:v>Job Retention  </c:v>
                </c:pt>
                <c:pt idx="3">
                  <c:v>Self-Employment Training </c:v>
                </c:pt>
                <c:pt idx="4">
                  <c:v>Workfare</c:v>
                </c:pt>
                <c:pt idx="5">
                  <c:v>Basic Education or Foundational Skills Instruction  </c:v>
                </c:pt>
                <c:pt idx="6">
                  <c:v>Integrated Education and Training/Bridge Programs  </c:v>
                </c:pt>
                <c:pt idx="7">
                  <c:v>Work Readiness Training  </c:v>
                </c:pt>
                <c:pt idx="8">
                  <c:v>English Language Acquisition  </c:v>
                </c:pt>
                <c:pt idx="9">
                  <c:v>Career/Technical Education Programs or Other Vocational Training </c:v>
                </c:pt>
                <c:pt idx="10">
                  <c:v>Work Activity Program </c:v>
                </c:pt>
                <c:pt idx="11">
                  <c:v>Internship (unsubsidized)  </c:v>
                </c:pt>
                <c:pt idx="12">
                  <c:v>Pre-Apprenticeship (unsubsidized)  </c:v>
                </c:pt>
                <c:pt idx="13">
                  <c:v>Apprenticeship (unsubsidized)  </c:v>
                </c:pt>
                <c:pt idx="14">
                  <c:v>On-the-Job Training (unsubsidized)  </c:v>
                </c:pt>
                <c:pt idx="15">
                  <c:v>Transitional Jobs (unsubsidized)  </c:v>
                </c:pt>
                <c:pt idx="16">
                  <c:v>Customized Training (unsubsidized)</c:v>
                </c:pt>
                <c:pt idx="17">
                  <c:v>Incumbent Worker Training (unsubsidized)</c:v>
                </c:pt>
                <c:pt idx="18">
                  <c:v>Internship (subsidized)  </c:v>
                </c:pt>
                <c:pt idx="19">
                  <c:v>Pre-Apprenticeship (subsidized)  </c:v>
                </c:pt>
                <c:pt idx="20">
                  <c:v>Apprenticeship (subsidized)  </c:v>
                </c:pt>
                <c:pt idx="21">
                  <c:v>Transitional Jobs (subsidized)  </c:v>
                </c:pt>
                <c:pt idx="22">
                  <c:v>Customized Training (subsidized) </c:v>
                </c:pt>
                <c:pt idx="23">
                  <c:v>Incumbent Worker Training (subsidized)</c:v>
                </c:pt>
              </c:strCache>
            </c:strRef>
          </c:cat>
          <c:val>
            <c:numRef>
              <c:f>'Detailed Provider'!$T$33:$T$56</c:f>
              <c:numCache>
                <c:formatCode>_("$"* #,##0_);_("$"* \(#,##0\);_("$"* "-"??_);_(@_)</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1-21AE-49F3-AE8D-6EF548FA5A35}"/>
            </c:ext>
          </c:extLst>
        </c:ser>
        <c:dLbls>
          <c:showLegendKey val="0"/>
          <c:showVal val="0"/>
          <c:showCatName val="0"/>
          <c:showSerName val="0"/>
          <c:showPercent val="0"/>
          <c:showBubbleSize val="0"/>
        </c:dLbls>
        <c:gapWidth val="219"/>
        <c:overlap val="-27"/>
        <c:axId val="1265268175"/>
        <c:axId val="1265275855"/>
      </c:barChart>
      <c:catAx>
        <c:axId val="1265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5275855"/>
        <c:crosses val="autoZero"/>
        <c:auto val="1"/>
        <c:lblAlgn val="ctr"/>
        <c:lblOffset val="100"/>
        <c:noMultiLvlLbl val="0"/>
      </c:catAx>
      <c:valAx>
        <c:axId val="1265275855"/>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52681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"Total SNAP E&amp;T Federal Funding"</c:f>
          <c:strCache>
            <c:ptCount val="1"/>
            <c:pt idx="0">
              <c:v>Total SNAP E&amp;T Federal Funding</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'Detailed Provider'!$C$20</c:f>
              <c:strCache>
                <c:ptCount val="1"/>
                <c:pt idx="0">
                  <c:v>FFY shown in cell B13.
Budget</c:v>
                </c:pt>
              </c:strCache>
            </c:strRef>
          </c:tx>
          <c:spPr>
            <a:solidFill>
              <a:srgbClr val="005940"/>
            </a:solidFill>
            <a:ln>
              <a:noFill/>
            </a:ln>
            <a:effectLst/>
          </c:spPr>
          <c:invertIfNegative val="0"/>
          <c:cat>
            <c:strRef>
              <c:f>'Detailed Provider'!$B$13:$B$15</c:f>
              <c:strCache>
                <c:ptCount val="3"/>
                <c:pt idx="0">
                  <c:v>FFY1</c:v>
                </c:pt>
                <c:pt idx="1">
                  <c:v>FFY2</c:v>
                </c:pt>
                <c:pt idx="2">
                  <c:v>FFY3</c:v>
                </c:pt>
              </c:strCache>
            </c:strRef>
          </c:cat>
          <c:val>
            <c:numRef>
              <c:f>('Detailed Provider'!$C$21,'Detailed Provider'!$K$21,'Detailed Provider'!$S$21)</c:f>
              <c:numCache>
                <c:formatCode>_("$"* #,##0_);_("$"* \(#,##0\);_("$"* "-"??_);_(@_)</c:formatCode>
                <c:ptCount val="3"/>
                <c:pt idx="0">
                  <c:v>0</c:v>
                </c:pt>
                <c:pt idx="1">
                  <c:v>0</c:v>
                </c:pt>
                <c:pt idx="2">
                  <c:v>0</c:v>
                </c:pt>
              </c:numCache>
            </c:numRef>
          </c:val>
          <c:extLst>
            <c:ext xmlns:c16="http://schemas.microsoft.com/office/drawing/2014/chart" uri="{C3380CC4-5D6E-409C-BE32-E72D297353CC}">
              <c16:uniqueId val="{00000000-0835-4ECC-AA9F-2F011FEFFD1E}"/>
            </c:ext>
          </c:extLst>
        </c:ser>
        <c:ser>
          <c:idx val="1"/>
          <c:order val="1"/>
          <c:tx>
            <c:strRef>
              <c:f>'Detailed Provider'!$D$20</c:f>
              <c:strCache>
                <c:ptCount val="1"/>
                <c:pt idx="0">
                  <c:v>FFY shown in cell B13. 
Expenditures</c:v>
                </c:pt>
              </c:strCache>
            </c:strRef>
          </c:tx>
          <c:spPr>
            <a:solidFill>
              <a:srgbClr val="007DC9"/>
            </a:solidFill>
            <a:ln>
              <a:noFill/>
            </a:ln>
            <a:effectLst/>
          </c:spPr>
          <c:invertIfNegative val="0"/>
          <c:cat>
            <c:strRef>
              <c:f>'Detailed Provider'!$B$13:$B$15</c:f>
              <c:strCache>
                <c:ptCount val="3"/>
                <c:pt idx="0">
                  <c:v>FFY1</c:v>
                </c:pt>
                <c:pt idx="1">
                  <c:v>FFY2</c:v>
                </c:pt>
                <c:pt idx="2">
                  <c:v>FFY3</c:v>
                </c:pt>
              </c:strCache>
            </c:strRef>
          </c:cat>
          <c:val>
            <c:numRef>
              <c:f>('Detailed Provider'!$D$21,'Detailed Provider'!$L$21,'Detailed Provider'!$T$21)</c:f>
              <c:numCache>
                <c:formatCode>_("$"* #,##0_);_("$"* \(#,##0\);_("$"* "-"??_);_(@_)</c:formatCode>
                <c:ptCount val="3"/>
                <c:pt idx="0">
                  <c:v>0</c:v>
                </c:pt>
                <c:pt idx="1">
                  <c:v>0</c:v>
                </c:pt>
                <c:pt idx="2">
                  <c:v>0</c:v>
                </c:pt>
              </c:numCache>
            </c:numRef>
          </c:val>
          <c:extLst>
            <c:ext xmlns:c16="http://schemas.microsoft.com/office/drawing/2014/chart" uri="{C3380CC4-5D6E-409C-BE32-E72D297353CC}">
              <c16:uniqueId val="{00000001-0835-4ECC-AA9F-2F011FEFFD1E}"/>
            </c:ext>
          </c:extLst>
        </c:ser>
        <c:dLbls>
          <c:showLegendKey val="0"/>
          <c:showVal val="0"/>
          <c:showCatName val="0"/>
          <c:showSerName val="0"/>
          <c:showPercent val="0"/>
          <c:showBubbleSize val="0"/>
        </c:dLbls>
        <c:gapWidth val="219"/>
        <c:overlap val="-27"/>
        <c:axId val="1127197727"/>
        <c:axId val="1127198207"/>
      </c:barChart>
      <c:lineChart>
        <c:grouping val="standard"/>
        <c:varyColors val="0"/>
        <c:ser>
          <c:idx val="2"/>
          <c:order val="2"/>
          <c:tx>
            <c:strRef>
              <c:f>'Detailed Provider'!$G$20</c:f>
              <c:strCache>
                <c:ptCount val="1"/>
                <c:pt idx="0">
                  <c:v>FFY shown in cell B13.
Actual participants </c:v>
                </c:pt>
              </c:strCache>
            </c:strRef>
          </c:tx>
          <c:spPr>
            <a:ln w="28575" cap="rnd">
              <a:solidFill>
                <a:srgbClr val="F57317"/>
              </a:solidFill>
              <a:round/>
            </a:ln>
            <a:effectLst/>
          </c:spPr>
          <c:marker>
            <c:symbol val="none"/>
          </c:marker>
          <c:cat>
            <c:strRef>
              <c:f>('Detailed Provider'!$C$19,'Detailed Provider'!$K$19,'Detailed Provider'!$S$19)</c:f>
              <c:strCache>
                <c:ptCount val="3"/>
                <c:pt idx="0">
                  <c:v>FFY1</c:v>
                </c:pt>
                <c:pt idx="1">
                  <c:v>FFY2</c:v>
                </c:pt>
                <c:pt idx="2">
                  <c:v>FFY3</c:v>
                </c:pt>
              </c:strCache>
            </c:strRef>
          </c:cat>
          <c:val>
            <c:numRef>
              <c:f>('Detailed Provider'!$G$21,'Detailed Provider'!$O$21,'Detailed Provider'!$W$21)</c:f>
              <c:numCache>
                <c:formatCode>_(* #,##0_);_(* \(#,##0\);_(* "-"??_);_(@_)</c:formatCode>
                <c:ptCount val="3"/>
                <c:pt idx="0">
                  <c:v>0</c:v>
                </c:pt>
                <c:pt idx="1">
                  <c:v>0</c:v>
                </c:pt>
                <c:pt idx="2">
                  <c:v>0</c:v>
                </c:pt>
              </c:numCache>
            </c:numRef>
          </c:val>
          <c:smooth val="0"/>
          <c:extLst>
            <c:ext xmlns:c16="http://schemas.microsoft.com/office/drawing/2014/chart" uri="{C3380CC4-5D6E-409C-BE32-E72D297353CC}">
              <c16:uniqueId val="{00000002-0835-4ECC-AA9F-2F011FEFFD1E}"/>
            </c:ext>
          </c:extLst>
        </c:ser>
        <c:dLbls>
          <c:showLegendKey val="0"/>
          <c:showVal val="0"/>
          <c:showCatName val="0"/>
          <c:showSerName val="0"/>
          <c:showPercent val="0"/>
          <c:showBubbleSize val="0"/>
        </c:dLbls>
        <c:marker val="1"/>
        <c:smooth val="0"/>
        <c:axId val="1419439087"/>
        <c:axId val="1432610063"/>
      </c:lineChart>
      <c:catAx>
        <c:axId val="11271977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7198207"/>
        <c:crosses val="autoZero"/>
        <c:auto val="1"/>
        <c:lblAlgn val="ctr"/>
        <c:lblOffset val="100"/>
        <c:noMultiLvlLbl val="0"/>
      </c:catAx>
      <c:valAx>
        <c:axId val="1127198207"/>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27197727"/>
        <c:crosses val="autoZero"/>
        <c:crossBetween val="between"/>
      </c:valAx>
      <c:valAx>
        <c:axId val="1432610063"/>
        <c:scaling>
          <c:orientation val="minMax"/>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19439087"/>
        <c:crosses val="max"/>
        <c:crossBetween val="between"/>
      </c:valAx>
      <c:catAx>
        <c:axId val="1419439087"/>
        <c:scaling>
          <c:orientation val="minMax"/>
        </c:scaling>
        <c:delete val="1"/>
        <c:axPos val="b"/>
        <c:numFmt formatCode="General" sourceLinked="1"/>
        <c:majorTickMark val="out"/>
        <c:minorTickMark val="none"/>
        <c:tickLblPos val="nextTo"/>
        <c:crossAx val="1432610063"/>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100%</a:t>
            </a:r>
            <a:r>
              <a:rPr lang="en-US" baseline="0"/>
              <a:t> Funds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'Program Overview'!$B$18</c:f>
              <c:strCache>
                <c:ptCount val="1"/>
                <c:pt idx="0">
                  <c:v>FFY shown in cell B11.
Budget</c:v>
                </c:pt>
              </c:strCache>
            </c:strRef>
          </c:tx>
          <c:spPr>
            <a:solidFill>
              <a:srgbClr val="005940"/>
            </a:solidFill>
            <a:ln>
              <a:noFill/>
            </a:ln>
            <a:effectLst/>
          </c:spPr>
          <c:invertIfNegative val="0"/>
          <c:cat>
            <c:strRef>
              <c:f>'Program Overview'!$B$11:$B$14</c:f>
              <c:strCache>
                <c:ptCount val="3"/>
                <c:pt idx="0">
                  <c:v>FFY1</c:v>
                </c:pt>
                <c:pt idx="1">
                  <c:v>FFY2</c:v>
                </c:pt>
                <c:pt idx="2">
                  <c:v>FFY3</c:v>
                </c:pt>
              </c:strCache>
            </c:strRef>
          </c:cat>
          <c:val>
            <c:numRef>
              <c:f>('Program Overview'!$B$21,'Program Overview'!$G$21,'Program Overview'!$L$21)</c:f>
              <c:numCache>
                <c:formatCode>_("$"* #,##0_);_("$"* \(#,##0\);_("$"* "-"??_);_(@_)</c:formatCode>
                <c:ptCount val="3"/>
                <c:pt idx="0">
                  <c:v>0</c:v>
                </c:pt>
                <c:pt idx="1">
                  <c:v>0</c:v>
                </c:pt>
                <c:pt idx="2">
                  <c:v>0</c:v>
                </c:pt>
              </c:numCache>
            </c:numRef>
          </c:val>
          <c:extLst>
            <c:ext xmlns:c16="http://schemas.microsoft.com/office/drawing/2014/chart" uri="{C3380CC4-5D6E-409C-BE32-E72D297353CC}">
              <c16:uniqueId val="{00000000-AECE-4975-B302-1BC434ECB5F5}"/>
            </c:ext>
          </c:extLst>
        </c:ser>
        <c:ser>
          <c:idx val="1"/>
          <c:order val="1"/>
          <c:tx>
            <c:strRef>
              <c:f>'Program Overview'!$C$18</c:f>
              <c:strCache>
                <c:ptCount val="1"/>
                <c:pt idx="0">
                  <c:v>FFY shown in cell B11.
Actual</c:v>
                </c:pt>
              </c:strCache>
            </c:strRef>
          </c:tx>
          <c:spPr>
            <a:solidFill>
              <a:srgbClr val="007DC9"/>
            </a:solidFill>
            <a:ln>
              <a:noFill/>
            </a:ln>
            <a:effectLst/>
          </c:spPr>
          <c:invertIfNegative val="0"/>
          <c:cat>
            <c:strRef>
              <c:f>'Program Overview'!$B$11:$B$14</c:f>
              <c:strCache>
                <c:ptCount val="3"/>
                <c:pt idx="0">
                  <c:v>FFY1</c:v>
                </c:pt>
                <c:pt idx="1">
                  <c:v>FFY2</c:v>
                </c:pt>
                <c:pt idx="2">
                  <c:v>FFY3</c:v>
                </c:pt>
              </c:strCache>
            </c:strRef>
          </c:cat>
          <c:val>
            <c:numRef>
              <c:f>('Program Overview'!$C$21,'Program Overview'!$H$21,'Program Overview'!$M$21)</c:f>
              <c:numCache>
                <c:formatCode>_("$"* #,##0_);_("$"* \(#,##0\);_("$"* "-"??_);_(@_)</c:formatCode>
                <c:ptCount val="3"/>
                <c:pt idx="0">
                  <c:v>0</c:v>
                </c:pt>
                <c:pt idx="1">
                  <c:v>0</c:v>
                </c:pt>
                <c:pt idx="2">
                  <c:v>0</c:v>
                </c:pt>
              </c:numCache>
            </c:numRef>
          </c:val>
          <c:extLst>
            <c:ext xmlns:c16="http://schemas.microsoft.com/office/drawing/2014/chart" uri="{C3380CC4-5D6E-409C-BE32-E72D297353CC}">
              <c16:uniqueId val="{00000001-AECE-4975-B302-1BC434ECB5F5}"/>
            </c:ext>
          </c:extLst>
        </c:ser>
        <c:dLbls>
          <c:showLegendKey val="0"/>
          <c:showVal val="0"/>
          <c:showCatName val="0"/>
          <c:showSerName val="0"/>
          <c:showPercent val="0"/>
          <c:showBubbleSize val="0"/>
        </c:dLbls>
        <c:gapWidth val="219"/>
        <c:overlap val="-27"/>
        <c:axId val="1132441567"/>
        <c:axId val="1132443967"/>
      </c:barChart>
      <c:lineChart>
        <c:grouping val="standard"/>
        <c:varyColors val="0"/>
        <c:ser>
          <c:idx val="2"/>
          <c:order val="2"/>
          <c:tx>
            <c:v>Participants</c:v>
          </c:tx>
          <c:spPr>
            <a:ln w="28575" cap="rnd">
              <a:solidFill>
                <a:srgbClr val="F57317"/>
              </a:solidFill>
              <a:round/>
            </a:ln>
            <a:effectLst/>
          </c:spPr>
          <c:marker>
            <c:symbol val="none"/>
          </c:marker>
          <c:cat>
            <c:strRef>
              <c:f>('Program Overview'!$B$17,'Program Overview'!$G$17,'Program Overview'!$L$17)</c:f>
              <c:strCache>
                <c:ptCount val="3"/>
                <c:pt idx="0">
                  <c:v>FFY1</c:v>
                </c:pt>
                <c:pt idx="1">
                  <c:v>FFY2</c:v>
                </c:pt>
                <c:pt idx="2">
                  <c:v>FFY3</c:v>
                </c:pt>
              </c:strCache>
            </c:strRef>
          </c:cat>
          <c:val>
            <c:numRef>
              <c:f>('Program Overview'!$C$28,'Program Overview'!$H$28,'Program Overview'!$M$28)</c:f>
              <c:numCache>
                <c:formatCode>_(* #,##0_);_(* \(#,##0\);_(* "-"??_);_(@_)</c:formatCode>
                <c:ptCount val="3"/>
                <c:pt idx="0">
                  <c:v>0</c:v>
                </c:pt>
                <c:pt idx="1">
                  <c:v>0</c:v>
                </c:pt>
                <c:pt idx="2">
                  <c:v>0</c:v>
                </c:pt>
              </c:numCache>
            </c:numRef>
          </c:val>
          <c:smooth val="0"/>
          <c:extLst>
            <c:ext xmlns:c16="http://schemas.microsoft.com/office/drawing/2014/chart" uri="{C3380CC4-5D6E-409C-BE32-E72D297353CC}">
              <c16:uniqueId val="{00000002-AECE-4975-B302-1BC434ECB5F5}"/>
            </c:ext>
          </c:extLst>
        </c:ser>
        <c:dLbls>
          <c:showLegendKey val="0"/>
          <c:showVal val="0"/>
          <c:showCatName val="0"/>
          <c:showSerName val="0"/>
          <c:showPercent val="0"/>
          <c:showBubbleSize val="0"/>
        </c:dLbls>
        <c:marker val="1"/>
        <c:smooth val="0"/>
        <c:axId val="281737439"/>
        <c:axId val="281760479"/>
      </c:lineChart>
      <c:catAx>
        <c:axId val="1132441567"/>
        <c:scaling>
          <c:orientation val="minMax"/>
        </c:scaling>
        <c:delete val="0"/>
        <c:axPos val="b"/>
        <c:numFmt formatCode="&quot;$&quot;#,##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2443967"/>
        <c:crosses val="autoZero"/>
        <c:auto val="1"/>
        <c:lblAlgn val="ctr"/>
        <c:lblOffset val="100"/>
        <c:noMultiLvlLbl val="0"/>
      </c:catAx>
      <c:valAx>
        <c:axId val="1132443967"/>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en-US"/>
          </a:p>
        </c:txPr>
        <c:crossAx val="1132441567"/>
        <c:crosses val="autoZero"/>
        <c:crossBetween val="between"/>
      </c:valAx>
      <c:valAx>
        <c:axId val="281760479"/>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1737439"/>
        <c:crosses val="max"/>
        <c:crossBetween val="between"/>
      </c:valAx>
      <c:catAx>
        <c:axId val="281737439"/>
        <c:scaling>
          <c:orientation val="minMax"/>
        </c:scaling>
        <c:delete val="1"/>
        <c:axPos val="b"/>
        <c:numFmt formatCode="General" sourceLinked="1"/>
        <c:majorTickMark val="out"/>
        <c:minorTickMark val="none"/>
        <c:tickLblPos val="nextTo"/>
        <c:crossAx val="281760479"/>
        <c:crosses val="autoZero"/>
        <c:auto val="1"/>
        <c:lblAlgn val="ctr"/>
        <c:lblOffset val="100"/>
        <c:noMultiLvlLbl val="0"/>
      </c:catAx>
      <c:spPr>
        <a:noFill/>
        <a:ln>
          <a:noFill/>
        </a:ln>
        <a:effectLst/>
      </c:spPr>
    </c:plotArea>
    <c:legend>
      <c:legendPos val="b"/>
      <c:layout>
        <c:manualLayout>
          <c:xMode val="edge"/>
          <c:yMode val="edge"/>
          <c:x val="6.3289588801399829E-2"/>
          <c:y val="0.88063576933519916"/>
          <c:w val="0.75675415573053373"/>
          <c:h val="9.814407151360721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50/50 Administrative Funds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'Program Overview'!$B$18</c:f>
              <c:strCache>
                <c:ptCount val="1"/>
                <c:pt idx="0">
                  <c:v>FFY shown in cell B11.
Budget</c:v>
                </c:pt>
              </c:strCache>
            </c:strRef>
          </c:tx>
          <c:spPr>
            <a:solidFill>
              <a:srgbClr val="005940"/>
            </a:solidFill>
            <a:ln>
              <a:noFill/>
            </a:ln>
            <a:effectLst/>
          </c:spPr>
          <c:invertIfNegative val="0"/>
          <c:cat>
            <c:strRef>
              <c:f>'Program Overview'!$B$11:$B$14</c:f>
              <c:strCache>
                <c:ptCount val="3"/>
                <c:pt idx="0">
                  <c:v>FFY1</c:v>
                </c:pt>
                <c:pt idx="1">
                  <c:v>FFY2</c:v>
                </c:pt>
                <c:pt idx="2">
                  <c:v>FFY3</c:v>
                </c:pt>
              </c:strCache>
            </c:strRef>
          </c:cat>
          <c:val>
            <c:numRef>
              <c:f>('Program Overview'!$B$22,'Program Overview'!$G$22,'Program Overview'!$L$22)</c:f>
              <c:numCache>
                <c:formatCode>_("$"* #,##0_);_("$"* \(#,##0\);_("$"* "-"??_);_(@_)</c:formatCode>
                <c:ptCount val="3"/>
                <c:pt idx="0">
                  <c:v>0</c:v>
                </c:pt>
                <c:pt idx="1">
                  <c:v>0</c:v>
                </c:pt>
                <c:pt idx="2">
                  <c:v>0</c:v>
                </c:pt>
              </c:numCache>
            </c:numRef>
          </c:val>
          <c:extLst>
            <c:ext xmlns:c16="http://schemas.microsoft.com/office/drawing/2014/chart" uri="{C3380CC4-5D6E-409C-BE32-E72D297353CC}">
              <c16:uniqueId val="{00000000-C55D-4CFC-86B9-6EEFFA7EEA21}"/>
            </c:ext>
          </c:extLst>
        </c:ser>
        <c:ser>
          <c:idx val="1"/>
          <c:order val="1"/>
          <c:tx>
            <c:strRef>
              <c:f>'Program Overview'!$C$18</c:f>
              <c:strCache>
                <c:ptCount val="1"/>
                <c:pt idx="0">
                  <c:v>FFY shown in cell B11.
Actual</c:v>
                </c:pt>
              </c:strCache>
            </c:strRef>
          </c:tx>
          <c:spPr>
            <a:solidFill>
              <a:srgbClr val="007DC9"/>
            </a:solidFill>
            <a:ln>
              <a:noFill/>
            </a:ln>
            <a:effectLst/>
          </c:spPr>
          <c:invertIfNegative val="0"/>
          <c:cat>
            <c:strRef>
              <c:f>'Program Overview'!$B$11:$B$14</c:f>
              <c:strCache>
                <c:ptCount val="3"/>
                <c:pt idx="0">
                  <c:v>FFY1</c:v>
                </c:pt>
                <c:pt idx="1">
                  <c:v>FFY2</c:v>
                </c:pt>
                <c:pt idx="2">
                  <c:v>FFY3</c:v>
                </c:pt>
              </c:strCache>
            </c:strRef>
          </c:cat>
          <c:val>
            <c:numRef>
              <c:f>('Program Overview'!$C$22,'Program Overview'!$H$22,'Program Overview'!$M$22)</c:f>
              <c:numCache>
                <c:formatCode>_("$"* #,##0_);_("$"* \(#,##0\);_("$"* "-"??_);_(@_)</c:formatCode>
                <c:ptCount val="3"/>
                <c:pt idx="0">
                  <c:v>0</c:v>
                </c:pt>
                <c:pt idx="1">
                  <c:v>0</c:v>
                </c:pt>
                <c:pt idx="2">
                  <c:v>0</c:v>
                </c:pt>
              </c:numCache>
            </c:numRef>
          </c:val>
          <c:extLst>
            <c:ext xmlns:c16="http://schemas.microsoft.com/office/drawing/2014/chart" uri="{C3380CC4-5D6E-409C-BE32-E72D297353CC}">
              <c16:uniqueId val="{00000001-C55D-4CFC-86B9-6EEFFA7EEA21}"/>
            </c:ext>
          </c:extLst>
        </c:ser>
        <c:dLbls>
          <c:showLegendKey val="0"/>
          <c:showVal val="0"/>
          <c:showCatName val="0"/>
          <c:showSerName val="0"/>
          <c:showPercent val="0"/>
          <c:showBubbleSize val="0"/>
        </c:dLbls>
        <c:gapWidth val="219"/>
        <c:overlap val="-27"/>
        <c:axId val="1132441567"/>
        <c:axId val="1132443967"/>
      </c:barChart>
      <c:lineChart>
        <c:grouping val="standard"/>
        <c:varyColors val="0"/>
        <c:ser>
          <c:idx val="2"/>
          <c:order val="2"/>
          <c:tx>
            <c:v>Participants</c:v>
          </c:tx>
          <c:spPr>
            <a:ln w="28575" cap="rnd">
              <a:solidFill>
                <a:srgbClr val="F57317"/>
              </a:solidFill>
              <a:round/>
            </a:ln>
            <a:effectLst/>
          </c:spPr>
          <c:marker>
            <c:symbol val="none"/>
          </c:marker>
          <c:cat>
            <c:strRef>
              <c:f>('Program Overview'!$B$17,'Program Overview'!$G$17,'Program Overview'!$L$17)</c:f>
              <c:strCache>
                <c:ptCount val="3"/>
                <c:pt idx="0">
                  <c:v>FFY1</c:v>
                </c:pt>
                <c:pt idx="1">
                  <c:v>FFY2</c:v>
                </c:pt>
                <c:pt idx="2">
                  <c:v>FFY3</c:v>
                </c:pt>
              </c:strCache>
            </c:strRef>
          </c:cat>
          <c:val>
            <c:numRef>
              <c:f>('Program Overview'!$C$28,'Program Overview'!$H$28,'Program Overview'!$M$28)</c:f>
              <c:numCache>
                <c:formatCode>_(* #,##0_);_(* \(#,##0\);_(* "-"??_);_(@_)</c:formatCode>
                <c:ptCount val="3"/>
                <c:pt idx="0">
                  <c:v>0</c:v>
                </c:pt>
                <c:pt idx="1">
                  <c:v>0</c:v>
                </c:pt>
                <c:pt idx="2">
                  <c:v>0</c:v>
                </c:pt>
              </c:numCache>
            </c:numRef>
          </c:val>
          <c:smooth val="0"/>
          <c:extLst>
            <c:ext xmlns:c16="http://schemas.microsoft.com/office/drawing/2014/chart" uri="{C3380CC4-5D6E-409C-BE32-E72D297353CC}">
              <c16:uniqueId val="{00000002-C55D-4CFC-86B9-6EEFFA7EEA21}"/>
            </c:ext>
          </c:extLst>
        </c:ser>
        <c:dLbls>
          <c:showLegendKey val="0"/>
          <c:showVal val="0"/>
          <c:showCatName val="0"/>
          <c:showSerName val="0"/>
          <c:showPercent val="0"/>
          <c:showBubbleSize val="0"/>
        </c:dLbls>
        <c:marker val="1"/>
        <c:smooth val="0"/>
        <c:axId val="281737439"/>
        <c:axId val="281760479"/>
      </c:lineChart>
      <c:catAx>
        <c:axId val="11324415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2443967"/>
        <c:crosses val="autoZero"/>
        <c:auto val="1"/>
        <c:lblAlgn val="ctr"/>
        <c:lblOffset val="100"/>
        <c:noMultiLvlLbl val="0"/>
      </c:catAx>
      <c:valAx>
        <c:axId val="1132443967"/>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2441567"/>
        <c:crosses val="autoZero"/>
        <c:crossBetween val="between"/>
      </c:valAx>
      <c:valAx>
        <c:axId val="281760479"/>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1737439"/>
        <c:crosses val="max"/>
        <c:crossBetween val="between"/>
      </c:valAx>
      <c:catAx>
        <c:axId val="281737439"/>
        <c:scaling>
          <c:orientation val="minMax"/>
        </c:scaling>
        <c:delete val="1"/>
        <c:axPos val="b"/>
        <c:numFmt formatCode="General" sourceLinked="1"/>
        <c:majorTickMark val="out"/>
        <c:minorTickMark val="none"/>
        <c:tickLblPos val="nextTo"/>
        <c:crossAx val="281760479"/>
        <c:crosses val="autoZero"/>
        <c:auto val="1"/>
        <c:lblAlgn val="ctr"/>
        <c:lblOffset val="100"/>
        <c:noMultiLvlLbl val="0"/>
      </c:catAx>
      <c:spPr>
        <a:noFill/>
        <a:ln>
          <a:noFill/>
        </a:ln>
        <a:effectLst/>
      </c:spPr>
    </c:plotArea>
    <c:legend>
      <c:legendPos val="b"/>
      <c:layout>
        <c:manualLayout>
          <c:xMode val="edge"/>
          <c:yMode val="edge"/>
          <c:x val="6.3289588801399829E-2"/>
          <c:y val="0.88063576933519916"/>
          <c:w val="0.75675415573053373"/>
          <c:h val="9.814407151360721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50/50 Participant Reimbursement</a:t>
            </a:r>
            <a:r>
              <a:rPr lang="en-US" baseline="0"/>
              <a:t> Funds</a:t>
            </a:r>
            <a:r>
              <a:rPr lang="en-US"/>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'Program Overview'!$B$18</c:f>
              <c:strCache>
                <c:ptCount val="1"/>
                <c:pt idx="0">
                  <c:v>FFY shown in cell B11.
Budget</c:v>
                </c:pt>
              </c:strCache>
            </c:strRef>
          </c:tx>
          <c:spPr>
            <a:solidFill>
              <a:srgbClr val="005940"/>
            </a:solidFill>
            <a:ln>
              <a:noFill/>
            </a:ln>
            <a:effectLst/>
          </c:spPr>
          <c:invertIfNegative val="0"/>
          <c:cat>
            <c:strRef>
              <c:f>'Program Overview'!$B$11:$B$14</c:f>
              <c:strCache>
                <c:ptCount val="3"/>
                <c:pt idx="0">
                  <c:v>FFY1</c:v>
                </c:pt>
                <c:pt idx="1">
                  <c:v>FFY2</c:v>
                </c:pt>
                <c:pt idx="2">
                  <c:v>FFY3</c:v>
                </c:pt>
              </c:strCache>
            </c:strRef>
          </c:cat>
          <c:val>
            <c:numRef>
              <c:f>('Program Overview'!$B$23,'Program Overview'!$G$23,'Program Overview'!$L$23)</c:f>
              <c:numCache>
                <c:formatCode>_("$"* #,##0_);_("$"* \(#,##0\);_("$"* "-"??_);_(@_)</c:formatCode>
                <c:ptCount val="3"/>
                <c:pt idx="0">
                  <c:v>0</c:v>
                </c:pt>
                <c:pt idx="1">
                  <c:v>0</c:v>
                </c:pt>
                <c:pt idx="2">
                  <c:v>0</c:v>
                </c:pt>
              </c:numCache>
            </c:numRef>
          </c:val>
          <c:extLst>
            <c:ext xmlns:c16="http://schemas.microsoft.com/office/drawing/2014/chart" uri="{C3380CC4-5D6E-409C-BE32-E72D297353CC}">
              <c16:uniqueId val="{00000000-5E53-46DE-91DE-40404CCB534F}"/>
            </c:ext>
          </c:extLst>
        </c:ser>
        <c:ser>
          <c:idx val="1"/>
          <c:order val="1"/>
          <c:tx>
            <c:strRef>
              <c:f>'Program Overview'!$C$18</c:f>
              <c:strCache>
                <c:ptCount val="1"/>
                <c:pt idx="0">
                  <c:v>FFY shown in cell B11.
Actual</c:v>
                </c:pt>
              </c:strCache>
            </c:strRef>
          </c:tx>
          <c:spPr>
            <a:solidFill>
              <a:srgbClr val="007DC9"/>
            </a:solidFill>
            <a:ln>
              <a:noFill/>
            </a:ln>
            <a:effectLst/>
          </c:spPr>
          <c:invertIfNegative val="0"/>
          <c:cat>
            <c:strRef>
              <c:f>'Program Overview'!$B$11:$B$14</c:f>
              <c:strCache>
                <c:ptCount val="3"/>
                <c:pt idx="0">
                  <c:v>FFY1</c:v>
                </c:pt>
                <c:pt idx="1">
                  <c:v>FFY2</c:v>
                </c:pt>
                <c:pt idx="2">
                  <c:v>FFY3</c:v>
                </c:pt>
              </c:strCache>
            </c:strRef>
          </c:cat>
          <c:val>
            <c:numRef>
              <c:f>('Program Overview'!$C$23,'Program Overview'!$H$23,'Program Overview'!$M$23)</c:f>
              <c:numCache>
                <c:formatCode>_("$"* #,##0_);_("$"* \(#,##0\);_("$"* "-"??_);_(@_)</c:formatCode>
                <c:ptCount val="3"/>
                <c:pt idx="0">
                  <c:v>0</c:v>
                </c:pt>
                <c:pt idx="1">
                  <c:v>0</c:v>
                </c:pt>
                <c:pt idx="2">
                  <c:v>0</c:v>
                </c:pt>
              </c:numCache>
            </c:numRef>
          </c:val>
          <c:extLst>
            <c:ext xmlns:c16="http://schemas.microsoft.com/office/drawing/2014/chart" uri="{C3380CC4-5D6E-409C-BE32-E72D297353CC}">
              <c16:uniqueId val="{00000001-5E53-46DE-91DE-40404CCB534F}"/>
            </c:ext>
          </c:extLst>
        </c:ser>
        <c:dLbls>
          <c:showLegendKey val="0"/>
          <c:showVal val="0"/>
          <c:showCatName val="0"/>
          <c:showSerName val="0"/>
          <c:showPercent val="0"/>
          <c:showBubbleSize val="0"/>
        </c:dLbls>
        <c:gapWidth val="219"/>
        <c:overlap val="-27"/>
        <c:axId val="1132441567"/>
        <c:axId val="1132443967"/>
      </c:barChart>
      <c:lineChart>
        <c:grouping val="standard"/>
        <c:varyColors val="0"/>
        <c:ser>
          <c:idx val="2"/>
          <c:order val="2"/>
          <c:tx>
            <c:v>Participants</c:v>
          </c:tx>
          <c:spPr>
            <a:ln w="28575" cap="rnd">
              <a:solidFill>
                <a:srgbClr val="F57317"/>
              </a:solidFill>
              <a:round/>
            </a:ln>
            <a:effectLst/>
          </c:spPr>
          <c:marker>
            <c:symbol val="none"/>
          </c:marker>
          <c:cat>
            <c:strRef>
              <c:f>('Program Overview'!$B$17,'Program Overview'!$G$17,'Program Overview'!$L$17)</c:f>
              <c:strCache>
                <c:ptCount val="3"/>
                <c:pt idx="0">
                  <c:v>FFY1</c:v>
                </c:pt>
                <c:pt idx="1">
                  <c:v>FFY2</c:v>
                </c:pt>
                <c:pt idx="2">
                  <c:v>FFY3</c:v>
                </c:pt>
              </c:strCache>
            </c:strRef>
          </c:cat>
          <c:val>
            <c:numRef>
              <c:f>('Program Overview'!$C$28,'Program Overview'!$H$28,'Program Overview'!$M$28)</c:f>
              <c:numCache>
                <c:formatCode>_(* #,##0_);_(* \(#,##0\);_(* "-"??_);_(@_)</c:formatCode>
                <c:ptCount val="3"/>
                <c:pt idx="0">
                  <c:v>0</c:v>
                </c:pt>
                <c:pt idx="1">
                  <c:v>0</c:v>
                </c:pt>
                <c:pt idx="2">
                  <c:v>0</c:v>
                </c:pt>
              </c:numCache>
            </c:numRef>
          </c:val>
          <c:smooth val="0"/>
          <c:extLst>
            <c:ext xmlns:c16="http://schemas.microsoft.com/office/drawing/2014/chart" uri="{C3380CC4-5D6E-409C-BE32-E72D297353CC}">
              <c16:uniqueId val="{00000002-5E53-46DE-91DE-40404CCB534F}"/>
            </c:ext>
          </c:extLst>
        </c:ser>
        <c:dLbls>
          <c:showLegendKey val="0"/>
          <c:showVal val="0"/>
          <c:showCatName val="0"/>
          <c:showSerName val="0"/>
          <c:showPercent val="0"/>
          <c:showBubbleSize val="0"/>
        </c:dLbls>
        <c:marker val="1"/>
        <c:smooth val="0"/>
        <c:axId val="281737439"/>
        <c:axId val="281760479"/>
      </c:lineChart>
      <c:catAx>
        <c:axId val="11324415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2443967"/>
        <c:crosses val="autoZero"/>
        <c:auto val="1"/>
        <c:lblAlgn val="ctr"/>
        <c:lblOffset val="100"/>
        <c:noMultiLvlLbl val="0"/>
      </c:catAx>
      <c:valAx>
        <c:axId val="1132443967"/>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2441567"/>
        <c:crosses val="autoZero"/>
        <c:crossBetween val="between"/>
      </c:valAx>
      <c:valAx>
        <c:axId val="281760479"/>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1737439"/>
        <c:crosses val="max"/>
        <c:crossBetween val="between"/>
      </c:valAx>
      <c:catAx>
        <c:axId val="281737439"/>
        <c:scaling>
          <c:orientation val="minMax"/>
        </c:scaling>
        <c:delete val="1"/>
        <c:axPos val="b"/>
        <c:numFmt formatCode="General" sourceLinked="1"/>
        <c:majorTickMark val="out"/>
        <c:minorTickMark val="none"/>
        <c:tickLblPos val="nextTo"/>
        <c:crossAx val="281760479"/>
        <c:crosses val="autoZero"/>
        <c:auto val="1"/>
        <c:lblAlgn val="ctr"/>
        <c:lblOffset val="100"/>
        <c:noMultiLvlLbl val="0"/>
      </c:catAx>
      <c:spPr>
        <a:noFill/>
        <a:ln>
          <a:noFill/>
        </a:ln>
        <a:effectLst/>
      </c:spPr>
    </c:plotArea>
    <c:legend>
      <c:legendPos val="b"/>
      <c:layout>
        <c:manualLayout>
          <c:xMode val="edge"/>
          <c:yMode val="edge"/>
          <c:x val="6.3289588801399829E-2"/>
          <c:y val="0.88063576933519916"/>
          <c:w val="0.75675415573053373"/>
          <c:h val="9.814407151360721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ABAWD Pledge Funds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'Program Overview'!$B$18</c:f>
              <c:strCache>
                <c:ptCount val="1"/>
                <c:pt idx="0">
                  <c:v>FFY shown in cell B11.
Budget</c:v>
                </c:pt>
              </c:strCache>
            </c:strRef>
          </c:tx>
          <c:spPr>
            <a:solidFill>
              <a:srgbClr val="005940"/>
            </a:solidFill>
            <a:ln>
              <a:noFill/>
            </a:ln>
            <a:effectLst/>
          </c:spPr>
          <c:invertIfNegative val="0"/>
          <c:cat>
            <c:strRef>
              <c:f>'Program Overview'!$B$11:$B$14</c:f>
              <c:strCache>
                <c:ptCount val="3"/>
                <c:pt idx="0">
                  <c:v>FFY1</c:v>
                </c:pt>
                <c:pt idx="1">
                  <c:v>FFY2</c:v>
                </c:pt>
                <c:pt idx="2">
                  <c:v>FFY3</c:v>
                </c:pt>
              </c:strCache>
            </c:strRef>
          </c:cat>
          <c:val>
            <c:numRef>
              <c:f>('Program Overview'!$B$26,'Program Overview'!$G$26,'Program Overview'!$L$26)</c:f>
              <c:numCache>
                <c:formatCode>_("$"* #,##0_);_("$"* \(#,##0\);_("$"* "-"??_);_(@_)</c:formatCode>
                <c:ptCount val="3"/>
                <c:pt idx="0">
                  <c:v>0</c:v>
                </c:pt>
                <c:pt idx="1">
                  <c:v>0</c:v>
                </c:pt>
                <c:pt idx="2">
                  <c:v>0</c:v>
                </c:pt>
              </c:numCache>
            </c:numRef>
          </c:val>
          <c:extLst>
            <c:ext xmlns:c16="http://schemas.microsoft.com/office/drawing/2014/chart" uri="{C3380CC4-5D6E-409C-BE32-E72D297353CC}">
              <c16:uniqueId val="{00000000-5FCC-42BC-89AE-D14F09346939}"/>
            </c:ext>
          </c:extLst>
        </c:ser>
        <c:ser>
          <c:idx val="1"/>
          <c:order val="1"/>
          <c:tx>
            <c:strRef>
              <c:f>'Program Overview'!$C$18</c:f>
              <c:strCache>
                <c:ptCount val="1"/>
                <c:pt idx="0">
                  <c:v>FFY shown in cell B11.
Actual</c:v>
                </c:pt>
              </c:strCache>
            </c:strRef>
          </c:tx>
          <c:spPr>
            <a:solidFill>
              <a:srgbClr val="007DC9"/>
            </a:solidFill>
            <a:ln>
              <a:noFill/>
            </a:ln>
            <a:effectLst/>
          </c:spPr>
          <c:invertIfNegative val="0"/>
          <c:cat>
            <c:strRef>
              <c:f>'Program Overview'!$B$11:$B$14</c:f>
              <c:strCache>
                <c:ptCount val="3"/>
                <c:pt idx="0">
                  <c:v>FFY1</c:v>
                </c:pt>
                <c:pt idx="1">
                  <c:v>FFY2</c:v>
                </c:pt>
                <c:pt idx="2">
                  <c:v>FFY3</c:v>
                </c:pt>
              </c:strCache>
            </c:strRef>
          </c:cat>
          <c:val>
            <c:numRef>
              <c:f>('Program Overview'!$C$26,'Program Overview'!$H$26,'Program Overview'!$M$26)</c:f>
              <c:numCache>
                <c:formatCode>_("$"* #,##0_);_("$"* \(#,##0\);_("$"* "-"??_);_(@_)</c:formatCode>
                <c:ptCount val="3"/>
                <c:pt idx="0">
                  <c:v>0</c:v>
                </c:pt>
                <c:pt idx="1">
                  <c:v>0</c:v>
                </c:pt>
                <c:pt idx="2">
                  <c:v>0</c:v>
                </c:pt>
              </c:numCache>
            </c:numRef>
          </c:val>
          <c:extLst>
            <c:ext xmlns:c16="http://schemas.microsoft.com/office/drawing/2014/chart" uri="{C3380CC4-5D6E-409C-BE32-E72D297353CC}">
              <c16:uniqueId val="{00000001-5FCC-42BC-89AE-D14F09346939}"/>
            </c:ext>
          </c:extLst>
        </c:ser>
        <c:dLbls>
          <c:showLegendKey val="0"/>
          <c:showVal val="0"/>
          <c:showCatName val="0"/>
          <c:showSerName val="0"/>
          <c:showPercent val="0"/>
          <c:showBubbleSize val="0"/>
        </c:dLbls>
        <c:gapWidth val="219"/>
        <c:overlap val="-27"/>
        <c:axId val="1132441567"/>
        <c:axId val="1132443967"/>
      </c:barChart>
      <c:lineChart>
        <c:grouping val="standard"/>
        <c:varyColors val="0"/>
        <c:ser>
          <c:idx val="2"/>
          <c:order val="2"/>
          <c:tx>
            <c:v>Participants</c:v>
          </c:tx>
          <c:spPr>
            <a:ln w="28575" cap="rnd">
              <a:solidFill>
                <a:srgbClr val="F57317"/>
              </a:solidFill>
              <a:round/>
            </a:ln>
            <a:effectLst/>
          </c:spPr>
          <c:marker>
            <c:symbol val="none"/>
          </c:marker>
          <c:cat>
            <c:strRef>
              <c:f>('Program Overview'!$B$17,'Program Overview'!$G$17,'Program Overview'!$L$17)</c:f>
              <c:strCache>
                <c:ptCount val="3"/>
                <c:pt idx="0">
                  <c:v>FFY1</c:v>
                </c:pt>
                <c:pt idx="1">
                  <c:v>FFY2</c:v>
                </c:pt>
                <c:pt idx="2">
                  <c:v>FFY3</c:v>
                </c:pt>
              </c:strCache>
            </c:strRef>
          </c:cat>
          <c:val>
            <c:numRef>
              <c:f>('Program Overview'!$C$28,'Program Overview'!$H$28,'Program Overview'!$M$28)</c:f>
              <c:numCache>
                <c:formatCode>_(* #,##0_);_(* \(#,##0\);_(* "-"??_);_(@_)</c:formatCode>
                <c:ptCount val="3"/>
                <c:pt idx="0">
                  <c:v>0</c:v>
                </c:pt>
                <c:pt idx="1">
                  <c:v>0</c:v>
                </c:pt>
                <c:pt idx="2">
                  <c:v>0</c:v>
                </c:pt>
              </c:numCache>
            </c:numRef>
          </c:val>
          <c:smooth val="0"/>
          <c:extLst>
            <c:ext xmlns:c16="http://schemas.microsoft.com/office/drawing/2014/chart" uri="{C3380CC4-5D6E-409C-BE32-E72D297353CC}">
              <c16:uniqueId val="{00000002-5FCC-42BC-89AE-D14F09346939}"/>
            </c:ext>
          </c:extLst>
        </c:ser>
        <c:dLbls>
          <c:showLegendKey val="0"/>
          <c:showVal val="0"/>
          <c:showCatName val="0"/>
          <c:showSerName val="0"/>
          <c:showPercent val="0"/>
          <c:showBubbleSize val="0"/>
        </c:dLbls>
        <c:marker val="1"/>
        <c:smooth val="0"/>
        <c:axId val="281737439"/>
        <c:axId val="281760479"/>
      </c:lineChart>
      <c:catAx>
        <c:axId val="11324415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2443967"/>
        <c:crosses val="autoZero"/>
        <c:auto val="1"/>
        <c:lblAlgn val="ctr"/>
        <c:lblOffset val="100"/>
        <c:noMultiLvlLbl val="0"/>
      </c:catAx>
      <c:valAx>
        <c:axId val="1132443967"/>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2441567"/>
        <c:crosses val="autoZero"/>
        <c:crossBetween val="between"/>
      </c:valAx>
      <c:valAx>
        <c:axId val="281760479"/>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 Number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1737439"/>
        <c:crosses val="max"/>
        <c:crossBetween val="between"/>
      </c:valAx>
      <c:catAx>
        <c:axId val="281737439"/>
        <c:scaling>
          <c:orientation val="minMax"/>
        </c:scaling>
        <c:delete val="1"/>
        <c:axPos val="b"/>
        <c:numFmt formatCode="General" sourceLinked="1"/>
        <c:majorTickMark val="out"/>
        <c:minorTickMark val="none"/>
        <c:tickLblPos val="nextTo"/>
        <c:crossAx val="281760479"/>
        <c:crosses val="autoZero"/>
        <c:auto val="1"/>
        <c:lblAlgn val="ctr"/>
        <c:lblOffset val="100"/>
        <c:noMultiLvlLbl val="0"/>
      </c:catAx>
      <c:spPr>
        <a:noFill/>
        <a:ln>
          <a:noFill/>
        </a:ln>
        <a:effectLst/>
      </c:spPr>
    </c:plotArea>
    <c:legend>
      <c:legendPos val="b"/>
      <c:layout>
        <c:manualLayout>
          <c:xMode val="edge"/>
          <c:yMode val="edge"/>
          <c:x val="6.3289588801399829E-2"/>
          <c:y val="0.88063576933519916"/>
          <c:w val="0.75675415573053373"/>
          <c:h val="9.814407151360721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'Components Overview'!$G$17</c:f>
          <c:strCache>
            <c:ptCount val="1"/>
            <c:pt idx="0">
              <c:v>FFY1</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'Components Overview'!$C$18</c:f>
              <c:strCache>
                <c:ptCount val="1"/>
                <c:pt idx="0">
                  <c:v>FFY shown in cell B11.
Budget</c:v>
                </c:pt>
              </c:strCache>
            </c:strRef>
          </c:tx>
          <c:spPr>
            <a:solidFill>
              <a:srgbClr val="005940"/>
            </a:solidFill>
            <a:ln>
              <a:noFill/>
            </a:ln>
            <a:effectLst/>
          </c:spPr>
          <c:invertIfNegative val="0"/>
          <c:cat>
            <c:strRef>
              <c:f>'Components Overview'!$A$19:$A$42</c:f>
              <c:strCache>
                <c:ptCount val="24"/>
                <c:pt idx="0">
                  <c:v>Supervised Job Search </c:v>
                </c:pt>
                <c:pt idx="1">
                  <c:v>Job Search Training </c:v>
                </c:pt>
                <c:pt idx="2">
                  <c:v>Job Retention  </c:v>
                </c:pt>
                <c:pt idx="3">
                  <c:v>Self-Employment Training </c:v>
                </c:pt>
                <c:pt idx="4">
                  <c:v>Workfare</c:v>
                </c:pt>
                <c:pt idx="5">
                  <c:v>Basic Education or Foundational Skills Instruction  </c:v>
                </c:pt>
                <c:pt idx="6">
                  <c:v>Integrated Education and Training/Bridge Programs  </c:v>
                </c:pt>
                <c:pt idx="7">
                  <c:v>Work Readiness Training  </c:v>
                </c:pt>
                <c:pt idx="8">
                  <c:v>English Language Acquisition  </c:v>
                </c:pt>
                <c:pt idx="9">
                  <c:v>Career/Technical Education Programs or Other Vocational Training </c:v>
                </c:pt>
                <c:pt idx="10">
                  <c:v>Work Activity Program </c:v>
                </c:pt>
                <c:pt idx="11">
                  <c:v>Internship (unsubsidized)  </c:v>
                </c:pt>
                <c:pt idx="12">
                  <c:v>Pre-Apprenticeship (unsubsidized)  </c:v>
                </c:pt>
                <c:pt idx="13">
                  <c:v>Apprenticeship (unsubsidized)  </c:v>
                </c:pt>
                <c:pt idx="14">
                  <c:v>On-the-Job Training (unsubsidized)  </c:v>
                </c:pt>
                <c:pt idx="15">
                  <c:v>Transitional Jobs (unsubsidized)  </c:v>
                </c:pt>
                <c:pt idx="16">
                  <c:v>Customized Training (unsubsidized)</c:v>
                </c:pt>
                <c:pt idx="17">
                  <c:v>Incumbent Worker Training (unsubsidized)</c:v>
                </c:pt>
                <c:pt idx="18">
                  <c:v>Internship (subsidized)  </c:v>
                </c:pt>
                <c:pt idx="19">
                  <c:v>Pre-Apprenticeship (subsidized)  </c:v>
                </c:pt>
                <c:pt idx="20">
                  <c:v>Apprenticeship (subsidized)  </c:v>
                </c:pt>
                <c:pt idx="21">
                  <c:v>Transitional Jobs (subsidized)  </c:v>
                </c:pt>
                <c:pt idx="22">
                  <c:v>Customized Training (subsidized) </c:v>
                </c:pt>
                <c:pt idx="23">
                  <c:v>Incumbent Worker Training (subsidized)</c:v>
                </c:pt>
              </c:strCache>
            </c:strRef>
          </c:cat>
          <c:val>
            <c:numRef>
              <c:f>'Components Overview'!$C$19:$C$42</c:f>
              <c:numCache>
                <c:formatCode>_("$"* #,##0_);_("$"* \(#,##0\);_("$"* "-"??_);_(@_)</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0-E927-4A65-A22F-04BCD248C08F}"/>
            </c:ext>
          </c:extLst>
        </c:ser>
        <c:ser>
          <c:idx val="1"/>
          <c:order val="1"/>
          <c:tx>
            <c:strRef>
              <c:f>'Components Overview'!$D$18</c:f>
              <c:strCache>
                <c:ptCount val="1"/>
                <c:pt idx="0">
                  <c:v>FFY shown in cell B11.
Expenditures</c:v>
                </c:pt>
              </c:strCache>
            </c:strRef>
          </c:tx>
          <c:spPr>
            <a:solidFill>
              <a:srgbClr val="007DC9"/>
            </a:solidFill>
            <a:ln>
              <a:noFill/>
            </a:ln>
            <a:effectLst/>
          </c:spPr>
          <c:invertIfNegative val="0"/>
          <c:cat>
            <c:strRef>
              <c:f>'Components Overview'!$A$19:$A$42</c:f>
              <c:strCache>
                <c:ptCount val="24"/>
                <c:pt idx="0">
                  <c:v>Supervised Job Search </c:v>
                </c:pt>
                <c:pt idx="1">
                  <c:v>Job Search Training </c:v>
                </c:pt>
                <c:pt idx="2">
                  <c:v>Job Retention  </c:v>
                </c:pt>
                <c:pt idx="3">
                  <c:v>Self-Employment Training </c:v>
                </c:pt>
                <c:pt idx="4">
                  <c:v>Workfare</c:v>
                </c:pt>
                <c:pt idx="5">
                  <c:v>Basic Education or Foundational Skills Instruction  </c:v>
                </c:pt>
                <c:pt idx="6">
                  <c:v>Integrated Education and Training/Bridge Programs  </c:v>
                </c:pt>
                <c:pt idx="7">
                  <c:v>Work Readiness Training  </c:v>
                </c:pt>
                <c:pt idx="8">
                  <c:v>English Language Acquisition  </c:v>
                </c:pt>
                <c:pt idx="9">
                  <c:v>Career/Technical Education Programs or Other Vocational Training </c:v>
                </c:pt>
                <c:pt idx="10">
                  <c:v>Work Activity Program </c:v>
                </c:pt>
                <c:pt idx="11">
                  <c:v>Internship (unsubsidized)  </c:v>
                </c:pt>
                <c:pt idx="12">
                  <c:v>Pre-Apprenticeship (unsubsidized)  </c:v>
                </c:pt>
                <c:pt idx="13">
                  <c:v>Apprenticeship (unsubsidized)  </c:v>
                </c:pt>
                <c:pt idx="14">
                  <c:v>On-the-Job Training (unsubsidized)  </c:v>
                </c:pt>
                <c:pt idx="15">
                  <c:v>Transitional Jobs (unsubsidized)  </c:v>
                </c:pt>
                <c:pt idx="16">
                  <c:v>Customized Training (unsubsidized)</c:v>
                </c:pt>
                <c:pt idx="17">
                  <c:v>Incumbent Worker Training (unsubsidized)</c:v>
                </c:pt>
                <c:pt idx="18">
                  <c:v>Internship (subsidized)  </c:v>
                </c:pt>
                <c:pt idx="19">
                  <c:v>Pre-Apprenticeship (subsidized)  </c:v>
                </c:pt>
                <c:pt idx="20">
                  <c:v>Apprenticeship (subsidized)  </c:v>
                </c:pt>
                <c:pt idx="21">
                  <c:v>Transitional Jobs (subsidized)  </c:v>
                </c:pt>
                <c:pt idx="22">
                  <c:v>Customized Training (subsidized) </c:v>
                </c:pt>
                <c:pt idx="23">
                  <c:v>Incumbent Worker Training (subsidized)</c:v>
                </c:pt>
              </c:strCache>
            </c:strRef>
          </c:cat>
          <c:val>
            <c:numRef>
              <c:f>'Components Overview'!$D$19:$D$42</c:f>
              <c:numCache>
                <c:formatCode>_("$"* #,##0_);_("$"* \(#,##0\);_("$"* "-"??_);_(@_)</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1-E927-4A65-A22F-04BCD248C08F}"/>
            </c:ext>
          </c:extLst>
        </c:ser>
        <c:dLbls>
          <c:showLegendKey val="0"/>
          <c:showVal val="0"/>
          <c:showCatName val="0"/>
          <c:showSerName val="0"/>
          <c:showPercent val="0"/>
          <c:showBubbleSize val="0"/>
        </c:dLbls>
        <c:gapWidth val="219"/>
        <c:overlap val="-27"/>
        <c:axId val="1265268175"/>
        <c:axId val="1265275855"/>
      </c:barChart>
      <c:catAx>
        <c:axId val="1265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5275855"/>
        <c:crosses val="autoZero"/>
        <c:auto val="1"/>
        <c:lblAlgn val="ctr"/>
        <c:lblOffset val="100"/>
        <c:noMultiLvlLbl val="0"/>
      </c:catAx>
      <c:valAx>
        <c:axId val="1265275855"/>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52681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'Components Overview'!$Q$17</c:f>
          <c:strCache>
            <c:ptCount val="1"/>
            <c:pt idx="0">
              <c:v>FFY2</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'Components Overview'!$M$18</c:f>
              <c:strCache>
                <c:ptCount val="1"/>
                <c:pt idx="0">
                  <c:v>FFY shown in cell B12.
Budget</c:v>
                </c:pt>
              </c:strCache>
            </c:strRef>
          </c:tx>
          <c:spPr>
            <a:solidFill>
              <a:srgbClr val="005940"/>
            </a:solidFill>
            <a:ln>
              <a:noFill/>
            </a:ln>
            <a:effectLst/>
          </c:spPr>
          <c:invertIfNegative val="0"/>
          <c:cat>
            <c:strRef>
              <c:f>'Components Overview'!$A$19:$A$42</c:f>
              <c:strCache>
                <c:ptCount val="24"/>
                <c:pt idx="0">
                  <c:v>Supervised Job Search </c:v>
                </c:pt>
                <c:pt idx="1">
                  <c:v>Job Search Training </c:v>
                </c:pt>
                <c:pt idx="2">
                  <c:v>Job Retention  </c:v>
                </c:pt>
                <c:pt idx="3">
                  <c:v>Self-Employment Training </c:v>
                </c:pt>
                <c:pt idx="4">
                  <c:v>Workfare</c:v>
                </c:pt>
                <c:pt idx="5">
                  <c:v>Basic Education or Foundational Skills Instruction  </c:v>
                </c:pt>
                <c:pt idx="6">
                  <c:v>Integrated Education and Training/Bridge Programs  </c:v>
                </c:pt>
                <c:pt idx="7">
                  <c:v>Work Readiness Training  </c:v>
                </c:pt>
                <c:pt idx="8">
                  <c:v>English Language Acquisition  </c:v>
                </c:pt>
                <c:pt idx="9">
                  <c:v>Career/Technical Education Programs or Other Vocational Training </c:v>
                </c:pt>
                <c:pt idx="10">
                  <c:v>Work Activity Program </c:v>
                </c:pt>
                <c:pt idx="11">
                  <c:v>Internship (unsubsidized)  </c:v>
                </c:pt>
                <c:pt idx="12">
                  <c:v>Pre-Apprenticeship (unsubsidized)  </c:v>
                </c:pt>
                <c:pt idx="13">
                  <c:v>Apprenticeship (unsubsidized)  </c:v>
                </c:pt>
                <c:pt idx="14">
                  <c:v>On-the-Job Training (unsubsidized)  </c:v>
                </c:pt>
                <c:pt idx="15">
                  <c:v>Transitional Jobs (unsubsidized)  </c:v>
                </c:pt>
                <c:pt idx="16">
                  <c:v>Customized Training (unsubsidized)</c:v>
                </c:pt>
                <c:pt idx="17">
                  <c:v>Incumbent Worker Training (unsubsidized)</c:v>
                </c:pt>
                <c:pt idx="18">
                  <c:v>Internship (subsidized)  </c:v>
                </c:pt>
                <c:pt idx="19">
                  <c:v>Pre-Apprenticeship (subsidized)  </c:v>
                </c:pt>
                <c:pt idx="20">
                  <c:v>Apprenticeship (subsidized)  </c:v>
                </c:pt>
                <c:pt idx="21">
                  <c:v>Transitional Jobs (subsidized)  </c:v>
                </c:pt>
                <c:pt idx="22">
                  <c:v>Customized Training (subsidized) </c:v>
                </c:pt>
                <c:pt idx="23">
                  <c:v>Incumbent Worker Training (subsidized)</c:v>
                </c:pt>
              </c:strCache>
            </c:strRef>
          </c:cat>
          <c:val>
            <c:numRef>
              <c:f>'Components Overview'!$M$19:$M$42</c:f>
              <c:numCache>
                <c:formatCode>_("$"* #,##0_);_("$"* \(#,##0\);_("$"* "-"??_);_(@_)</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0-5D2B-4B2E-A69A-69BBA64E9540}"/>
            </c:ext>
          </c:extLst>
        </c:ser>
        <c:ser>
          <c:idx val="1"/>
          <c:order val="1"/>
          <c:tx>
            <c:strRef>
              <c:f>'Components Overview'!$N$18</c:f>
              <c:strCache>
                <c:ptCount val="1"/>
                <c:pt idx="0">
                  <c:v>FFY shown in cell B12.
Expenditures</c:v>
                </c:pt>
              </c:strCache>
            </c:strRef>
          </c:tx>
          <c:spPr>
            <a:solidFill>
              <a:srgbClr val="007DC9"/>
            </a:solidFill>
            <a:ln>
              <a:noFill/>
            </a:ln>
            <a:effectLst/>
          </c:spPr>
          <c:invertIfNegative val="0"/>
          <c:cat>
            <c:strRef>
              <c:f>'Components Overview'!$A$19:$A$42</c:f>
              <c:strCache>
                <c:ptCount val="24"/>
                <c:pt idx="0">
                  <c:v>Supervised Job Search </c:v>
                </c:pt>
                <c:pt idx="1">
                  <c:v>Job Search Training </c:v>
                </c:pt>
                <c:pt idx="2">
                  <c:v>Job Retention  </c:v>
                </c:pt>
                <c:pt idx="3">
                  <c:v>Self-Employment Training </c:v>
                </c:pt>
                <c:pt idx="4">
                  <c:v>Workfare</c:v>
                </c:pt>
                <c:pt idx="5">
                  <c:v>Basic Education or Foundational Skills Instruction  </c:v>
                </c:pt>
                <c:pt idx="6">
                  <c:v>Integrated Education and Training/Bridge Programs  </c:v>
                </c:pt>
                <c:pt idx="7">
                  <c:v>Work Readiness Training  </c:v>
                </c:pt>
                <c:pt idx="8">
                  <c:v>English Language Acquisition  </c:v>
                </c:pt>
                <c:pt idx="9">
                  <c:v>Career/Technical Education Programs or Other Vocational Training </c:v>
                </c:pt>
                <c:pt idx="10">
                  <c:v>Work Activity Program </c:v>
                </c:pt>
                <c:pt idx="11">
                  <c:v>Internship (unsubsidized)  </c:v>
                </c:pt>
                <c:pt idx="12">
                  <c:v>Pre-Apprenticeship (unsubsidized)  </c:v>
                </c:pt>
                <c:pt idx="13">
                  <c:v>Apprenticeship (unsubsidized)  </c:v>
                </c:pt>
                <c:pt idx="14">
                  <c:v>On-the-Job Training (unsubsidized)  </c:v>
                </c:pt>
                <c:pt idx="15">
                  <c:v>Transitional Jobs (unsubsidized)  </c:v>
                </c:pt>
                <c:pt idx="16">
                  <c:v>Customized Training (unsubsidized)</c:v>
                </c:pt>
                <c:pt idx="17">
                  <c:v>Incumbent Worker Training (unsubsidized)</c:v>
                </c:pt>
                <c:pt idx="18">
                  <c:v>Internship (subsidized)  </c:v>
                </c:pt>
                <c:pt idx="19">
                  <c:v>Pre-Apprenticeship (subsidized)  </c:v>
                </c:pt>
                <c:pt idx="20">
                  <c:v>Apprenticeship (subsidized)  </c:v>
                </c:pt>
                <c:pt idx="21">
                  <c:v>Transitional Jobs (subsidized)  </c:v>
                </c:pt>
                <c:pt idx="22">
                  <c:v>Customized Training (subsidized) </c:v>
                </c:pt>
                <c:pt idx="23">
                  <c:v>Incumbent Worker Training (subsidized)</c:v>
                </c:pt>
              </c:strCache>
            </c:strRef>
          </c:cat>
          <c:val>
            <c:numRef>
              <c:f>'Components Overview'!$N$19:$N$42</c:f>
              <c:numCache>
                <c:formatCode>_("$"* #,##0_);_("$"* \(#,##0\);_("$"* "-"??_);_(@_)</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1-5D2B-4B2E-A69A-69BBA64E9540}"/>
            </c:ext>
          </c:extLst>
        </c:ser>
        <c:dLbls>
          <c:showLegendKey val="0"/>
          <c:showVal val="0"/>
          <c:showCatName val="0"/>
          <c:showSerName val="0"/>
          <c:showPercent val="0"/>
          <c:showBubbleSize val="0"/>
        </c:dLbls>
        <c:gapWidth val="219"/>
        <c:overlap val="-27"/>
        <c:axId val="1265268175"/>
        <c:axId val="1265275855"/>
      </c:barChart>
      <c:catAx>
        <c:axId val="1265268175"/>
        <c:scaling>
          <c:orientation val="minMax"/>
        </c:scaling>
        <c:delete val="0"/>
        <c:axPos val="b"/>
        <c:numFmt formatCode="&quot;$&quot;#,##0.00"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5275855"/>
        <c:crosses val="autoZero"/>
        <c:auto val="1"/>
        <c:lblAlgn val="ctr"/>
        <c:lblOffset val="100"/>
        <c:noMultiLvlLbl val="0"/>
      </c:catAx>
      <c:valAx>
        <c:axId val="1265275855"/>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52681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'Components Overview'!$AA$17</c:f>
          <c:strCache>
            <c:ptCount val="1"/>
            <c:pt idx="0">
              <c:v>FFY3</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'Components Overview'!$W$18</c:f>
              <c:strCache>
                <c:ptCount val="1"/>
                <c:pt idx="0">
                  <c:v>FFY shown in cell B13.
Budget</c:v>
                </c:pt>
              </c:strCache>
            </c:strRef>
          </c:tx>
          <c:spPr>
            <a:solidFill>
              <a:srgbClr val="005940"/>
            </a:solidFill>
            <a:ln>
              <a:noFill/>
            </a:ln>
            <a:effectLst/>
          </c:spPr>
          <c:invertIfNegative val="0"/>
          <c:cat>
            <c:strRef>
              <c:f>'Components Overview'!$A$19:$A$42</c:f>
              <c:strCache>
                <c:ptCount val="24"/>
                <c:pt idx="0">
                  <c:v>Supervised Job Search </c:v>
                </c:pt>
                <c:pt idx="1">
                  <c:v>Job Search Training </c:v>
                </c:pt>
                <c:pt idx="2">
                  <c:v>Job Retention  </c:v>
                </c:pt>
                <c:pt idx="3">
                  <c:v>Self-Employment Training </c:v>
                </c:pt>
                <c:pt idx="4">
                  <c:v>Workfare</c:v>
                </c:pt>
                <c:pt idx="5">
                  <c:v>Basic Education or Foundational Skills Instruction  </c:v>
                </c:pt>
                <c:pt idx="6">
                  <c:v>Integrated Education and Training/Bridge Programs  </c:v>
                </c:pt>
                <c:pt idx="7">
                  <c:v>Work Readiness Training  </c:v>
                </c:pt>
                <c:pt idx="8">
                  <c:v>English Language Acquisition  </c:v>
                </c:pt>
                <c:pt idx="9">
                  <c:v>Career/Technical Education Programs or Other Vocational Training </c:v>
                </c:pt>
                <c:pt idx="10">
                  <c:v>Work Activity Program </c:v>
                </c:pt>
                <c:pt idx="11">
                  <c:v>Internship (unsubsidized)  </c:v>
                </c:pt>
                <c:pt idx="12">
                  <c:v>Pre-Apprenticeship (unsubsidized)  </c:v>
                </c:pt>
                <c:pt idx="13">
                  <c:v>Apprenticeship (unsubsidized)  </c:v>
                </c:pt>
                <c:pt idx="14">
                  <c:v>On-the-Job Training (unsubsidized)  </c:v>
                </c:pt>
                <c:pt idx="15">
                  <c:v>Transitional Jobs (unsubsidized)  </c:v>
                </c:pt>
                <c:pt idx="16">
                  <c:v>Customized Training (unsubsidized)</c:v>
                </c:pt>
                <c:pt idx="17">
                  <c:v>Incumbent Worker Training (unsubsidized)</c:v>
                </c:pt>
                <c:pt idx="18">
                  <c:v>Internship (subsidized)  </c:v>
                </c:pt>
                <c:pt idx="19">
                  <c:v>Pre-Apprenticeship (subsidized)  </c:v>
                </c:pt>
                <c:pt idx="20">
                  <c:v>Apprenticeship (subsidized)  </c:v>
                </c:pt>
                <c:pt idx="21">
                  <c:v>Transitional Jobs (subsidized)  </c:v>
                </c:pt>
                <c:pt idx="22">
                  <c:v>Customized Training (subsidized) </c:v>
                </c:pt>
                <c:pt idx="23">
                  <c:v>Incumbent Worker Training (subsidized)</c:v>
                </c:pt>
              </c:strCache>
            </c:strRef>
          </c:cat>
          <c:val>
            <c:numRef>
              <c:f>'Components Overview'!$W$19:$W$42</c:f>
              <c:numCache>
                <c:formatCode>_("$"* #,##0_);_("$"* \(#,##0\);_("$"* "-"??_);_(@_)</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0-7A28-4E6B-B857-5FC0FBA5E8F8}"/>
            </c:ext>
          </c:extLst>
        </c:ser>
        <c:ser>
          <c:idx val="1"/>
          <c:order val="1"/>
          <c:tx>
            <c:strRef>
              <c:f>'Components Overview'!$X$18</c:f>
              <c:strCache>
                <c:ptCount val="1"/>
                <c:pt idx="0">
                  <c:v>FFY shown in cell B13.
Expenditures</c:v>
                </c:pt>
              </c:strCache>
            </c:strRef>
          </c:tx>
          <c:spPr>
            <a:solidFill>
              <a:srgbClr val="007DC9"/>
            </a:solidFill>
            <a:ln>
              <a:noFill/>
            </a:ln>
            <a:effectLst/>
          </c:spPr>
          <c:invertIfNegative val="0"/>
          <c:cat>
            <c:strRef>
              <c:f>'Components Overview'!$A$19:$A$42</c:f>
              <c:strCache>
                <c:ptCount val="24"/>
                <c:pt idx="0">
                  <c:v>Supervised Job Search </c:v>
                </c:pt>
                <c:pt idx="1">
                  <c:v>Job Search Training </c:v>
                </c:pt>
                <c:pt idx="2">
                  <c:v>Job Retention  </c:v>
                </c:pt>
                <c:pt idx="3">
                  <c:v>Self-Employment Training </c:v>
                </c:pt>
                <c:pt idx="4">
                  <c:v>Workfare</c:v>
                </c:pt>
                <c:pt idx="5">
                  <c:v>Basic Education or Foundational Skills Instruction  </c:v>
                </c:pt>
                <c:pt idx="6">
                  <c:v>Integrated Education and Training/Bridge Programs  </c:v>
                </c:pt>
                <c:pt idx="7">
                  <c:v>Work Readiness Training  </c:v>
                </c:pt>
                <c:pt idx="8">
                  <c:v>English Language Acquisition  </c:v>
                </c:pt>
                <c:pt idx="9">
                  <c:v>Career/Technical Education Programs or Other Vocational Training </c:v>
                </c:pt>
                <c:pt idx="10">
                  <c:v>Work Activity Program </c:v>
                </c:pt>
                <c:pt idx="11">
                  <c:v>Internship (unsubsidized)  </c:v>
                </c:pt>
                <c:pt idx="12">
                  <c:v>Pre-Apprenticeship (unsubsidized)  </c:v>
                </c:pt>
                <c:pt idx="13">
                  <c:v>Apprenticeship (unsubsidized)  </c:v>
                </c:pt>
                <c:pt idx="14">
                  <c:v>On-the-Job Training (unsubsidized)  </c:v>
                </c:pt>
                <c:pt idx="15">
                  <c:v>Transitional Jobs (unsubsidized)  </c:v>
                </c:pt>
                <c:pt idx="16">
                  <c:v>Customized Training (unsubsidized)</c:v>
                </c:pt>
                <c:pt idx="17">
                  <c:v>Incumbent Worker Training (unsubsidized)</c:v>
                </c:pt>
                <c:pt idx="18">
                  <c:v>Internship (subsidized)  </c:v>
                </c:pt>
                <c:pt idx="19">
                  <c:v>Pre-Apprenticeship (subsidized)  </c:v>
                </c:pt>
                <c:pt idx="20">
                  <c:v>Apprenticeship (subsidized)  </c:v>
                </c:pt>
                <c:pt idx="21">
                  <c:v>Transitional Jobs (subsidized)  </c:v>
                </c:pt>
                <c:pt idx="22">
                  <c:v>Customized Training (subsidized) </c:v>
                </c:pt>
                <c:pt idx="23">
                  <c:v>Incumbent Worker Training (subsidized)</c:v>
                </c:pt>
              </c:strCache>
            </c:strRef>
          </c:cat>
          <c:val>
            <c:numRef>
              <c:f>'Components Overview'!$X$19:$X$42</c:f>
              <c:numCache>
                <c:formatCode>_("$"* #,##0_);_("$"* \(#,##0\);_("$"* "-"??_);_(@_)</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1-7A28-4E6B-B857-5FC0FBA5E8F8}"/>
            </c:ext>
          </c:extLst>
        </c:ser>
        <c:dLbls>
          <c:showLegendKey val="0"/>
          <c:showVal val="0"/>
          <c:showCatName val="0"/>
          <c:showSerName val="0"/>
          <c:showPercent val="0"/>
          <c:showBubbleSize val="0"/>
        </c:dLbls>
        <c:gapWidth val="219"/>
        <c:overlap val="-27"/>
        <c:axId val="1265268175"/>
        <c:axId val="1265275855"/>
      </c:barChart>
      <c:catAx>
        <c:axId val="1265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5275855"/>
        <c:crosses val="autoZero"/>
        <c:auto val="1"/>
        <c:lblAlgn val="ctr"/>
        <c:lblOffset val="100"/>
        <c:noMultiLvlLbl val="0"/>
      </c:catAx>
      <c:valAx>
        <c:axId val="1265275855"/>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52681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'Detailed County'!$F$19</c:f>
          <c:strCache>
            <c:ptCount val="1"/>
            <c:pt idx="0">
              <c:v>FFY1</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'Detailed County'!$C$20</c:f>
              <c:strCache>
                <c:ptCount val="1"/>
                <c:pt idx="0">
                  <c:v>FFY shown in cell B13.
Budget</c:v>
                </c:pt>
              </c:strCache>
            </c:strRef>
          </c:tx>
          <c:spPr>
            <a:solidFill>
              <a:srgbClr val="005940"/>
            </a:solidFill>
            <a:ln>
              <a:noFill/>
            </a:ln>
            <a:effectLst/>
          </c:spPr>
          <c:invertIfNegative val="0"/>
          <c:cat>
            <c:strRef>
              <c:f>'Detailed County'!$A$33:$A$56</c:f>
              <c:strCache>
                <c:ptCount val="24"/>
                <c:pt idx="0">
                  <c:v>Supervised Job Search </c:v>
                </c:pt>
                <c:pt idx="1">
                  <c:v>Job Search Training </c:v>
                </c:pt>
                <c:pt idx="2">
                  <c:v>Job Retention  </c:v>
                </c:pt>
                <c:pt idx="3">
                  <c:v>Self-Employment Training </c:v>
                </c:pt>
                <c:pt idx="4">
                  <c:v>Workfare</c:v>
                </c:pt>
                <c:pt idx="5">
                  <c:v>Basic Education or Foundational Skills Instruction  </c:v>
                </c:pt>
                <c:pt idx="6">
                  <c:v>Integrated Education and Training/Bridge Programs  </c:v>
                </c:pt>
                <c:pt idx="7">
                  <c:v>Work Readiness Training  </c:v>
                </c:pt>
                <c:pt idx="8">
                  <c:v>English Language Acquisition  </c:v>
                </c:pt>
                <c:pt idx="9">
                  <c:v>Career/Technical Education Programs or Other Vocational Training </c:v>
                </c:pt>
                <c:pt idx="10">
                  <c:v>Work Activity Program </c:v>
                </c:pt>
                <c:pt idx="11">
                  <c:v>Internship (unsubsidized)  </c:v>
                </c:pt>
                <c:pt idx="12">
                  <c:v>Pre-Apprenticeship (unsubsidized)  </c:v>
                </c:pt>
                <c:pt idx="13">
                  <c:v>Apprenticeship (unsubsidized)  </c:v>
                </c:pt>
                <c:pt idx="14">
                  <c:v>On-the-Job Training (unsubsidized)  </c:v>
                </c:pt>
                <c:pt idx="15">
                  <c:v>Transitional Jobs (unsubsidized)  </c:v>
                </c:pt>
                <c:pt idx="16">
                  <c:v>Customized Training (unsubsidized)</c:v>
                </c:pt>
                <c:pt idx="17">
                  <c:v>Incumbent Worker Training (unsubsidized)</c:v>
                </c:pt>
                <c:pt idx="18">
                  <c:v>Internship (subsidized)  </c:v>
                </c:pt>
                <c:pt idx="19">
                  <c:v>Pre-Apprenticeship (subsidized)  </c:v>
                </c:pt>
                <c:pt idx="20">
                  <c:v>Apprenticeship (subsidized)  </c:v>
                </c:pt>
                <c:pt idx="21">
                  <c:v>Transitional Jobs (subsidized)  </c:v>
                </c:pt>
                <c:pt idx="22">
                  <c:v>Customized Training (subsidized) </c:v>
                </c:pt>
                <c:pt idx="23">
                  <c:v>Incumbent Worker Training (subsidized)</c:v>
                </c:pt>
              </c:strCache>
            </c:strRef>
          </c:cat>
          <c:val>
            <c:numRef>
              <c:f>'Detailed County'!$C$33:$C$56</c:f>
              <c:numCache>
                <c:formatCode>_("$"* #,##0_);_("$"* \(#,##0\);_("$"* "-"??_);_(@_)</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0-CC3F-4E83-A5BB-96475229C64F}"/>
            </c:ext>
          </c:extLst>
        </c:ser>
        <c:ser>
          <c:idx val="1"/>
          <c:order val="1"/>
          <c:tx>
            <c:strRef>
              <c:f>'Detailed County'!$D$20</c:f>
              <c:strCache>
                <c:ptCount val="1"/>
                <c:pt idx="0">
                  <c:v>FFY shown in cell B13. 
Expenditures</c:v>
                </c:pt>
              </c:strCache>
            </c:strRef>
          </c:tx>
          <c:spPr>
            <a:solidFill>
              <a:srgbClr val="007DC9"/>
            </a:solidFill>
            <a:ln>
              <a:noFill/>
            </a:ln>
            <a:effectLst/>
          </c:spPr>
          <c:invertIfNegative val="0"/>
          <c:cat>
            <c:strRef>
              <c:f>'Detailed County'!$A$33:$A$56</c:f>
              <c:strCache>
                <c:ptCount val="24"/>
                <c:pt idx="0">
                  <c:v>Supervised Job Search </c:v>
                </c:pt>
                <c:pt idx="1">
                  <c:v>Job Search Training </c:v>
                </c:pt>
                <c:pt idx="2">
                  <c:v>Job Retention  </c:v>
                </c:pt>
                <c:pt idx="3">
                  <c:v>Self-Employment Training </c:v>
                </c:pt>
                <c:pt idx="4">
                  <c:v>Workfare</c:v>
                </c:pt>
                <c:pt idx="5">
                  <c:v>Basic Education or Foundational Skills Instruction  </c:v>
                </c:pt>
                <c:pt idx="6">
                  <c:v>Integrated Education and Training/Bridge Programs  </c:v>
                </c:pt>
                <c:pt idx="7">
                  <c:v>Work Readiness Training  </c:v>
                </c:pt>
                <c:pt idx="8">
                  <c:v>English Language Acquisition  </c:v>
                </c:pt>
                <c:pt idx="9">
                  <c:v>Career/Technical Education Programs or Other Vocational Training </c:v>
                </c:pt>
                <c:pt idx="10">
                  <c:v>Work Activity Program </c:v>
                </c:pt>
                <c:pt idx="11">
                  <c:v>Internship (unsubsidized)  </c:v>
                </c:pt>
                <c:pt idx="12">
                  <c:v>Pre-Apprenticeship (unsubsidized)  </c:v>
                </c:pt>
                <c:pt idx="13">
                  <c:v>Apprenticeship (unsubsidized)  </c:v>
                </c:pt>
                <c:pt idx="14">
                  <c:v>On-the-Job Training (unsubsidized)  </c:v>
                </c:pt>
                <c:pt idx="15">
                  <c:v>Transitional Jobs (unsubsidized)  </c:v>
                </c:pt>
                <c:pt idx="16">
                  <c:v>Customized Training (unsubsidized)</c:v>
                </c:pt>
                <c:pt idx="17">
                  <c:v>Incumbent Worker Training (unsubsidized)</c:v>
                </c:pt>
                <c:pt idx="18">
                  <c:v>Internship (subsidized)  </c:v>
                </c:pt>
                <c:pt idx="19">
                  <c:v>Pre-Apprenticeship (subsidized)  </c:v>
                </c:pt>
                <c:pt idx="20">
                  <c:v>Apprenticeship (subsidized)  </c:v>
                </c:pt>
                <c:pt idx="21">
                  <c:v>Transitional Jobs (subsidized)  </c:v>
                </c:pt>
                <c:pt idx="22">
                  <c:v>Customized Training (subsidized) </c:v>
                </c:pt>
                <c:pt idx="23">
                  <c:v>Incumbent Worker Training (subsidized)</c:v>
                </c:pt>
              </c:strCache>
            </c:strRef>
          </c:cat>
          <c:val>
            <c:numRef>
              <c:f>'Detailed County'!$D$33:$D$56</c:f>
              <c:numCache>
                <c:formatCode>_("$"* #,##0_);_("$"* \(#,##0\);_("$"* "-"??_);_(@_)</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extLst>
            <c:ext xmlns:c16="http://schemas.microsoft.com/office/drawing/2014/chart" uri="{C3380CC4-5D6E-409C-BE32-E72D297353CC}">
              <c16:uniqueId val="{00000001-CC3F-4E83-A5BB-96475229C64F}"/>
            </c:ext>
          </c:extLst>
        </c:ser>
        <c:dLbls>
          <c:showLegendKey val="0"/>
          <c:showVal val="0"/>
          <c:showCatName val="0"/>
          <c:showSerName val="0"/>
          <c:showPercent val="0"/>
          <c:showBubbleSize val="0"/>
        </c:dLbls>
        <c:gapWidth val="219"/>
        <c:overlap val="-27"/>
        <c:axId val="1265268175"/>
        <c:axId val="1265275855"/>
      </c:barChart>
      <c:catAx>
        <c:axId val="1265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5275855"/>
        <c:crosses val="autoZero"/>
        <c:auto val="1"/>
        <c:lblAlgn val="ctr"/>
        <c:lblOffset val="100"/>
        <c:noMultiLvlLbl val="0"/>
      </c:catAx>
      <c:valAx>
        <c:axId val="1265275855"/>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52681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xdr:from>
      <xdr:col>0</xdr:col>
      <xdr:colOff>0</xdr:colOff>
      <xdr:row>48</xdr:row>
      <xdr:rowOff>3381</xdr:rowOff>
    </xdr:from>
    <xdr:to>
      <xdr:col>4</xdr:col>
      <xdr:colOff>608405</xdr:colOff>
      <xdr:row>68</xdr:row>
      <xdr:rowOff>167634</xdr:rowOff>
    </xdr:to>
    <xdr:graphicFrame macro="">
      <xdr:nvGraphicFramePr>
        <xdr:cNvPr id="7" name="Chart 6">
          <a:extLst>
            <a:ext uri="{FF2B5EF4-FFF2-40B4-BE49-F238E27FC236}">
              <a16:creationId xmlns:a16="http://schemas.microsoft.com/office/drawing/2014/main" id="{2A5CB967-84AB-4AF1-91C4-6E9D2B5F083B}"/>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728850</xdr:colOff>
      <xdr:row>48</xdr:row>
      <xdr:rowOff>10271</xdr:rowOff>
    </xdr:from>
    <xdr:to>
      <xdr:col>14</xdr:col>
      <xdr:colOff>1050235</xdr:colOff>
      <xdr:row>68</xdr:row>
      <xdr:rowOff>174524</xdr:rowOff>
    </xdr:to>
    <xdr:graphicFrame macro="">
      <xdr:nvGraphicFramePr>
        <xdr:cNvPr id="8" name="Chart 7">
          <a:extLst>
            <a:ext uri="{FF2B5EF4-FFF2-40B4-BE49-F238E27FC236}">
              <a16:creationId xmlns:a16="http://schemas.microsoft.com/office/drawing/2014/main" id="{A3409821-B6A9-4C05-BE81-94130A34E81E}"/>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747433</xdr:colOff>
      <xdr:row>47</xdr:row>
      <xdr:rowOff>83342</xdr:rowOff>
    </xdr:from>
    <xdr:to>
      <xdr:col>41</xdr:col>
      <xdr:colOff>306817</xdr:colOff>
      <xdr:row>68</xdr:row>
      <xdr:rowOff>59047</xdr:rowOff>
    </xdr:to>
    <xdr:graphicFrame macro="">
      <xdr:nvGraphicFramePr>
        <xdr:cNvPr id="9" name="Chart 8">
          <a:extLst>
            <a:ext uri="{FF2B5EF4-FFF2-40B4-BE49-F238E27FC236}">
              <a16:creationId xmlns:a16="http://schemas.microsoft.com/office/drawing/2014/main" id="{9810762A-ADB3-4914-9DCC-B1EAF6FA66D7}"/>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392907</xdr:colOff>
      <xdr:row>71</xdr:row>
      <xdr:rowOff>16947</xdr:rowOff>
    </xdr:from>
    <xdr:to>
      <xdr:col>10</xdr:col>
      <xdr:colOff>568616</xdr:colOff>
      <xdr:row>92</xdr:row>
      <xdr:rowOff>149535</xdr:rowOff>
    </xdr:to>
    <xdr:graphicFrame macro="">
      <xdr:nvGraphicFramePr>
        <xdr:cNvPr id="10" name="Chart 9">
          <a:extLst>
            <a:ext uri="{FF2B5EF4-FFF2-40B4-BE49-F238E27FC236}">
              <a16:creationId xmlns:a16="http://schemas.microsoft.com/office/drawing/2014/main" id="{31EA3238-8FA6-4990-8238-21C83E2BF6ED}"/>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14</xdr:col>
      <xdr:colOff>767601</xdr:colOff>
      <xdr:row>71</xdr:row>
      <xdr:rowOff>26474</xdr:rowOff>
    </xdr:from>
    <xdr:to>
      <xdr:col>38</xdr:col>
      <xdr:colOff>248544</xdr:colOff>
      <xdr:row>92</xdr:row>
      <xdr:rowOff>159062</xdr:rowOff>
    </xdr:to>
    <xdr:graphicFrame macro="">
      <xdr:nvGraphicFramePr>
        <xdr:cNvPr id="11" name="Chart 10">
          <a:extLst>
            <a:ext uri="{FF2B5EF4-FFF2-40B4-BE49-F238E27FC236}">
              <a16:creationId xmlns:a16="http://schemas.microsoft.com/office/drawing/2014/main" id="{BA3E2375-94C8-46D6-9FC3-06833A92CFEC}"/>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55</xdr:row>
      <xdr:rowOff>190499</xdr:rowOff>
    </xdr:from>
    <xdr:to>
      <xdr:col>9</xdr:col>
      <xdr:colOff>558165</xdr:colOff>
      <xdr:row>74</xdr:row>
      <xdr:rowOff>119061</xdr:rowOff>
    </xdr:to>
    <xdr:graphicFrame macro="">
      <xdr:nvGraphicFramePr>
        <xdr:cNvPr id="2" name="Chart 1">
          <a:extLst>
            <a:ext uri="{FF2B5EF4-FFF2-40B4-BE49-F238E27FC236}">
              <a16:creationId xmlns:a16="http://schemas.microsoft.com/office/drawing/2014/main" id="{4DEC9978-C755-4F53-8343-514BD23E2CC6}"/>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258075</xdr:colOff>
      <xdr:row>56</xdr:row>
      <xdr:rowOff>127908</xdr:rowOff>
    </xdr:from>
    <xdr:to>
      <xdr:col>23</xdr:col>
      <xdr:colOff>498740</xdr:colOff>
      <xdr:row>74</xdr:row>
      <xdr:rowOff>127908</xdr:rowOff>
    </xdr:to>
    <xdr:graphicFrame macro="">
      <xdr:nvGraphicFramePr>
        <xdr:cNvPr id="3" name="Chart 2">
          <a:extLst>
            <a:ext uri="{FF2B5EF4-FFF2-40B4-BE49-F238E27FC236}">
              <a16:creationId xmlns:a16="http://schemas.microsoft.com/office/drawing/2014/main" id="{9055BC48-0C5E-4A66-A35F-176E6E2FD471}"/>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165092</xdr:colOff>
      <xdr:row>75</xdr:row>
      <xdr:rowOff>152401</xdr:rowOff>
    </xdr:from>
    <xdr:to>
      <xdr:col>18</xdr:col>
      <xdr:colOff>262882</xdr:colOff>
      <xdr:row>93</xdr:row>
      <xdr:rowOff>152401</xdr:rowOff>
    </xdr:to>
    <xdr:graphicFrame macro="">
      <xdr:nvGraphicFramePr>
        <xdr:cNvPr id="4" name="Chart 3">
          <a:extLst>
            <a:ext uri="{FF2B5EF4-FFF2-40B4-BE49-F238E27FC236}">
              <a16:creationId xmlns:a16="http://schemas.microsoft.com/office/drawing/2014/main" id="{7404E90A-B48F-49B9-A51E-D8C7489DD4E7}"/>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98</xdr:row>
      <xdr:rowOff>84988</xdr:rowOff>
    </xdr:from>
    <xdr:to>
      <xdr:col>7</xdr:col>
      <xdr:colOff>379615</xdr:colOff>
      <xdr:row>117</xdr:row>
      <xdr:rowOff>108977</xdr:rowOff>
    </xdr:to>
    <xdr:graphicFrame macro="">
      <xdr:nvGraphicFramePr>
        <xdr:cNvPr id="2" name="Chart 1">
          <a:extLst>
            <a:ext uri="{FF2B5EF4-FFF2-40B4-BE49-F238E27FC236}">
              <a16:creationId xmlns:a16="http://schemas.microsoft.com/office/drawing/2014/main" id="{D03AFF4F-AC5E-48AA-95E7-20DE475FE50F}"/>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202065</xdr:colOff>
      <xdr:row>98</xdr:row>
      <xdr:rowOff>59590</xdr:rowOff>
    </xdr:from>
    <xdr:to>
      <xdr:col>19</xdr:col>
      <xdr:colOff>512407</xdr:colOff>
      <xdr:row>117</xdr:row>
      <xdr:rowOff>89929</xdr:rowOff>
    </xdr:to>
    <xdr:graphicFrame macro="">
      <xdr:nvGraphicFramePr>
        <xdr:cNvPr id="3" name="Chart 2">
          <a:extLst>
            <a:ext uri="{FF2B5EF4-FFF2-40B4-BE49-F238E27FC236}">
              <a16:creationId xmlns:a16="http://schemas.microsoft.com/office/drawing/2014/main" id="{E897A16D-6AE6-4208-B30C-0638231D325A}"/>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436251</xdr:colOff>
      <xdr:row>121</xdr:row>
      <xdr:rowOff>86589</xdr:rowOff>
    </xdr:from>
    <xdr:to>
      <xdr:col>13</xdr:col>
      <xdr:colOff>590729</xdr:colOff>
      <xdr:row>140</xdr:row>
      <xdr:rowOff>110578</xdr:rowOff>
    </xdr:to>
    <xdr:graphicFrame macro="">
      <xdr:nvGraphicFramePr>
        <xdr:cNvPr id="4" name="Chart 3">
          <a:extLst>
            <a:ext uri="{FF2B5EF4-FFF2-40B4-BE49-F238E27FC236}">
              <a16:creationId xmlns:a16="http://schemas.microsoft.com/office/drawing/2014/main" id="{B112B736-7202-40DF-9906-980EF8835AA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638736</xdr:colOff>
      <xdr:row>71</xdr:row>
      <xdr:rowOff>168086</xdr:rowOff>
    </xdr:from>
    <xdr:to>
      <xdr:col>10</xdr:col>
      <xdr:colOff>687178</xdr:colOff>
      <xdr:row>94</xdr:row>
      <xdr:rowOff>84266</xdr:rowOff>
    </xdr:to>
    <xdr:graphicFrame macro="">
      <xdr:nvGraphicFramePr>
        <xdr:cNvPr id="5" name="Chart 4">
          <a:extLst>
            <a:ext uri="{FF2B5EF4-FFF2-40B4-BE49-F238E27FC236}">
              <a16:creationId xmlns:a16="http://schemas.microsoft.com/office/drawing/2014/main" id="{B2A03A1C-26D5-4D67-88B1-FEC850044D19}"/>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98</xdr:row>
      <xdr:rowOff>84988</xdr:rowOff>
    </xdr:from>
    <xdr:to>
      <xdr:col>7</xdr:col>
      <xdr:colOff>379615</xdr:colOff>
      <xdr:row>117</xdr:row>
      <xdr:rowOff>108977</xdr:rowOff>
    </xdr:to>
    <xdr:graphicFrame macro="">
      <xdr:nvGraphicFramePr>
        <xdr:cNvPr id="2" name="Chart 1">
          <a:extLst>
            <a:ext uri="{FF2B5EF4-FFF2-40B4-BE49-F238E27FC236}">
              <a16:creationId xmlns:a16="http://schemas.microsoft.com/office/drawing/2014/main" id="{E0B2A9A4-97FE-429B-A9B8-C59659FDB0DA}"/>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202065</xdr:colOff>
      <xdr:row>98</xdr:row>
      <xdr:rowOff>59590</xdr:rowOff>
    </xdr:from>
    <xdr:to>
      <xdr:col>19</xdr:col>
      <xdr:colOff>512407</xdr:colOff>
      <xdr:row>117</xdr:row>
      <xdr:rowOff>89929</xdr:rowOff>
    </xdr:to>
    <xdr:graphicFrame macro="">
      <xdr:nvGraphicFramePr>
        <xdr:cNvPr id="3" name="Chart 2">
          <a:extLst>
            <a:ext uri="{FF2B5EF4-FFF2-40B4-BE49-F238E27FC236}">
              <a16:creationId xmlns:a16="http://schemas.microsoft.com/office/drawing/2014/main" id="{44F344BF-A566-4208-A4B0-A04688EA2068}"/>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436251</xdr:colOff>
      <xdr:row>121</xdr:row>
      <xdr:rowOff>86589</xdr:rowOff>
    </xdr:from>
    <xdr:to>
      <xdr:col>13</xdr:col>
      <xdr:colOff>590729</xdr:colOff>
      <xdr:row>140</xdr:row>
      <xdr:rowOff>110578</xdr:rowOff>
    </xdr:to>
    <xdr:graphicFrame macro="">
      <xdr:nvGraphicFramePr>
        <xdr:cNvPr id="4" name="Chart 3">
          <a:extLst>
            <a:ext uri="{FF2B5EF4-FFF2-40B4-BE49-F238E27FC236}">
              <a16:creationId xmlns:a16="http://schemas.microsoft.com/office/drawing/2014/main" id="{64DCD9B7-4FEB-412B-8017-DFF58195FD18}"/>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583406</xdr:colOff>
      <xdr:row>70</xdr:row>
      <xdr:rowOff>273843</xdr:rowOff>
    </xdr:from>
    <xdr:to>
      <xdr:col>11</xdr:col>
      <xdr:colOff>698182</xdr:colOff>
      <xdr:row>93</xdr:row>
      <xdr:rowOff>70961</xdr:rowOff>
    </xdr:to>
    <xdr:graphicFrame macro="">
      <xdr:nvGraphicFramePr>
        <xdr:cNvPr id="5" name="Chart 4">
          <a:extLst>
            <a:ext uri="{FF2B5EF4-FFF2-40B4-BE49-F238E27FC236}">
              <a16:creationId xmlns:a16="http://schemas.microsoft.com/office/drawing/2014/main" id="{AECA4E51-368F-4785-90E0-B36A895F95D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Data entry instruction" id="{F3CEE29B-D806-41D1-A2BC-0E4729211F1E}" userId="Data entry instruction" providerId="Non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161D1A7-B92A-4BE1-9535-844F3D872F0B}" name="Table2" displayName="Table2" ref="A14:E36" totalsRowShown="0" headerRowDxfId="324" dataDxfId="323" tableBorderDxfId="322">
  <autoFilter ref="A14:E36" xr:uid="{4161D1A7-B92A-4BE1-9535-844F3D872F0B}"/>
  <tableColumns count="5">
    <tableColumn id="1" xr3:uid="{421D73BE-CE42-47C2-9259-F93EC336EE79}" name="Excel workbook_x000a_Tab" dataDxfId="321"/>
    <tableColumn id="2" xr3:uid="{BCBCA198-56CA-420E-B7A1-96B8929F02DC}" name="Excel workbook_x000a_Data Label" dataDxfId="320"/>
    <tableColumn id="3" xr3:uid="{635BCFBD-3619-4A1A-8683-23D4EBDDED4A}" name="Excel workbook_x000a_Description " dataDxfId="319"/>
    <tableColumn id="4" xr3:uid="{49B1F5F7-F676-4AEE-B858-22E80F683230}" name="Federal financial or participation reports_x000a_Data Source" dataDxfId="318"/>
    <tableColumn id="5" xr3:uid="{DE7D37E8-625A-4174-9B98-C21EA5A0EC3C}" name="Federal financial or participation reports_x000a_Data source line or section" dataDxfId="317"/>
  </tableColumns>
  <tableStyleInfo name="Table Style 1" showFirstColumn="0" showLastColumn="0" showRowStripes="1" showColumnStripes="0"/>
  <extLst>
    <ext xmlns:x14="http://schemas.microsoft.com/office/spreadsheetml/2009/9/main" uri="{504A1905-F514-4f6f-8877-14C23A59335A}">
      <x14:table altText="Data Elements for Analysis"/>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B8199CBD-6E66-4460-BDCA-56A0AC58D7A2}" name="Table11" displayName="Table11" ref="A20:AD27" totalsRowShown="0" headerRowDxfId="257" dataDxfId="255" headerRowBorderDxfId="256" tableBorderDxfId="254">
  <autoFilter ref="A20:AD27" xr:uid="{B8199CBD-6E66-4460-BDCA-56A0AC58D7A2}"/>
  <tableColumns count="30">
    <tableColumn id="1" xr3:uid="{3CCB5532-C9D1-4FE8-8E71-D51F99DE9C41}" name="Provider Data"/>
    <tableColumn id="2" xr3:uid="{EB5337D6-6E15-4CFA-BF6C-5A7636D49206}" name="empty cell" dataDxfId="253"/>
    <tableColumn id="3" xr3:uid="{A3EB6049-6A1E-479B-A4FC-204BF2071E3D}" name="FFY shown in cell B13._x000a_Budget" dataDxfId="252" dataCellStyle="Currency"/>
    <tableColumn id="4" xr3:uid="{B14D39B7-B12B-4820-A8A7-F8D9F6E14654}" name="FFY shown in cell B13. _x000a_Expenditures" dataDxfId="251" dataCellStyle="Currency"/>
    <tableColumn id="5" xr3:uid="{0197CED9-4BDF-466A-90ED-74D9E2E6C5ED}" name="FFY shown in cell B13._x000a_% of budget " dataDxfId="250" dataCellStyle="Percent">
      <calculatedColumnFormula>IFERROR(D21/C21,"")</calculatedColumnFormula>
    </tableColumn>
    <tableColumn id="6" xr3:uid="{EAB57F56-5057-4EBF-9C9C-F92C5DD1928A}" name="FFY shown in cell B13._x000a_Anticipated participants " dataDxfId="249" dataCellStyle="Comma"/>
    <tableColumn id="7" xr3:uid="{F847D21D-1C2B-402F-9C6E-2FFF4EFB7B5A}" name="FFY shown in cell B13._x000a_Actual participants " dataDxfId="248" dataCellStyle="Comma"/>
    <tableColumn id="8" xr3:uid="{97BD2868-C25F-4B18-B52B-1763B0058565}" name="FFY shown in cell B13._x000a_% of anticipated" dataDxfId="247" dataCellStyle="Percent">
      <calculatedColumnFormula>IFERROR(G21/F21,"")</calculatedColumnFormula>
    </tableColumn>
    <tableColumn id="9" xr3:uid="{D5E47DE8-D499-47B5-B5D5-8B95E1668231}" name="FFY shown in cell B13._x000a_Anticipated cost per participant" dataDxfId="246" dataCellStyle="Currency">
      <calculatedColumnFormula>IFERROR(C21/F21,"")</calculatedColumnFormula>
    </tableColumn>
    <tableColumn id="10" xr3:uid="{647B9B4F-3403-4FFE-9C54-3CBB4356FFBF}" name="FFY shown in cell B13._x000a_Actual cost per participant" dataDxfId="245" dataCellStyle="Currency">
      <calculatedColumnFormula>IFERROR(D21/G21,"")</calculatedColumnFormula>
    </tableColumn>
    <tableColumn id="11" xr3:uid="{8A6477A6-E7E6-4972-BFF6-0DB372E8DA2A}" name="FFY shown in cell B14._x000a_Budget" dataDxfId="244" dataCellStyle="Currency"/>
    <tableColumn id="12" xr3:uid="{1BB74BBF-A6C8-4DBC-835D-AD6EF032117C}" name="FFY shown in cell B14. _x000a_Expenditures" dataDxfId="243" dataCellStyle="Currency"/>
    <tableColumn id="13" xr3:uid="{67AC4475-1D21-44E1-A292-2A146F0CB6D9}" name="FFY shown in cell B14._x000a_% of budget " dataDxfId="242" dataCellStyle="Percent">
      <calculatedColumnFormula>IFERROR(L21/K21,"")</calculatedColumnFormula>
    </tableColumn>
    <tableColumn id="14" xr3:uid="{FCA44684-016D-46BB-885E-197238324E23}" name="FFY shown in cell B14._x000a_Anticipated participants " dataDxfId="241" dataCellStyle="Comma"/>
    <tableColumn id="15" xr3:uid="{12025687-0C49-4E41-8B75-2694D803DA0B}" name="FFY shown in cell B14._x000a_Actual participants " dataDxfId="240" dataCellStyle="Comma"/>
    <tableColumn id="16" xr3:uid="{63373497-8575-4EA5-B479-9658A9A53B39}" name="FFY shown in cell B14._x000a_% of anticipated" dataDxfId="239" dataCellStyle="Percent">
      <calculatedColumnFormula>IFERROR(O21/N21,"")</calculatedColumnFormula>
    </tableColumn>
    <tableColumn id="17" xr3:uid="{278EE642-34A0-48AE-8AC0-7349B7725E46}" name="FFY shown in cell B14._x000a_Anticipated cost per participant" dataDxfId="238" dataCellStyle="Currency">
      <calculatedColumnFormula>IFERROR(K21/N21,"")</calculatedColumnFormula>
    </tableColumn>
    <tableColumn id="18" xr3:uid="{5E20E319-5D6C-43A1-9A6B-F7106345CE34}" name="FFY shown in cell B14._x000a_Actual cost per participant" dataDxfId="237" dataCellStyle="Currency">
      <calculatedColumnFormula>IFERROR(L21/O21,"")</calculatedColumnFormula>
    </tableColumn>
    <tableColumn id="19" xr3:uid="{8E438F8A-23F1-4E35-92A9-3D3B65E50ECF}" name="FFY shown in cell B15._x000a_Budget" dataDxfId="236" dataCellStyle="Currency"/>
    <tableColumn id="20" xr3:uid="{66084988-0957-4E73-BF6B-4D1EA41A2665}" name="FFY shown in cell B15. _x000a_Expenditures" dataDxfId="235" dataCellStyle="Currency"/>
    <tableColumn id="21" xr3:uid="{064B749D-161F-4330-9918-42970AB21B4C}" name="FFY shown in cell B15._x000a_% of budget " dataDxfId="234" dataCellStyle="Percent"/>
    <tableColumn id="22" xr3:uid="{C985D8BD-179F-4958-A86A-01F180369E72}" name="FFY shown in cell B15._x000a_Anticipated participants " dataDxfId="233" dataCellStyle="Comma"/>
    <tableColumn id="23" xr3:uid="{21E3F0DC-3F67-4CBA-BBE2-9CC7291ECC98}" name="FFY shown in cell B15._x000a_Actual participants " dataDxfId="232" dataCellStyle="Comma"/>
    <tableColumn id="24" xr3:uid="{FA7EE3F6-2F81-45F5-90E9-C09AF9075647}" name="FFY shown in cell B15._x000a_% of anticipated" dataDxfId="231" dataCellStyle="Percent"/>
    <tableColumn id="25" xr3:uid="{A015A042-2932-4B58-B8B0-11EB900000E1}" name="FFY shown in cell B15._x000a_Anticipated cost per participant" dataDxfId="230" dataCellStyle="Currency">
      <calculatedColumnFormula>IFERROR(S21/V21,"")</calculatedColumnFormula>
    </tableColumn>
    <tableColumn id="26" xr3:uid="{C007E07B-3653-4F4F-8259-1A5F6F9C48EE}" name="FFY shown in cell B15._x000a_Actual cost per participant" dataDxfId="229" dataCellStyle="Currency">
      <calculatedColumnFormula>IFERROR(T21/W21,"")</calculatedColumnFormula>
    </tableColumn>
    <tableColumn id="27" xr3:uid="{38D7A3D7-5E86-42D0-9B06-0176C037732A}" name="Checks: _x000a_Most Recent FFY  Budget vs. Actual" dataDxfId="228">
      <calculatedColumnFormula>IF(OR(AJ21="LOW",AJ21="HIGH"),AI21,"OK")</calculatedColumnFormula>
    </tableColumn>
    <tableColumn id="28" xr3:uid="{246A1FD9-186E-4936-8546-12F564F76C88}" name="Checks: _x000a_Most Recent FFY Anticipated vs. Actual" dataDxfId="227">
      <calculatedColumnFormula>IF(OR(AJ21="LOW",AJ21="HIGH"),AK21,"OK")</calculatedColumnFormula>
    </tableColumn>
    <tableColumn id="29" xr3:uid="{43294E59-46CA-4FE9-B52E-C8DA9BF86664}" name="Checks: _x000a_Comparing the last two FFY: Budgeting over time" dataDxfId="226">
      <calculatedColumnFormula>IF(ISERROR(S21/K21),"",IF(AND(AL21="YES",AM21="YES"),AN21,"OK"))</calculatedColumnFormula>
    </tableColumn>
    <tableColumn id="30" xr3:uid="{59F32D00-2763-41AC-AE75-A24FB40FFDEE}" name="Checks: _x000a_Comparing the last two FFY: Participants over time" dataDxfId="225">
      <calculatedColumnFormula>IF(ISERROR(V21/N21),"",IF(AND(AO21="YES",AP21="YES"),AQ21,"OK"))</calculatedColumnFormula>
    </tableColumn>
  </tableColumns>
  <tableStyleInfo name="Table Style 1" showFirstColumn="0" showLastColumn="0" showRowStripes="1" showColumnStripes="0"/>
  <extLst>
    <ext xmlns:x14="http://schemas.microsoft.com/office/spreadsheetml/2009/9/main" uri="{504A1905-F514-4f6f-8877-14C23A59335A}">
      <x14:table altText="Detailed County"/>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7FE2696-D1D3-4F4D-BC50-F69501C3368D}" name="Table12" displayName="Table12" ref="A32:AD56" totalsRowShown="0" headerRowDxfId="224" dataDxfId="223" tableBorderDxfId="222">
  <autoFilter ref="A32:AD56" xr:uid="{87FE2696-D1D3-4F4D-BC50-F69501C3368D}"/>
  <tableColumns count="30">
    <tableColumn id="1" xr3:uid="{648BB6CA-1557-48A1-9FFD-5CDBAB741EDA}" name="County Data" dataDxfId="221"/>
    <tableColumn id="2" xr3:uid="{534AB13C-4F2E-4732-BC0D-C11D2AA839C5}" name="Include?" dataDxfId="220"/>
    <tableColumn id="3" xr3:uid="{89B17CD4-E094-4EA7-8DB2-F5EC639B700B}" name="FFY shown in cell B13._x000a_Budget" dataDxfId="219" dataCellStyle="Currency"/>
    <tableColumn id="4" xr3:uid="{5AEDF072-5BF9-470F-9AFE-35C101A65D9A}" name="FFY shown in cell B13. _x000a_Expenditures" dataDxfId="218" dataCellStyle="Currency"/>
    <tableColumn id="5" xr3:uid="{6194DBFE-8571-4ABC-88D8-0BFB2235CE2D}" name="FFY shown in cell B13._x000a_% of budget " dataDxfId="217" dataCellStyle="Percent">
      <calculatedColumnFormula>IFERROR(D33/C33,"")</calculatedColumnFormula>
    </tableColumn>
    <tableColumn id="6" xr3:uid="{12040E74-710A-4C4B-8802-CE79E92D801C}" name="FFY shown in cell B13._x000a_Anticipated participants " dataDxfId="216" dataCellStyle="Currency"/>
    <tableColumn id="7" xr3:uid="{A9207240-4E46-4EF2-96D3-B6EBEEA761A1}" name="FFY shown in cell B13._x000a_Actual participants " dataDxfId="215" dataCellStyle="Currency"/>
    <tableColumn id="8" xr3:uid="{8546A988-2CBE-421A-9223-24E7C3DE9C68}" name="FFY shown in cell B13._x000a_% of anticipated" dataDxfId="214" dataCellStyle="Percent">
      <calculatedColumnFormula>IFERROR(G33/F33,"")</calculatedColumnFormula>
    </tableColumn>
    <tableColumn id="9" xr3:uid="{B363DEAC-F6DB-4A99-9B80-D09E3E5CCAA4}" name="FFY shown in cell B13._x000a_Anticipated cost per participant" dataDxfId="213" dataCellStyle="Currency">
      <calculatedColumnFormula>IFERROR(C33/F33,"")</calculatedColumnFormula>
    </tableColumn>
    <tableColumn id="10" xr3:uid="{267C9B0C-DE7C-4FBC-9637-A9BE92F84D91}" name="FFY shown in cell B13._x000a_Actual cost per participant" dataDxfId="212" dataCellStyle="Currency">
      <calculatedColumnFormula>IFERROR(D33/G33,"")</calculatedColumnFormula>
    </tableColumn>
    <tableColumn id="11" xr3:uid="{679370A8-682B-4D99-A06A-268BC2F6FA21}" name="FFY shown in cell B14._x000a_Budget" dataDxfId="211" dataCellStyle="Currency"/>
    <tableColumn id="12" xr3:uid="{E044932B-D59E-4596-A81A-3635EC7ED0B8}" name="FFY shown in cell B14. _x000a_Expenditures" dataDxfId="210" dataCellStyle="Currency"/>
    <tableColumn id="13" xr3:uid="{ADA3A77D-2010-477F-96EE-FB5A4242F460}" name="FFY shown in cell B14._x000a_% of budget " dataDxfId="209" dataCellStyle="Percent">
      <calculatedColumnFormula>IFERROR(L33/K33,"")</calculatedColumnFormula>
    </tableColumn>
    <tableColumn id="14" xr3:uid="{1FC30967-4F9E-4EFE-83A0-113EBFD74198}" name="FFY shown in cell B14._x000a_Anticipated participants " dataDxfId="208" dataCellStyle="Currency"/>
    <tableColumn id="15" xr3:uid="{D8F3FCAB-119C-4563-8686-7682CB0C1161}" name="FFY shown in cell B14._x000a_Actual participants " dataDxfId="207" dataCellStyle="Currency"/>
    <tableColumn id="16" xr3:uid="{9245233F-0952-4472-A7E9-02F4F14DBC78}" name="FFY shown in cell B14._x000a_% of anticipated" dataDxfId="206" dataCellStyle="Percent">
      <calculatedColumnFormula>IFERROR(O33/N33,"")</calculatedColumnFormula>
    </tableColumn>
    <tableColumn id="17" xr3:uid="{D4AF0C05-5A37-46A6-8246-577BBC14F724}" name="FFY shown in cell B14._x000a_Anticipated cost per participant" dataDxfId="205" dataCellStyle="Currency">
      <calculatedColumnFormula>IFERROR(K33/N33,"")</calculatedColumnFormula>
    </tableColumn>
    <tableColumn id="18" xr3:uid="{B210890E-5039-4072-8CC0-EC7B021D8086}" name="FFY shown in cell B14._x000a_Actual cost per participant" dataDxfId="204" dataCellStyle="Currency">
      <calculatedColumnFormula>IFERROR(L33/O33,"")</calculatedColumnFormula>
    </tableColumn>
    <tableColumn id="19" xr3:uid="{4B98D556-C788-4323-BBDE-762DA895D98A}" name="FFY shown in cell B15._x000a_Budget" dataDxfId="203" dataCellStyle="Currency"/>
    <tableColumn id="20" xr3:uid="{1A38E754-D4EC-481F-81D9-8B4EE2336434}" name="FFY shown in cell B15. _x000a_Expenditures" dataDxfId="202" dataCellStyle="Currency"/>
    <tableColumn id="21" xr3:uid="{F9AB17B4-034C-434D-9F3C-50F7432957DD}" name="FFY shown in cell B15._x000a_% of budget " dataDxfId="201" dataCellStyle="Percent">
      <calculatedColumnFormula>IFERROR(ROUND(T33/S33,2),"")</calculatedColumnFormula>
    </tableColumn>
    <tableColumn id="22" xr3:uid="{4A358E72-1E19-432C-AA7A-BA1F11FFADD6}" name="FFY shown in cell B15._x000a_Anticipated participants " dataDxfId="200" dataCellStyle="Currency"/>
    <tableColumn id="23" xr3:uid="{F3846692-32C3-4554-9C67-2EB9C7D6CFB5}" name="FFY shown in cell B15._x000a_Actual participants " dataDxfId="199" dataCellStyle="Currency"/>
    <tableColumn id="24" xr3:uid="{3CCA1DA4-9510-4050-AF07-CEB75C36D577}" name="FFY shown in cell B15._x000a_% of anticipated" dataDxfId="198" dataCellStyle="Percent">
      <calculatedColumnFormula>IFERROR(ROUND(W33/V33,2),"")</calculatedColumnFormula>
    </tableColumn>
    <tableColumn id="25" xr3:uid="{2FFC0AAA-F77D-49E1-B299-521BBB995B1E}" name="FFY shown in cell B15._x000a_Anticipated cost per participant" dataDxfId="197" dataCellStyle="Currency">
      <calculatedColumnFormula>IFERROR(S33/V33,"")</calculatedColumnFormula>
    </tableColumn>
    <tableColumn id="26" xr3:uid="{BFF6F7FB-8744-4445-A28A-D431F59C064E}" name="FFY shown in cell B15._x000a_Actual cost per participant" dataDxfId="196" dataCellStyle="Currency">
      <calculatedColumnFormula>IFERROR(T33/W33,"")</calculatedColumnFormula>
    </tableColumn>
    <tableColumn id="27" xr3:uid="{F7A343FA-BEF4-4698-962C-86C70D420459}" name="Checks: _x000a_Most Recent FFY  Budget vs. Actual" dataDxfId="195">
      <calculatedColumnFormula>IF(OR(AJ33="LOW",AJ33="HIGH"),AI33,"OK")</calculatedColumnFormula>
    </tableColumn>
    <tableColumn id="28" xr3:uid="{3C7FE036-F940-493F-8D9F-D2145DF8D6AB}" name="Checks: _x000a_Most Recent FFY Anticipated vs. Actual" dataDxfId="194">
      <calculatedColumnFormula>IF(OR(AJ33="LOW",AJ33="HIGH"),AK33,"OK")</calculatedColumnFormula>
    </tableColumn>
    <tableColumn id="29" xr3:uid="{D2C1B1BC-1DF3-45D8-ABFF-F804E68EEA17}" name="Checks: _x000a_Comparing the last two FFY: Budgeting over time" dataDxfId="193">
      <calculatedColumnFormula>IF(ISERROR(S33/K33),"",IF(AND(AL33="YES",AM33="YES"),AN33,"OK"))</calculatedColumnFormula>
    </tableColumn>
    <tableColumn id="30" xr3:uid="{3890C8D1-3EBC-4C9E-AAE0-BD1DF8964D5C}" name="Checks: _x000a_Comparing the last two FFY: Participants over time" dataDxfId="192">
      <calculatedColumnFormula>IF(ISERROR(V33/N33),"",IF(AND(AO33="YES",AP33="YES"),AQ33,"OK"))</calculatedColumnFormula>
    </tableColumn>
  </tableColumns>
  <tableStyleInfo name="Table Style 1" showFirstColumn="0" showLastColumn="0" showRowStripes="1" showColumnStripes="0"/>
  <extLst>
    <ext xmlns:x14="http://schemas.microsoft.com/office/spreadsheetml/2009/9/main" uri="{504A1905-F514-4f6f-8877-14C23A59335A}">
      <x14:table altText="Detailed County Component Analysis"/>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BEF2AC8-5F6F-475B-8519-A5993E09CDA5}" name="Table13" displayName="Table13" ref="A60:B64" totalsRowShown="0" headerRowBorderDxfId="191" tableBorderDxfId="190">
  <autoFilter ref="A60:B64" xr:uid="{9BEF2AC8-5F6F-475B-8519-A5993E09CDA5}"/>
  <tableColumns count="2">
    <tableColumn id="1" xr3:uid="{99A4DE41-52C6-4F7B-A664-A9E4D1834651}" name="Type of Data" dataDxfId="189"/>
    <tableColumn id="2" xr3:uid="{918200D7-EC8D-4ADD-9E88-598CC9FA21A6}" name="Source" dataDxfId="188"/>
  </tableColumns>
  <tableStyleInfo name="Table Style 1" showFirstColumn="0" showLastColumn="0" showRowStripes="1" showColumnStripes="0"/>
  <extLst>
    <ext xmlns:x14="http://schemas.microsoft.com/office/spreadsheetml/2009/9/main" uri="{504A1905-F514-4f6f-8877-14C23A59335A}">
      <x14:table altText="Detailed County Data Sources"/>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E25E31F-B8D8-4496-B4E2-90AA2743576D}" name="Table14" displayName="Table14" ref="A12:B15" totalsRowShown="0" headerRowDxfId="187" headerRowBorderDxfId="186" tableBorderDxfId="185">
  <autoFilter ref="A12:B15" xr:uid="{BE25E31F-B8D8-4496-B4E2-90AA2743576D}"/>
  <tableColumns count="2">
    <tableColumn id="1" xr3:uid="{A22FB6CF-A920-4B6F-AA7C-E2A1EDAE72B2}" name="Federal fiscal year" dataDxfId="184"/>
    <tableColumn id="2" xr3:uid="{7DBE8485-D515-42C9-93BB-08F9BF2D47AA}" name="FFY"/>
  </tableColumns>
  <tableStyleInfo name="Table Style 1" showFirstColumn="0" showLastColumn="0" showRowStripes="1" showColumnStripes="0"/>
  <extLst>
    <ext xmlns:x14="http://schemas.microsoft.com/office/spreadsheetml/2009/9/main" uri="{504A1905-F514-4f6f-8877-14C23A59335A}">
      <x14:table altText="Detailed Provider FFY"/>
    </ext>
  </extLst>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B32F35C2-F024-4525-9FCC-D6BDDC583AE4}" name="Table15" displayName="Table15" ref="A20:AD27" totalsRowShown="0" headerRowDxfId="183" headerRowBorderDxfId="182" tableBorderDxfId="181">
  <autoFilter ref="A20:AD27" xr:uid="{B32F35C2-F024-4525-9FCC-D6BDDC583AE4}"/>
  <tableColumns count="30">
    <tableColumn id="1" xr3:uid="{7C5D28C9-EDD7-4FD7-90AE-FADC480B167D}" name="Provider Data"/>
    <tableColumn id="2" xr3:uid="{CEFB4B76-F7F9-4D90-9595-09ADCBD31A88}" name="empty cell" dataDxfId="180"/>
    <tableColumn id="3" xr3:uid="{7ECECC03-A0BF-48E0-AB58-1ED69D22DE37}" name="FFY shown in cell B13._x000a_Budget" dataDxfId="179" dataCellStyle="Currency"/>
    <tableColumn id="4" xr3:uid="{A76064F5-22F7-4806-9B2E-2C3F5E06D672}" name="FFY shown in cell B13. _x000a_Expenditures" dataDxfId="178" dataCellStyle="Currency"/>
    <tableColumn id="5" xr3:uid="{5C7A9C64-C0D9-4204-B77B-A13ABABC25ED}" name="FFY shown in cell B13._x000a_% of budget " dataDxfId="177" dataCellStyle="Percent">
      <calculatedColumnFormula>IFERROR(D21/C21,"")</calculatedColumnFormula>
    </tableColumn>
    <tableColumn id="6" xr3:uid="{0F547C5D-D205-4513-8DA9-6B9F701ABD5B}" name="FFY shown in cell B13._x000a_Anticipated participants " dataDxfId="176" dataCellStyle="Comma"/>
    <tableColumn id="7" xr3:uid="{8CD9F395-FF47-40BA-A92D-F5DE19615409}" name="FFY shown in cell B13._x000a_Actual participants " dataDxfId="175" dataCellStyle="Comma"/>
    <tableColumn id="8" xr3:uid="{6180FE26-90BB-4517-8A56-8A6C94077847}" name="FFY shown in cell B13._x000a_% of anticipated" dataDxfId="174" dataCellStyle="Percent">
      <calculatedColumnFormula>IFERROR(G21/F21,"")</calculatedColumnFormula>
    </tableColumn>
    <tableColumn id="9" xr3:uid="{F7617C86-2CEE-49C3-98B1-A570EC4D6805}" name="FFY shown in cell B13._x000a_Anticipated cost per participant" dataDxfId="173" dataCellStyle="Currency">
      <calculatedColumnFormula>IFERROR(C21/F21,"")</calculatedColumnFormula>
    </tableColumn>
    <tableColumn id="10" xr3:uid="{D118A865-70B6-4E29-8F89-A1EB3BDBCFDC}" name="FFY shown in cell B13._x000a_Actual cost per participant" dataDxfId="172" dataCellStyle="Currency">
      <calculatedColumnFormula>IFERROR(D21/G21,"")</calculatedColumnFormula>
    </tableColumn>
    <tableColumn id="11" xr3:uid="{A39A32CB-4F7D-479D-AED1-8053C6C6A317}" name="FFY shown in cell B14._x000a_Budget" dataDxfId="171" dataCellStyle="Currency"/>
    <tableColumn id="12" xr3:uid="{8E41249C-031E-4EA8-A782-062FD1B88085}" name="FFY shown in cell B14. _x000a_Expenditures" dataDxfId="170" dataCellStyle="Currency"/>
    <tableColumn id="13" xr3:uid="{D15E8C48-F94F-4465-88FE-D8ACF140AAE0}" name="FFY shown in cell B14._x000a_% of budget " dataDxfId="169" dataCellStyle="Percent">
      <calculatedColumnFormula>IFERROR(L21/K21,"")</calculatedColumnFormula>
    </tableColumn>
    <tableColumn id="14" xr3:uid="{296658F2-C53C-4EA3-BC7A-1E85FE35E488}" name="FFY shown in cell B14._x000a_Anticipated participants " dataDxfId="168" dataCellStyle="Comma"/>
    <tableColumn id="15" xr3:uid="{2E981E98-390E-4A10-93BB-C7FD7DBD5690}" name="FFY shown in cell B14._x000a_Actual participants " dataDxfId="167" dataCellStyle="Comma"/>
    <tableColumn id="16" xr3:uid="{BB3E58FE-B685-490B-B02D-B7256F8CC762}" name="FFY shown in cell B14._x000a_% of anticipated" dataDxfId="166" dataCellStyle="Percent">
      <calculatedColumnFormula>IFERROR(O21/N21,"")</calculatedColumnFormula>
    </tableColumn>
    <tableColumn id="17" xr3:uid="{3C0EB4B4-B8AA-4F7D-873F-C5E5A215FA3E}" name="FFY shown in cell B14._x000a_Anticipated cost per participant" dataDxfId="165" dataCellStyle="Currency">
      <calculatedColumnFormula>IFERROR(K21/N21,"")</calculatedColumnFormula>
    </tableColumn>
    <tableColumn id="18" xr3:uid="{8BDFCF61-BC7F-4DDE-ABF6-BC5AC225045D}" name="FFY shown in cell B14._x000a_Actual cost per participant" dataDxfId="164" dataCellStyle="Currency">
      <calculatedColumnFormula>IFERROR(L21/O21,"")</calculatedColumnFormula>
    </tableColumn>
    <tableColumn id="19" xr3:uid="{EF4701A2-759A-4BBE-9290-A5FA773F9E7B}" name="FFY shown in cell B15._x000a_Budget" dataDxfId="163" dataCellStyle="Currency"/>
    <tableColumn id="20" xr3:uid="{6BDB3C41-1C72-48B3-A9A2-8741207C4A90}" name="FFY shown in cell B15. _x000a_Expenditures" dataDxfId="162" dataCellStyle="Currency"/>
    <tableColumn id="21" xr3:uid="{D05A6870-95F9-4410-B65A-A3DE66AF825D}" name="FFY shown in cell B15._x000a_% of budget " dataDxfId="161" dataCellStyle="Percent"/>
    <tableColumn id="22" xr3:uid="{6848C45A-638F-457B-A176-CF0E215A50F4}" name="FFY shown in cell B15._x000a_Anticipated participants " dataDxfId="160" dataCellStyle="Comma"/>
    <tableColumn id="23" xr3:uid="{049F4FE2-A0F6-456D-A95C-65CED271F020}" name="FFY shown in cell B15._x000a_Actual participants " dataDxfId="159" dataCellStyle="Comma"/>
    <tableColumn id="24" xr3:uid="{A5067EF6-BA2E-4A0A-87BA-67F35709BD0E}" name="FFY shown in cell B15._x000a_% of anticipated" dataDxfId="158" dataCellStyle="Percent"/>
    <tableColumn id="25" xr3:uid="{61EE0D9E-E827-48CE-B8C0-3B3D461293C9}" name="FFY shown in cell B15._x000a_Anticipated cost per participant" dataDxfId="157" dataCellStyle="Currency">
      <calculatedColumnFormula>IFERROR(S21/V21,"")</calculatedColumnFormula>
    </tableColumn>
    <tableColumn id="26" xr3:uid="{9D2A5DFE-3A52-4D65-8796-5CD49CE80827}" name="FFY shown in cell B15._x000a_Actual cost per participant" dataDxfId="156" dataCellStyle="Currency">
      <calculatedColumnFormula>IFERROR(T21/W21,"")</calculatedColumnFormula>
    </tableColumn>
    <tableColumn id="27" xr3:uid="{BF394BA7-9E75-455A-A2C3-63CDDA84EB55}" name="Checks: _x000a_Most Recent FFY  Budget vs. Actual" dataDxfId="155">
      <calculatedColumnFormula>IF(OR(AJ21="LOW",AJ21="HIGH"),AI21,"OK")</calculatedColumnFormula>
    </tableColumn>
    <tableColumn id="28" xr3:uid="{E796AA57-A992-4F77-B3E2-1BE0225C3E01}" name="Checks: _x000a_Most Recent FFY Anticipated vs. Actual" dataDxfId="154">
      <calculatedColumnFormula>IF(OR(AJ21="LOW",AJ21="HIGH"),AK21,"OK")</calculatedColumnFormula>
    </tableColumn>
    <tableColumn id="29" xr3:uid="{CF32B73F-3AE4-4064-A680-7A065D15A336}" name="Checks: _x000a_Comparing the last two FFY: Budgeting over time" dataDxfId="153">
      <calculatedColumnFormula>IF(ISERROR(S21/K21),"",IF(AND(AL21="YES",AM21="YES"),AN21,"OK"))</calculatedColumnFormula>
    </tableColumn>
    <tableColumn id="30" xr3:uid="{7429FF3E-48BF-46FD-9DA3-B1C317A3E633}" name="Checks: _x000a_Comparing the last two FFY: Participants over time" dataDxfId="152">
      <calculatedColumnFormula>IF(ISERROR(V21/N21),"",IF(AND(AO21="YES",AP21="YES"),AQ21,"OK"))</calculatedColumnFormula>
    </tableColumn>
  </tableColumns>
  <tableStyleInfo name="Table Style 1" showFirstColumn="0" showLastColumn="0" showRowStripes="1" showColumnStripes="0"/>
  <extLst>
    <ext xmlns:x14="http://schemas.microsoft.com/office/spreadsheetml/2009/9/main" uri="{504A1905-F514-4f6f-8877-14C23A59335A}">
      <x14:table altText="Detailed Provider"/>
    </ext>
  </extLst>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82E7D7A-5D6B-4148-B630-E2584FFFB9C9}" name="Table16" displayName="Table16" ref="A32:AD56" totalsRowShown="0" dataDxfId="151" tableBorderDxfId="150">
  <autoFilter ref="A32:AD56" xr:uid="{082E7D7A-5D6B-4148-B630-E2584FFFB9C9}"/>
  <tableColumns count="30">
    <tableColumn id="1" xr3:uid="{5D86877D-3DA3-4EE2-A744-DA2B71FB360D}" name="Provider Data" dataDxfId="149"/>
    <tableColumn id="2" xr3:uid="{CD83F9E5-A20B-4CC3-B2A1-C2A61AC727DA}" name="Include?" dataDxfId="148"/>
    <tableColumn id="3" xr3:uid="{11B9B356-A2F6-4EDE-A1EE-36FE33680CFC}" name="FFY shown in cell B13._x000a_Budget" dataDxfId="147" dataCellStyle="Currency"/>
    <tableColumn id="4" xr3:uid="{FF6F2CE2-AD83-473A-A136-C66BB8721A49}" name="FFY shown in cell B13. _x000a_Expenditures" dataDxfId="146" dataCellStyle="Currency"/>
    <tableColumn id="5" xr3:uid="{059FEDEE-DEA9-42AF-B037-B5F2F6EEB7FF}" name="FFY shown in cell B13._x000a_% of budget " dataDxfId="145" dataCellStyle="Percent">
      <calculatedColumnFormula>IFERROR(D33/C33,"")</calculatedColumnFormula>
    </tableColumn>
    <tableColumn id="6" xr3:uid="{3B1040FD-1067-4A41-B130-F2D68DEC8234}" name="FFY shown in cell B13._x000a_Anticipated participants " dataDxfId="144" dataCellStyle="Comma"/>
    <tableColumn id="7" xr3:uid="{48C730D0-EC10-47B2-8921-0AE1DC78C04E}" name="FFY shown in cell B13._x000a_Actual participants " dataDxfId="143" dataCellStyle="Comma"/>
    <tableColumn id="8" xr3:uid="{A27965FE-EAA9-45C4-B775-2FB5F84A8CD6}" name="FFY shown in cell B13._x000a_% of anticipated" dataDxfId="142" dataCellStyle="Percent">
      <calculatedColumnFormula>IFERROR(G33/F33,"")</calculatedColumnFormula>
    </tableColumn>
    <tableColumn id="9" xr3:uid="{BB57EF31-8AAA-42E2-B409-D0FB978DCB88}" name="FFY shown in cell B13._x000a_Anticipated cost per participant" dataDxfId="141" dataCellStyle="Currency">
      <calculatedColumnFormula>IFERROR(C33/F33,"")</calculatedColumnFormula>
    </tableColumn>
    <tableColumn id="10" xr3:uid="{C470E0D6-473A-4750-B8AC-E64C4E6407F2}" name="FFY shown in cell B13._x000a_Actual cost per participant" dataDxfId="140" dataCellStyle="Currency">
      <calculatedColumnFormula>IFERROR(D33/G33,"")</calculatedColumnFormula>
    </tableColumn>
    <tableColumn id="11" xr3:uid="{4CDA9506-6042-4722-941C-9B336CF88A45}" name="FFY shown in cell B14._x000a_Budget" dataDxfId="139" dataCellStyle="Currency"/>
    <tableColumn id="12" xr3:uid="{1AFF4C95-3F8D-4BE1-BD72-8D7F95A3C06E}" name="FFY shown in cell B14. _x000a_Expenditures" dataDxfId="138" dataCellStyle="Currency"/>
    <tableColumn id="13" xr3:uid="{BADBB445-4B7E-4F28-BF61-FC797B22204F}" name="FFY shown in cell B14._x000a_% of budget " dataDxfId="137" dataCellStyle="Percent">
      <calculatedColumnFormula>IFERROR(L33/K33,"")</calculatedColumnFormula>
    </tableColumn>
    <tableColumn id="14" xr3:uid="{13775E93-2047-4BF0-B917-DB44F2B91ED4}" name="FFY shown in cell B14._x000a_Anticipated participants " dataDxfId="136" dataCellStyle="Comma"/>
    <tableColumn id="15" xr3:uid="{6D1B1C81-9E17-468A-BC08-C759A1D65FA6}" name="FFY shown in cell B14._x000a_Actual participants " dataDxfId="135" dataCellStyle="Comma"/>
    <tableColumn id="16" xr3:uid="{C304AF74-EC34-4B91-835E-F64BCBFF86B8}" name="FFY shown in cell B14._x000a_% of anticipated" dataDxfId="134" dataCellStyle="Percent">
      <calculatedColumnFormula>IFERROR(O33/N33,"")</calculatedColumnFormula>
    </tableColumn>
    <tableColumn id="17" xr3:uid="{D7F9DD85-4E2C-4DA6-BB24-BAB3F31EBED6}" name="FFY shown in cell B14._x000a_Anticipated cost per participant" dataDxfId="133" dataCellStyle="Currency">
      <calculatedColumnFormula>IFERROR(K33/N33,"")</calculatedColumnFormula>
    </tableColumn>
    <tableColumn id="18" xr3:uid="{9DFFDEAC-5EA1-40E1-8EF9-1C4A21670443}" name="FFY shown in cell B14._x000a_Actual cost per participant" dataDxfId="132" dataCellStyle="Currency">
      <calculatedColumnFormula>IFERROR(L33/O33,"")</calculatedColumnFormula>
    </tableColumn>
    <tableColumn id="19" xr3:uid="{3449886A-3535-4908-A092-4833B68111DB}" name="FFY shown in cell B15._x000a_Budget" dataDxfId="131" dataCellStyle="Currency"/>
    <tableColumn id="20" xr3:uid="{B4036369-3567-4780-B705-B8B78DD24FE4}" name="FFY shown in cell B15. _x000a_Expenditures" dataDxfId="130" dataCellStyle="Currency"/>
    <tableColumn id="21" xr3:uid="{2D67B43E-814E-471D-93DF-EC857D7117B6}" name="FFY shown in cell B15._x000a_% of budget " dataDxfId="129" dataCellStyle="Percent">
      <calculatedColumnFormula>IFERROR(ROUND(T33/S33,2),"")</calculatedColumnFormula>
    </tableColumn>
    <tableColumn id="22" xr3:uid="{E4720D54-1E4F-4EAC-BBBE-FF97DC7B46A2}" name="FFY shown in cell B15._x000a_Anticipated participants " dataDxfId="128" dataCellStyle="Comma"/>
    <tableColumn id="23" xr3:uid="{8371CDE2-A1FA-4C14-A521-F4FF1D607DE7}" name="FFY shown in cell B15._x000a_Actual participants " dataDxfId="127" dataCellStyle="Comma"/>
    <tableColumn id="24" xr3:uid="{0AFD3A6C-684F-4C55-BB4A-9AEFAC16244B}" name="FFY shown in cell B15._x000a_% of anticipated" dataDxfId="126" dataCellStyle="Percent">
      <calculatedColumnFormula>IFERROR(ROUND(W33/V33,2),"")</calculatedColumnFormula>
    </tableColumn>
    <tableColumn id="25" xr3:uid="{860B44A5-73AB-4FAD-891F-7D6FEDFB1F4E}" name="FFY shown in cell B15._x000a_Anticipated cost per participant" dataDxfId="125" dataCellStyle="Currency">
      <calculatedColumnFormula>IFERROR(S33/V33,"")</calculatedColumnFormula>
    </tableColumn>
    <tableColumn id="26" xr3:uid="{4C39C64F-27AC-433D-B77E-2D113549A5F6}" name="FFY shown in cell B15._x000a_Actual cost per participant" dataDxfId="124" dataCellStyle="Currency">
      <calculatedColumnFormula>IFERROR(T33/W33,"")</calculatedColumnFormula>
    </tableColumn>
    <tableColumn id="27" xr3:uid="{17D47140-35EB-4958-B059-BF0305632018}" name="Checks: _x000a_Most Recent FFY  Budget vs. Actual" dataDxfId="123">
      <calculatedColumnFormula>IF(OR(AJ33="LOW",AJ33="HIGH"),AI33,"OK")</calculatedColumnFormula>
    </tableColumn>
    <tableColumn id="28" xr3:uid="{AB8ED974-0F00-4037-9208-D519B2E72992}" name="Checks: _x000a_Most Recent FFY Anticipated vs. Actual" dataDxfId="122">
      <calculatedColumnFormula>IF(OR(AJ33="LOW",AJ33="HIGH"),AK33,"OK")</calculatedColumnFormula>
    </tableColumn>
    <tableColumn id="29" xr3:uid="{EFD5179A-F30A-4D62-BA55-BC1EFB441A20}" name="Checks: _x000a_Comparing the last two FFY: Budgeting over time" dataDxfId="121">
      <calculatedColumnFormula>IF(ISERROR(S33/K33),"",IF(AND(AL33="YES",AM33="YES"),AN33,"OK"))</calculatedColumnFormula>
    </tableColumn>
    <tableColumn id="30" xr3:uid="{7972C5EB-8F58-486C-B91B-2B1F96BF57BB}" name="Checks: _x000a_Comparing the last two FFY: Participants over time" dataDxfId="120">
      <calculatedColumnFormula>IF(ISERROR(V33/N33),"",IF(AND(AO33="YES",AP33="YES"),AQ33,"OK"))</calculatedColumnFormula>
    </tableColumn>
  </tableColumns>
  <tableStyleInfo name="Table Style 1" showFirstColumn="0" showLastColumn="0" showRowStripes="1" showColumnStripes="0"/>
  <extLst>
    <ext xmlns:x14="http://schemas.microsoft.com/office/spreadsheetml/2009/9/main" uri="{504A1905-F514-4f6f-8877-14C23A59335A}">
      <x14:table altText="Detailed Provider Component Analysis"/>
    </ext>
  </extLst>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61B33753-1B2B-4EA4-8D08-803D9397CA6D}" name="Table17" displayName="Table17" ref="A60:B64" totalsRowShown="0" headerRowBorderDxfId="119" tableBorderDxfId="118">
  <autoFilter ref="A60:B64" xr:uid="{61B33753-1B2B-4EA4-8D08-803D9397CA6D}"/>
  <tableColumns count="2">
    <tableColumn id="1" xr3:uid="{74974D87-F96A-4D86-B54C-999AE39BE471}" name="Type of Data" dataDxfId="117"/>
    <tableColumn id="2" xr3:uid="{F2354941-4D06-4574-83D5-FF4AF9978A66}" name="Source" dataDxfId="116"/>
  </tableColumns>
  <tableStyleInfo name="Table Style 1" showFirstColumn="0" showLastColumn="0" showRowStripes="1" showColumnStripes="0"/>
  <extLst>
    <ext xmlns:x14="http://schemas.microsoft.com/office/spreadsheetml/2009/9/main" uri="{504A1905-F514-4f6f-8877-14C23A59335A}">
      <x14:table altText="Detailed Provider Data Sourc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E783ED4-AD3A-4C24-83D3-560B29BEEB01}" name="Table3" displayName="Table3" ref="A40:C56" totalsRowShown="0" headerRowDxfId="316" dataDxfId="315" tableBorderDxfId="314">
  <autoFilter ref="A40:C56" xr:uid="{9E783ED4-AD3A-4C24-83D3-560B29BEEB01}"/>
  <tableColumns count="3">
    <tableColumn id="1" xr3:uid="{9B8C2EE3-2757-4BE5-A242-C46EF7EBF132}" name="Tab name" dataDxfId="313"/>
    <tableColumn id="2" xr3:uid="{479F61E6-17CF-47BA-AAF5-2EC765217E55}" name="Criteria: If this criterion is met…" dataDxfId="312"/>
    <tableColumn id="3" xr3:uid="{2A445818-A64C-40E5-B5FF-742385D8C572}" name="Prompt: Then you will see this…" dataDxfId="311"/>
  </tableColumns>
  <tableStyleInfo name="Table Style 1" showFirstColumn="0" showLastColumn="0" showRowStripes="1" showColumnStripes="0"/>
  <extLst>
    <ext xmlns:x14="http://schemas.microsoft.com/office/spreadsheetml/2009/9/main" uri="{504A1905-F514-4f6f-8877-14C23A59335A}">
      <x14:table altText="Data Check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07BA914-A074-4684-92FB-F999EBB2EF6E}" name="Table1" displayName="Table1" ref="A10:B13" totalsRowShown="0" headerRowDxfId="342" tableBorderDxfId="341">
  <autoFilter ref="A10:B13" xr:uid="{D07BA914-A074-4684-92FB-F999EBB2EF6E}"/>
  <tableColumns count="2">
    <tableColumn id="1" xr3:uid="{1F5E4D80-B92B-447B-A139-E27BC7E9E802}" name="Federal Fiscal Years" dataDxfId="340"/>
    <tableColumn id="2" xr3:uid="{4589AEEB-58A6-4F81-85F3-C0D0597DE576}" name="FFY"/>
  </tableColumns>
  <tableStyleInfo name="Table Style 1" showFirstColumn="0" showLastColumn="0" showRowStripes="1" showColumnStripes="0"/>
  <extLst>
    <ext xmlns:x14="http://schemas.microsoft.com/office/spreadsheetml/2009/9/main" uri="{504A1905-F514-4f6f-8877-14C23A59335A}">
      <x14:table altText="Program Overview FFY"/>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62345F2-0F0C-4B14-890F-0C0A47EB9DCD}" name="Table4" displayName="Table4" ref="A18:R30" totalsRowShown="0" headerRowBorderDxfId="339" tableBorderDxfId="338">
  <autoFilter ref="A18:R30" xr:uid="{C62345F2-0F0C-4B14-890F-0C0A47EB9DCD}"/>
  <tableColumns count="18">
    <tableColumn id="1" xr3:uid="{43A548C7-C871-42D4-83AE-DFDBBDAB78AE}" name="Data"/>
    <tableColumn id="2" xr3:uid="{904AFE23-52C2-49D3-915B-96478BB73A1B}" name="FFY shown in cell B11._x000a_Budget"/>
    <tableColumn id="3" xr3:uid="{7A07A52B-F4C4-4C98-AFDA-413DBE69273D}" name="FFY shown in cell B11._x000a_Actual"/>
    <tableColumn id="4" xr3:uid="{066C792A-361D-4212-92BB-0158D98598A0}" name="FFY shown in cell B11._x000a_% of budget" dataDxfId="337" dataCellStyle="Percent">
      <calculatedColumnFormula>IFERROR(C19/B19,"")</calculatedColumnFormula>
    </tableColumn>
    <tableColumn id="5" xr3:uid="{BD4294D9-1074-45CD-A690-B31B88A31139}" name="FFY shown in cell B11._x000a_Anticipated cost per participant" dataDxfId="336" dataCellStyle="Comma"/>
    <tableColumn id="6" xr3:uid="{BD6C8093-E26F-4829-8F1F-525C1BA7C6B3}" name="FFY shown in cell B11._x000a_Actual cost per participant" dataDxfId="335" dataCellStyle="Comma"/>
    <tableColumn id="7" xr3:uid="{25B39D5C-B240-40BD-81DE-398A35B28822}" name="FFY shown in cell B12._x000a_Budget"/>
    <tableColumn id="8" xr3:uid="{962BB91B-B906-4D6A-B25E-E07BFDFA8015}" name="FFY shown in cell B12._x000a_Actual"/>
    <tableColumn id="9" xr3:uid="{D777FA06-DC58-4112-9CF9-F37A2E76693B}" name="FFY shown in cell B12._x000a_% of budget" dataDxfId="334" dataCellStyle="Percent">
      <calculatedColumnFormula>IFERROR(H19/G19,"")</calculatedColumnFormula>
    </tableColumn>
    <tableColumn id="10" xr3:uid="{DF4CB4F6-08A6-457D-82A7-94EFA6EBD13E}" name="FFY shown in cell B12._x000a_Anticipated cost per participant"/>
    <tableColumn id="11" xr3:uid="{05995A47-16CB-47F6-A546-3B0615816307}" name="FFY shown in cell B12._x000a_Actual cost per participant"/>
    <tableColumn id="12" xr3:uid="{0AD6A9E1-2525-4251-9BC6-AE3D69DA3A9B}" name="FFY shown in cell B13._x000a_Budget"/>
    <tableColumn id="13" xr3:uid="{873C0156-F593-4053-991C-4CB0C186EAFE}" name="FFY shown in cell B13._x000a_Actual"/>
    <tableColumn id="14" xr3:uid="{058246A3-B076-4DF9-A895-AEDD9282F041}" name="FFY shown in cell B13._x000a_% of budget" dataDxfId="333" dataCellStyle="Percent"/>
    <tableColumn id="15" xr3:uid="{88F82E98-38CB-4BE3-BDF6-DC76812A3644}" name="FFY shown in cell B13._x000a_Anticipated cost per participant"/>
    <tableColumn id="16" xr3:uid="{C0F19E91-49A5-4DB0-B118-6B289CCD6711}" name="FFY shown in cell B13._x000a_Actual cost per participant"/>
    <tableColumn id="17" xr3:uid="{6A6FD1FD-292B-4E23-9E2E-82EE29B258C4}" name="Checks: _x000a_Most Recent FFY Budget vs. Actual" dataDxfId="332"/>
    <tableColumn id="18" xr3:uid="{D459DFCF-6DA1-4A39-AD29-3A68347C4868}" name="Checks: _x000a_Comparing the last two FFY: Budgeting over time" dataDxfId="331"/>
  </tableColumns>
  <tableStyleInfo name="Table Style 1" showFirstColumn="0" showLastColumn="0" showRowStripes="1" showColumnStripes="0"/>
  <extLst>
    <ext xmlns:x14="http://schemas.microsoft.com/office/spreadsheetml/2009/9/main" uri="{504A1905-F514-4f6f-8877-14C23A59335A}">
      <x14:table altText="Program Overview"/>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8AF0AB6-5BD6-4ECE-A482-6A6856B6FE9E}" name="Table5" displayName="Table5" ref="A34:B38" totalsRowShown="0" headerRowDxfId="330" dataDxfId="328" headerRowBorderDxfId="329" tableBorderDxfId="327">
  <autoFilter ref="A34:B38" xr:uid="{F8AF0AB6-5BD6-4ECE-A482-6A6856B6FE9E}"/>
  <tableColumns count="2">
    <tableColumn id="1" xr3:uid="{BE9BBD38-353C-469A-B8FB-888885FCD28B}" name="Type of Data" dataDxfId="326"/>
    <tableColumn id="2" xr3:uid="{103A2FFA-04AB-4598-85EF-FA15739DC417}" name="Source" dataDxfId="325"/>
  </tableColumns>
  <tableStyleInfo name="Table Style 1" showFirstColumn="0" showLastColumn="0" showRowStripes="1" showColumnStripes="0"/>
  <extLst>
    <ext xmlns:x14="http://schemas.microsoft.com/office/spreadsheetml/2009/9/main" uri="{504A1905-F514-4f6f-8877-14C23A59335A}">
      <x14:table altText="Program Overview Data Sources"/>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66BADB2-FDA2-44BC-9BA6-8249FEBF4986}" name="Table6" displayName="Table6" ref="A10:B13" totalsRowShown="0" headerRowDxfId="310" headerRowBorderDxfId="309" tableBorderDxfId="308">
  <autoFilter ref="A10:B13" xr:uid="{566BADB2-FDA2-44BC-9BA6-8249FEBF4986}"/>
  <tableColumns count="2">
    <tableColumn id="1" xr3:uid="{7736790A-C2F5-4642-97FA-6679F658E160}" name="Federal fiscal year" dataDxfId="307"/>
    <tableColumn id="2" xr3:uid="{D3BCD0B1-3978-4EFD-BBD4-5E85E97E0436}" name="FFY"/>
  </tableColumns>
  <tableStyleInfo name="Table Style 1" showFirstColumn="0" showLastColumn="0" showRowStripes="1" showColumnStripes="0"/>
  <extLst>
    <ext xmlns:x14="http://schemas.microsoft.com/office/spreadsheetml/2009/9/main" uri="{504A1905-F514-4f6f-8877-14C23A59335A}">
      <x14:table altText="Components Overview FFY"/>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EACEB48-FC54-4984-944A-32DEADF6E45F}" name="Table7" displayName="Table7" ref="A18:AJ42" totalsRowShown="0" headerRowDxfId="306" dataDxfId="304" headerRowBorderDxfId="305" tableBorderDxfId="303">
  <autoFilter ref="A18:AJ42" xr:uid="{0EACEB48-FC54-4984-944A-32DEADF6E45F}"/>
  <tableColumns count="36">
    <tableColumn id="1" xr3:uid="{74DB2516-E63C-4DD6-A50F-05761518193E}" name="Components" dataDxfId="302"/>
    <tableColumn id="2" xr3:uid="{FB7EF13D-59AF-421C-BA23-271E77B2299B}" name="Include?" dataDxfId="301"/>
    <tableColumn id="3" xr3:uid="{09F8D653-DE71-4E05-851C-B36EDB77C0B0}" name="FFY shown in cell B11._x000a_Budget" dataDxfId="300" dataCellStyle="Currency"/>
    <tableColumn id="4" xr3:uid="{BA517D05-86C3-4FBE-B01E-C02C3DF5DF97}" name="FFY shown in cell B11._x000a_Expenditures" dataDxfId="299" dataCellStyle="Currency"/>
    <tableColumn id="5" xr3:uid="{BC987368-FD8C-431B-8F34-A365BA329433}" name="FFY shown in cell B11._x000a_% of budget " dataDxfId="298" dataCellStyle="Percent">
      <calculatedColumnFormula>IFERROR(D19/C19,"")</calculatedColumnFormula>
    </tableColumn>
    <tableColumn id="6" xr3:uid="{06136955-97DF-4143-9A63-422DFEEA8B39}" name="FFY shown in cell B11._x000a_Share of total budget " dataDxfId="297" dataCellStyle="Percent">
      <calculatedColumnFormula>IF(OR(C19=0,SUM($C$19:$C$42)=0),"",C19/SUM($C$19:$C$42))</calculatedColumnFormula>
    </tableColumn>
    <tableColumn id="7" xr3:uid="{9F9A9734-6FE3-4701-8291-8C5F8F53A1F6}" name="FFY shown in cell B11._x000a_Share of total expenditures  " dataDxfId="296" dataCellStyle="Percent">
      <calculatedColumnFormula>IF(OR(D19=0,SUM($D$19:$D$42)=0),"",D19/SUM($D$19:$D$42))</calculatedColumnFormula>
    </tableColumn>
    <tableColumn id="8" xr3:uid="{D85C8CD1-13AA-4FE9-92B7-545DE17C4A62}" name="FFY shown in cell B11._x000a_Anticipated participants " dataDxfId="295" dataCellStyle="Currency"/>
    <tableColumn id="9" xr3:uid="{B9F33F2D-6202-48A8-82F7-BF9C2382922B}" name="FFY shown in cell B11._x000a_Actual participants " dataDxfId="294" dataCellStyle="Currency"/>
    <tableColumn id="10" xr3:uid="{5EB90A0F-B82E-4D1E-932C-A611524C3CAB}" name="FFY shown in cell B11._x000a_% of anticipated" dataDxfId="293" dataCellStyle="Percent">
      <calculatedColumnFormula>IFERROR(I19/H19,"")</calculatedColumnFormula>
    </tableColumn>
    <tableColumn id="11" xr3:uid="{02E5E195-A4EA-42E2-BEEB-0DC1E3BE2D08}" name="FFY shown in cell B11._x000a_Anticipated cost per participant" dataDxfId="292" dataCellStyle="Currency">
      <calculatedColumnFormula>IFERROR(C19/H19,"")</calculatedColumnFormula>
    </tableColumn>
    <tableColumn id="12" xr3:uid="{BD8C67B2-471E-4211-B666-DB4F13D200E1}" name="FFY shown in cell B11._x000a_Actual cost per participant" dataDxfId="291" dataCellStyle="Currency">
      <calculatedColumnFormula>IFERROR(D19/I19,"")</calculatedColumnFormula>
    </tableColumn>
    <tableColumn id="13" xr3:uid="{6329D8D0-86FC-47B2-AD60-96D344C452D6}" name="FFY shown in cell B12._x000a_Budget" dataDxfId="290" dataCellStyle="Currency"/>
    <tableColumn id="14" xr3:uid="{0E36D2DB-DDF0-43D6-BD01-C75F83F8D236}" name="FFY shown in cell B12._x000a_Expenditures" dataDxfId="289" dataCellStyle="Currency"/>
    <tableColumn id="15" xr3:uid="{437F6AF9-70C5-4686-9F7E-62715CC8F277}" name="FFY shown in cell B12._x000a_% of budget " dataDxfId="288" dataCellStyle="Percent">
      <calculatedColumnFormula>IFERROR(N19/M19,"")</calculatedColumnFormula>
    </tableColumn>
    <tableColumn id="16" xr3:uid="{07D34D88-2611-46EF-992B-4BC6F824698C}" name="FFY shown in cell B12._x000a_Share of total budget " dataDxfId="287" dataCellStyle="Percent">
      <calculatedColumnFormula>IF(OR(M19=0,SUM($M$19:$M$42)=0),"",M19/SUM($M$19:$M$42))</calculatedColumnFormula>
    </tableColumn>
    <tableColumn id="17" xr3:uid="{2E2F1D8B-C8F4-4781-BA0A-05A2D72DB2E3}" name="FFY shown in cell B12._x000a_Share of total expenditures  " dataDxfId="286" dataCellStyle="Percent">
      <calculatedColumnFormula>IF(OR(N19=0,SUM($N$19:$N$42)=0),"",N19/SUM($N$19:$N$42))</calculatedColumnFormula>
    </tableColumn>
    <tableColumn id="18" xr3:uid="{7EBE1A8C-7EF4-4377-8732-437419C71309}" name="FFY shown in cell B12._x000a_Anticipated participants " dataDxfId="285" dataCellStyle="Currency"/>
    <tableColumn id="19" xr3:uid="{8B54EC6C-3D20-455A-96FB-20500BBC5170}" name="FFY shown in cell B12._x000a_Actual participants " dataDxfId="284" dataCellStyle="Currency"/>
    <tableColumn id="20" xr3:uid="{C0A31D03-B568-458A-AB45-6E6E1BD0D719}" name="FFY shown in cell B12._x000a_% of anticipated" dataDxfId="283" dataCellStyle="Percent">
      <calculatedColumnFormula>IFERROR(S19/R19,"")</calculatedColumnFormula>
    </tableColumn>
    <tableColumn id="21" xr3:uid="{394DAF53-958A-4F7B-8A07-1DC74D3CFEEE}" name="FFY shown in cell B12._x000a_Anticipated cost per participant" dataDxfId="282" dataCellStyle="Currency">
      <calculatedColumnFormula>IFERROR(M19/R19,"")</calculatedColumnFormula>
    </tableColumn>
    <tableColumn id="22" xr3:uid="{46488F23-8017-44D0-8D16-35BF8E5E953B}" name="FFY shown in cell B12._x000a_Actual cost per participant" dataDxfId="281" dataCellStyle="Currency">
      <calculatedColumnFormula>IFERROR(N19/S19,"")</calculatedColumnFormula>
    </tableColumn>
    <tableColumn id="23" xr3:uid="{F37C0851-BF72-469A-AB3F-74A1F6A52185}" name="FFY shown in cell B13._x000a_Budget" dataDxfId="280" dataCellStyle="Currency"/>
    <tableColumn id="24" xr3:uid="{76C09C83-8910-4A82-8D19-26E9BD690343}" name="FFY shown in cell B13._x000a_Expenditures" dataDxfId="279" dataCellStyle="Currency"/>
    <tableColumn id="25" xr3:uid="{0B656231-F6C1-4B7A-B27D-7DA194AB5D32}" name="FFY shown in cell B13._x000a_% of budget " dataDxfId="278" dataCellStyle="Percent">
      <calculatedColumnFormula>IFERROR(ROUND(X19/W19,2),"")</calculatedColumnFormula>
    </tableColumn>
    <tableColumn id="26" xr3:uid="{60D50F75-97DF-4BC7-8716-25EB88AC6F69}" name="FFY shown in cell B13._x000a_Share of total budget " dataDxfId="277" dataCellStyle="Percent">
      <calculatedColumnFormula>IF(OR(W19=0,SUM($W$19:$W$42)=0),"",W19/SUM($W$19:$W$42))</calculatedColumnFormula>
    </tableColumn>
    <tableColumn id="27" xr3:uid="{13DEBA6C-0EB2-47A4-A53B-4BF0DEECAACB}" name="FFY shown in cell B13._x000a_Share of total expenditures  " dataDxfId="276" dataCellStyle="Percent">
      <calculatedColumnFormula>IF(OR(X19=0,SUM($X$19:$X$42)=0),"",X19/SUM($X$19:$X$42))</calculatedColumnFormula>
    </tableColumn>
    <tableColumn id="28" xr3:uid="{2305FFDC-EF3A-4DA9-B382-5887F263BE92}" name="FFY shown in cell B13._x000a_Anticipated participants " dataDxfId="275" dataCellStyle="Currency"/>
    <tableColumn id="29" xr3:uid="{773F7C31-8786-477C-A7D3-6C479FC89CEA}" name="FFY shown in cell B13._x000a_Actual participants " dataDxfId="274" dataCellStyle="Currency"/>
    <tableColumn id="30" xr3:uid="{6F718E9D-3E70-4026-A956-4949C868E773}" name="FFY shown in cell B13._x000a_% of anticipated" dataDxfId="273" dataCellStyle="Percent">
      <calculatedColumnFormula>IFERROR(ROUND(AC19/AB19,2),"")</calculatedColumnFormula>
    </tableColumn>
    <tableColumn id="31" xr3:uid="{04ED3ACA-45DA-45AB-9FFA-2160F7B8DD8E}" name="FFY shown in cell B13._x000a_Anticipated cost per participant" dataDxfId="272" dataCellStyle="Currency">
      <calculatedColumnFormula>IFERROR(W19/AB19,"")</calculatedColumnFormula>
    </tableColumn>
    <tableColumn id="32" xr3:uid="{0528233F-860E-43A3-97C9-3AF6FCB82B58}" name="FFY shown in cell B13._x000a_Actual cost per participant" dataDxfId="271" dataCellStyle="Currency">
      <calculatedColumnFormula>IFERROR(X19/AC19,"")</calculatedColumnFormula>
    </tableColumn>
    <tableColumn id="33" xr3:uid="{A1F502B0-05B0-4F4E-A63E-E3C34B8A9DF9}" name="Checks: _x000a_Most Recent FFY Budget vs. Actual" dataDxfId="270">
      <calculatedColumnFormula>IF(OR(AN19="LOW",AN19="HIGH"),AO19,"OK")</calculatedColumnFormula>
    </tableColumn>
    <tableColumn id="34" xr3:uid="{EE3F7FB6-D137-44B8-8B84-7522D1DBB5F7}" name="Checks: _x000a_Most Recent FFY Anticipated vs. Actual" dataDxfId="269">
      <calculatedColumnFormula>IF(OR(AP19="LOW",AP19="HIGH"),AQ19,"OK")</calculatedColumnFormula>
    </tableColumn>
    <tableColumn id="35" xr3:uid="{A124D19B-AC6F-4F95-A702-D911D7EDDB24}" name="Checks: _x000a_Comparing the last two FFY: Budgeting over time" dataDxfId="268">
      <calculatedColumnFormula>IF(ISERROR(W19/M19),"",IF(AND(AR19="YES",AS19="YES"),AT19,"OK"))</calculatedColumnFormula>
    </tableColumn>
    <tableColumn id="36" xr3:uid="{45CA58A0-882D-437A-9980-F31C57FA0A73}" name="Checks: _x000a_Comparing the last two FFY: Participants over time" dataDxfId="267">
      <calculatedColumnFormula>IF(ISERROR(AB19/R19),"",IF(AND(AU19="YES",AV19="YES"),AW19,"OK"))</calculatedColumnFormula>
    </tableColumn>
  </tableColumns>
  <tableStyleInfo name="Table Style 1" showFirstColumn="0" showLastColumn="0" showRowStripes="1" showColumnStripes="0"/>
  <extLst>
    <ext xmlns:x14="http://schemas.microsoft.com/office/spreadsheetml/2009/9/main" uri="{504A1905-F514-4f6f-8877-14C23A59335A}">
      <x14:table altText="Components Overview"/>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2EA6D72-F340-4C74-8721-4B0365D99885}" name="Table8" displayName="Table8" ref="A46:B50" totalsRowShown="0" headerRowDxfId="266" headerRowBorderDxfId="265" tableBorderDxfId="264">
  <autoFilter ref="A46:B50" xr:uid="{02EA6D72-F340-4C74-8721-4B0365D99885}"/>
  <tableColumns count="2">
    <tableColumn id="1" xr3:uid="{8DA91594-02DB-499E-AAF2-A0F009BC2426}" name="Type of Data" dataDxfId="263"/>
    <tableColumn id="2" xr3:uid="{022F4D1E-9948-4358-8665-843283170411}" name="Source" dataDxfId="262"/>
  </tableColumns>
  <tableStyleInfo name="Table Style 1" showFirstColumn="0" showLastColumn="0" showRowStripes="1" showColumnStripes="0"/>
  <extLst>
    <ext xmlns:x14="http://schemas.microsoft.com/office/spreadsheetml/2009/9/main" uri="{504A1905-F514-4f6f-8877-14C23A59335A}">
      <x14:table altText="Components Overview Data Sources"/>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FD444A4-0D75-48BC-A91C-EFF5A92F404B}" name="Table10" displayName="Table10" ref="A12:B15" totalsRowShown="0" headerRowDxfId="261" headerRowBorderDxfId="260" tableBorderDxfId="259">
  <autoFilter ref="A12:B15" xr:uid="{DFD444A4-0D75-48BC-A91C-EFF5A92F404B}"/>
  <tableColumns count="2">
    <tableColumn id="1" xr3:uid="{0F4C8ED6-9E01-4DAD-81D5-3CD3FAC06E0B}" name="Federal fiscal year" dataDxfId="258"/>
    <tableColumn id="2" xr3:uid="{B5570065-10AC-46DC-8C55-68D62B80AEE8}" name="FFY"/>
  </tableColumns>
  <tableStyleInfo name="Table Style 1" showFirstColumn="0" showLastColumn="0" showRowStripes="1" showColumnStripes="0"/>
  <extLst>
    <ext xmlns:x14="http://schemas.microsoft.com/office/spreadsheetml/2009/9/main" uri="{504A1905-F514-4f6f-8877-14C23A59335A}">
      <x14:table altText="Detailed County FFY"/>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3" dT="2026-05-07T19:56:50.56" personId="{F3CEE29B-D806-41D1-A2BC-0E4729211F1E}" id="{C8C75B9C-AFAA-46D9-85D8-64CC0ADD056E}">
    <text xml:space="preserve">Enter data into cells B11, B12, and B13. For the first FFY, enter data into cells B21, B22, B24, B25, B26, B29, B30; and C21, C22, C24, C25, C26, C29, and C30. For the second FFY, enter data into G21, G,22, G24, G25, G26, G29, G30; and H21, H22, H24, H25, H26, H29, and H30. For the third FFY, enter data into L21, L,22, L24, L25, L26, L29, L30; and M21, M22, M24, M25, M26, M29, and M30 (blue text) </text>
  </threadedComment>
</ThreadedComments>
</file>

<file path=xl/threadedComments/threadedComment2.xml><?xml version="1.0" encoding="utf-8"?>
<ThreadedComments xmlns="http://schemas.microsoft.com/office/spreadsheetml/2018/threadedcomments" xmlns:x="http://schemas.openxmlformats.org/spreadsheetml/2006/main">
  <threadedComment ref="A3" dT="2026-05-07T19:57:05.04" personId="{F3CEE29B-D806-41D1-A2BC-0E4729211F1E}" id="{18F76768-7BD5-4D6C-9657-10F13E13E235}">
    <text xml:space="preserve">Enter data in cells B11, B12, B13, and B19 through B42. For the first FFY, enter data in cells C19 through C42, D19 through D42, H19 through H42, and I19 through I42. For the second FFY, enter data in cells M19 through M42, N19 through N42, R19 through R42, and S19 through S42. For the third FFY, enter data in cells W19 through W42, X19 through X42, AB19 through AB42, and AC19 through AC42 (blue text)
</text>
  </threadedComment>
</ThreadedComments>
</file>

<file path=xl/threadedComments/threadedComment3.xml><?xml version="1.0" encoding="utf-8"?>
<ThreadedComments xmlns="http://schemas.microsoft.com/office/spreadsheetml/2018/threadedcomments" xmlns:x="http://schemas.openxmlformats.org/spreadsheetml/2006/main">
  <threadedComment ref="A4" dT="2026-05-07T19:57:23.01" personId="{F3CEE29B-D806-41D1-A2BC-0E4729211F1E}" id="{EE912786-0855-4CF4-B39F-C345038DCC9B}">
    <text xml:space="preserve">Enter data in cells B1, B13, B14, B15, and B33 through B56. For the first FFY, enter data in cells C22, C23, C25, C26, C27, C33 through C56, D22, D23, D25, D26, D27, D33 through D56, F22, F23, F25, F26, F27, F33 through F56, G22, G23, G25, G26, G27, G33 through G56. For the second FFY, enter data in cells K22, K23, K25, K26, K27, K33 through K56, L22, L23, L25, L26, L27, L33 through L56, N22, N23, N25, N26, N27, N33 through N56, O22, O23, O25, O26, O27, and O33 through O56. For the third FFY, enter data in cells S22, S23, S25, S26, S27, S33 through S56, T22, T23, T25, T26, T27, T33 through T56, V22, V23, V25, V26, V27, V33 through V56, W22, W23, W25, W26, W27, and W33 through W56 (blue text)
</text>
  </threadedComment>
</ThreadedComments>
</file>

<file path=xl/threadedComments/threadedComment4.xml><?xml version="1.0" encoding="utf-8"?>
<ThreadedComments xmlns="http://schemas.microsoft.com/office/spreadsheetml/2018/threadedcomments" xmlns:x="http://schemas.openxmlformats.org/spreadsheetml/2006/main">
  <threadedComment ref="A4" dT="2026-05-07T19:57:34.70" personId="{F3CEE29B-D806-41D1-A2BC-0E4729211F1E}" id="{1FD4F6A5-F65A-4DC7-A895-AFE06F83E486}">
    <text xml:space="preserve">Enter data in cells B1, B13, B14, B15, and B33 through B56. For the first FFY, enter data in cells C22, C23, C25, C26, C27, C33 through C56, D22, D23, D25, D26, D27, D33 through D56, F22, F23, F25, F26, F27, F33 through F56, G22, G23, G25, G26, G27, G33 through G56. For the second FFY, enter data in cells K22, K23, K25, K26, K27, K33 through K56, L22, L23, L25, L26, L27, L33 through L56, N22, N23, N25, N26, N27, N33 through N56, O22, O23, O25, O26, O27, and O33 through O56. For the third FFY, enter data in cells S22, S23, S25, S26, S27, S33 through S56, T22, T23, T25, T26, T27, T33 through T56, V22, V23, V25, V26, V27, V33 through V56, W22, W23, W25, W26, W27, and W33 through W56 (blue text)
</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8" Type="http://schemas.microsoft.com/office/2017/10/relationships/threadedComment" Target="../threadedComments/threadedComment2.xml"/><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s>
</file>

<file path=xl/worksheets/_rels/sheet4.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vmlDrawing" Target="../drawings/vmlDrawing3.vml"/><Relationship Id="rId7" Type="http://schemas.openxmlformats.org/officeDocument/2006/relationships/table" Target="../tables/table12.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table" Target="../tables/table11.xml"/><Relationship Id="rId5" Type="http://schemas.openxmlformats.org/officeDocument/2006/relationships/table" Target="../tables/table10.xml"/><Relationship Id="rId4" Type="http://schemas.openxmlformats.org/officeDocument/2006/relationships/table" Target="../tables/table9.xml"/><Relationship Id="rId9" Type="http://schemas.microsoft.com/office/2017/10/relationships/threadedComment" Target="../threadedComments/threadedComment3.xml"/></Relationships>
</file>

<file path=xl/worksheets/_rels/sheet5.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vmlDrawing" Target="../drawings/vmlDrawing4.vml"/><Relationship Id="rId7" Type="http://schemas.openxmlformats.org/officeDocument/2006/relationships/table" Target="../tables/table16.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 Id="rId9" Type="http://schemas.microsoft.com/office/2017/10/relationships/threadedComment" Target="../threadedComments/threadedComment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8EA8E-2823-4BC2-84C9-52B24D017D14}">
  <dimension ref="A1:J57"/>
  <sheetViews>
    <sheetView topLeftCell="A34" zoomScaleNormal="100" workbookViewId="0">
      <selection activeCell="F38" sqref="F38"/>
    </sheetView>
  </sheetViews>
  <sheetFormatPr defaultColWidth="9.140625" defaultRowHeight="14.25" x14ac:dyDescent="0.2"/>
  <cols>
    <col min="1" max="1" width="26.5703125" style="6" customWidth="1"/>
    <col min="2" max="2" width="27.5703125" style="6" customWidth="1"/>
    <col min="3" max="3" width="25.85546875" style="6" customWidth="1"/>
    <col min="4" max="4" width="23" style="6" customWidth="1"/>
    <col min="5" max="5" width="19" style="6" customWidth="1"/>
    <col min="6" max="6" width="83.28515625" style="1" customWidth="1"/>
    <col min="7" max="16384" width="9.140625" style="1"/>
  </cols>
  <sheetData>
    <row r="1" spans="1:10" ht="19.899999999999999" customHeight="1" x14ac:dyDescent="0.2">
      <c r="A1" s="252" t="s">
        <v>56</v>
      </c>
      <c r="B1" s="252"/>
      <c r="C1" s="252"/>
      <c r="D1" s="252"/>
      <c r="E1" s="252"/>
    </row>
    <row r="2" spans="1:10" ht="78.75" customHeight="1" x14ac:dyDescent="0.2">
      <c r="A2" s="251" t="s">
        <v>337</v>
      </c>
      <c r="B2" s="251"/>
      <c r="C2" s="251"/>
      <c r="D2" s="251"/>
      <c r="E2" s="251"/>
    </row>
    <row r="3" spans="1:10" ht="56.25" customHeight="1" x14ac:dyDescent="0.2">
      <c r="A3" s="251" t="s">
        <v>158</v>
      </c>
      <c r="B3" s="251"/>
      <c r="C3" s="251"/>
      <c r="D3" s="251"/>
      <c r="E3" s="251"/>
    </row>
    <row r="4" spans="1:10" ht="67.5" customHeight="1" x14ac:dyDescent="0.2">
      <c r="A4" s="251" t="s">
        <v>190</v>
      </c>
      <c r="B4" s="251"/>
      <c r="C4" s="251"/>
      <c r="D4" s="251"/>
      <c r="E4" s="251"/>
      <c r="F4" s="2"/>
    </row>
    <row r="5" spans="1:10" ht="85.5" customHeight="1" x14ac:dyDescent="0.2">
      <c r="A5" s="251" t="s">
        <v>191</v>
      </c>
      <c r="B5" s="251"/>
      <c r="C5" s="251"/>
      <c r="D5" s="251"/>
      <c r="E5" s="251"/>
      <c r="F5" s="2"/>
    </row>
    <row r="6" spans="1:10" ht="81" customHeight="1" x14ac:dyDescent="0.2">
      <c r="A6" s="251" t="s">
        <v>181</v>
      </c>
      <c r="B6" s="251"/>
      <c r="C6" s="251"/>
      <c r="D6" s="251"/>
      <c r="E6" s="251"/>
    </row>
    <row r="7" spans="1:10" ht="66.75" customHeight="1" x14ac:dyDescent="0.2">
      <c r="A7" s="251" t="s">
        <v>182</v>
      </c>
      <c r="B7" s="251"/>
      <c r="C7" s="251"/>
      <c r="D7" s="251"/>
      <c r="E7" s="251"/>
    </row>
    <row r="8" spans="1:10" ht="42" customHeight="1" x14ac:dyDescent="0.2">
      <c r="A8" s="251" t="s">
        <v>160</v>
      </c>
      <c r="B8" s="251"/>
      <c r="C8" s="251"/>
      <c r="D8" s="251"/>
      <c r="E8" s="251"/>
    </row>
    <row r="9" spans="1:10" ht="54.6" customHeight="1" x14ac:dyDescent="0.2">
      <c r="A9" s="251" t="s">
        <v>183</v>
      </c>
      <c r="B9" s="251"/>
      <c r="C9" s="251"/>
      <c r="D9" s="251"/>
      <c r="E9" s="251"/>
    </row>
    <row r="10" spans="1:10" ht="73.150000000000006" customHeight="1" x14ac:dyDescent="0.2">
      <c r="A10" s="251" t="s">
        <v>161</v>
      </c>
      <c r="B10" s="251"/>
      <c r="C10" s="251"/>
      <c r="D10" s="251"/>
      <c r="E10" s="251"/>
      <c r="F10" s="14"/>
      <c r="G10" s="14"/>
      <c r="H10" s="14"/>
      <c r="I10" s="14"/>
      <c r="J10" s="14"/>
    </row>
    <row r="11" spans="1:10" ht="73.150000000000006" customHeight="1" x14ac:dyDescent="0.2">
      <c r="A11" s="251" t="s">
        <v>192</v>
      </c>
      <c r="B11" s="251"/>
      <c r="C11" s="251"/>
      <c r="D11" s="251"/>
      <c r="E11" s="251"/>
    </row>
    <row r="12" spans="1:10" ht="16.5" customHeight="1" x14ac:dyDescent="0.2">
      <c r="A12" s="253" t="s">
        <v>141</v>
      </c>
      <c r="B12" s="253"/>
      <c r="C12" s="8"/>
      <c r="D12" s="8"/>
      <c r="E12" s="8"/>
    </row>
    <row r="13" spans="1:10" ht="17.25" customHeight="1" x14ac:dyDescent="0.2">
      <c r="A13" s="229" t="s">
        <v>162</v>
      </c>
      <c r="B13" s="229"/>
      <c r="C13" s="229"/>
      <c r="D13" s="254" t="s">
        <v>70</v>
      </c>
      <c r="E13" s="255"/>
    </row>
    <row r="14" spans="1:10" ht="46.5" x14ac:dyDescent="0.2">
      <c r="A14" s="9" t="s">
        <v>193</v>
      </c>
      <c r="B14" s="9" t="s">
        <v>194</v>
      </c>
      <c r="C14" s="9" t="s">
        <v>197</v>
      </c>
      <c r="D14" s="9" t="s">
        <v>195</v>
      </c>
      <c r="E14" s="9" t="s">
        <v>196</v>
      </c>
    </row>
    <row r="15" spans="1:10" ht="51" x14ac:dyDescent="0.2">
      <c r="A15" s="10" t="s">
        <v>126</v>
      </c>
      <c r="B15" s="10" t="s">
        <v>0</v>
      </c>
      <c r="C15" s="10" t="s">
        <v>159</v>
      </c>
      <c r="D15" s="10" t="s">
        <v>66</v>
      </c>
      <c r="E15" s="10" t="s">
        <v>142</v>
      </c>
      <c r="F15" s="3"/>
    </row>
    <row r="16" spans="1:10" ht="63.75" x14ac:dyDescent="0.2">
      <c r="A16" s="10" t="s">
        <v>126</v>
      </c>
      <c r="B16" s="10" t="s">
        <v>180</v>
      </c>
      <c r="C16" s="10" t="s">
        <v>143</v>
      </c>
      <c r="D16" s="10" t="s">
        <v>68</v>
      </c>
      <c r="E16" s="10" t="s">
        <v>144</v>
      </c>
      <c r="F16" s="4"/>
    </row>
    <row r="17" spans="1:6" ht="51" x14ac:dyDescent="0.2">
      <c r="A17" s="10" t="s">
        <v>126</v>
      </c>
      <c r="B17" s="10" t="s">
        <v>145</v>
      </c>
      <c r="C17" s="10" t="s">
        <v>108</v>
      </c>
      <c r="D17" s="10" t="s">
        <v>67</v>
      </c>
      <c r="E17" s="10" t="s">
        <v>65</v>
      </c>
      <c r="F17" s="5"/>
    </row>
    <row r="18" spans="1:6" ht="51" x14ac:dyDescent="0.2">
      <c r="A18" s="10" t="s">
        <v>126</v>
      </c>
      <c r="B18" s="10" t="s">
        <v>146</v>
      </c>
      <c r="C18" s="10" t="s">
        <v>109</v>
      </c>
      <c r="D18" s="10" t="s">
        <v>3</v>
      </c>
      <c r="E18" s="10" t="s">
        <v>65</v>
      </c>
    </row>
    <row r="19" spans="1:6" ht="30" customHeight="1" x14ac:dyDescent="0.2">
      <c r="A19" s="10" t="s">
        <v>126</v>
      </c>
      <c r="B19" s="10" t="s">
        <v>147</v>
      </c>
      <c r="C19" s="10" t="s">
        <v>110</v>
      </c>
      <c r="D19" s="10" t="s">
        <v>112</v>
      </c>
      <c r="E19" s="10" t="s">
        <v>113</v>
      </c>
    </row>
    <row r="20" spans="1:6" ht="34.5" customHeight="1" x14ac:dyDescent="0.2">
      <c r="A20" s="10" t="s">
        <v>126</v>
      </c>
      <c r="B20" s="10" t="s">
        <v>148</v>
      </c>
      <c r="C20" s="10" t="s">
        <v>111</v>
      </c>
      <c r="D20" s="11" t="s">
        <v>112</v>
      </c>
      <c r="E20" s="10" t="s">
        <v>113</v>
      </c>
    </row>
    <row r="21" spans="1:6" ht="51" x14ac:dyDescent="0.2">
      <c r="A21" s="12" t="s">
        <v>122</v>
      </c>
      <c r="B21" s="13" t="s">
        <v>0</v>
      </c>
      <c r="C21" s="13" t="s">
        <v>62</v>
      </c>
      <c r="D21" s="10" t="s">
        <v>3</v>
      </c>
      <c r="E21" s="13" t="s">
        <v>64</v>
      </c>
    </row>
    <row r="22" spans="1:6" ht="51" x14ac:dyDescent="0.2">
      <c r="A22" s="14" t="s">
        <v>122</v>
      </c>
      <c r="B22" s="10" t="s">
        <v>38</v>
      </c>
      <c r="C22" s="10" t="s">
        <v>61</v>
      </c>
      <c r="D22" s="10" t="s">
        <v>9</v>
      </c>
      <c r="E22" s="10" t="s">
        <v>41</v>
      </c>
    </row>
    <row r="23" spans="1:6" ht="38.25" x14ac:dyDescent="0.2">
      <c r="A23" s="14" t="s">
        <v>122</v>
      </c>
      <c r="B23" s="10" t="s">
        <v>1</v>
      </c>
      <c r="C23" s="10" t="s">
        <v>58</v>
      </c>
      <c r="D23" s="10" t="s">
        <v>3</v>
      </c>
      <c r="E23" s="10" t="s">
        <v>64</v>
      </c>
    </row>
    <row r="24" spans="1:6" ht="38.25" x14ac:dyDescent="0.2">
      <c r="A24" s="15" t="s">
        <v>122</v>
      </c>
      <c r="B24" s="11" t="s">
        <v>2</v>
      </c>
      <c r="C24" s="11" t="s">
        <v>60</v>
      </c>
      <c r="D24" s="11" t="s">
        <v>4</v>
      </c>
      <c r="E24" s="11" t="s">
        <v>57</v>
      </c>
    </row>
    <row r="25" spans="1:6" ht="38.25" x14ac:dyDescent="0.2">
      <c r="A25" s="16" t="s">
        <v>133</v>
      </c>
      <c r="B25" s="17" t="s">
        <v>0</v>
      </c>
      <c r="C25" s="10" t="s">
        <v>152</v>
      </c>
      <c r="D25" s="10" t="s">
        <v>129</v>
      </c>
      <c r="E25" s="10" t="s">
        <v>63</v>
      </c>
    </row>
    <row r="26" spans="1:6" ht="51" x14ac:dyDescent="0.2">
      <c r="A26" s="16" t="s">
        <v>133</v>
      </c>
      <c r="B26" s="16" t="s">
        <v>38</v>
      </c>
      <c r="C26" s="10" t="s">
        <v>150</v>
      </c>
      <c r="D26" s="16" t="s">
        <v>132</v>
      </c>
      <c r="E26" s="16" t="s">
        <v>41</v>
      </c>
    </row>
    <row r="27" spans="1:6" ht="51" x14ac:dyDescent="0.2">
      <c r="A27" s="16" t="s">
        <v>133</v>
      </c>
      <c r="B27" s="16" t="s">
        <v>0</v>
      </c>
      <c r="C27" s="10" t="s">
        <v>149</v>
      </c>
      <c r="D27" s="10" t="s">
        <v>129</v>
      </c>
      <c r="E27" s="10" t="s">
        <v>63</v>
      </c>
    </row>
    <row r="28" spans="1:6" ht="51" x14ac:dyDescent="0.2">
      <c r="A28" s="16" t="s">
        <v>133</v>
      </c>
      <c r="B28" s="16" t="s">
        <v>38</v>
      </c>
      <c r="C28" s="10" t="s">
        <v>151</v>
      </c>
      <c r="D28" s="16" t="s">
        <v>132</v>
      </c>
      <c r="E28" s="16" t="s">
        <v>41</v>
      </c>
    </row>
    <row r="29" spans="1:6" ht="63.75" x14ac:dyDescent="0.2">
      <c r="A29" s="16" t="s">
        <v>133</v>
      </c>
      <c r="B29" s="16" t="s">
        <v>1</v>
      </c>
      <c r="C29" s="10" t="s">
        <v>127</v>
      </c>
      <c r="D29" s="10" t="s">
        <v>131</v>
      </c>
      <c r="E29" s="16" t="s">
        <v>41</v>
      </c>
    </row>
    <row r="30" spans="1:6" ht="51" x14ac:dyDescent="0.2">
      <c r="A30" s="18" t="s">
        <v>133</v>
      </c>
      <c r="B30" s="18" t="s">
        <v>2</v>
      </c>
      <c r="C30" s="10" t="s">
        <v>128</v>
      </c>
      <c r="D30" s="11" t="s">
        <v>130</v>
      </c>
      <c r="E30" s="18" t="s">
        <v>41</v>
      </c>
    </row>
    <row r="31" spans="1:6" ht="38.25" x14ac:dyDescent="0.2">
      <c r="A31" s="16" t="s">
        <v>123</v>
      </c>
      <c r="B31" s="17" t="s">
        <v>0</v>
      </c>
      <c r="C31" s="13" t="s">
        <v>153</v>
      </c>
      <c r="D31" s="10" t="s">
        <v>129</v>
      </c>
      <c r="E31" s="10" t="s">
        <v>63</v>
      </c>
    </row>
    <row r="32" spans="1:6" ht="51" x14ac:dyDescent="0.2">
      <c r="A32" s="16" t="s">
        <v>123</v>
      </c>
      <c r="B32" s="16" t="s">
        <v>38</v>
      </c>
      <c r="C32" s="10" t="s">
        <v>154</v>
      </c>
      <c r="D32" s="16" t="s">
        <v>132</v>
      </c>
      <c r="E32" s="16" t="s">
        <v>41</v>
      </c>
      <c r="F32" s="6"/>
    </row>
    <row r="33" spans="1:9" ht="51" x14ac:dyDescent="0.2">
      <c r="A33" s="16" t="s">
        <v>123</v>
      </c>
      <c r="B33" s="16" t="s">
        <v>0</v>
      </c>
      <c r="C33" s="10" t="s">
        <v>155</v>
      </c>
      <c r="D33" s="10" t="s">
        <v>129</v>
      </c>
      <c r="E33" s="10" t="s">
        <v>63</v>
      </c>
    </row>
    <row r="34" spans="1:9" ht="51" x14ac:dyDescent="0.2">
      <c r="A34" s="16" t="s">
        <v>123</v>
      </c>
      <c r="B34" s="16" t="s">
        <v>38</v>
      </c>
      <c r="C34" s="10" t="s">
        <v>156</v>
      </c>
      <c r="D34" s="10" t="s">
        <v>132</v>
      </c>
      <c r="E34" s="16" t="s">
        <v>41</v>
      </c>
    </row>
    <row r="35" spans="1:9" ht="63.75" x14ac:dyDescent="0.2">
      <c r="A35" s="16" t="s">
        <v>123</v>
      </c>
      <c r="B35" s="16" t="s">
        <v>1</v>
      </c>
      <c r="C35" s="10" t="s">
        <v>69</v>
      </c>
      <c r="D35" s="10" t="s">
        <v>131</v>
      </c>
      <c r="E35" s="16" t="s">
        <v>41</v>
      </c>
    </row>
    <row r="36" spans="1:9" ht="51" x14ac:dyDescent="0.2">
      <c r="A36" s="16" t="s">
        <v>123</v>
      </c>
      <c r="B36" s="16" t="s">
        <v>2</v>
      </c>
      <c r="C36" s="10" t="s">
        <v>157</v>
      </c>
      <c r="D36" s="10" t="s">
        <v>130</v>
      </c>
      <c r="E36" s="16" t="s">
        <v>41</v>
      </c>
    </row>
    <row r="37" spans="1:9" x14ac:dyDescent="0.2">
      <c r="A37" s="231" t="s">
        <v>205</v>
      </c>
      <c r="H37" s="7"/>
      <c r="I37" s="7"/>
    </row>
    <row r="38" spans="1:9" ht="216" customHeight="1" x14ac:dyDescent="0.2">
      <c r="A38" s="8" t="s">
        <v>163</v>
      </c>
      <c r="B38" s="8"/>
      <c r="C38" s="8"/>
      <c r="D38" s="8"/>
      <c r="E38" s="8"/>
    </row>
    <row r="39" spans="1:9" x14ac:dyDescent="0.2">
      <c r="A39" s="21" t="s">
        <v>95</v>
      </c>
      <c r="B39" s="21"/>
      <c r="C39" s="19"/>
      <c r="D39" s="19"/>
      <c r="E39" s="19"/>
    </row>
    <row r="40" spans="1:9" ht="25.5" x14ac:dyDescent="0.2">
      <c r="A40" s="228" t="s">
        <v>198</v>
      </c>
      <c r="B40" s="228" t="s">
        <v>201</v>
      </c>
      <c r="C40" s="228" t="s">
        <v>202</v>
      </c>
      <c r="D40" s="21"/>
      <c r="E40" s="21"/>
    </row>
    <row r="41" spans="1:9" ht="63.75" customHeight="1" x14ac:dyDescent="0.2">
      <c r="A41" s="14" t="s">
        <v>126</v>
      </c>
      <c r="B41" s="14" t="s">
        <v>168</v>
      </c>
      <c r="C41" s="14" t="s">
        <v>184</v>
      </c>
      <c r="D41" s="20"/>
      <c r="E41" s="20"/>
    </row>
    <row r="42" spans="1:9" ht="83.45" customHeight="1" x14ac:dyDescent="0.2">
      <c r="A42" s="14" t="s">
        <v>126</v>
      </c>
      <c r="B42" s="14" t="s">
        <v>169</v>
      </c>
      <c r="C42" s="14" t="s">
        <v>96</v>
      </c>
      <c r="D42" s="20"/>
      <c r="E42" s="20"/>
    </row>
    <row r="43" spans="1:9" ht="90" customHeight="1" x14ac:dyDescent="0.2">
      <c r="A43" s="14" t="s">
        <v>126</v>
      </c>
      <c r="B43" s="14" t="s">
        <v>166</v>
      </c>
      <c r="C43" s="14" t="s">
        <v>185</v>
      </c>
      <c r="D43" s="20"/>
      <c r="E43" s="20"/>
    </row>
    <row r="44" spans="1:9" ht="84.75" customHeight="1" x14ac:dyDescent="0.2">
      <c r="A44" s="15" t="s">
        <v>126</v>
      </c>
      <c r="B44" s="15" t="s">
        <v>167</v>
      </c>
      <c r="C44" s="15" t="s">
        <v>97</v>
      </c>
      <c r="D44" s="20"/>
      <c r="E44" s="20"/>
    </row>
    <row r="45" spans="1:9" ht="67.5" customHeight="1" x14ac:dyDescent="0.2">
      <c r="A45" s="14" t="s">
        <v>122</v>
      </c>
      <c r="B45" s="14" t="s">
        <v>170</v>
      </c>
      <c r="C45" s="14" t="s">
        <v>184</v>
      </c>
      <c r="D45" s="14"/>
      <c r="E45" s="14"/>
    </row>
    <row r="46" spans="1:9" ht="90.75" customHeight="1" x14ac:dyDescent="0.2">
      <c r="A46" s="14" t="s">
        <v>122</v>
      </c>
      <c r="B46" s="14" t="s">
        <v>171</v>
      </c>
      <c r="C46" s="14" t="s">
        <v>96</v>
      </c>
      <c r="D46" s="14"/>
      <c r="E46" s="14"/>
    </row>
    <row r="47" spans="1:9" ht="97.15" customHeight="1" x14ac:dyDescent="0.2">
      <c r="A47" s="14" t="s">
        <v>122</v>
      </c>
      <c r="B47" s="14" t="s">
        <v>164</v>
      </c>
      <c r="C47" s="14" t="s">
        <v>185</v>
      </c>
      <c r="D47" s="14"/>
      <c r="E47" s="14"/>
    </row>
    <row r="48" spans="1:9" ht="97.9" customHeight="1" x14ac:dyDescent="0.2">
      <c r="A48" s="15" t="s">
        <v>122</v>
      </c>
      <c r="B48" s="15" t="s">
        <v>165</v>
      </c>
      <c r="C48" s="15" t="s">
        <v>97</v>
      </c>
      <c r="D48" s="14"/>
      <c r="E48" s="14"/>
    </row>
    <row r="49" spans="1:5" ht="66" customHeight="1" x14ac:dyDescent="0.2">
      <c r="A49" s="14" t="s">
        <v>133</v>
      </c>
      <c r="B49" s="14" t="s">
        <v>176</v>
      </c>
      <c r="C49" s="14" t="s">
        <v>186</v>
      </c>
      <c r="D49" s="14"/>
      <c r="E49" s="8"/>
    </row>
    <row r="50" spans="1:5" ht="84" customHeight="1" x14ac:dyDescent="0.2">
      <c r="A50" s="14" t="s">
        <v>133</v>
      </c>
      <c r="B50" s="14" t="s">
        <v>177</v>
      </c>
      <c r="C50" s="14" t="s">
        <v>134</v>
      </c>
      <c r="D50" s="14"/>
      <c r="E50" s="8"/>
    </row>
    <row r="51" spans="1:5" ht="85.9" customHeight="1" x14ac:dyDescent="0.2">
      <c r="A51" s="14" t="s">
        <v>133</v>
      </c>
      <c r="B51" s="14" t="s">
        <v>178</v>
      </c>
      <c r="C51" s="14" t="s">
        <v>187</v>
      </c>
      <c r="D51" s="14"/>
      <c r="E51" s="8"/>
    </row>
    <row r="52" spans="1:5" ht="81.599999999999994" customHeight="1" x14ac:dyDescent="0.2">
      <c r="A52" s="15" t="s">
        <v>133</v>
      </c>
      <c r="B52" s="15" t="s">
        <v>179</v>
      </c>
      <c r="C52" s="15" t="s">
        <v>135</v>
      </c>
      <c r="D52" s="14"/>
      <c r="E52" s="8"/>
    </row>
    <row r="53" spans="1:5" ht="69.75" customHeight="1" x14ac:dyDescent="0.2">
      <c r="A53" s="14" t="s">
        <v>123</v>
      </c>
      <c r="B53" s="14" t="s">
        <v>172</v>
      </c>
      <c r="C53" s="14" t="s">
        <v>188</v>
      </c>
      <c r="D53" s="14"/>
      <c r="E53" s="14"/>
    </row>
    <row r="54" spans="1:5" ht="84.6" customHeight="1" x14ac:dyDescent="0.2">
      <c r="A54" s="14" t="s">
        <v>123</v>
      </c>
      <c r="B54" s="14" t="s">
        <v>173</v>
      </c>
      <c r="C54" s="14" t="s">
        <v>98</v>
      </c>
      <c r="D54" s="14"/>
      <c r="E54" s="14"/>
    </row>
    <row r="55" spans="1:5" ht="84.6" customHeight="1" x14ac:dyDescent="0.2">
      <c r="A55" s="14" t="s">
        <v>123</v>
      </c>
      <c r="B55" s="14" t="s">
        <v>174</v>
      </c>
      <c r="C55" s="14" t="s">
        <v>189</v>
      </c>
      <c r="D55" s="14"/>
      <c r="E55" s="14"/>
    </row>
    <row r="56" spans="1:5" ht="85.15" customHeight="1" x14ac:dyDescent="0.2">
      <c r="A56" s="14" t="s">
        <v>123</v>
      </c>
      <c r="B56" s="14" t="s">
        <v>175</v>
      </c>
      <c r="C56" s="14" t="s">
        <v>136</v>
      </c>
      <c r="D56" s="14"/>
      <c r="E56" s="14"/>
    </row>
    <row r="57" spans="1:5" x14ac:dyDescent="0.2">
      <c r="A57" s="231" t="s">
        <v>207</v>
      </c>
    </row>
  </sheetData>
  <mergeCells count="13">
    <mergeCell ref="A12:B12"/>
    <mergeCell ref="A8:E8"/>
    <mergeCell ref="A9:E9"/>
    <mergeCell ref="D13:E13"/>
    <mergeCell ref="A11:E11"/>
    <mergeCell ref="A1:E1"/>
    <mergeCell ref="A2:E2"/>
    <mergeCell ref="A3:E3"/>
    <mergeCell ref="A4:E4"/>
    <mergeCell ref="A5:E5"/>
    <mergeCell ref="A6:E6"/>
    <mergeCell ref="A7:E7"/>
    <mergeCell ref="A10:E10"/>
  </mergeCells>
  <pageMargins left="0.7" right="0.7" top="0.75" bottom="0.75" header="0.3" footer="0.3"/>
  <pageSetup orientation="landscape" horizontalDpi="300" verticalDpi="300"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3BBC1-58AD-4C81-BAF4-92DB557A74F8}">
  <dimension ref="A1:BD51"/>
  <sheetViews>
    <sheetView tabSelected="1" zoomScaleNormal="100" workbookViewId="0">
      <selection activeCell="B11" sqref="B11"/>
    </sheetView>
  </sheetViews>
  <sheetFormatPr defaultColWidth="9.140625" defaultRowHeight="12.75" x14ac:dyDescent="0.25"/>
  <cols>
    <col min="1" max="1" width="58.28515625" style="20" customWidth="1"/>
    <col min="2" max="2" width="23.7109375" style="20" bestFit="1" customWidth="1"/>
    <col min="3" max="3" width="16" style="20" customWidth="1"/>
    <col min="4" max="4" width="10.140625" style="20" bestFit="1" customWidth="1"/>
    <col min="5" max="5" width="18" style="20" customWidth="1"/>
    <col min="6" max="6" width="11.140625" style="20" customWidth="1"/>
    <col min="7" max="7" width="14.42578125" style="20" customWidth="1"/>
    <col min="8" max="8" width="16.42578125" style="20" customWidth="1"/>
    <col min="9" max="9" width="12" style="20" customWidth="1"/>
    <col min="10" max="10" width="16.7109375" style="20" customWidth="1"/>
    <col min="11" max="11" width="11.140625" style="20" customWidth="1"/>
    <col min="12" max="12" width="15.42578125" style="20" customWidth="1"/>
    <col min="13" max="13" width="16" style="20" customWidth="1"/>
    <col min="14" max="14" width="10.42578125" style="20" customWidth="1"/>
    <col min="15" max="15" width="17.28515625" style="20" customWidth="1"/>
    <col min="16" max="16" width="11.140625" style="20" customWidth="1"/>
    <col min="17" max="17" width="35.85546875" style="20" customWidth="1"/>
    <col min="18" max="18" width="42.7109375" style="20" customWidth="1"/>
    <col min="19" max="19" width="9.140625" style="20"/>
    <col min="20" max="20" width="0" style="20" hidden="1" customWidth="1"/>
    <col min="21" max="21" width="9.140625" style="20" hidden="1" customWidth="1"/>
    <col min="22" max="22" width="47.140625" style="20" hidden="1" customWidth="1"/>
    <col min="23" max="24" width="9.140625" style="20" hidden="1" customWidth="1"/>
    <col min="25" max="25" width="14" style="20" hidden="1" customWidth="1"/>
    <col min="26" max="26" width="9.140625" style="20" hidden="1" customWidth="1"/>
    <col min="27" max="37" width="0" style="20" hidden="1" customWidth="1"/>
    <col min="38" max="16384" width="9.140625" style="20"/>
  </cols>
  <sheetData>
    <row r="1" spans="1:56" s="195" customFormat="1" ht="14.25" x14ac:dyDescent="0.25">
      <c r="A1" s="234" t="s">
        <v>229</v>
      </c>
      <c r="R1" s="195">
        <f>IF(B1=0, 0, A1/B1)</f>
        <v>0</v>
      </c>
    </row>
    <row r="2" spans="1:56" x14ac:dyDescent="0.25">
      <c r="A2" s="23" t="s">
        <v>79</v>
      </c>
      <c r="K2" s="23"/>
      <c r="L2" s="23"/>
      <c r="M2" s="23"/>
      <c r="N2" s="23"/>
      <c r="O2" s="23"/>
      <c r="P2" s="23"/>
    </row>
    <row r="3" spans="1:56" ht="30" customHeight="1" x14ac:dyDescent="0.25">
      <c r="A3" s="24" t="s">
        <v>140</v>
      </c>
      <c r="H3" s="23"/>
      <c r="I3" s="23"/>
      <c r="J3" s="23"/>
      <c r="K3" s="23"/>
      <c r="N3" s="23"/>
      <c r="O3" s="23"/>
      <c r="P3" s="23"/>
      <c r="Q3" s="25"/>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row>
    <row r="4" spans="1:56" ht="15" customHeight="1" x14ac:dyDescent="0.25">
      <c r="A4" s="27" t="s">
        <v>83</v>
      </c>
      <c r="H4" s="28"/>
      <c r="I4" s="28"/>
      <c r="J4" s="28"/>
      <c r="K4" s="29"/>
      <c r="Q4" s="25"/>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row>
    <row r="5" spans="1:56" ht="28.15" customHeight="1" x14ac:dyDescent="0.25">
      <c r="A5" s="27" t="s">
        <v>116</v>
      </c>
      <c r="H5" s="28"/>
      <c r="I5" s="28"/>
      <c r="J5" s="28"/>
      <c r="K5" s="29"/>
      <c r="L5" s="30"/>
      <c r="M5" s="14"/>
      <c r="N5" s="14"/>
      <c r="O5" s="14"/>
      <c r="P5" s="14"/>
      <c r="Q5" s="25"/>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row>
    <row r="6" spans="1:56" ht="25.5" x14ac:dyDescent="0.25">
      <c r="A6" s="27" t="s">
        <v>102</v>
      </c>
      <c r="H6" s="28"/>
      <c r="I6" s="28"/>
      <c r="J6" s="28"/>
      <c r="K6" s="31"/>
      <c r="L6" s="32"/>
      <c r="M6" s="14"/>
      <c r="N6" s="14"/>
      <c r="O6" s="14"/>
      <c r="P6" s="14"/>
      <c r="Q6" s="25"/>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row>
    <row r="7" spans="1:56" x14ac:dyDescent="0.25">
      <c r="A7" s="27" t="s">
        <v>86</v>
      </c>
      <c r="K7" s="33"/>
      <c r="Q7" s="25"/>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row>
    <row r="8" spans="1:56" ht="15.75" customHeight="1" x14ac:dyDescent="0.25">
      <c r="A8" s="232" t="s">
        <v>204</v>
      </c>
      <c r="K8" s="33"/>
      <c r="Q8" s="25"/>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row>
    <row r="9" spans="1:56" ht="15.75" customHeight="1" x14ac:dyDescent="0.25">
      <c r="A9" s="232" t="s">
        <v>204</v>
      </c>
      <c r="K9" s="33"/>
      <c r="Q9" s="25"/>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row>
    <row r="10" spans="1:56" ht="15.75" customHeight="1" x14ac:dyDescent="0.25">
      <c r="A10" s="199" t="s">
        <v>44</v>
      </c>
      <c r="B10" s="199" t="s">
        <v>43</v>
      </c>
      <c r="D10" s="23"/>
      <c r="K10" s="33"/>
      <c r="Q10" s="25"/>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row>
    <row r="11" spans="1:56" ht="15.75" customHeight="1" x14ac:dyDescent="0.25">
      <c r="A11" s="28" t="s">
        <v>49</v>
      </c>
      <c r="B11" s="29" t="s">
        <v>338</v>
      </c>
      <c r="D11" s="29"/>
      <c r="K11" s="33"/>
      <c r="Q11" s="25"/>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row>
    <row r="12" spans="1:56" ht="15.75" customHeight="1" x14ac:dyDescent="0.25">
      <c r="A12" s="28" t="s">
        <v>50</v>
      </c>
      <c r="B12" s="29" t="s">
        <v>339</v>
      </c>
      <c r="D12" s="29"/>
      <c r="K12" s="33"/>
      <c r="Q12" s="25"/>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row>
    <row r="13" spans="1:56" ht="15.75" customHeight="1" x14ac:dyDescent="0.25">
      <c r="A13" s="28" t="s">
        <v>51</v>
      </c>
      <c r="B13" s="31" t="s">
        <v>340</v>
      </c>
      <c r="D13" s="31"/>
      <c r="K13" s="33"/>
      <c r="Q13" s="25"/>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row>
    <row r="14" spans="1:56" ht="15.75" customHeight="1" thickBot="1" x14ac:dyDescent="0.3">
      <c r="A14" s="232" t="s">
        <v>205</v>
      </c>
      <c r="K14" s="33"/>
      <c r="Q14" s="25"/>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row>
    <row r="15" spans="1:56" ht="15.75" customHeight="1" thickBot="1" x14ac:dyDescent="0.3">
      <c r="A15" s="34" t="s">
        <v>99</v>
      </c>
      <c r="B15" s="35">
        <v>0</v>
      </c>
      <c r="D15" s="36"/>
      <c r="K15" s="33"/>
      <c r="Q15" s="25"/>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row>
    <row r="16" spans="1:56" s="101" customFormat="1" ht="34.9" customHeight="1" thickBot="1" x14ac:dyDescent="0.25">
      <c r="A16" s="103" t="s">
        <v>203</v>
      </c>
      <c r="B16" s="105"/>
      <c r="C16" s="152"/>
      <c r="D16" s="106"/>
      <c r="E16" s="106"/>
      <c r="F16" s="106"/>
      <c r="L16" s="157"/>
      <c r="M16" s="124"/>
      <c r="N16" s="102"/>
      <c r="O16" s="102"/>
      <c r="P16" s="102"/>
      <c r="Q16" s="102"/>
      <c r="R16" s="102"/>
      <c r="S16" s="200"/>
      <c r="T16" s="157"/>
      <c r="U16" s="102"/>
      <c r="V16" s="102"/>
      <c r="W16" s="102"/>
      <c r="X16" s="102"/>
      <c r="Y16" s="102"/>
      <c r="Z16" s="102"/>
      <c r="AA16" s="102"/>
      <c r="AB16" s="102"/>
      <c r="AC16" s="102"/>
    </row>
    <row r="17" spans="1:26" ht="15.75" customHeight="1" x14ac:dyDescent="0.25">
      <c r="A17" s="37"/>
      <c r="B17" s="241" t="str">
        <f>FFY_1</f>
        <v>FFY1</v>
      </c>
      <c r="C17" s="241" t="str">
        <f>FFY_1</f>
        <v>FFY1</v>
      </c>
      <c r="D17" s="38" t="str">
        <f>FFY_1</f>
        <v>FFY1</v>
      </c>
      <c r="E17" s="241" t="str">
        <f>FFY_1</f>
        <v>FFY1</v>
      </c>
      <c r="F17" s="241" t="str">
        <f>FFY_1</f>
        <v>FFY1</v>
      </c>
      <c r="G17" s="242" t="str">
        <f>FFY_2</f>
        <v>FFY2</v>
      </c>
      <c r="H17" s="241" t="str">
        <f>FFY_2</f>
        <v>FFY2</v>
      </c>
      <c r="I17" s="38" t="str">
        <f>FFY_2</f>
        <v>FFY2</v>
      </c>
      <c r="J17" s="241" t="str">
        <f>FFY_2</f>
        <v>FFY2</v>
      </c>
      <c r="K17" s="243" t="str">
        <f>FFY_2</f>
        <v>FFY2</v>
      </c>
      <c r="L17" s="242" t="str">
        <f>FFY_3</f>
        <v>FFY3</v>
      </c>
      <c r="M17" s="241" t="str">
        <f>FFY_3</f>
        <v>FFY3</v>
      </c>
      <c r="N17" s="38" t="str">
        <f>FFY_3</f>
        <v>FFY3</v>
      </c>
      <c r="O17" s="241" t="str">
        <f>FFY_3</f>
        <v>FFY3</v>
      </c>
      <c r="P17" s="243" t="str">
        <f>FFY_3</f>
        <v>FFY3</v>
      </c>
      <c r="Q17" s="39" t="s">
        <v>78</v>
      </c>
      <c r="R17" s="40"/>
      <c r="S17" s="97"/>
      <c r="U17" s="41" t="s">
        <v>71</v>
      </c>
      <c r="V17" s="41"/>
      <c r="W17" s="41"/>
      <c r="X17" s="41"/>
      <c r="Y17" s="41"/>
      <c r="Z17" s="41"/>
    </row>
    <row r="18" spans="1:26" ht="60" thickBot="1" x14ac:dyDescent="0.25">
      <c r="A18" s="196" t="s">
        <v>42</v>
      </c>
      <c r="B18" s="116" t="s">
        <v>214</v>
      </c>
      <c r="C18" s="117" t="s">
        <v>215</v>
      </c>
      <c r="D18" s="197" t="s">
        <v>216</v>
      </c>
      <c r="E18" s="117" t="s">
        <v>217</v>
      </c>
      <c r="F18" s="119" t="s">
        <v>218</v>
      </c>
      <c r="G18" s="116" t="s">
        <v>219</v>
      </c>
      <c r="H18" s="117" t="s">
        <v>220</v>
      </c>
      <c r="I18" s="197" t="s">
        <v>221</v>
      </c>
      <c r="J18" s="117" t="s">
        <v>222</v>
      </c>
      <c r="K18" s="119" t="s">
        <v>223</v>
      </c>
      <c r="L18" s="116" t="s">
        <v>224</v>
      </c>
      <c r="M18" s="117" t="s">
        <v>225</v>
      </c>
      <c r="N18" s="197" t="s">
        <v>226</v>
      </c>
      <c r="O18" s="117" t="s">
        <v>227</v>
      </c>
      <c r="P18" s="119" t="s">
        <v>228</v>
      </c>
      <c r="Q18" s="120" t="s">
        <v>199</v>
      </c>
      <c r="R18" s="122" t="s">
        <v>200</v>
      </c>
      <c r="S18" s="42"/>
      <c r="T18" s="42"/>
      <c r="U18" s="21" t="s">
        <v>72</v>
      </c>
      <c r="V18" s="21" t="s">
        <v>73</v>
      </c>
      <c r="W18" s="21" t="s">
        <v>89</v>
      </c>
      <c r="X18" s="21" t="s">
        <v>90</v>
      </c>
      <c r="Y18" s="21" t="s">
        <v>75</v>
      </c>
      <c r="Z18" s="21"/>
    </row>
    <row r="19" spans="1:26" x14ac:dyDescent="0.25">
      <c r="A19" s="43" t="s">
        <v>76</v>
      </c>
      <c r="B19" s="44"/>
      <c r="C19" s="45"/>
      <c r="D19" s="46"/>
      <c r="E19" s="47"/>
      <c r="F19" s="48"/>
      <c r="G19" s="44"/>
      <c r="H19" s="45"/>
      <c r="I19" s="46"/>
      <c r="J19" s="47"/>
      <c r="K19" s="48"/>
      <c r="L19" s="44"/>
      <c r="M19" s="45"/>
      <c r="N19" s="46"/>
      <c r="O19" s="47"/>
      <c r="P19" s="48"/>
      <c r="Q19" s="49"/>
      <c r="R19" s="201"/>
      <c r="S19" s="42"/>
      <c r="T19" s="42"/>
      <c r="U19" s="50"/>
    </row>
    <row r="20" spans="1:26" x14ac:dyDescent="0.25">
      <c r="A20" s="51" t="s">
        <v>80</v>
      </c>
      <c r="B20" s="52">
        <f>SUM(B21:B23)+B26</f>
        <v>0</v>
      </c>
      <c r="C20" s="53">
        <f>SUM(C21:C23)+C26</f>
        <v>0</v>
      </c>
      <c r="D20" s="54" t="str">
        <f>IFERROR(C20/B20,"")</f>
        <v/>
      </c>
      <c r="E20" s="55" t="str">
        <f>IFERROR(B20/B$28, "")</f>
        <v/>
      </c>
      <c r="F20" s="55" t="str">
        <f>IFERROR(C20/C$28, "")</f>
        <v/>
      </c>
      <c r="G20" s="52">
        <f>SUM(G21:G23)+G26</f>
        <v>0</v>
      </c>
      <c r="H20" s="53">
        <f>SUM(H21:H23)+H26</f>
        <v>0</v>
      </c>
      <c r="I20" s="54" t="str">
        <f t="shared" ref="I20" si="0">IFERROR(H20/G20,"")</f>
        <v/>
      </c>
      <c r="J20" s="55" t="str">
        <f>IFERROR(G20/G$28, "")</f>
        <v/>
      </c>
      <c r="K20" s="55" t="str">
        <f>IFERROR(H20/H$28, "")</f>
        <v/>
      </c>
      <c r="L20" s="52">
        <f>SUM(L21:L23)+L26</f>
        <v>0</v>
      </c>
      <c r="M20" s="53">
        <f>SUM(M21:M23)+M26</f>
        <v>0</v>
      </c>
      <c r="N20" s="54" t="str">
        <f>IFERROR(ROUND(M20/L20,2),"")</f>
        <v/>
      </c>
      <c r="O20" s="55" t="str">
        <f>IFERROR(L20/L$28, "")</f>
        <v/>
      </c>
      <c r="P20" s="55" t="str">
        <f>IFERROR(M20/M$28, "")</f>
        <v/>
      </c>
      <c r="Q20" s="56" t="str">
        <f>IF(ISERROR(M20/L20),"",IF(OR(U20="LOW",U20="HIGH"),V20,"OK"))</f>
        <v/>
      </c>
      <c r="R20" s="198" t="str">
        <f>IF(ISERROR(L20/G20),"",IF(AND(W20="YES",X20="YES"),Y20,"OK"))</f>
        <v/>
      </c>
      <c r="S20" s="42"/>
      <c r="T20" s="42"/>
      <c r="U20" s="57" t="str">
        <f t="shared" ref="U20:U26" si="1">IF(NOT(ISERROR(N20)),IF(N20&lt;State_Check_Threshold,"LOW",IF(N20&gt;100%,"HIGH","")),"")</f>
        <v>HIGH</v>
      </c>
      <c r="V20" s="20" t="str">
        <f>"The State spent "&amp;TEXT(N20,"#,###%")&amp;" of the budget."</f>
        <v>The State spent  of the budget.</v>
      </c>
      <c r="W20" s="58" t="str">
        <f t="shared" ref="W20:W26" si="2">IF(I20&lt;State_Check_Threshold,"YES","NO")</f>
        <v>NO</v>
      </c>
      <c r="X20" s="20" t="str">
        <f>IF(L20&gt;G20,"YES","NO")</f>
        <v>NO</v>
      </c>
      <c r="Y20" s="20" t="str">
        <f t="shared" ref="Y20:Y26" si="3">"The State did not spend its budget in " &amp; FFY_2 &amp; " and requested a greater amount of funds in " &amp; FFY_3 &amp; "."</f>
        <v>The State did not spend its budget in FFY2 and requested a greater amount of funds in FFY3.</v>
      </c>
    </row>
    <row r="21" spans="1:26" x14ac:dyDescent="0.25">
      <c r="A21" s="59" t="s">
        <v>52</v>
      </c>
      <c r="B21" s="60">
        <v>0</v>
      </c>
      <c r="C21" s="61">
        <v>0</v>
      </c>
      <c r="D21" s="54" t="str">
        <f t="shared" ref="D21:D23" si="4">IFERROR(C21/B21,"")</f>
        <v/>
      </c>
      <c r="E21" s="62" t="s">
        <v>41</v>
      </c>
      <c r="F21" s="63" t="s">
        <v>41</v>
      </c>
      <c r="G21" s="60">
        <v>0</v>
      </c>
      <c r="H21" s="61">
        <v>0</v>
      </c>
      <c r="I21" s="54" t="str">
        <f t="shared" ref="I21:I25" si="5">IFERROR(H21/G21,"")</f>
        <v/>
      </c>
      <c r="J21" s="64" t="s">
        <v>41</v>
      </c>
      <c r="K21" s="65" t="s">
        <v>41</v>
      </c>
      <c r="L21" s="60">
        <v>0</v>
      </c>
      <c r="M21" s="61">
        <v>0</v>
      </c>
      <c r="N21" s="54" t="str">
        <f>IFERROR(ROUND(M21/L21,2),"")</f>
        <v/>
      </c>
      <c r="O21" s="64" t="s">
        <v>41</v>
      </c>
      <c r="P21" s="64" t="s">
        <v>41</v>
      </c>
      <c r="Q21" s="56" t="str">
        <f>IF(ISERROR(M21/L21),"",IF(OR(U21="LOW",U21="HIGH"),V21,"OK"))</f>
        <v/>
      </c>
      <c r="R21" s="198" t="str">
        <f>IF(ISERROR(L21/G21),"",IF(AND(W21="YES",X21="YES"),Y21,"OK"))</f>
        <v/>
      </c>
      <c r="S21" s="42"/>
      <c r="T21" s="66"/>
      <c r="U21" s="57" t="str">
        <f t="shared" si="1"/>
        <v>HIGH</v>
      </c>
      <c r="V21" s="20" t="str">
        <f t="shared" ref="V21:V26" si="6">"The State spent "&amp;TEXT(N21,"#,###%")&amp;" of the budget."</f>
        <v>The State spent  of the budget.</v>
      </c>
      <c r="W21" s="58" t="str">
        <f t="shared" si="2"/>
        <v>NO</v>
      </c>
      <c r="X21" s="20" t="str">
        <f t="shared" ref="X21:X26" si="7">IF(L21&gt;G21,"YES","NO")</f>
        <v>NO</v>
      </c>
      <c r="Y21" s="20" t="str">
        <f t="shared" si="3"/>
        <v>The State did not spend its budget in FFY2 and requested a greater amount of funds in FFY3.</v>
      </c>
    </row>
    <row r="22" spans="1:26" x14ac:dyDescent="0.25">
      <c r="A22" s="59" t="s">
        <v>53</v>
      </c>
      <c r="B22" s="60">
        <v>0</v>
      </c>
      <c r="C22" s="61">
        <v>0</v>
      </c>
      <c r="D22" s="54" t="str">
        <f t="shared" si="4"/>
        <v/>
      </c>
      <c r="E22" s="62" t="s">
        <v>41</v>
      </c>
      <c r="F22" s="63" t="s">
        <v>41</v>
      </c>
      <c r="G22" s="60">
        <v>0</v>
      </c>
      <c r="H22" s="61">
        <v>0</v>
      </c>
      <c r="I22" s="54" t="str">
        <f t="shared" si="5"/>
        <v/>
      </c>
      <c r="J22" s="64" t="s">
        <v>41</v>
      </c>
      <c r="K22" s="65" t="s">
        <v>41</v>
      </c>
      <c r="L22" s="60">
        <v>0</v>
      </c>
      <c r="M22" s="61">
        <v>0</v>
      </c>
      <c r="N22" s="54" t="str">
        <f>IFERROR(ROUND(M22/L22,2),"")</f>
        <v/>
      </c>
      <c r="O22" s="64" t="s">
        <v>41</v>
      </c>
      <c r="P22" s="64" t="s">
        <v>41</v>
      </c>
      <c r="Q22" s="56" t="str">
        <f>IF(ISERROR(M22/L22),"",IF(OR(U22="LOW",U22="HIGH"),V22,"OK"))</f>
        <v/>
      </c>
      <c r="R22" s="198" t="str">
        <f>IF(ISERROR(L22/G22),"",IF(AND(W22="YES",X22="YES"),Y22,"OK"))</f>
        <v/>
      </c>
      <c r="S22" s="42"/>
      <c r="T22" s="66"/>
      <c r="U22" s="57" t="str">
        <f t="shared" si="1"/>
        <v>HIGH</v>
      </c>
      <c r="V22" s="20" t="str">
        <f t="shared" si="6"/>
        <v>The State spent  of the budget.</v>
      </c>
      <c r="W22" s="58" t="str">
        <f t="shared" si="2"/>
        <v>NO</v>
      </c>
      <c r="X22" s="20" t="str">
        <f t="shared" si="7"/>
        <v>NO</v>
      </c>
      <c r="Y22" s="20" t="str">
        <f t="shared" si="3"/>
        <v>The State did not spend its budget in FFY2 and requested a greater amount of funds in FFY3.</v>
      </c>
    </row>
    <row r="23" spans="1:26" x14ac:dyDescent="0.25">
      <c r="A23" s="67" t="s">
        <v>54</v>
      </c>
      <c r="B23" s="68">
        <f>SUM(B24:B25)</f>
        <v>0</v>
      </c>
      <c r="C23" s="69">
        <f>SUM(C24:C25)</f>
        <v>0</v>
      </c>
      <c r="D23" s="54" t="str">
        <f t="shared" si="4"/>
        <v/>
      </c>
      <c r="E23" s="55" t="str">
        <f>IFERROR(B23/B$28, "")</f>
        <v/>
      </c>
      <c r="F23" s="55" t="str">
        <f>IFERROR(C23/C$28, "")</f>
        <v/>
      </c>
      <c r="G23" s="68">
        <f>SUM(G24:G25)</f>
        <v>0</v>
      </c>
      <c r="H23" s="69">
        <f>SUM(H24:H25)</f>
        <v>0</v>
      </c>
      <c r="I23" s="54" t="str">
        <f t="shared" si="5"/>
        <v/>
      </c>
      <c r="J23" s="55" t="str">
        <f>IFERROR(G23/G$28, "")</f>
        <v/>
      </c>
      <c r="K23" s="55" t="str">
        <f>IFERROR(H23/H$28, "")</f>
        <v/>
      </c>
      <c r="L23" s="68">
        <f>SUM(L24:L25)</f>
        <v>0</v>
      </c>
      <c r="M23" s="69">
        <f>SUM(M24:M25)</f>
        <v>0</v>
      </c>
      <c r="N23" s="54" t="str">
        <f>IFERROR(ROUND(M23/L23,2),"")</f>
        <v/>
      </c>
      <c r="O23" s="55" t="str">
        <f>IFERROR(L23/L$28, "")</f>
        <v/>
      </c>
      <c r="P23" s="55" t="str">
        <f>IFERROR(M23/M$28, "")</f>
        <v/>
      </c>
      <c r="Q23" s="56" t="str">
        <f>IF(ISERROR(M23/L23),"",IF(OR(U23="LOW",U23="HIGH"),V23,"OK"))</f>
        <v/>
      </c>
      <c r="R23" s="198" t="str">
        <f>IF(ISERROR(L23/G23),"",IF(AND(W23="YES",X23="YES"),Y23,"OK"))</f>
        <v/>
      </c>
      <c r="S23" s="70"/>
      <c r="T23" s="66"/>
      <c r="U23" s="57" t="str">
        <f t="shared" si="1"/>
        <v>HIGH</v>
      </c>
      <c r="V23" s="20" t="str">
        <f t="shared" si="6"/>
        <v>The State spent  of the budget.</v>
      </c>
      <c r="W23" s="58" t="str">
        <f t="shared" si="2"/>
        <v>NO</v>
      </c>
      <c r="X23" s="20" t="str">
        <f t="shared" si="7"/>
        <v>NO</v>
      </c>
      <c r="Y23" s="20" t="str">
        <f t="shared" si="3"/>
        <v>The State did not spend its budget in FFY2 and requested a greater amount of funds in FFY3.</v>
      </c>
    </row>
    <row r="24" spans="1:26" x14ac:dyDescent="0.25">
      <c r="A24" s="71" t="s">
        <v>114</v>
      </c>
      <c r="B24" s="60">
        <v>0</v>
      </c>
      <c r="C24" s="61">
        <v>0</v>
      </c>
      <c r="D24" s="54" t="str">
        <f t="shared" ref="D24:D25" si="8">IFERROR(C24/B24,"")</f>
        <v/>
      </c>
      <c r="E24" s="55" t="str">
        <f t="shared" ref="E24:E25" si="9">IFERROR(B24/B$28, "")</f>
        <v/>
      </c>
      <c r="F24" s="55" t="str">
        <f t="shared" ref="F24:F25" si="10">IFERROR(C24/C$28, "")</f>
        <v/>
      </c>
      <c r="G24" s="60">
        <v>0</v>
      </c>
      <c r="H24" s="61">
        <v>0</v>
      </c>
      <c r="I24" s="54" t="str">
        <f t="shared" si="5"/>
        <v/>
      </c>
      <c r="J24" s="55" t="str">
        <f t="shared" ref="J24:J25" si="11">IFERROR(G24/G$28, "")</f>
        <v/>
      </c>
      <c r="K24" s="55" t="str">
        <f t="shared" ref="K24:K25" si="12">IFERROR(H24/H$28, "")</f>
        <v/>
      </c>
      <c r="L24" s="60">
        <v>0</v>
      </c>
      <c r="M24" s="61">
        <v>0</v>
      </c>
      <c r="N24" s="54" t="str">
        <f t="shared" ref="N24:N25" si="13">IFERROR(M24/L24,"")</f>
        <v/>
      </c>
      <c r="O24" s="55" t="str">
        <f t="shared" ref="O24:O25" si="14">IFERROR(L24/L$28, "")</f>
        <v/>
      </c>
      <c r="P24" s="72" t="str">
        <f t="shared" ref="P24:P25" si="15">IFERROR(M24/M$28, "")</f>
        <v/>
      </c>
      <c r="Q24" s="56" t="str">
        <f t="shared" ref="Q24:Q25" si="16">IF(ISERROR(M24/L24),"",IF(OR(U24="LOW",U24="HIGH"),V24,"OK"))</f>
        <v/>
      </c>
      <c r="R24" s="198" t="str">
        <f t="shared" ref="R24:R25" si="17">IF(ISERROR(L24/G24),"",IF(AND(W24="YES",X24="YES"),Y24,"OK"))</f>
        <v/>
      </c>
      <c r="S24" s="70"/>
      <c r="T24" s="66"/>
      <c r="U24" s="57" t="str">
        <f t="shared" si="1"/>
        <v>HIGH</v>
      </c>
      <c r="V24" s="20" t="str">
        <f t="shared" si="6"/>
        <v>The State spent  of the budget.</v>
      </c>
      <c r="W24" s="58" t="str">
        <f t="shared" si="2"/>
        <v>NO</v>
      </c>
      <c r="X24" s="20" t="str">
        <f t="shared" si="7"/>
        <v>NO</v>
      </c>
      <c r="Y24" s="20" t="str">
        <f t="shared" si="3"/>
        <v>The State did not spend its budget in FFY2 and requested a greater amount of funds in FFY3.</v>
      </c>
    </row>
    <row r="25" spans="1:26" x14ac:dyDescent="0.25">
      <c r="A25" s="71" t="s">
        <v>115</v>
      </c>
      <c r="B25" s="60">
        <v>0</v>
      </c>
      <c r="C25" s="61">
        <v>0</v>
      </c>
      <c r="D25" s="54" t="str">
        <f t="shared" si="8"/>
        <v/>
      </c>
      <c r="E25" s="55" t="str">
        <f t="shared" si="9"/>
        <v/>
      </c>
      <c r="F25" s="55" t="str">
        <f t="shared" si="10"/>
        <v/>
      </c>
      <c r="G25" s="60">
        <v>0</v>
      </c>
      <c r="H25" s="61">
        <v>0</v>
      </c>
      <c r="I25" s="54" t="str">
        <f t="shared" si="5"/>
        <v/>
      </c>
      <c r="J25" s="55" t="str">
        <f t="shared" si="11"/>
        <v/>
      </c>
      <c r="K25" s="55" t="str">
        <f t="shared" si="12"/>
        <v/>
      </c>
      <c r="L25" s="60">
        <v>0</v>
      </c>
      <c r="M25" s="61">
        <v>0</v>
      </c>
      <c r="N25" s="54" t="str">
        <f t="shared" si="13"/>
        <v/>
      </c>
      <c r="O25" s="55" t="str">
        <f t="shared" si="14"/>
        <v/>
      </c>
      <c r="P25" s="72" t="str">
        <f t="shared" si="15"/>
        <v/>
      </c>
      <c r="Q25" s="56" t="str">
        <f t="shared" si="16"/>
        <v/>
      </c>
      <c r="R25" s="198" t="str">
        <f t="shared" si="17"/>
        <v/>
      </c>
      <c r="S25" s="70"/>
      <c r="T25" s="66"/>
      <c r="U25" s="57" t="str">
        <f t="shared" si="1"/>
        <v>HIGH</v>
      </c>
      <c r="V25" s="20" t="str">
        <f t="shared" si="6"/>
        <v>The State spent  of the budget.</v>
      </c>
      <c r="W25" s="58" t="str">
        <f t="shared" si="2"/>
        <v>NO</v>
      </c>
      <c r="X25" s="20" t="str">
        <f t="shared" si="7"/>
        <v>NO</v>
      </c>
      <c r="Y25" s="20" t="str">
        <f t="shared" si="3"/>
        <v>The State did not spend its budget in FFY2 and requested a greater amount of funds in FFY3.</v>
      </c>
    </row>
    <row r="26" spans="1:26" x14ac:dyDescent="0.25">
      <c r="A26" s="59" t="s">
        <v>105</v>
      </c>
      <c r="B26" s="60">
        <v>0</v>
      </c>
      <c r="C26" s="61">
        <v>0</v>
      </c>
      <c r="D26" s="54" t="str">
        <f>IFERROR(C26/B26,"")</f>
        <v/>
      </c>
      <c r="E26" s="62" t="s">
        <v>41</v>
      </c>
      <c r="F26" s="63" t="s">
        <v>41</v>
      </c>
      <c r="G26" s="60">
        <v>0</v>
      </c>
      <c r="H26" s="61">
        <v>0</v>
      </c>
      <c r="I26" s="54" t="str">
        <f>IFERROR(H26/G26,"")</f>
        <v/>
      </c>
      <c r="J26" s="64" t="s">
        <v>41</v>
      </c>
      <c r="K26" s="65" t="s">
        <v>41</v>
      </c>
      <c r="L26" s="60">
        <v>0</v>
      </c>
      <c r="M26" s="61">
        <v>0</v>
      </c>
      <c r="N26" s="54" t="str">
        <f>IFERROR(ROUND(M26/L26,0),"")</f>
        <v/>
      </c>
      <c r="O26" s="64" t="s">
        <v>41</v>
      </c>
      <c r="P26" s="65" t="s">
        <v>41</v>
      </c>
      <c r="Q26" s="14" t="str">
        <f>IF(ISERROR(M26/L26),"",IF(OR(U26="LOW",U26="HIGH"),V26,"OK"))</f>
        <v/>
      </c>
      <c r="R26" s="198" t="str">
        <f>IF(ISERROR(L26/G26),"",IF(AND(W26="YES",X26="YES"),Y26,"OK"))</f>
        <v/>
      </c>
      <c r="S26" s="73"/>
      <c r="T26" s="66"/>
      <c r="U26" s="57" t="str">
        <f t="shared" si="1"/>
        <v>HIGH</v>
      </c>
      <c r="V26" s="20" t="str">
        <f t="shared" si="6"/>
        <v>The State spent  of the budget.</v>
      </c>
      <c r="W26" s="58" t="str">
        <f t="shared" si="2"/>
        <v>NO</v>
      </c>
      <c r="X26" s="20" t="str">
        <f t="shared" si="7"/>
        <v>NO</v>
      </c>
      <c r="Y26" s="20" t="str">
        <f t="shared" si="3"/>
        <v>The State did not spend its budget in FFY2 and requested a greater amount of funds in FFY3.</v>
      </c>
    </row>
    <row r="27" spans="1:26" x14ac:dyDescent="0.25">
      <c r="A27" s="43" t="s">
        <v>77</v>
      </c>
      <c r="B27" s="74"/>
      <c r="C27" s="75"/>
      <c r="D27" s="76"/>
      <c r="E27" s="77"/>
      <c r="F27" s="78"/>
      <c r="G27" s="74"/>
      <c r="H27" s="75"/>
      <c r="I27" s="76"/>
      <c r="J27" s="77"/>
      <c r="K27" s="78"/>
      <c r="L27" s="74"/>
      <c r="M27" s="75"/>
      <c r="N27" s="76"/>
      <c r="O27" s="77"/>
      <c r="P27" s="78"/>
      <c r="Q27" s="79"/>
      <c r="R27" s="79"/>
    </row>
    <row r="28" spans="1:26" x14ac:dyDescent="0.25">
      <c r="A28" s="59" t="s">
        <v>37</v>
      </c>
      <c r="B28" s="80">
        <f>SUM(B29:B30)</f>
        <v>0</v>
      </c>
      <c r="C28" s="81">
        <f>SUM(C29:C30)</f>
        <v>0</v>
      </c>
      <c r="D28" s="54" t="str">
        <f>IFERROR(C28/B28,"")</f>
        <v/>
      </c>
      <c r="E28" s="62" t="s">
        <v>41</v>
      </c>
      <c r="F28" s="63" t="s">
        <v>41</v>
      </c>
      <c r="G28" s="80">
        <f>SUM(G29:G30)</f>
        <v>0</v>
      </c>
      <c r="H28" s="81">
        <f>SUM(H29:H30)</f>
        <v>0</v>
      </c>
      <c r="I28" s="54" t="str">
        <f>IFERROR(H28/G28,"")</f>
        <v/>
      </c>
      <c r="J28" s="64" t="s">
        <v>41</v>
      </c>
      <c r="K28" s="65" t="s">
        <v>41</v>
      </c>
      <c r="L28" s="80">
        <f>SUM(L29:L30)</f>
        <v>0</v>
      </c>
      <c r="M28" s="81">
        <f>SUM(M29:M30)</f>
        <v>0</v>
      </c>
      <c r="N28" s="54" t="str">
        <f>IFERROR(ROUND(M28/L28,2),"")</f>
        <v/>
      </c>
      <c r="O28" s="64" t="s">
        <v>41</v>
      </c>
      <c r="P28" s="65" t="s">
        <v>41</v>
      </c>
      <c r="Q28" s="56" t="str">
        <f>IF(ISERROR(M28/L28),"", IF(OR(U28="LOW",U28="HIGH"),V28,"OK"))</f>
        <v/>
      </c>
      <c r="R28" s="198" t="str">
        <f>IF(ISERROR(L28/G28),"",IF(AND(W28="YES",X26="YES"),Y28,"OK"))</f>
        <v/>
      </c>
      <c r="U28" s="82" t="str">
        <f>IF(NOT(ISERROR(N28)),IF(N28&lt;State_Check_Threshold,"LOW",IF(N28&gt;125%,"HIGH","")),"")</f>
        <v>HIGH</v>
      </c>
      <c r="V28" s="20" t="str">
        <f>"The State served "&amp;TEXT(N28,"#,###%")&amp;" of its anticipated participants."</f>
        <v>The State served  of its anticipated participants.</v>
      </c>
      <c r="W28" s="58" t="str">
        <f>IF(I28&lt;State_Check_Threshold,"YES","NO")</f>
        <v>NO</v>
      </c>
      <c r="X28" s="20" t="str">
        <f t="shared" ref="X28" si="18">IF(L28&gt;G28,"YES","NO")</f>
        <v>NO</v>
      </c>
      <c r="Y28" s="20" t="str">
        <f>"The State did not serve all its anticipated participants in the prior FFY; however, the State anticipated more SNAP E&amp;T participants in the next FFY."</f>
        <v>The State did not serve all its anticipated participants in the prior FFY; however, the State anticipated more SNAP E&amp;T participants in the next FFY.</v>
      </c>
    </row>
    <row r="29" spans="1:26" x14ac:dyDescent="0.25">
      <c r="A29" s="83" t="s">
        <v>106</v>
      </c>
      <c r="B29" s="84">
        <v>0</v>
      </c>
      <c r="C29" s="85">
        <v>0</v>
      </c>
      <c r="D29" s="54" t="str">
        <f t="shared" ref="D29:D30" si="19">IFERROR(C29/B29,"")</f>
        <v/>
      </c>
      <c r="E29" s="62" t="s">
        <v>41</v>
      </c>
      <c r="F29" s="63" t="s">
        <v>41</v>
      </c>
      <c r="G29" s="84">
        <v>0</v>
      </c>
      <c r="H29" s="85">
        <v>0</v>
      </c>
      <c r="I29" s="54" t="str">
        <f t="shared" ref="I29:I30" si="20">IFERROR(H29/G29,"")</f>
        <v/>
      </c>
      <c r="J29" s="62" t="s">
        <v>41</v>
      </c>
      <c r="K29" s="63" t="s">
        <v>41</v>
      </c>
      <c r="L29" s="84">
        <v>0</v>
      </c>
      <c r="M29" s="85">
        <v>0</v>
      </c>
      <c r="N29" s="54" t="str">
        <f t="shared" ref="N29:N30" si="21">IFERROR(M29/L29,"")</f>
        <v/>
      </c>
      <c r="O29" s="62" t="s">
        <v>41</v>
      </c>
      <c r="P29" s="63" t="s">
        <v>41</v>
      </c>
      <c r="Q29" s="56" t="str">
        <f t="shared" ref="Q29:Q30" si="22">IF(ISERROR(M29/L29),"", IF(OR(U29="LOW",U29="HIGH"),V29,"OK"))</f>
        <v/>
      </c>
      <c r="R29" s="198" t="str">
        <f>IF(ISERROR(L29/G29),"",IF(AND(W29="YES",X27="YES"),Y29,"OK"))</f>
        <v/>
      </c>
      <c r="U29" s="82" t="str">
        <f>IF(NOT(ISERROR(N29)),IF(N29&lt;State_Check_Threshold,"LOW",IF(N29&gt;125%,"HIGH","")),"")</f>
        <v>HIGH</v>
      </c>
      <c r="V29" s="20" t="str">
        <f>"The State served "&amp;TEXT(N29,"#,###%")&amp;" of its anticipated mandatory participants."</f>
        <v>The State served  of its anticipated mandatory participants.</v>
      </c>
      <c r="W29" s="58" t="str">
        <f>IF(I29&lt;State_Check_Threshold,"YES","NO")</f>
        <v>NO</v>
      </c>
      <c r="X29" s="20" t="str">
        <f t="shared" ref="X29:X30" si="23">IF(L29&gt;G29,"YES","NO")</f>
        <v>NO</v>
      </c>
      <c r="Y29" s="20" t="str">
        <f>"The State did not serve all its anticipated mandatory participants in the prior FFY; however, the State anticipated more mandatory participants in the next FFY."</f>
        <v>The State did not serve all its anticipated mandatory participants in the prior FFY; however, the State anticipated more mandatory participants in the next FFY.</v>
      </c>
    </row>
    <row r="30" spans="1:26" ht="13.5" thickBot="1" x14ac:dyDescent="0.3">
      <c r="A30" s="86" t="s">
        <v>107</v>
      </c>
      <c r="B30" s="87">
        <v>0</v>
      </c>
      <c r="C30" s="88">
        <v>0</v>
      </c>
      <c r="D30" s="89" t="str">
        <f t="shared" si="19"/>
        <v/>
      </c>
      <c r="E30" s="90" t="s">
        <v>41</v>
      </c>
      <c r="F30" s="91" t="s">
        <v>41</v>
      </c>
      <c r="G30" s="87">
        <v>0</v>
      </c>
      <c r="H30" s="88">
        <v>0</v>
      </c>
      <c r="I30" s="89" t="str">
        <f t="shared" si="20"/>
        <v/>
      </c>
      <c r="J30" s="90" t="s">
        <v>41</v>
      </c>
      <c r="K30" s="91" t="s">
        <v>41</v>
      </c>
      <c r="L30" s="87">
        <v>0</v>
      </c>
      <c r="M30" s="88">
        <v>0</v>
      </c>
      <c r="N30" s="89" t="str">
        <f t="shared" si="21"/>
        <v/>
      </c>
      <c r="O30" s="90" t="s">
        <v>41</v>
      </c>
      <c r="P30" s="91" t="s">
        <v>41</v>
      </c>
      <c r="Q30" s="92" t="str">
        <f t="shared" si="22"/>
        <v/>
      </c>
      <c r="R30" s="202" t="str">
        <f t="shared" ref="R30" si="24">IF(ISERROR(L30/G30),"",IF(AND(W30="YES",X28="YES"),Y30,"OK"))</f>
        <v/>
      </c>
      <c r="U30" s="82" t="str">
        <f>IF(NOT(ISERROR(N30)),IF(N30&lt;State_Check_Threshold,"LOW",IF(N30&gt;125%,"HIGH","")),"")</f>
        <v>HIGH</v>
      </c>
      <c r="V30" s="20" t="str">
        <f>"The State served "&amp;TEXT(N30,"#,###%")&amp;" of its anticipated voluntary participants."</f>
        <v>The State served  of its anticipated voluntary participants.</v>
      </c>
      <c r="W30" s="58" t="str">
        <f>IF(I30&lt;State_Check_Threshold,"YES","NO")</f>
        <v>NO</v>
      </c>
      <c r="X30" s="20" t="str">
        <f t="shared" si="23"/>
        <v>NO</v>
      </c>
      <c r="Y30" s="20" t="str">
        <f>"The State did not serve all its anticipated voluntary participants in the prior FFY; however, the State anticipated more voluntary participants in the next FFY."</f>
        <v>The State did not serve all its anticipated voluntary participants in the prior FFY; however, the State anticipated more voluntary participants in the next FFY.</v>
      </c>
    </row>
    <row r="31" spans="1:26" x14ac:dyDescent="0.25">
      <c r="A31" s="233" t="s">
        <v>205</v>
      </c>
      <c r="G31" s="93"/>
      <c r="H31" s="93"/>
      <c r="I31" s="93"/>
      <c r="J31" s="93"/>
      <c r="K31" s="93"/>
    </row>
    <row r="32" spans="1:26" ht="13.5" thickBot="1" x14ac:dyDescent="0.3">
      <c r="A32" s="232" t="s">
        <v>206</v>
      </c>
    </row>
    <row r="33" spans="1:18" ht="13.5" thickBot="1" x14ac:dyDescent="0.3">
      <c r="A33" s="94" t="s">
        <v>40</v>
      </c>
      <c r="B33" s="95"/>
      <c r="C33" s="23"/>
      <c r="D33" s="23"/>
      <c r="E33" s="23"/>
    </row>
    <row r="34" spans="1:18" ht="13.5" thickBot="1" x14ac:dyDescent="0.3">
      <c r="A34" s="204" t="s">
        <v>45</v>
      </c>
      <c r="B34" s="204" t="s">
        <v>46</v>
      </c>
      <c r="D34" s="23"/>
      <c r="Q34" s="96"/>
    </row>
    <row r="35" spans="1:18" x14ac:dyDescent="0.25">
      <c r="A35" s="203" t="s">
        <v>0</v>
      </c>
      <c r="B35" s="203" t="s">
        <v>5</v>
      </c>
      <c r="D35" s="250"/>
      <c r="E35" s="250"/>
    </row>
    <row r="36" spans="1:18" x14ac:dyDescent="0.25">
      <c r="A36" s="20" t="s">
        <v>38</v>
      </c>
      <c r="B36" s="14" t="s">
        <v>55</v>
      </c>
      <c r="C36" s="97"/>
      <c r="D36" s="250"/>
      <c r="E36" s="250"/>
      <c r="Q36" s="96"/>
    </row>
    <row r="37" spans="1:18" x14ac:dyDescent="0.25">
      <c r="A37" s="20" t="s">
        <v>1</v>
      </c>
      <c r="B37" s="20" t="s">
        <v>3</v>
      </c>
      <c r="D37" s="250"/>
      <c r="E37" s="250"/>
    </row>
    <row r="38" spans="1:18" x14ac:dyDescent="0.25">
      <c r="A38" s="20" t="s">
        <v>2</v>
      </c>
      <c r="B38" s="20" t="s">
        <v>121</v>
      </c>
      <c r="R38" s="99"/>
    </row>
    <row r="39" spans="1:18" x14ac:dyDescent="0.25">
      <c r="A39" s="232" t="s">
        <v>208</v>
      </c>
      <c r="D39" s="250"/>
      <c r="E39" s="250"/>
    </row>
    <row r="40" spans="1:18" x14ac:dyDescent="0.25">
      <c r="A40" s="232" t="s">
        <v>207</v>
      </c>
      <c r="F40" s="100"/>
    </row>
    <row r="47" spans="1:18" x14ac:dyDescent="0.25">
      <c r="A47" s="23" t="s">
        <v>81</v>
      </c>
    </row>
    <row r="48" spans="1:18" x14ac:dyDescent="0.25">
      <c r="A48" s="232" t="s">
        <v>208</v>
      </c>
    </row>
    <row r="50" spans="1:30" x14ac:dyDescent="0.25">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row>
    <row r="51" spans="1:30" x14ac:dyDescent="0.25">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row>
  </sheetData>
  <mergeCells count="4">
    <mergeCell ref="D37:E37"/>
    <mergeCell ref="D39:E39"/>
    <mergeCell ref="D35:E35"/>
    <mergeCell ref="D36:E36"/>
  </mergeCells>
  <conditionalFormatting sqref="B20:C20">
    <cfRule type="expression" dxfId="115" priority="25">
      <formula>(B20:P28)=$E$21</formula>
    </cfRule>
  </conditionalFormatting>
  <conditionalFormatting sqref="B21:C25 E21:E25">
    <cfRule type="expression" dxfId="114" priority="150">
      <formula>(B21:P31)=$E$21</formula>
    </cfRule>
  </conditionalFormatting>
  <conditionalFormatting sqref="B26:C26 E26 B27:E27 E28:E30 B29:C29">
    <cfRule type="expression" dxfId="113" priority="43">
      <formula>(B26:P34)=$E$21</formula>
    </cfRule>
  </conditionalFormatting>
  <conditionalFormatting sqref="B28:C28">
    <cfRule type="expression" dxfId="112" priority="16">
      <formula>(B28:P36)=$E$11</formula>
    </cfRule>
  </conditionalFormatting>
  <conditionalFormatting sqref="B30:C30">
    <cfRule type="expression" dxfId="111" priority="2">
      <formula>(B30:P36)=$E$21</formula>
    </cfRule>
  </conditionalFormatting>
  <conditionalFormatting sqref="D20">
    <cfRule type="expression" dxfId="110" priority="24">
      <formula>(D20:S28)=$E$21</formula>
    </cfRule>
  </conditionalFormatting>
  <conditionalFormatting sqref="D26 F26:H27 D28:D30 F28:F30 I29:I30 K29:K30">
    <cfRule type="expression" dxfId="109" priority="77">
      <formula>(D26:S34)=$E$21</formula>
    </cfRule>
  </conditionalFormatting>
  <conditionalFormatting sqref="E20:H20">
    <cfRule type="expression" dxfId="108" priority="4">
      <formula>(E20:S28)=$E$21</formula>
    </cfRule>
  </conditionalFormatting>
  <conditionalFormatting sqref="F21:H22 D21:D25 J23:K23 O23:P23">
    <cfRule type="expression" dxfId="107" priority="156">
      <formula>(D21:S31)=$E$21</formula>
    </cfRule>
  </conditionalFormatting>
  <conditionalFormatting sqref="F23:H25">
    <cfRule type="expression" dxfId="106" priority="7">
      <formula>(F23:T33)=$E$21</formula>
    </cfRule>
  </conditionalFormatting>
  <conditionalFormatting sqref="G28:H28">
    <cfRule type="expression" dxfId="105" priority="14">
      <formula>(G28:U36)=$E$11</formula>
    </cfRule>
  </conditionalFormatting>
  <conditionalFormatting sqref="G29:H29 J29:J30">
    <cfRule type="expression" dxfId="104" priority="20">
      <formula>(G29:U37)=$E$21</formula>
    </cfRule>
  </conditionalFormatting>
  <conditionalFormatting sqref="G30:H30">
    <cfRule type="expression" dxfId="103" priority="1">
      <formula>(G30:V36)=$E$21</formula>
    </cfRule>
  </conditionalFormatting>
  <conditionalFormatting sqref="I21:I23 N21:N23">
    <cfRule type="expression" dxfId="102" priority="172">
      <formula>(I21:Y31)=$E$21</formula>
    </cfRule>
  </conditionalFormatting>
  <conditionalFormatting sqref="I24:I25">
    <cfRule type="expression" dxfId="101" priority="11">
      <formula>(I24:X34)=$E$21</formula>
    </cfRule>
  </conditionalFormatting>
  <conditionalFormatting sqref="I20:K20">
    <cfRule type="expression" dxfId="100" priority="22">
      <formula>(I20:X28)=$E$21</formula>
    </cfRule>
  </conditionalFormatting>
  <conditionalFormatting sqref="J21:J22">
    <cfRule type="expression" dxfId="99" priority="165">
      <formula>(J21:AA31)=$E$21</formula>
    </cfRule>
  </conditionalFormatting>
  <conditionalFormatting sqref="J26:J28">
    <cfRule type="expression" dxfId="98" priority="126">
      <formula>(J26:AA34)=$E$21</formula>
    </cfRule>
  </conditionalFormatting>
  <conditionalFormatting sqref="J24:K25">
    <cfRule type="expression" dxfId="97" priority="10">
      <formula>(J24:X34)=$E$21</formula>
    </cfRule>
  </conditionalFormatting>
  <conditionalFormatting sqref="K21:M22 O21:P22 S21:T24">
    <cfRule type="expression" dxfId="96" priority="166">
      <formula>(K21:AM31)=$E$21</formula>
    </cfRule>
  </conditionalFormatting>
  <conditionalFormatting sqref="L20:M20">
    <cfRule type="expression" dxfId="95" priority="3">
      <formula>(L20:Z28)=$E$21</formula>
    </cfRule>
  </conditionalFormatting>
  <conditionalFormatting sqref="L23:M25">
    <cfRule type="expression" dxfId="94" priority="6">
      <formula>(L23:Z33)=$E$21</formula>
    </cfRule>
  </conditionalFormatting>
  <conditionalFormatting sqref="L28:M28">
    <cfRule type="expression" dxfId="93" priority="12">
      <formula>(L28:Z36)=$E$11</formula>
    </cfRule>
  </conditionalFormatting>
  <conditionalFormatting sqref="L29:M30 O29:O30">
    <cfRule type="expression" dxfId="92" priority="18">
      <formula>(L29:Z37)=$E$21</formula>
    </cfRule>
  </conditionalFormatting>
  <conditionalFormatting sqref="N20">
    <cfRule type="expression" dxfId="91" priority="40">
      <formula>(N20:AD28)=$E$21</formula>
    </cfRule>
  </conditionalFormatting>
  <conditionalFormatting sqref="N24:N25">
    <cfRule type="expression" dxfId="90" priority="9">
      <formula>(N24:AC34)=$E$21</formula>
    </cfRule>
  </conditionalFormatting>
  <conditionalFormatting sqref="N26 I26:I28 N28">
    <cfRule type="expression" dxfId="89" priority="100">
      <formula>(I26:Y34)=$E$21</formula>
    </cfRule>
  </conditionalFormatting>
  <conditionalFormatting sqref="N29:N30 P29:P30">
    <cfRule type="expression" dxfId="88" priority="19">
      <formula>(N29:AC37)=$E$21</formula>
    </cfRule>
  </conditionalFormatting>
  <conditionalFormatting sqref="O24:O25">
    <cfRule type="expression" dxfId="87" priority="8">
      <formula>(O24:AC34)=$E$21</formula>
    </cfRule>
  </conditionalFormatting>
  <conditionalFormatting sqref="O20:P20">
    <cfRule type="expression" dxfId="86" priority="38">
      <formula>(O20:AD28)=$E$21</formula>
    </cfRule>
  </conditionalFormatting>
  <conditionalFormatting sqref="P24:P25">
    <cfRule type="expression" dxfId="85" priority="5">
      <formula>(P24:AE34)=$E$21</formula>
    </cfRule>
  </conditionalFormatting>
  <conditionalFormatting sqref="S18:T20 K26:M26 O26:P26 S26:T26 K27:P27 K28 O28:P28">
    <cfRule type="expression" dxfId="84" priority="73">
      <formula>(K18:AM26)=$E$21</formula>
    </cfRule>
  </conditionalFormatting>
  <conditionalFormatting sqref="S25:T25">
    <cfRule type="expression" dxfId="83" priority="138">
      <formula>(S25:AU34)=$E$21</formula>
    </cfRule>
  </conditionalFormatting>
  <conditionalFormatting sqref="U19:U20 U26 U28:U30">
    <cfRule type="expression" dxfId="82" priority="115">
      <formula>(U19:AV27)=$E$21</formula>
    </cfRule>
  </conditionalFormatting>
  <conditionalFormatting sqref="U21:U25">
    <cfRule type="expression" dxfId="81" priority="178">
      <formula>(U21:AV31)=$E$21</formula>
    </cfRule>
  </conditionalFormatting>
  <pageMargins left="0.7" right="0.7" top="0.75" bottom="0.75" header="0.3" footer="0.3"/>
  <pageSetup pageOrder="overThenDown" orientation="portrait" r:id="rId1"/>
  <rowBreaks count="1" manualBreakCount="1">
    <brk id="32" max="16383" man="1"/>
  </rowBreaks>
  <drawing r:id="rId2"/>
  <legacyDrawing r:id="rId3"/>
  <tableParts count="3">
    <tablePart r:id="rId4"/>
    <tablePart r:id="rId5"/>
    <tablePart r:id="rId6"/>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150F5-EBC5-482D-AEF4-DBB14C67709F}">
  <dimension ref="A1:CE58"/>
  <sheetViews>
    <sheetView topLeftCell="V1" zoomScale="85" zoomScaleNormal="85" zoomScaleSheetLayoutView="70" workbookViewId="0">
      <selection activeCell="AB17" activeCellId="3" sqref="C17:F17 H17:P17 R17:Z17 AB17:AF17"/>
    </sheetView>
  </sheetViews>
  <sheetFormatPr defaultColWidth="9.140625" defaultRowHeight="12.75" x14ac:dyDescent="0.2"/>
  <cols>
    <col min="1" max="1" width="80.7109375" style="101" customWidth="1"/>
    <col min="2" max="2" width="12.5703125" style="101" customWidth="1"/>
    <col min="3" max="3" width="13" style="101" customWidth="1"/>
    <col min="4" max="4" width="15.85546875" style="101" customWidth="1"/>
    <col min="5" max="5" width="12.5703125" style="101" customWidth="1"/>
    <col min="6" max="6" width="13.42578125" style="101" customWidth="1"/>
    <col min="7" max="7" width="17.85546875" style="101" customWidth="1"/>
    <col min="8" max="8" width="14.85546875" style="101" customWidth="1"/>
    <col min="9" max="9" width="16" style="101" customWidth="1"/>
    <col min="10" max="11" width="14.5703125" style="101" customWidth="1"/>
    <col min="12" max="12" width="14.140625" style="101" customWidth="1"/>
    <col min="13" max="13" width="15.28515625" style="101" bestFit="1" customWidth="1"/>
    <col min="14" max="14" width="16.140625" style="101" customWidth="1"/>
    <col min="15" max="15" width="9.140625" style="101"/>
    <col min="16" max="16" width="14.42578125" style="101" customWidth="1"/>
    <col min="17" max="17" width="16.7109375" style="101" customWidth="1"/>
    <col min="18" max="18" width="14.7109375" style="101" customWidth="1"/>
    <col min="19" max="19" width="15.140625" style="101" customWidth="1"/>
    <col min="20" max="20" width="14.28515625" style="101" customWidth="1"/>
    <col min="21" max="21" width="14.5703125" style="101" customWidth="1"/>
    <col min="22" max="22" width="13.42578125" style="101" customWidth="1"/>
    <col min="23" max="23" width="14.28515625" style="101" bestFit="1" customWidth="1"/>
    <col min="24" max="24" width="16.7109375" style="101" customWidth="1"/>
    <col min="25" max="25" width="9.140625" style="101"/>
    <col min="26" max="26" width="12.42578125" style="101" customWidth="1"/>
    <col min="27" max="27" width="18.140625" style="101" customWidth="1"/>
    <col min="28" max="28" width="14.85546875" style="101" customWidth="1"/>
    <col min="29" max="29" width="15.85546875" style="101" customWidth="1"/>
    <col min="30" max="30" width="15" style="101" customWidth="1"/>
    <col min="31" max="31" width="15.28515625" style="101" customWidth="1"/>
    <col min="32" max="32" width="13.7109375" style="101" customWidth="1"/>
    <col min="33" max="36" width="36.42578125" style="101" customWidth="1"/>
    <col min="37" max="38" width="9.140625" style="101"/>
    <col min="39" max="39" width="9.140625" style="101" customWidth="1"/>
    <col min="40" max="40" width="9.140625" style="101" hidden="1" customWidth="1"/>
    <col min="41" max="41" width="31.28515625" style="101" hidden="1" customWidth="1"/>
    <col min="42" max="50" width="9.140625" style="101" hidden="1" customWidth="1"/>
    <col min="51" max="16384" width="9.140625" style="101"/>
  </cols>
  <sheetData>
    <row r="1" spans="1:83" s="195" customFormat="1" ht="14.25" x14ac:dyDescent="0.25">
      <c r="A1" s="234" t="s">
        <v>229</v>
      </c>
      <c r="R1" s="195">
        <f>IF(B1=0, 0, A1/B1)</f>
        <v>0</v>
      </c>
    </row>
    <row r="2" spans="1:83" ht="15.75" customHeight="1" x14ac:dyDescent="0.2">
      <c r="A2" s="23" t="s">
        <v>79</v>
      </c>
      <c r="D2" s="103"/>
      <c r="I2" s="103"/>
      <c r="R2" s="103"/>
      <c r="S2" s="103"/>
      <c r="T2" s="103"/>
      <c r="AO2" s="103"/>
      <c r="AP2" s="103"/>
      <c r="AQ2" s="103"/>
      <c r="AR2" s="103"/>
      <c r="AS2" s="103"/>
      <c r="AT2" s="103"/>
      <c r="AU2" s="103"/>
      <c r="AV2" s="103"/>
      <c r="AW2" s="103"/>
      <c r="AX2" s="103"/>
      <c r="AY2" s="103"/>
      <c r="AZ2" s="103"/>
      <c r="BA2" s="103"/>
      <c r="BB2" s="103"/>
      <c r="BC2" s="103"/>
      <c r="BD2" s="103"/>
      <c r="BE2" s="103"/>
      <c r="BF2" s="103"/>
      <c r="BG2" s="103"/>
      <c r="BH2" s="103"/>
      <c r="BI2" s="103"/>
      <c r="BJ2" s="103"/>
      <c r="BK2" s="103"/>
      <c r="BL2" s="103"/>
      <c r="BM2" s="103"/>
      <c r="BN2" s="103"/>
      <c r="BO2" s="103"/>
      <c r="BP2" s="103"/>
      <c r="BQ2" s="103"/>
      <c r="BR2" s="103"/>
      <c r="BS2" s="103"/>
      <c r="BT2" s="103"/>
      <c r="BU2" s="103"/>
      <c r="BV2" s="103"/>
      <c r="BW2" s="103"/>
      <c r="BX2" s="103"/>
      <c r="BY2" s="103"/>
      <c r="BZ2" s="103"/>
      <c r="CA2" s="103"/>
      <c r="CB2" s="103"/>
      <c r="CC2" s="103"/>
      <c r="CD2" s="103"/>
      <c r="CE2" s="103"/>
    </row>
    <row r="3" spans="1:83" ht="25.5" x14ac:dyDescent="0.2">
      <c r="A3" s="19" t="s">
        <v>140</v>
      </c>
      <c r="D3" s="103"/>
      <c r="E3" s="103"/>
      <c r="F3" s="103"/>
      <c r="G3" s="103"/>
      <c r="H3" s="103"/>
      <c r="J3" s="103"/>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c r="BM3" s="103"/>
      <c r="BN3" s="103"/>
      <c r="BO3" s="103"/>
      <c r="BP3" s="103"/>
      <c r="BQ3" s="103"/>
      <c r="BR3" s="103"/>
      <c r="BS3" s="103"/>
      <c r="BT3" s="103"/>
      <c r="BU3" s="103"/>
      <c r="BV3" s="103"/>
      <c r="BW3" s="103"/>
      <c r="BX3" s="103"/>
      <c r="BY3" s="103"/>
      <c r="BZ3" s="103"/>
      <c r="CA3" s="103"/>
      <c r="CB3" s="103"/>
      <c r="CC3" s="103"/>
      <c r="CD3" s="103"/>
      <c r="CE3" s="103"/>
    </row>
    <row r="4" spans="1:83" x14ac:dyDescent="0.2">
      <c r="A4" s="19" t="s">
        <v>83</v>
      </c>
      <c r="E4" s="28"/>
      <c r="F4" s="28"/>
      <c r="G4" s="28"/>
      <c r="H4" s="28"/>
      <c r="I4" s="28"/>
      <c r="J4" s="29"/>
      <c r="M4" s="14"/>
      <c r="N4" s="14"/>
      <c r="O4" s="14"/>
      <c r="P4" s="14"/>
      <c r="Q4" s="14"/>
      <c r="R4" s="14"/>
      <c r="S4" s="14"/>
      <c r="T4" s="14"/>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c r="BU4" s="103"/>
      <c r="BV4" s="103"/>
      <c r="BW4" s="103"/>
      <c r="BX4" s="103"/>
      <c r="BY4" s="103"/>
      <c r="BZ4" s="103"/>
      <c r="CA4" s="103"/>
      <c r="CB4" s="103"/>
      <c r="CC4" s="103"/>
      <c r="CD4" s="103"/>
      <c r="CE4" s="103"/>
    </row>
    <row r="5" spans="1:83" ht="25.5" x14ac:dyDescent="0.2">
      <c r="A5" s="19" t="s">
        <v>117</v>
      </c>
      <c r="B5" s="14"/>
      <c r="C5" s="14"/>
      <c r="D5" s="14"/>
      <c r="E5" s="28"/>
      <c r="F5" s="28"/>
      <c r="G5" s="28"/>
      <c r="H5" s="28"/>
      <c r="I5" s="28"/>
      <c r="J5" s="29"/>
      <c r="K5" s="103"/>
      <c r="M5" s="14"/>
      <c r="N5" s="14"/>
      <c r="O5" s="14"/>
      <c r="P5" s="14"/>
      <c r="Q5" s="14"/>
      <c r="R5" s="14"/>
      <c r="S5" s="14"/>
      <c r="T5" s="14"/>
      <c r="U5" s="103"/>
      <c r="V5" s="103"/>
      <c r="W5" s="103"/>
      <c r="X5" s="103"/>
      <c r="Y5" s="103"/>
      <c r="Z5" s="103"/>
      <c r="AA5" s="103"/>
      <c r="AB5" s="103"/>
      <c r="AC5" s="103"/>
      <c r="AD5" s="103"/>
      <c r="AE5" s="103"/>
      <c r="AF5" s="103"/>
      <c r="AG5" s="103"/>
      <c r="AH5" s="103"/>
      <c r="AI5" s="103"/>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c r="BM5" s="103"/>
      <c r="BN5" s="103"/>
      <c r="BO5" s="103"/>
      <c r="BP5" s="103"/>
      <c r="BQ5" s="103"/>
      <c r="BR5" s="103"/>
      <c r="BS5" s="103"/>
      <c r="BT5" s="103"/>
      <c r="BU5" s="103"/>
      <c r="BV5" s="103"/>
      <c r="BW5" s="103"/>
      <c r="BX5" s="103"/>
      <c r="BY5" s="103"/>
      <c r="BZ5" s="103"/>
      <c r="CA5" s="103"/>
      <c r="CB5" s="103"/>
      <c r="CC5" s="103"/>
      <c r="CD5" s="103"/>
      <c r="CE5" s="103"/>
    </row>
    <row r="6" spans="1:83" x14ac:dyDescent="0.2">
      <c r="A6" s="19" t="s">
        <v>85</v>
      </c>
      <c r="B6" s="14"/>
      <c r="C6" s="14"/>
      <c r="D6" s="14"/>
      <c r="E6" s="28"/>
      <c r="F6" s="28"/>
      <c r="G6" s="28"/>
      <c r="H6" s="28"/>
      <c r="I6" s="28"/>
      <c r="J6" s="31"/>
      <c r="K6" s="102"/>
      <c r="L6" s="104"/>
      <c r="U6" s="102"/>
      <c r="V6" s="102"/>
      <c r="W6" s="102"/>
      <c r="X6" s="102"/>
      <c r="Y6" s="102"/>
      <c r="Z6" s="102"/>
      <c r="AA6" s="102"/>
      <c r="AB6" s="102"/>
      <c r="AC6" s="102"/>
      <c r="AD6" s="102"/>
      <c r="AE6" s="102"/>
      <c r="AF6" s="102"/>
      <c r="AG6" s="102"/>
      <c r="AH6" s="102"/>
      <c r="AI6" s="102"/>
    </row>
    <row r="7" spans="1:83" x14ac:dyDescent="0.2">
      <c r="A7" s="19" t="s">
        <v>103</v>
      </c>
      <c r="B7" s="105"/>
      <c r="H7" s="105"/>
      <c r="K7" s="102"/>
      <c r="L7" s="104"/>
      <c r="U7" s="102"/>
      <c r="V7" s="102"/>
      <c r="W7" s="102"/>
      <c r="X7" s="102"/>
      <c r="Y7" s="102"/>
      <c r="Z7" s="102"/>
      <c r="AA7" s="102"/>
      <c r="AB7" s="102"/>
      <c r="AC7" s="102"/>
      <c r="AD7" s="102"/>
      <c r="AE7" s="102"/>
      <c r="AF7" s="102"/>
      <c r="AG7" s="102"/>
      <c r="AH7" s="102"/>
      <c r="AI7" s="102"/>
    </row>
    <row r="8" spans="1:83" x14ac:dyDescent="0.2">
      <c r="A8" s="19" t="s">
        <v>119</v>
      </c>
      <c r="B8" s="105"/>
      <c r="H8" s="105"/>
      <c r="K8" s="102"/>
      <c r="L8" s="104"/>
      <c r="U8" s="102"/>
      <c r="V8" s="102"/>
      <c r="W8" s="102"/>
      <c r="X8" s="102"/>
      <c r="Y8" s="102"/>
      <c r="Z8" s="102"/>
      <c r="AA8" s="102"/>
      <c r="AB8" s="102"/>
      <c r="AC8" s="102"/>
      <c r="AD8" s="102"/>
      <c r="AE8" s="102"/>
      <c r="AF8" s="102"/>
      <c r="AG8" s="102"/>
      <c r="AH8" s="102"/>
      <c r="AI8" s="102"/>
    </row>
    <row r="9" spans="1:83" ht="15.75" customHeight="1" x14ac:dyDescent="0.2">
      <c r="A9" s="235" t="s">
        <v>204</v>
      </c>
      <c r="B9" s="105"/>
      <c r="H9" s="105"/>
      <c r="K9" s="102"/>
      <c r="L9" s="104"/>
      <c r="U9" s="102"/>
      <c r="V9" s="102"/>
      <c r="W9" s="102"/>
      <c r="X9" s="102"/>
      <c r="Y9" s="102"/>
      <c r="Z9" s="102"/>
      <c r="AA9" s="102"/>
      <c r="AB9" s="102"/>
      <c r="AC9" s="102"/>
      <c r="AD9" s="102"/>
      <c r="AE9" s="102"/>
      <c r="AF9" s="102"/>
      <c r="AG9" s="102"/>
      <c r="AH9" s="102"/>
      <c r="AI9" s="102"/>
    </row>
    <row r="10" spans="1:83" ht="15.75" customHeight="1" thickBot="1" x14ac:dyDescent="0.25">
      <c r="A10" s="205" t="s">
        <v>82</v>
      </c>
      <c r="B10" s="205" t="s">
        <v>43</v>
      </c>
      <c r="D10" s="103"/>
      <c r="H10" s="105"/>
      <c r="K10" s="102"/>
      <c r="L10" s="104"/>
      <c r="U10" s="102"/>
      <c r="V10" s="102"/>
      <c r="W10" s="102"/>
      <c r="X10" s="102"/>
      <c r="Y10" s="102"/>
      <c r="Z10" s="102"/>
      <c r="AA10" s="102"/>
      <c r="AB10" s="102"/>
      <c r="AC10" s="102"/>
      <c r="AD10" s="102"/>
      <c r="AE10" s="102"/>
      <c r="AF10" s="102"/>
      <c r="AG10" s="102"/>
      <c r="AH10" s="102"/>
      <c r="AI10" s="102"/>
    </row>
    <row r="11" spans="1:83" ht="15.75" customHeight="1" x14ac:dyDescent="0.2">
      <c r="A11" s="28" t="s">
        <v>49</v>
      </c>
      <c r="B11" s="29" t="s">
        <v>338</v>
      </c>
      <c r="C11" s="28"/>
      <c r="D11" s="29"/>
      <c r="H11" s="105"/>
      <c r="K11" s="102"/>
      <c r="L11" s="104"/>
      <c r="U11" s="102"/>
      <c r="V11" s="102"/>
      <c r="W11" s="102"/>
      <c r="X11" s="102"/>
      <c r="Y11" s="102"/>
      <c r="Z11" s="102"/>
      <c r="AA11" s="102"/>
      <c r="AB11" s="102"/>
      <c r="AC11" s="102"/>
      <c r="AD11" s="102"/>
      <c r="AE11" s="102"/>
      <c r="AF11" s="102"/>
      <c r="AG11" s="102"/>
      <c r="AH11" s="102"/>
      <c r="AI11" s="102"/>
    </row>
    <row r="12" spans="1:83" ht="15.75" customHeight="1" x14ac:dyDescent="0.2">
      <c r="A12" s="28" t="s">
        <v>50</v>
      </c>
      <c r="B12" s="29" t="s">
        <v>339</v>
      </c>
      <c r="C12" s="28"/>
      <c r="D12" s="29"/>
      <c r="H12" s="105"/>
      <c r="K12" s="102"/>
      <c r="L12" s="104"/>
      <c r="U12" s="102"/>
      <c r="V12" s="102"/>
      <c r="W12" s="102"/>
      <c r="X12" s="102"/>
      <c r="Y12" s="102"/>
      <c r="Z12" s="102"/>
      <c r="AA12" s="102"/>
      <c r="AB12" s="102"/>
      <c r="AC12" s="102"/>
      <c r="AD12" s="102"/>
      <c r="AE12" s="102"/>
      <c r="AF12" s="102"/>
      <c r="AG12" s="102"/>
      <c r="AH12" s="102"/>
      <c r="AI12" s="102"/>
    </row>
    <row r="13" spans="1:83" ht="15.75" customHeight="1" x14ac:dyDescent="0.2">
      <c r="A13" s="28" t="s">
        <v>51</v>
      </c>
      <c r="B13" s="31" t="s">
        <v>340</v>
      </c>
      <c r="C13" s="28"/>
      <c r="D13" s="31"/>
      <c r="H13" s="105"/>
      <c r="K13" s="102"/>
      <c r="L13" s="104"/>
      <c r="U13" s="102"/>
      <c r="V13" s="102"/>
      <c r="W13" s="102"/>
      <c r="X13" s="102"/>
      <c r="Y13" s="102"/>
      <c r="Z13" s="102"/>
      <c r="AA13" s="102"/>
      <c r="AB13" s="102"/>
      <c r="AC13" s="102"/>
      <c r="AD13" s="102"/>
      <c r="AE13" s="102"/>
      <c r="AF13" s="102"/>
      <c r="AG13" s="102"/>
      <c r="AH13" s="102"/>
      <c r="AI13" s="102"/>
    </row>
    <row r="14" spans="1:83" ht="15.75" customHeight="1" thickBot="1" x14ac:dyDescent="0.25">
      <c r="A14" s="236" t="s">
        <v>205</v>
      </c>
      <c r="B14" s="31"/>
      <c r="C14" s="28"/>
      <c r="D14" s="31"/>
      <c r="H14" s="105"/>
      <c r="K14" s="102"/>
      <c r="L14" s="104"/>
      <c r="U14" s="102"/>
      <c r="V14" s="102"/>
      <c r="W14" s="102"/>
      <c r="X14" s="102"/>
      <c r="Y14" s="102"/>
      <c r="Z14" s="102"/>
      <c r="AA14" s="102"/>
      <c r="AB14" s="102"/>
      <c r="AC14" s="102"/>
      <c r="AD14" s="102"/>
      <c r="AE14" s="102"/>
      <c r="AF14" s="102"/>
      <c r="AG14" s="102"/>
      <c r="AH14" s="102"/>
      <c r="AI14" s="102"/>
    </row>
    <row r="15" spans="1:83" ht="15.75" customHeight="1" thickBot="1" x14ac:dyDescent="0.25">
      <c r="A15" s="34" t="s">
        <v>99</v>
      </c>
      <c r="B15" s="35">
        <v>0</v>
      </c>
      <c r="C15" s="36"/>
      <c r="D15" s="106"/>
      <c r="E15" s="106"/>
      <c r="F15" s="106"/>
      <c r="G15" s="106"/>
      <c r="H15" s="106"/>
      <c r="K15" s="102"/>
      <c r="L15" s="104"/>
      <c r="U15" s="102"/>
      <c r="V15" s="102"/>
      <c r="W15" s="102"/>
      <c r="X15" s="102"/>
      <c r="Y15" s="102"/>
      <c r="Z15" s="102"/>
      <c r="AA15" s="102"/>
      <c r="AB15" s="102"/>
      <c r="AC15" s="102"/>
      <c r="AD15" s="102"/>
      <c r="AE15" s="102"/>
      <c r="AF15" s="102"/>
      <c r="AG15" s="102"/>
      <c r="AH15" s="102"/>
      <c r="AI15" s="102"/>
    </row>
    <row r="16" spans="1:83" ht="34.9" customHeight="1" thickBot="1" x14ac:dyDescent="0.25">
      <c r="A16" s="103" t="s">
        <v>209</v>
      </c>
      <c r="B16" s="105"/>
      <c r="C16" s="152"/>
      <c r="D16" s="106"/>
      <c r="E16" s="106"/>
      <c r="F16" s="106"/>
      <c r="L16" s="157"/>
      <c r="M16" s="124"/>
      <c r="N16" s="102"/>
      <c r="O16" s="102"/>
      <c r="P16" s="102"/>
      <c r="Q16" s="102"/>
      <c r="R16" s="102"/>
      <c r="S16" s="160"/>
      <c r="T16" s="157"/>
      <c r="U16" s="102"/>
      <c r="V16" s="102"/>
      <c r="W16" s="102"/>
      <c r="X16" s="102"/>
      <c r="Y16" s="102"/>
      <c r="Z16" s="102"/>
      <c r="AA16" s="102"/>
      <c r="AB16" s="102"/>
      <c r="AC16" s="102"/>
    </row>
    <row r="17" spans="1:50" ht="15.75" customHeight="1" thickBot="1" x14ac:dyDescent="0.25">
      <c r="A17" s="108"/>
      <c r="B17" s="109"/>
      <c r="C17" s="244" t="str">
        <f t="shared" ref="C17:L17" si="0">FFY_1</f>
        <v>FFY1</v>
      </c>
      <c r="D17" s="244" t="str">
        <f t="shared" si="0"/>
        <v>FFY1</v>
      </c>
      <c r="E17" s="244" t="str">
        <f t="shared" si="0"/>
        <v>FFY1</v>
      </c>
      <c r="F17" s="244" t="str">
        <f t="shared" si="0"/>
        <v>FFY1</v>
      </c>
      <c r="G17" s="110" t="str">
        <f t="shared" si="0"/>
        <v>FFY1</v>
      </c>
      <c r="H17" s="244" t="str">
        <f t="shared" si="0"/>
        <v>FFY1</v>
      </c>
      <c r="I17" s="244" t="str">
        <f t="shared" si="0"/>
        <v>FFY1</v>
      </c>
      <c r="J17" s="244" t="str">
        <f t="shared" si="0"/>
        <v>FFY1</v>
      </c>
      <c r="K17" s="244" t="str">
        <f t="shared" si="0"/>
        <v>FFY1</v>
      </c>
      <c r="L17" s="244" t="str">
        <f t="shared" si="0"/>
        <v>FFY1</v>
      </c>
      <c r="M17" s="245" t="str">
        <f t="shared" ref="M17:V17" si="1">FFY_2</f>
        <v>FFY2</v>
      </c>
      <c r="N17" s="244" t="str">
        <f t="shared" si="1"/>
        <v>FFY2</v>
      </c>
      <c r="O17" s="244" t="str">
        <f t="shared" si="1"/>
        <v>FFY2</v>
      </c>
      <c r="P17" s="244" t="str">
        <f t="shared" si="1"/>
        <v>FFY2</v>
      </c>
      <c r="Q17" s="110" t="str">
        <f t="shared" si="1"/>
        <v>FFY2</v>
      </c>
      <c r="R17" s="244" t="str">
        <f t="shared" si="1"/>
        <v>FFY2</v>
      </c>
      <c r="S17" s="244" t="str">
        <f t="shared" si="1"/>
        <v>FFY2</v>
      </c>
      <c r="T17" s="244" t="str">
        <f t="shared" si="1"/>
        <v>FFY2</v>
      </c>
      <c r="U17" s="244" t="str">
        <f t="shared" si="1"/>
        <v>FFY2</v>
      </c>
      <c r="V17" s="246" t="str">
        <f t="shared" si="1"/>
        <v>FFY2</v>
      </c>
      <c r="W17" s="244" t="str">
        <f t="shared" ref="W17:AF17" si="2">FFY_3</f>
        <v>FFY3</v>
      </c>
      <c r="X17" s="244" t="str">
        <f t="shared" si="2"/>
        <v>FFY3</v>
      </c>
      <c r="Y17" s="244" t="str">
        <f t="shared" si="2"/>
        <v>FFY3</v>
      </c>
      <c r="Z17" s="244" t="str">
        <f t="shared" si="2"/>
        <v>FFY3</v>
      </c>
      <c r="AA17" s="110" t="str">
        <f t="shared" si="2"/>
        <v>FFY3</v>
      </c>
      <c r="AB17" s="244" t="str">
        <f t="shared" si="2"/>
        <v>FFY3</v>
      </c>
      <c r="AC17" s="244" t="str">
        <f t="shared" si="2"/>
        <v>FFY3</v>
      </c>
      <c r="AD17" s="244" t="str">
        <f t="shared" si="2"/>
        <v>FFY3</v>
      </c>
      <c r="AE17" s="244" t="str">
        <f t="shared" si="2"/>
        <v>FFY3</v>
      </c>
      <c r="AF17" s="244" t="str">
        <f t="shared" si="2"/>
        <v>FFY3</v>
      </c>
      <c r="AG17" s="111"/>
      <c r="AH17" s="112" t="s">
        <v>78</v>
      </c>
      <c r="AI17" s="113"/>
      <c r="AJ17" s="114"/>
      <c r="AM17" s="22"/>
      <c r="AN17" s="41" t="s">
        <v>71</v>
      </c>
      <c r="AO17" s="41"/>
      <c r="AP17" s="41"/>
      <c r="AQ17" s="41"/>
      <c r="AR17" s="41"/>
      <c r="AS17" s="41"/>
      <c r="AT17" s="41"/>
      <c r="AU17" s="41"/>
      <c r="AV17" s="41"/>
      <c r="AW17" s="41"/>
      <c r="AX17" s="41"/>
    </row>
    <row r="18" spans="1:50" ht="60" thickBot="1" x14ac:dyDescent="0.25">
      <c r="A18" s="115" t="s">
        <v>10</v>
      </c>
      <c r="B18" s="115" t="s">
        <v>47</v>
      </c>
      <c r="C18" s="116" t="s">
        <v>214</v>
      </c>
      <c r="D18" s="117" t="s">
        <v>230</v>
      </c>
      <c r="E18" s="117" t="s">
        <v>231</v>
      </c>
      <c r="F18" s="117" t="s">
        <v>232</v>
      </c>
      <c r="G18" s="117" t="s">
        <v>233</v>
      </c>
      <c r="H18" s="117" t="s">
        <v>234</v>
      </c>
      <c r="I18" s="117" t="s">
        <v>235</v>
      </c>
      <c r="J18" s="117" t="s">
        <v>236</v>
      </c>
      <c r="K18" s="117" t="s">
        <v>217</v>
      </c>
      <c r="L18" s="118" t="s">
        <v>218</v>
      </c>
      <c r="M18" s="117" t="s">
        <v>219</v>
      </c>
      <c r="N18" s="117" t="s">
        <v>237</v>
      </c>
      <c r="O18" s="117" t="s">
        <v>238</v>
      </c>
      <c r="P18" s="117" t="s">
        <v>239</v>
      </c>
      <c r="Q18" s="117" t="s">
        <v>240</v>
      </c>
      <c r="R18" s="117" t="s">
        <v>241</v>
      </c>
      <c r="S18" s="117" t="s">
        <v>242</v>
      </c>
      <c r="T18" s="117" t="s">
        <v>243</v>
      </c>
      <c r="U18" s="117" t="s">
        <v>222</v>
      </c>
      <c r="V18" s="118" t="s">
        <v>223</v>
      </c>
      <c r="W18" s="117" t="s">
        <v>224</v>
      </c>
      <c r="X18" s="117" t="s">
        <v>244</v>
      </c>
      <c r="Y18" s="117" t="s">
        <v>245</v>
      </c>
      <c r="Z18" s="117" t="s">
        <v>246</v>
      </c>
      <c r="AA18" s="117" t="s">
        <v>247</v>
      </c>
      <c r="AB18" s="117" t="s">
        <v>248</v>
      </c>
      <c r="AC18" s="117" t="s">
        <v>250</v>
      </c>
      <c r="AD18" s="117" t="s">
        <v>249</v>
      </c>
      <c r="AE18" s="117" t="s">
        <v>227</v>
      </c>
      <c r="AF18" s="118" t="s">
        <v>251</v>
      </c>
      <c r="AG18" s="120" t="s">
        <v>199</v>
      </c>
      <c r="AH18" s="121" t="s">
        <v>252</v>
      </c>
      <c r="AI18" s="122" t="s">
        <v>200</v>
      </c>
      <c r="AJ18" s="121" t="s">
        <v>253</v>
      </c>
      <c r="AN18" s="123" t="s">
        <v>72</v>
      </c>
      <c r="AO18" s="21" t="s">
        <v>73</v>
      </c>
      <c r="AP18" s="123" t="s">
        <v>74</v>
      </c>
      <c r="AQ18" s="21" t="s">
        <v>75</v>
      </c>
      <c r="AR18" s="123" t="s">
        <v>91</v>
      </c>
      <c r="AS18" s="123" t="s">
        <v>92</v>
      </c>
      <c r="AT18" s="21" t="s">
        <v>87</v>
      </c>
      <c r="AU18" s="123" t="s">
        <v>93</v>
      </c>
      <c r="AV18" s="123" t="s">
        <v>94</v>
      </c>
      <c r="AW18" s="21" t="s">
        <v>88</v>
      </c>
      <c r="AX18" s="21"/>
    </row>
    <row r="19" spans="1:50" x14ac:dyDescent="0.2">
      <c r="A19" s="124" t="s">
        <v>12</v>
      </c>
      <c r="B19" s="125" t="s">
        <v>36</v>
      </c>
      <c r="C19" s="60">
        <v>0</v>
      </c>
      <c r="D19" s="61">
        <v>0</v>
      </c>
      <c r="E19" s="54" t="str">
        <f>IFERROR(D19/C19,"")</f>
        <v/>
      </c>
      <c r="F19" s="126" t="str">
        <f>IF(OR(C19=0,SUM($C$19:$C$42)=0),"",C19/SUM($C$19:$C$42))</f>
        <v/>
      </c>
      <c r="G19" s="126" t="str">
        <f>IF(OR(D19=0,SUM($D$19:$D$42)=0),"",D19/SUM($D$19:$D$42))</f>
        <v/>
      </c>
      <c r="H19" s="85">
        <v>0</v>
      </c>
      <c r="I19" s="85">
        <v>0</v>
      </c>
      <c r="J19" s="54" t="str">
        <f>IFERROR(I19/H19,"")</f>
        <v/>
      </c>
      <c r="K19" s="127" t="str">
        <f>IFERROR(C19/H19,"")</f>
        <v/>
      </c>
      <c r="L19" s="128" t="str">
        <f>IFERROR(D19/I19,"")</f>
        <v/>
      </c>
      <c r="M19" s="129">
        <v>0</v>
      </c>
      <c r="N19" s="129">
        <v>0</v>
      </c>
      <c r="O19" s="54" t="str">
        <f>IFERROR(N19/M19,"")</f>
        <v/>
      </c>
      <c r="P19" s="126" t="str">
        <f>IF(OR(M19=0,SUM($M$19:$M$42)=0),"",M19/SUM($M$19:$M$42))</f>
        <v/>
      </c>
      <c r="Q19" s="126" t="str">
        <f>IF(OR(N19=0,SUM($N$19:$N$42)=0),"",N19/SUM($N$19:$N$42))</f>
        <v/>
      </c>
      <c r="R19" s="85">
        <v>0</v>
      </c>
      <c r="S19" s="85">
        <v>0</v>
      </c>
      <c r="T19" s="54" t="str">
        <f>IFERROR(S19/R19,"")</f>
        <v/>
      </c>
      <c r="U19" s="127" t="str">
        <f>IFERROR(M19/R19,"")</f>
        <v/>
      </c>
      <c r="V19" s="127" t="str">
        <f>IFERROR(N19/S19,"")</f>
        <v/>
      </c>
      <c r="W19" s="129">
        <v>0</v>
      </c>
      <c r="X19" s="129">
        <v>0</v>
      </c>
      <c r="Y19" s="54" t="str">
        <f>IFERROR(ROUND(X19/W19,2),"")</f>
        <v/>
      </c>
      <c r="Z19" s="126" t="str">
        <f>IF(OR(W19=0,SUM($W$19:$W$42)=0),"",W19/SUM($W$19:$W$42))</f>
        <v/>
      </c>
      <c r="AA19" s="126" t="str">
        <f>IF(OR(X19=0,SUM($X$19:$X$42)=0),"",X19/SUM($X$19:$X$42))</f>
        <v/>
      </c>
      <c r="AB19" s="85">
        <v>0</v>
      </c>
      <c r="AC19" s="85">
        <v>0</v>
      </c>
      <c r="AD19" s="54" t="str">
        <f t="shared" ref="AD19:AD42" si="3">IFERROR(ROUND(AC19/AB19,2),"")</f>
        <v/>
      </c>
      <c r="AE19" s="127" t="str">
        <f>IFERROR(W19/AB19,"")</f>
        <v/>
      </c>
      <c r="AF19" s="130" t="str">
        <f>IFERROR(X19/AC19,"")</f>
        <v/>
      </c>
      <c r="AG19" s="14" t="str">
        <f>IF(OR(AN19="LOW",AN19="HIGH"),AO19,"OK")</f>
        <v/>
      </c>
      <c r="AH19" s="131" t="str">
        <f>IF(OR(AP19="LOW",AP19="HIGH"),AQ19,"OK")</f>
        <v/>
      </c>
      <c r="AI19" s="132" t="str">
        <f>IF(ISERROR(W19/M19),"",IF(AND(AR19="YES",AS19="YES"),AT19,"OK"))</f>
        <v/>
      </c>
      <c r="AJ19" s="14" t="str">
        <f>IF(ISERROR(AB19/R19),"",IF(AND(AU19="YES",AV19="YES"),AW19,"OK"))</f>
        <v/>
      </c>
      <c r="AN19" s="50" t="str">
        <f t="shared" ref="AN19:AN42" si="4">IF(NOT(ISERROR(Y19)),IF(Y19&lt;Component_Checks_Threshold,"LOW",IF(Y19&gt;100%,"HIGH","")),"")</f>
        <v>HIGH</v>
      </c>
      <c r="AO19" s="20" t="str">
        <f>IF(ISERROR(X19/W19),"","The State spent "&amp;TEXT(Y19,"#,###%")&amp;" of the budget.")</f>
        <v/>
      </c>
      <c r="AP19" s="50" t="str">
        <f t="shared" ref="AP19:AP42" si="5">IF(NOT(ISERROR(AD19)),IF(AD19&lt;Component_Checks_Threshold,"LOW",IF(AD19&gt;100%,"HIGH","")),"")</f>
        <v>HIGH</v>
      </c>
      <c r="AQ19" s="20" t="str">
        <f t="shared" ref="AQ19:AQ42" si="6">IF(ISERROR(AC19/AB19),"", "The State served "&amp;TEXT(AD19,"#,##0%")&amp;" of its anticipated participants.")</f>
        <v/>
      </c>
      <c r="AR19" s="20" t="str">
        <f t="shared" ref="AR19:AR42" si="7">IF(O19&lt;Component_Checks_Threshold,"YES","NO")</f>
        <v>NO</v>
      </c>
      <c r="AS19" s="20" t="str">
        <f>IF(M19&gt;W19,"YES","NO")</f>
        <v>NO</v>
      </c>
      <c r="AT19" s="20" t="str">
        <f>"The State did not spend its budget in the prior FFY and requested a greater amount of funds in the next FFY."</f>
        <v>The State did not spend its budget in the prior FFY and requested a greater amount of funds in the next FFY.</v>
      </c>
      <c r="AU19" s="20" t="str">
        <f t="shared" ref="AU19:AU42" si="8">IF(T19&lt;Component_Checks_Threshold,"YES","NO")</f>
        <v>NO</v>
      </c>
      <c r="AV19" s="20" t="str">
        <f>IF(AB19&gt;R19,"YES","NO")</f>
        <v>NO</v>
      </c>
      <c r="AW19" s="20" t="str">
        <f>"The State did not serve all its anticipated participants in the prior FFY; however, the State anticipated more SNAP E&amp;T participants in the next FFY."</f>
        <v>The State did not serve all its anticipated participants in the prior FFY; however, the State anticipated more SNAP E&amp;T participants in the next FFY.</v>
      </c>
      <c r="AX19" s="20"/>
    </row>
    <row r="20" spans="1:50" x14ac:dyDescent="0.2">
      <c r="A20" s="124" t="s">
        <v>13</v>
      </c>
      <c r="B20" s="125" t="s">
        <v>36</v>
      </c>
      <c r="C20" s="60">
        <v>0</v>
      </c>
      <c r="D20" s="61">
        <v>0</v>
      </c>
      <c r="E20" s="54" t="str">
        <f t="shared" ref="E20:E42" si="9">IFERROR(D20/C20,"")</f>
        <v/>
      </c>
      <c r="F20" s="126" t="str">
        <f t="shared" ref="F20:F42" si="10">IF(OR(C20=0,SUM($C$19:$C$42)=0),"",C20/SUM($C$19:$C$42))</f>
        <v/>
      </c>
      <c r="G20" s="126" t="str">
        <f t="shared" ref="G20:G42" si="11">IF(OR(D20=0,SUM($D$19:$D$42)=0),"",D20/SUM($D$19:$D$42))</f>
        <v/>
      </c>
      <c r="H20" s="85">
        <v>0</v>
      </c>
      <c r="I20" s="85">
        <v>0</v>
      </c>
      <c r="J20" s="54" t="str">
        <f t="shared" ref="J20:J42" si="12">IFERROR(I20/H20,"")</f>
        <v/>
      </c>
      <c r="K20" s="127" t="str">
        <f t="shared" ref="K20:L42" si="13">IFERROR(C20/H20,"")</f>
        <v/>
      </c>
      <c r="L20" s="128" t="str">
        <f t="shared" si="13"/>
        <v/>
      </c>
      <c r="M20" s="129">
        <v>0</v>
      </c>
      <c r="N20" s="129">
        <v>0</v>
      </c>
      <c r="O20" s="54" t="str">
        <f t="shared" ref="O20:O42" si="14">IFERROR(N20/M20,"")</f>
        <v/>
      </c>
      <c r="P20" s="126" t="str">
        <f t="shared" ref="P20:P42" si="15">IF(OR(M20=0,SUM($M$19:$M$42)=0),"",M20/SUM($M$19:$M$42))</f>
        <v/>
      </c>
      <c r="Q20" s="126" t="str">
        <f t="shared" ref="Q20:Q42" si="16">IF(OR(N20=0,SUM($N$19:$N$42)=0),"",N20/SUM($N$19:$N$42))</f>
        <v/>
      </c>
      <c r="R20" s="85">
        <v>0</v>
      </c>
      <c r="S20" s="85">
        <v>0</v>
      </c>
      <c r="T20" s="54" t="str">
        <f t="shared" ref="T20:T42" si="17">IFERROR(S20/R20,"")</f>
        <v/>
      </c>
      <c r="U20" s="127" t="str">
        <f t="shared" ref="U20:V42" si="18">IFERROR(M20/R20,"")</f>
        <v/>
      </c>
      <c r="V20" s="127" t="str">
        <f t="shared" si="18"/>
        <v/>
      </c>
      <c r="W20" s="129">
        <v>0</v>
      </c>
      <c r="X20" s="129">
        <v>0</v>
      </c>
      <c r="Y20" s="54" t="str">
        <f t="shared" ref="Y20:Y41" si="19">IFERROR(ROUND(X20/W20,2),"")</f>
        <v/>
      </c>
      <c r="Z20" s="126" t="str">
        <f t="shared" ref="Z20:Z42" si="20">IF(OR(W20=0,SUM($W$19:$W$42)=0),"",W20/SUM($W$19:$W$42))</f>
        <v/>
      </c>
      <c r="AA20" s="126" t="str">
        <f t="shared" ref="AA20:AA42" si="21">IF(OR(X20=0,SUM($X$19:$X$42)=0),"",X20/SUM($X$19:$X$42))</f>
        <v/>
      </c>
      <c r="AB20" s="85">
        <v>0</v>
      </c>
      <c r="AC20" s="85">
        <v>0</v>
      </c>
      <c r="AD20" s="54" t="str">
        <f t="shared" si="3"/>
        <v/>
      </c>
      <c r="AE20" s="127" t="str">
        <f t="shared" ref="AE20:AF42" si="22">IFERROR(W20/AB20,"")</f>
        <v/>
      </c>
      <c r="AF20" s="128" t="str">
        <f t="shared" si="22"/>
        <v/>
      </c>
      <c r="AG20" s="14" t="str">
        <f t="shared" ref="AG20:AG42" si="23">IF(OR(AN20="LOW",AN20="HIGH"),AO20,"OK")</f>
        <v/>
      </c>
      <c r="AH20" s="98" t="str">
        <f t="shared" ref="AH20:AH42" si="24">IF(OR(AP20="LOW",AP20="HIGH"),AQ20,"OK")</f>
        <v/>
      </c>
      <c r="AI20" s="14" t="str">
        <f>IF(ISERROR(W20/M20),"",IF(AND(AR20="YES",AS20="YES"),AT20,"OK"))</f>
        <v/>
      </c>
      <c r="AJ20" s="14" t="str">
        <f t="shared" ref="AJ20:AJ42" si="25">IF(ISERROR(AB20/R20),"",IF(AND(AU20="YES",AV20="YES"),AW20,"OK"))</f>
        <v/>
      </c>
      <c r="AN20" s="50" t="str">
        <f t="shared" si="4"/>
        <v>HIGH</v>
      </c>
      <c r="AO20" s="20" t="str">
        <f t="shared" ref="AO20:AO25" si="26">IF(ISERROR(X20/W20),"","The State spent "&amp;TEXT(Y20,"#,###%")&amp;" of the budget.")</f>
        <v/>
      </c>
      <c r="AP20" s="50" t="str">
        <f t="shared" si="5"/>
        <v>HIGH</v>
      </c>
      <c r="AQ20" s="20" t="str">
        <f t="shared" si="6"/>
        <v/>
      </c>
      <c r="AR20" s="20" t="str">
        <f t="shared" si="7"/>
        <v>NO</v>
      </c>
      <c r="AS20" s="20" t="str">
        <f t="shared" ref="AS20:AS42" si="27">IF(M20&gt;W20,"YES","NO")</f>
        <v>NO</v>
      </c>
      <c r="AT20" s="20" t="str">
        <f t="shared" ref="AT20:AT42" si="28">"The State did not spend its budget in the prior FFY and requested a greater amount of funds in the next FFY."</f>
        <v>The State did not spend its budget in the prior FFY and requested a greater amount of funds in the next FFY.</v>
      </c>
      <c r="AU20" s="20" t="str">
        <f t="shared" si="8"/>
        <v>NO</v>
      </c>
      <c r="AV20" s="20" t="str">
        <f t="shared" ref="AV20:AV42" si="29">IF(AB20&gt;R20,"YES","NO")</f>
        <v>NO</v>
      </c>
      <c r="AW20" s="20" t="str">
        <f t="shared" ref="AW20:AW42" si="30">"The State did not serve all its anticipated participants in the prior FFY; however, the State anticipated more SNAP E&amp;T participants in the next FFY."</f>
        <v>The State did not serve all its anticipated participants in the prior FFY; however, the State anticipated more SNAP E&amp;T participants in the next FFY.</v>
      </c>
      <c r="AX20" s="20"/>
    </row>
    <row r="21" spans="1:50" x14ac:dyDescent="0.2">
      <c r="A21" s="124" t="s">
        <v>14</v>
      </c>
      <c r="B21" s="125" t="s">
        <v>36</v>
      </c>
      <c r="C21" s="60">
        <v>0</v>
      </c>
      <c r="D21" s="61">
        <v>0</v>
      </c>
      <c r="E21" s="54" t="str">
        <f t="shared" si="9"/>
        <v/>
      </c>
      <c r="F21" s="126" t="str">
        <f t="shared" si="10"/>
        <v/>
      </c>
      <c r="G21" s="126" t="str">
        <f t="shared" si="11"/>
        <v/>
      </c>
      <c r="H21" s="85">
        <v>0</v>
      </c>
      <c r="I21" s="85">
        <v>0</v>
      </c>
      <c r="J21" s="54" t="str">
        <f t="shared" si="12"/>
        <v/>
      </c>
      <c r="K21" s="127" t="str">
        <f t="shared" si="13"/>
        <v/>
      </c>
      <c r="L21" s="128" t="str">
        <f t="shared" si="13"/>
        <v/>
      </c>
      <c r="M21" s="129">
        <v>0</v>
      </c>
      <c r="N21" s="129">
        <v>0</v>
      </c>
      <c r="O21" s="54" t="str">
        <f t="shared" si="14"/>
        <v/>
      </c>
      <c r="P21" s="126" t="str">
        <f t="shared" si="15"/>
        <v/>
      </c>
      <c r="Q21" s="126" t="str">
        <f t="shared" si="16"/>
        <v/>
      </c>
      <c r="R21" s="85">
        <v>0</v>
      </c>
      <c r="S21" s="85">
        <v>0</v>
      </c>
      <c r="T21" s="54" t="str">
        <f t="shared" si="17"/>
        <v/>
      </c>
      <c r="U21" s="127" t="str">
        <f t="shared" si="18"/>
        <v/>
      </c>
      <c r="V21" s="127" t="str">
        <f t="shared" si="18"/>
        <v/>
      </c>
      <c r="W21" s="129">
        <v>0</v>
      </c>
      <c r="X21" s="129">
        <v>0</v>
      </c>
      <c r="Y21" s="54" t="str">
        <f t="shared" si="19"/>
        <v/>
      </c>
      <c r="Z21" s="126" t="str">
        <f t="shared" si="20"/>
        <v/>
      </c>
      <c r="AA21" s="126" t="str">
        <f t="shared" si="21"/>
        <v/>
      </c>
      <c r="AB21" s="85">
        <v>0</v>
      </c>
      <c r="AC21" s="85">
        <v>0</v>
      </c>
      <c r="AD21" s="54" t="str">
        <f t="shared" si="3"/>
        <v/>
      </c>
      <c r="AE21" s="127" t="str">
        <f t="shared" si="22"/>
        <v/>
      </c>
      <c r="AF21" s="128" t="str">
        <f t="shared" si="22"/>
        <v/>
      </c>
      <c r="AG21" s="14" t="str">
        <f t="shared" si="23"/>
        <v/>
      </c>
      <c r="AH21" s="98" t="str">
        <f t="shared" si="24"/>
        <v/>
      </c>
      <c r="AI21" s="14" t="str">
        <f t="shared" ref="AI21:AI42" si="31">IF(ISERROR(W21/M21),"",IF(AND(AR21="YES",AS21="YES"),AT21,"OK"))</f>
        <v/>
      </c>
      <c r="AJ21" s="14" t="str">
        <f t="shared" si="25"/>
        <v/>
      </c>
      <c r="AN21" s="50" t="str">
        <f t="shared" si="4"/>
        <v>HIGH</v>
      </c>
      <c r="AO21" s="20" t="str">
        <f t="shared" si="26"/>
        <v/>
      </c>
      <c r="AP21" s="50" t="str">
        <f t="shared" si="5"/>
        <v>HIGH</v>
      </c>
      <c r="AQ21" s="20" t="str">
        <f t="shared" si="6"/>
        <v/>
      </c>
      <c r="AR21" s="20" t="str">
        <f t="shared" si="7"/>
        <v>NO</v>
      </c>
      <c r="AS21" s="20" t="str">
        <f t="shared" si="27"/>
        <v>NO</v>
      </c>
      <c r="AT21" s="20" t="str">
        <f t="shared" si="28"/>
        <v>The State did not spend its budget in the prior FFY and requested a greater amount of funds in the next FFY.</v>
      </c>
      <c r="AU21" s="20" t="str">
        <f t="shared" si="8"/>
        <v>NO</v>
      </c>
      <c r="AV21" s="20" t="str">
        <f t="shared" si="29"/>
        <v>NO</v>
      </c>
      <c r="AW21" s="20" t="str">
        <f t="shared" si="30"/>
        <v>The State did not serve all its anticipated participants in the prior FFY; however, the State anticipated more SNAP E&amp;T participants in the next FFY.</v>
      </c>
      <c r="AX21" s="20"/>
    </row>
    <row r="22" spans="1:50" x14ac:dyDescent="0.2">
      <c r="A22" s="124" t="s">
        <v>15</v>
      </c>
      <c r="B22" s="125" t="s">
        <v>36</v>
      </c>
      <c r="C22" s="60">
        <v>0</v>
      </c>
      <c r="D22" s="129">
        <v>0</v>
      </c>
      <c r="E22" s="54" t="str">
        <f t="shared" si="9"/>
        <v/>
      </c>
      <c r="F22" s="126" t="str">
        <f t="shared" si="10"/>
        <v/>
      </c>
      <c r="G22" s="126" t="str">
        <f t="shared" si="11"/>
        <v/>
      </c>
      <c r="H22" s="85">
        <v>0</v>
      </c>
      <c r="I22" s="85">
        <v>0</v>
      </c>
      <c r="J22" s="54" t="str">
        <f t="shared" si="12"/>
        <v/>
      </c>
      <c r="K22" s="127" t="str">
        <f t="shared" si="13"/>
        <v/>
      </c>
      <c r="L22" s="128" t="str">
        <f t="shared" si="13"/>
        <v/>
      </c>
      <c r="M22" s="129">
        <v>0</v>
      </c>
      <c r="N22" s="129">
        <v>0</v>
      </c>
      <c r="O22" s="54" t="str">
        <f t="shared" si="14"/>
        <v/>
      </c>
      <c r="P22" s="126" t="str">
        <f t="shared" si="15"/>
        <v/>
      </c>
      <c r="Q22" s="126" t="str">
        <f t="shared" si="16"/>
        <v/>
      </c>
      <c r="R22" s="85">
        <v>0</v>
      </c>
      <c r="S22" s="85">
        <v>0</v>
      </c>
      <c r="T22" s="54" t="str">
        <f t="shared" si="17"/>
        <v/>
      </c>
      <c r="U22" s="127" t="str">
        <f t="shared" si="18"/>
        <v/>
      </c>
      <c r="V22" s="128" t="str">
        <f t="shared" si="18"/>
        <v/>
      </c>
      <c r="W22" s="129">
        <v>0</v>
      </c>
      <c r="X22" s="129">
        <v>0</v>
      </c>
      <c r="Y22" s="54" t="str">
        <f t="shared" si="19"/>
        <v/>
      </c>
      <c r="Z22" s="126" t="str">
        <f t="shared" si="20"/>
        <v/>
      </c>
      <c r="AA22" s="126" t="str">
        <f t="shared" si="21"/>
        <v/>
      </c>
      <c r="AB22" s="85">
        <v>0</v>
      </c>
      <c r="AC22" s="85">
        <v>0</v>
      </c>
      <c r="AD22" s="54" t="str">
        <f t="shared" si="3"/>
        <v/>
      </c>
      <c r="AE22" s="127" t="str">
        <f t="shared" si="22"/>
        <v/>
      </c>
      <c r="AF22" s="128" t="str">
        <f t="shared" si="22"/>
        <v/>
      </c>
      <c r="AG22" s="14" t="str">
        <f t="shared" si="23"/>
        <v/>
      </c>
      <c r="AH22" s="98" t="str">
        <f t="shared" si="24"/>
        <v/>
      </c>
      <c r="AI22" s="14" t="str">
        <f t="shared" si="31"/>
        <v/>
      </c>
      <c r="AJ22" s="14" t="str">
        <f t="shared" si="25"/>
        <v/>
      </c>
      <c r="AN22" s="50" t="str">
        <f t="shared" si="4"/>
        <v>HIGH</v>
      </c>
      <c r="AO22" s="20" t="str">
        <f t="shared" si="26"/>
        <v/>
      </c>
      <c r="AP22" s="50" t="str">
        <f t="shared" si="5"/>
        <v>HIGH</v>
      </c>
      <c r="AQ22" s="20" t="str">
        <f t="shared" si="6"/>
        <v/>
      </c>
      <c r="AR22" s="20" t="str">
        <f t="shared" si="7"/>
        <v>NO</v>
      </c>
      <c r="AS22" s="20" t="str">
        <f t="shared" si="27"/>
        <v>NO</v>
      </c>
      <c r="AT22" s="20" t="str">
        <f t="shared" si="28"/>
        <v>The State did not spend its budget in the prior FFY and requested a greater amount of funds in the next FFY.</v>
      </c>
      <c r="AU22" s="20" t="str">
        <f t="shared" si="8"/>
        <v>NO</v>
      </c>
      <c r="AV22" s="20" t="str">
        <f t="shared" si="29"/>
        <v>NO</v>
      </c>
      <c r="AW22" s="20" t="str">
        <f t="shared" si="30"/>
        <v>The State did not serve all its anticipated participants in the prior FFY; however, the State anticipated more SNAP E&amp;T participants in the next FFY.</v>
      </c>
      <c r="AX22" s="20"/>
    </row>
    <row r="23" spans="1:50" x14ac:dyDescent="0.2">
      <c r="A23" s="124" t="s">
        <v>16</v>
      </c>
      <c r="B23" s="133" t="s">
        <v>39</v>
      </c>
      <c r="C23" s="129">
        <v>0</v>
      </c>
      <c r="D23" s="129">
        <v>0</v>
      </c>
      <c r="E23" s="54" t="str">
        <f t="shared" si="9"/>
        <v/>
      </c>
      <c r="F23" s="126" t="str">
        <f t="shared" si="10"/>
        <v/>
      </c>
      <c r="G23" s="126" t="str">
        <f t="shared" si="11"/>
        <v/>
      </c>
      <c r="H23" s="85">
        <v>0</v>
      </c>
      <c r="I23" s="85">
        <v>0</v>
      </c>
      <c r="J23" s="54" t="str">
        <f t="shared" si="12"/>
        <v/>
      </c>
      <c r="K23" s="127" t="str">
        <f t="shared" si="13"/>
        <v/>
      </c>
      <c r="L23" s="128" t="str">
        <f t="shared" si="13"/>
        <v/>
      </c>
      <c r="M23" s="129">
        <v>0</v>
      </c>
      <c r="N23" s="129">
        <v>0</v>
      </c>
      <c r="O23" s="54" t="str">
        <f t="shared" si="14"/>
        <v/>
      </c>
      <c r="P23" s="126" t="str">
        <f t="shared" si="15"/>
        <v/>
      </c>
      <c r="Q23" s="126" t="str">
        <f t="shared" si="16"/>
        <v/>
      </c>
      <c r="R23" s="85">
        <v>0</v>
      </c>
      <c r="S23" s="85">
        <v>0</v>
      </c>
      <c r="T23" s="54" t="str">
        <f t="shared" si="17"/>
        <v/>
      </c>
      <c r="U23" s="127" t="str">
        <f t="shared" si="18"/>
        <v/>
      </c>
      <c r="V23" s="128" t="str">
        <f t="shared" si="18"/>
        <v/>
      </c>
      <c r="W23" s="129">
        <v>0</v>
      </c>
      <c r="X23" s="129">
        <v>0</v>
      </c>
      <c r="Y23" s="54" t="str">
        <f t="shared" si="19"/>
        <v/>
      </c>
      <c r="Z23" s="126" t="str">
        <f t="shared" si="20"/>
        <v/>
      </c>
      <c r="AA23" s="126" t="str">
        <f t="shared" si="21"/>
        <v/>
      </c>
      <c r="AB23" s="85">
        <v>0</v>
      </c>
      <c r="AC23" s="85">
        <v>0</v>
      </c>
      <c r="AD23" s="54" t="str">
        <f t="shared" si="3"/>
        <v/>
      </c>
      <c r="AE23" s="127" t="str">
        <f t="shared" si="22"/>
        <v/>
      </c>
      <c r="AF23" s="128" t="str">
        <f t="shared" si="22"/>
        <v/>
      </c>
      <c r="AG23" s="14" t="str">
        <f t="shared" si="23"/>
        <v/>
      </c>
      <c r="AH23" s="98" t="str">
        <f t="shared" si="24"/>
        <v/>
      </c>
      <c r="AI23" s="14" t="str">
        <f t="shared" si="31"/>
        <v/>
      </c>
      <c r="AJ23" s="14" t="str">
        <f t="shared" si="25"/>
        <v/>
      </c>
      <c r="AN23" s="50" t="str">
        <f t="shared" si="4"/>
        <v>HIGH</v>
      </c>
      <c r="AO23" s="20" t="str">
        <f t="shared" si="26"/>
        <v/>
      </c>
      <c r="AP23" s="50" t="str">
        <f t="shared" si="5"/>
        <v>HIGH</v>
      </c>
      <c r="AQ23" s="20" t="str">
        <f t="shared" si="6"/>
        <v/>
      </c>
      <c r="AR23" s="20" t="str">
        <f t="shared" si="7"/>
        <v>NO</v>
      </c>
      <c r="AS23" s="20" t="str">
        <f t="shared" si="27"/>
        <v>NO</v>
      </c>
      <c r="AT23" s="20" t="str">
        <f t="shared" si="28"/>
        <v>The State did not spend its budget in the prior FFY and requested a greater amount of funds in the next FFY.</v>
      </c>
      <c r="AU23" s="20" t="str">
        <f t="shared" si="8"/>
        <v>NO</v>
      </c>
      <c r="AV23" s="20" t="str">
        <f t="shared" si="29"/>
        <v>NO</v>
      </c>
      <c r="AW23" s="20" t="str">
        <f t="shared" si="30"/>
        <v>The State did not serve all its anticipated participants in the prior FFY; however, the State anticipated more SNAP E&amp;T participants in the next FFY.</v>
      </c>
      <c r="AX23" s="20"/>
    </row>
    <row r="24" spans="1:50" x14ac:dyDescent="0.2">
      <c r="A24" s="124" t="s">
        <v>17</v>
      </c>
      <c r="B24" s="133" t="s">
        <v>39</v>
      </c>
      <c r="C24" s="129">
        <v>0</v>
      </c>
      <c r="D24" s="129">
        <v>0</v>
      </c>
      <c r="E24" s="54" t="str">
        <f t="shared" si="9"/>
        <v/>
      </c>
      <c r="F24" s="126" t="str">
        <f t="shared" si="10"/>
        <v/>
      </c>
      <c r="G24" s="126" t="str">
        <f t="shared" si="11"/>
        <v/>
      </c>
      <c r="H24" s="85">
        <v>0</v>
      </c>
      <c r="I24" s="85">
        <v>0</v>
      </c>
      <c r="J24" s="54" t="str">
        <f t="shared" si="12"/>
        <v/>
      </c>
      <c r="K24" s="127" t="str">
        <f t="shared" si="13"/>
        <v/>
      </c>
      <c r="L24" s="128" t="str">
        <f t="shared" si="13"/>
        <v/>
      </c>
      <c r="M24" s="129">
        <v>0</v>
      </c>
      <c r="N24" s="129">
        <v>0</v>
      </c>
      <c r="O24" s="54" t="str">
        <f t="shared" si="14"/>
        <v/>
      </c>
      <c r="P24" s="126" t="str">
        <f t="shared" si="15"/>
        <v/>
      </c>
      <c r="Q24" s="126" t="str">
        <f t="shared" si="16"/>
        <v/>
      </c>
      <c r="R24" s="85">
        <v>0</v>
      </c>
      <c r="S24" s="85">
        <v>0</v>
      </c>
      <c r="T24" s="54" t="str">
        <f t="shared" si="17"/>
        <v/>
      </c>
      <c r="U24" s="127" t="str">
        <f t="shared" si="18"/>
        <v/>
      </c>
      <c r="V24" s="128" t="str">
        <f t="shared" si="18"/>
        <v/>
      </c>
      <c r="W24" s="129">
        <v>0</v>
      </c>
      <c r="X24" s="129">
        <v>0</v>
      </c>
      <c r="Y24" s="54" t="str">
        <f t="shared" si="19"/>
        <v/>
      </c>
      <c r="Z24" s="126" t="str">
        <f t="shared" si="20"/>
        <v/>
      </c>
      <c r="AA24" s="126" t="str">
        <f t="shared" si="21"/>
        <v/>
      </c>
      <c r="AB24" s="85">
        <v>0</v>
      </c>
      <c r="AC24" s="85">
        <v>0</v>
      </c>
      <c r="AD24" s="54" t="str">
        <f t="shared" si="3"/>
        <v/>
      </c>
      <c r="AE24" s="127" t="str">
        <f t="shared" si="22"/>
        <v/>
      </c>
      <c r="AF24" s="128" t="str">
        <f t="shared" si="22"/>
        <v/>
      </c>
      <c r="AG24" s="14" t="str">
        <f t="shared" si="23"/>
        <v/>
      </c>
      <c r="AH24" s="98" t="str">
        <f t="shared" si="24"/>
        <v/>
      </c>
      <c r="AI24" s="14" t="str">
        <f t="shared" si="31"/>
        <v/>
      </c>
      <c r="AJ24" s="14" t="str">
        <f t="shared" si="25"/>
        <v/>
      </c>
      <c r="AN24" s="50" t="str">
        <f t="shared" si="4"/>
        <v>HIGH</v>
      </c>
      <c r="AO24" s="20" t="str">
        <f t="shared" si="26"/>
        <v/>
      </c>
      <c r="AP24" s="50" t="str">
        <f t="shared" si="5"/>
        <v>HIGH</v>
      </c>
      <c r="AQ24" s="20" t="str">
        <f t="shared" si="6"/>
        <v/>
      </c>
      <c r="AR24" s="20" t="str">
        <f t="shared" si="7"/>
        <v>NO</v>
      </c>
      <c r="AS24" s="20" t="str">
        <f t="shared" si="27"/>
        <v>NO</v>
      </c>
      <c r="AT24" s="20" t="str">
        <f t="shared" si="28"/>
        <v>The State did not spend its budget in the prior FFY and requested a greater amount of funds in the next FFY.</v>
      </c>
      <c r="AU24" s="20" t="str">
        <f t="shared" si="8"/>
        <v>NO</v>
      </c>
      <c r="AV24" s="20" t="str">
        <f t="shared" si="29"/>
        <v>NO</v>
      </c>
      <c r="AW24" s="20" t="str">
        <f t="shared" si="30"/>
        <v>The State did not serve all its anticipated participants in the prior FFY; however, the State anticipated more SNAP E&amp;T participants in the next FFY.</v>
      </c>
      <c r="AX24" s="20"/>
    </row>
    <row r="25" spans="1:50" x14ac:dyDescent="0.2">
      <c r="A25" s="124" t="s">
        <v>18</v>
      </c>
      <c r="B25" s="133" t="s">
        <v>39</v>
      </c>
      <c r="C25" s="129">
        <v>0</v>
      </c>
      <c r="D25" s="129">
        <v>0</v>
      </c>
      <c r="E25" s="54" t="str">
        <f>IFERROR(D25/C25,"")</f>
        <v/>
      </c>
      <c r="F25" s="126" t="str">
        <f t="shared" si="10"/>
        <v/>
      </c>
      <c r="G25" s="126" t="str">
        <f t="shared" si="11"/>
        <v/>
      </c>
      <c r="H25" s="85">
        <v>0</v>
      </c>
      <c r="I25" s="85">
        <v>0</v>
      </c>
      <c r="J25" s="54" t="str">
        <f t="shared" si="12"/>
        <v/>
      </c>
      <c r="K25" s="127" t="str">
        <f t="shared" si="13"/>
        <v/>
      </c>
      <c r="L25" s="128" t="str">
        <f t="shared" si="13"/>
        <v/>
      </c>
      <c r="M25" s="129">
        <v>0</v>
      </c>
      <c r="N25" s="129">
        <v>0</v>
      </c>
      <c r="O25" s="54" t="str">
        <f t="shared" si="14"/>
        <v/>
      </c>
      <c r="P25" s="126" t="str">
        <f t="shared" si="15"/>
        <v/>
      </c>
      <c r="Q25" s="126" t="str">
        <f t="shared" si="16"/>
        <v/>
      </c>
      <c r="R25" s="85">
        <v>0</v>
      </c>
      <c r="S25" s="85">
        <v>0</v>
      </c>
      <c r="T25" s="54" t="str">
        <f t="shared" si="17"/>
        <v/>
      </c>
      <c r="U25" s="127" t="str">
        <f t="shared" si="18"/>
        <v/>
      </c>
      <c r="V25" s="128" t="str">
        <f t="shared" si="18"/>
        <v/>
      </c>
      <c r="W25" s="129">
        <v>0</v>
      </c>
      <c r="X25" s="129">
        <v>0</v>
      </c>
      <c r="Y25" s="54" t="str">
        <f t="shared" si="19"/>
        <v/>
      </c>
      <c r="Z25" s="126" t="str">
        <f t="shared" si="20"/>
        <v/>
      </c>
      <c r="AA25" s="126" t="str">
        <f t="shared" si="21"/>
        <v/>
      </c>
      <c r="AB25" s="85">
        <v>0</v>
      </c>
      <c r="AC25" s="85">
        <v>0</v>
      </c>
      <c r="AD25" s="54" t="str">
        <f t="shared" si="3"/>
        <v/>
      </c>
      <c r="AE25" s="127" t="str">
        <f t="shared" si="22"/>
        <v/>
      </c>
      <c r="AF25" s="128" t="str">
        <f t="shared" si="22"/>
        <v/>
      </c>
      <c r="AG25" s="14" t="str">
        <f t="shared" si="23"/>
        <v/>
      </c>
      <c r="AH25" s="98" t="str">
        <f t="shared" si="24"/>
        <v/>
      </c>
      <c r="AI25" s="14" t="str">
        <f t="shared" si="31"/>
        <v/>
      </c>
      <c r="AJ25" s="14" t="str">
        <f t="shared" si="25"/>
        <v/>
      </c>
      <c r="AN25" s="50" t="str">
        <f t="shared" si="4"/>
        <v>HIGH</v>
      </c>
      <c r="AO25" s="20" t="str">
        <f t="shared" si="26"/>
        <v/>
      </c>
      <c r="AP25" s="50" t="str">
        <f t="shared" si="5"/>
        <v>HIGH</v>
      </c>
      <c r="AQ25" s="20" t="str">
        <f t="shared" si="6"/>
        <v/>
      </c>
      <c r="AR25" s="20" t="str">
        <f t="shared" si="7"/>
        <v>NO</v>
      </c>
      <c r="AS25" s="20" t="str">
        <f t="shared" si="27"/>
        <v>NO</v>
      </c>
      <c r="AT25" s="20" t="str">
        <f t="shared" si="28"/>
        <v>The State did not spend its budget in the prior FFY and requested a greater amount of funds in the next FFY.</v>
      </c>
      <c r="AU25" s="20" t="str">
        <f t="shared" si="8"/>
        <v>NO</v>
      </c>
      <c r="AV25" s="20" t="str">
        <f t="shared" si="29"/>
        <v>NO</v>
      </c>
      <c r="AW25" s="20" t="str">
        <f t="shared" si="30"/>
        <v>The State did not serve all its anticipated participants in the prior FFY; however, the State anticipated more SNAP E&amp;T participants in the next FFY.</v>
      </c>
      <c r="AX25" s="20"/>
    </row>
    <row r="26" spans="1:50" x14ac:dyDescent="0.2">
      <c r="A26" s="124" t="s">
        <v>19</v>
      </c>
      <c r="B26" s="133" t="s">
        <v>36</v>
      </c>
      <c r="C26" s="129">
        <v>0</v>
      </c>
      <c r="D26" s="129">
        <v>0</v>
      </c>
      <c r="E26" s="54" t="str">
        <f t="shared" si="9"/>
        <v/>
      </c>
      <c r="F26" s="126" t="str">
        <f t="shared" si="10"/>
        <v/>
      </c>
      <c r="G26" s="126" t="str">
        <f t="shared" si="11"/>
        <v/>
      </c>
      <c r="H26" s="85">
        <v>0</v>
      </c>
      <c r="I26" s="85">
        <v>0</v>
      </c>
      <c r="J26" s="54" t="str">
        <f t="shared" si="12"/>
        <v/>
      </c>
      <c r="K26" s="127" t="str">
        <f t="shared" si="13"/>
        <v/>
      </c>
      <c r="L26" s="128" t="str">
        <f t="shared" si="13"/>
        <v/>
      </c>
      <c r="M26" s="129">
        <v>0</v>
      </c>
      <c r="N26" s="129">
        <v>0</v>
      </c>
      <c r="O26" s="54" t="str">
        <f t="shared" si="14"/>
        <v/>
      </c>
      <c r="P26" s="126" t="str">
        <f t="shared" si="15"/>
        <v/>
      </c>
      <c r="Q26" s="126" t="str">
        <f t="shared" si="16"/>
        <v/>
      </c>
      <c r="R26" s="85">
        <v>0</v>
      </c>
      <c r="S26" s="85">
        <v>0</v>
      </c>
      <c r="T26" s="54" t="str">
        <f t="shared" si="17"/>
        <v/>
      </c>
      <c r="U26" s="127" t="str">
        <f t="shared" si="18"/>
        <v/>
      </c>
      <c r="V26" s="128" t="str">
        <f t="shared" si="18"/>
        <v/>
      </c>
      <c r="W26" s="129">
        <v>0</v>
      </c>
      <c r="X26" s="129">
        <v>0</v>
      </c>
      <c r="Y26" s="54" t="str">
        <f t="shared" si="19"/>
        <v/>
      </c>
      <c r="Z26" s="126" t="str">
        <f t="shared" si="20"/>
        <v/>
      </c>
      <c r="AA26" s="126" t="str">
        <f t="shared" si="21"/>
        <v/>
      </c>
      <c r="AB26" s="85">
        <v>0</v>
      </c>
      <c r="AC26" s="85">
        <v>0</v>
      </c>
      <c r="AD26" s="54" t="str">
        <f t="shared" si="3"/>
        <v/>
      </c>
      <c r="AE26" s="127" t="str">
        <f t="shared" si="22"/>
        <v/>
      </c>
      <c r="AF26" s="128" t="str">
        <f t="shared" si="22"/>
        <v/>
      </c>
      <c r="AG26" s="14" t="str">
        <f t="shared" si="23"/>
        <v/>
      </c>
      <c r="AH26" s="98" t="str">
        <f t="shared" si="24"/>
        <v/>
      </c>
      <c r="AI26" s="14" t="str">
        <f t="shared" si="31"/>
        <v/>
      </c>
      <c r="AJ26" s="14" t="str">
        <f t="shared" si="25"/>
        <v/>
      </c>
      <c r="AN26" s="50" t="str">
        <f t="shared" si="4"/>
        <v>HIGH</v>
      </c>
      <c r="AO26" s="20" t="str">
        <f>IF(ISERROR(X26/W26),"","The State spent "&amp;TEXT(Y26,"#,##0%")&amp;" of the budget.")</f>
        <v/>
      </c>
      <c r="AP26" s="50" t="str">
        <f t="shared" si="5"/>
        <v>HIGH</v>
      </c>
      <c r="AQ26" s="20" t="str">
        <f t="shared" si="6"/>
        <v/>
      </c>
      <c r="AR26" s="20" t="str">
        <f t="shared" si="7"/>
        <v>NO</v>
      </c>
      <c r="AS26" s="20" t="str">
        <f t="shared" si="27"/>
        <v>NO</v>
      </c>
      <c r="AT26" s="20" t="str">
        <f t="shared" si="28"/>
        <v>The State did not spend its budget in the prior FFY and requested a greater amount of funds in the next FFY.</v>
      </c>
      <c r="AU26" s="20" t="str">
        <f t="shared" si="8"/>
        <v>NO</v>
      </c>
      <c r="AV26" s="20" t="str">
        <f t="shared" si="29"/>
        <v>NO</v>
      </c>
      <c r="AW26" s="20" t="str">
        <f t="shared" si="30"/>
        <v>The State did not serve all its anticipated participants in the prior FFY; however, the State anticipated more SNAP E&amp;T participants in the next FFY.</v>
      </c>
      <c r="AX26" s="20"/>
    </row>
    <row r="27" spans="1:50" x14ac:dyDescent="0.2">
      <c r="A27" s="124" t="s">
        <v>20</v>
      </c>
      <c r="B27" s="133" t="s">
        <v>36</v>
      </c>
      <c r="C27" s="129">
        <v>0</v>
      </c>
      <c r="D27" s="129">
        <v>0</v>
      </c>
      <c r="E27" s="54" t="str">
        <f t="shared" si="9"/>
        <v/>
      </c>
      <c r="F27" s="126" t="str">
        <f t="shared" si="10"/>
        <v/>
      </c>
      <c r="G27" s="126" t="str">
        <f t="shared" si="11"/>
        <v/>
      </c>
      <c r="H27" s="85">
        <v>0</v>
      </c>
      <c r="I27" s="85">
        <v>0</v>
      </c>
      <c r="J27" s="54" t="str">
        <f t="shared" si="12"/>
        <v/>
      </c>
      <c r="K27" s="127" t="str">
        <f t="shared" si="13"/>
        <v/>
      </c>
      <c r="L27" s="128" t="str">
        <f t="shared" si="13"/>
        <v/>
      </c>
      <c r="M27" s="129">
        <v>0</v>
      </c>
      <c r="N27" s="129">
        <v>0</v>
      </c>
      <c r="O27" s="54" t="str">
        <f t="shared" si="14"/>
        <v/>
      </c>
      <c r="P27" s="126" t="str">
        <f t="shared" si="15"/>
        <v/>
      </c>
      <c r="Q27" s="126" t="str">
        <f t="shared" si="16"/>
        <v/>
      </c>
      <c r="R27" s="85">
        <v>0</v>
      </c>
      <c r="S27" s="85">
        <v>0</v>
      </c>
      <c r="T27" s="54" t="str">
        <f t="shared" si="17"/>
        <v/>
      </c>
      <c r="U27" s="127" t="str">
        <f t="shared" si="18"/>
        <v/>
      </c>
      <c r="V27" s="128" t="str">
        <f t="shared" si="18"/>
        <v/>
      </c>
      <c r="W27" s="129">
        <v>0</v>
      </c>
      <c r="X27" s="129">
        <v>0</v>
      </c>
      <c r="Y27" s="54" t="str">
        <f t="shared" si="19"/>
        <v/>
      </c>
      <c r="Z27" s="126" t="str">
        <f t="shared" si="20"/>
        <v/>
      </c>
      <c r="AA27" s="126" t="str">
        <f t="shared" si="21"/>
        <v/>
      </c>
      <c r="AB27" s="85">
        <v>0</v>
      </c>
      <c r="AC27" s="85">
        <v>0</v>
      </c>
      <c r="AD27" s="54" t="str">
        <f t="shared" si="3"/>
        <v/>
      </c>
      <c r="AE27" s="127" t="str">
        <f t="shared" si="22"/>
        <v/>
      </c>
      <c r="AF27" s="128" t="str">
        <f t="shared" si="22"/>
        <v/>
      </c>
      <c r="AG27" s="14" t="str">
        <f t="shared" si="23"/>
        <v/>
      </c>
      <c r="AH27" s="98" t="str">
        <f t="shared" si="24"/>
        <v/>
      </c>
      <c r="AI27" s="14" t="str">
        <f t="shared" si="31"/>
        <v/>
      </c>
      <c r="AJ27" s="14" t="str">
        <f t="shared" si="25"/>
        <v/>
      </c>
      <c r="AN27" s="50" t="str">
        <f t="shared" si="4"/>
        <v>HIGH</v>
      </c>
      <c r="AO27" s="20" t="str">
        <f t="shared" ref="AO27:AO42" si="32">IF(ISERROR(X27/W27),"","The State spent "&amp;TEXT(Y27,"#,##0%")&amp;" of the budget.")</f>
        <v/>
      </c>
      <c r="AP27" s="50" t="str">
        <f t="shared" si="5"/>
        <v>HIGH</v>
      </c>
      <c r="AQ27" s="20" t="str">
        <f t="shared" si="6"/>
        <v/>
      </c>
      <c r="AR27" s="20" t="str">
        <f t="shared" si="7"/>
        <v>NO</v>
      </c>
      <c r="AS27" s="20" t="str">
        <f t="shared" si="27"/>
        <v>NO</v>
      </c>
      <c r="AT27" s="20" t="str">
        <f t="shared" si="28"/>
        <v>The State did not spend its budget in the prior FFY and requested a greater amount of funds in the next FFY.</v>
      </c>
      <c r="AU27" s="20" t="str">
        <f t="shared" si="8"/>
        <v>NO</v>
      </c>
      <c r="AV27" s="20" t="str">
        <f t="shared" si="29"/>
        <v>NO</v>
      </c>
      <c r="AW27" s="20" t="str">
        <f t="shared" si="30"/>
        <v>The State did not serve all its anticipated participants in the prior FFY; however, the State anticipated more SNAP E&amp;T participants in the next FFY.</v>
      </c>
    </row>
    <row r="28" spans="1:50" x14ac:dyDescent="0.2">
      <c r="A28" s="124" t="s">
        <v>21</v>
      </c>
      <c r="B28" s="133" t="s">
        <v>36</v>
      </c>
      <c r="C28" s="129">
        <v>0</v>
      </c>
      <c r="D28" s="129">
        <v>0</v>
      </c>
      <c r="E28" s="54" t="str">
        <f t="shared" si="9"/>
        <v/>
      </c>
      <c r="F28" s="126" t="str">
        <f t="shared" si="10"/>
        <v/>
      </c>
      <c r="G28" s="126" t="str">
        <f t="shared" si="11"/>
        <v/>
      </c>
      <c r="H28" s="85">
        <v>0</v>
      </c>
      <c r="I28" s="85">
        <v>0</v>
      </c>
      <c r="J28" s="54" t="str">
        <f t="shared" si="12"/>
        <v/>
      </c>
      <c r="K28" s="127" t="str">
        <f t="shared" si="13"/>
        <v/>
      </c>
      <c r="L28" s="128" t="str">
        <f t="shared" si="13"/>
        <v/>
      </c>
      <c r="M28" s="129">
        <v>0</v>
      </c>
      <c r="N28" s="129">
        <v>0</v>
      </c>
      <c r="O28" s="54" t="str">
        <f t="shared" si="14"/>
        <v/>
      </c>
      <c r="P28" s="126" t="str">
        <f t="shared" si="15"/>
        <v/>
      </c>
      <c r="Q28" s="126" t="str">
        <f t="shared" si="16"/>
        <v/>
      </c>
      <c r="R28" s="85">
        <v>0</v>
      </c>
      <c r="S28" s="85">
        <v>0</v>
      </c>
      <c r="T28" s="54" t="str">
        <f t="shared" si="17"/>
        <v/>
      </c>
      <c r="U28" s="127" t="str">
        <f t="shared" si="18"/>
        <v/>
      </c>
      <c r="V28" s="128" t="str">
        <f t="shared" si="18"/>
        <v/>
      </c>
      <c r="W28" s="129">
        <v>0</v>
      </c>
      <c r="X28" s="129">
        <v>0</v>
      </c>
      <c r="Y28" s="54" t="str">
        <f t="shared" si="19"/>
        <v/>
      </c>
      <c r="Z28" s="126" t="str">
        <f t="shared" si="20"/>
        <v/>
      </c>
      <c r="AA28" s="126" t="str">
        <f t="shared" si="21"/>
        <v/>
      </c>
      <c r="AB28" s="85">
        <v>0</v>
      </c>
      <c r="AC28" s="85">
        <v>0</v>
      </c>
      <c r="AD28" s="54" t="str">
        <f t="shared" si="3"/>
        <v/>
      </c>
      <c r="AE28" s="127" t="str">
        <f t="shared" si="22"/>
        <v/>
      </c>
      <c r="AF28" s="128" t="str">
        <f t="shared" si="22"/>
        <v/>
      </c>
      <c r="AG28" s="14" t="str">
        <f t="shared" si="23"/>
        <v/>
      </c>
      <c r="AH28" s="98" t="str">
        <f t="shared" si="24"/>
        <v/>
      </c>
      <c r="AI28" s="14" t="str">
        <f t="shared" si="31"/>
        <v/>
      </c>
      <c r="AJ28" s="14" t="str">
        <f t="shared" si="25"/>
        <v/>
      </c>
      <c r="AN28" s="50" t="str">
        <f t="shared" si="4"/>
        <v>HIGH</v>
      </c>
      <c r="AO28" s="20" t="str">
        <f t="shared" si="32"/>
        <v/>
      </c>
      <c r="AP28" s="50" t="str">
        <f t="shared" si="5"/>
        <v>HIGH</v>
      </c>
      <c r="AQ28" s="20" t="str">
        <f t="shared" si="6"/>
        <v/>
      </c>
      <c r="AR28" s="20" t="str">
        <f t="shared" si="7"/>
        <v>NO</v>
      </c>
      <c r="AS28" s="20" t="str">
        <f t="shared" si="27"/>
        <v>NO</v>
      </c>
      <c r="AT28" s="20" t="str">
        <f t="shared" si="28"/>
        <v>The State did not spend its budget in the prior FFY and requested a greater amount of funds in the next FFY.</v>
      </c>
      <c r="AU28" s="20" t="str">
        <f t="shared" si="8"/>
        <v>NO</v>
      </c>
      <c r="AV28" s="20" t="str">
        <f t="shared" si="29"/>
        <v>NO</v>
      </c>
      <c r="AW28" s="20" t="str">
        <f t="shared" si="30"/>
        <v>The State did not serve all its anticipated participants in the prior FFY; however, the State anticipated more SNAP E&amp;T participants in the next FFY.</v>
      </c>
    </row>
    <row r="29" spans="1:50" x14ac:dyDescent="0.2">
      <c r="A29" s="124" t="s">
        <v>22</v>
      </c>
      <c r="B29" s="133" t="s">
        <v>39</v>
      </c>
      <c r="C29" s="129">
        <v>0</v>
      </c>
      <c r="D29" s="129">
        <v>0</v>
      </c>
      <c r="E29" s="54" t="str">
        <f t="shared" si="9"/>
        <v/>
      </c>
      <c r="F29" s="126" t="str">
        <f t="shared" si="10"/>
        <v/>
      </c>
      <c r="G29" s="126" t="str">
        <f t="shared" si="11"/>
        <v/>
      </c>
      <c r="H29" s="85">
        <v>0</v>
      </c>
      <c r="I29" s="85">
        <v>0</v>
      </c>
      <c r="J29" s="54" t="str">
        <f t="shared" si="12"/>
        <v/>
      </c>
      <c r="K29" s="127" t="str">
        <f t="shared" si="13"/>
        <v/>
      </c>
      <c r="L29" s="128" t="str">
        <f t="shared" si="13"/>
        <v/>
      </c>
      <c r="M29" s="129">
        <v>0</v>
      </c>
      <c r="N29" s="129">
        <v>0</v>
      </c>
      <c r="O29" s="54" t="str">
        <f t="shared" si="14"/>
        <v/>
      </c>
      <c r="P29" s="126" t="str">
        <f t="shared" si="15"/>
        <v/>
      </c>
      <c r="Q29" s="126" t="str">
        <f t="shared" si="16"/>
        <v/>
      </c>
      <c r="R29" s="85">
        <v>0</v>
      </c>
      <c r="S29" s="85">
        <v>0</v>
      </c>
      <c r="T29" s="54" t="str">
        <f t="shared" si="17"/>
        <v/>
      </c>
      <c r="U29" s="127" t="str">
        <f t="shared" si="18"/>
        <v/>
      </c>
      <c r="V29" s="128" t="str">
        <f t="shared" si="18"/>
        <v/>
      </c>
      <c r="W29" s="129">
        <v>0</v>
      </c>
      <c r="X29" s="129">
        <v>0</v>
      </c>
      <c r="Y29" s="54" t="str">
        <f t="shared" si="19"/>
        <v/>
      </c>
      <c r="Z29" s="126" t="str">
        <f t="shared" si="20"/>
        <v/>
      </c>
      <c r="AA29" s="126" t="str">
        <f t="shared" si="21"/>
        <v/>
      </c>
      <c r="AB29" s="85">
        <v>0</v>
      </c>
      <c r="AC29" s="85">
        <v>0</v>
      </c>
      <c r="AD29" s="54" t="str">
        <f t="shared" si="3"/>
        <v/>
      </c>
      <c r="AE29" s="127" t="str">
        <f t="shared" si="22"/>
        <v/>
      </c>
      <c r="AF29" s="128" t="str">
        <f t="shared" si="22"/>
        <v/>
      </c>
      <c r="AG29" s="14" t="str">
        <f t="shared" si="23"/>
        <v/>
      </c>
      <c r="AH29" s="98" t="str">
        <f t="shared" si="24"/>
        <v/>
      </c>
      <c r="AI29" s="14" t="str">
        <f t="shared" si="31"/>
        <v/>
      </c>
      <c r="AJ29" s="14" t="str">
        <f t="shared" si="25"/>
        <v/>
      </c>
      <c r="AN29" s="50" t="str">
        <f t="shared" si="4"/>
        <v>HIGH</v>
      </c>
      <c r="AO29" s="20" t="str">
        <f t="shared" si="32"/>
        <v/>
      </c>
      <c r="AP29" s="50" t="str">
        <f t="shared" si="5"/>
        <v>HIGH</v>
      </c>
      <c r="AQ29" s="20" t="str">
        <f t="shared" si="6"/>
        <v/>
      </c>
      <c r="AR29" s="20" t="str">
        <f t="shared" si="7"/>
        <v>NO</v>
      </c>
      <c r="AS29" s="20" t="str">
        <f t="shared" si="27"/>
        <v>NO</v>
      </c>
      <c r="AT29" s="20" t="str">
        <f t="shared" si="28"/>
        <v>The State did not spend its budget in the prior FFY and requested a greater amount of funds in the next FFY.</v>
      </c>
      <c r="AU29" s="20" t="str">
        <f t="shared" si="8"/>
        <v>NO</v>
      </c>
      <c r="AV29" s="20" t="str">
        <f t="shared" si="29"/>
        <v>NO</v>
      </c>
      <c r="AW29" s="20" t="str">
        <f t="shared" si="30"/>
        <v>The State did not serve all its anticipated participants in the prior FFY; however, the State anticipated more SNAP E&amp;T participants in the next FFY.</v>
      </c>
    </row>
    <row r="30" spans="1:50" x14ac:dyDescent="0.2">
      <c r="A30" s="124" t="s">
        <v>23</v>
      </c>
      <c r="B30" s="133" t="s">
        <v>39</v>
      </c>
      <c r="C30" s="129">
        <v>0</v>
      </c>
      <c r="D30" s="129">
        <v>0</v>
      </c>
      <c r="E30" s="54" t="str">
        <f t="shared" si="9"/>
        <v/>
      </c>
      <c r="F30" s="126" t="str">
        <f t="shared" si="10"/>
        <v/>
      </c>
      <c r="G30" s="126" t="str">
        <f t="shared" si="11"/>
        <v/>
      </c>
      <c r="H30" s="85">
        <v>0</v>
      </c>
      <c r="I30" s="85">
        <v>0</v>
      </c>
      <c r="J30" s="54" t="str">
        <f t="shared" si="12"/>
        <v/>
      </c>
      <c r="K30" s="127" t="str">
        <f t="shared" si="13"/>
        <v/>
      </c>
      <c r="L30" s="128" t="str">
        <f t="shared" si="13"/>
        <v/>
      </c>
      <c r="M30" s="129">
        <v>0</v>
      </c>
      <c r="N30" s="129">
        <v>0</v>
      </c>
      <c r="O30" s="54" t="str">
        <f t="shared" si="14"/>
        <v/>
      </c>
      <c r="P30" s="126" t="str">
        <f t="shared" si="15"/>
        <v/>
      </c>
      <c r="Q30" s="126" t="str">
        <f t="shared" si="16"/>
        <v/>
      </c>
      <c r="R30" s="85">
        <v>0</v>
      </c>
      <c r="S30" s="85">
        <v>0</v>
      </c>
      <c r="T30" s="54" t="str">
        <f t="shared" si="17"/>
        <v/>
      </c>
      <c r="U30" s="127" t="str">
        <f t="shared" si="18"/>
        <v/>
      </c>
      <c r="V30" s="128" t="str">
        <f t="shared" si="18"/>
        <v/>
      </c>
      <c r="W30" s="129">
        <v>0</v>
      </c>
      <c r="X30" s="129">
        <v>0</v>
      </c>
      <c r="Y30" s="54" t="str">
        <f t="shared" si="19"/>
        <v/>
      </c>
      <c r="Z30" s="126" t="str">
        <f t="shared" si="20"/>
        <v/>
      </c>
      <c r="AA30" s="126" t="str">
        <f t="shared" si="21"/>
        <v/>
      </c>
      <c r="AB30" s="85">
        <v>0</v>
      </c>
      <c r="AC30" s="85">
        <v>0</v>
      </c>
      <c r="AD30" s="54" t="str">
        <f t="shared" si="3"/>
        <v/>
      </c>
      <c r="AE30" s="127" t="str">
        <f t="shared" si="22"/>
        <v/>
      </c>
      <c r="AF30" s="128" t="str">
        <f t="shared" si="22"/>
        <v/>
      </c>
      <c r="AG30" s="14" t="str">
        <f t="shared" si="23"/>
        <v/>
      </c>
      <c r="AH30" s="98" t="str">
        <f t="shared" si="24"/>
        <v/>
      </c>
      <c r="AI30" s="14" t="str">
        <f t="shared" si="31"/>
        <v/>
      </c>
      <c r="AJ30" s="14" t="str">
        <f t="shared" si="25"/>
        <v/>
      </c>
      <c r="AN30" s="50" t="str">
        <f t="shared" si="4"/>
        <v>HIGH</v>
      </c>
      <c r="AO30" s="20" t="str">
        <f t="shared" si="32"/>
        <v/>
      </c>
      <c r="AP30" s="50" t="str">
        <f t="shared" si="5"/>
        <v>HIGH</v>
      </c>
      <c r="AQ30" s="20" t="str">
        <f t="shared" si="6"/>
        <v/>
      </c>
      <c r="AR30" s="20" t="str">
        <f t="shared" si="7"/>
        <v>NO</v>
      </c>
      <c r="AS30" s="20" t="str">
        <f t="shared" si="27"/>
        <v>NO</v>
      </c>
      <c r="AT30" s="20" t="str">
        <f t="shared" si="28"/>
        <v>The State did not spend its budget in the prior FFY and requested a greater amount of funds in the next FFY.</v>
      </c>
      <c r="AU30" s="20" t="str">
        <f t="shared" si="8"/>
        <v>NO</v>
      </c>
      <c r="AV30" s="20" t="str">
        <f t="shared" si="29"/>
        <v>NO</v>
      </c>
      <c r="AW30" s="20" t="str">
        <f t="shared" si="30"/>
        <v>The State did not serve all its anticipated participants in the prior FFY; however, the State anticipated more SNAP E&amp;T participants in the next FFY.</v>
      </c>
    </row>
    <row r="31" spans="1:50" x14ac:dyDescent="0.2">
      <c r="A31" s="124" t="s">
        <v>24</v>
      </c>
      <c r="B31" s="133" t="s">
        <v>39</v>
      </c>
      <c r="C31" s="129">
        <v>0</v>
      </c>
      <c r="D31" s="129">
        <v>0</v>
      </c>
      <c r="E31" s="54" t="str">
        <f t="shared" si="9"/>
        <v/>
      </c>
      <c r="F31" s="126" t="str">
        <f t="shared" si="10"/>
        <v/>
      </c>
      <c r="G31" s="126" t="str">
        <f t="shared" si="11"/>
        <v/>
      </c>
      <c r="H31" s="85">
        <v>0</v>
      </c>
      <c r="I31" s="85">
        <v>0</v>
      </c>
      <c r="J31" s="54" t="str">
        <f t="shared" si="12"/>
        <v/>
      </c>
      <c r="K31" s="127" t="str">
        <f t="shared" si="13"/>
        <v/>
      </c>
      <c r="L31" s="128" t="str">
        <f t="shared" si="13"/>
        <v/>
      </c>
      <c r="M31" s="129">
        <v>0</v>
      </c>
      <c r="N31" s="129">
        <v>0</v>
      </c>
      <c r="O31" s="54" t="str">
        <f t="shared" si="14"/>
        <v/>
      </c>
      <c r="P31" s="126" t="str">
        <f t="shared" si="15"/>
        <v/>
      </c>
      <c r="Q31" s="126" t="str">
        <f t="shared" si="16"/>
        <v/>
      </c>
      <c r="R31" s="85">
        <v>0</v>
      </c>
      <c r="S31" s="85">
        <v>0</v>
      </c>
      <c r="T31" s="54" t="str">
        <f t="shared" si="17"/>
        <v/>
      </c>
      <c r="U31" s="127" t="str">
        <f t="shared" si="18"/>
        <v/>
      </c>
      <c r="V31" s="128" t="str">
        <f t="shared" si="18"/>
        <v/>
      </c>
      <c r="W31" s="129">
        <v>0</v>
      </c>
      <c r="X31" s="129">
        <v>0</v>
      </c>
      <c r="Y31" s="54" t="str">
        <f t="shared" si="19"/>
        <v/>
      </c>
      <c r="Z31" s="126" t="str">
        <f t="shared" si="20"/>
        <v/>
      </c>
      <c r="AA31" s="126" t="str">
        <f t="shared" si="21"/>
        <v/>
      </c>
      <c r="AB31" s="85">
        <v>0</v>
      </c>
      <c r="AC31" s="85">
        <v>0</v>
      </c>
      <c r="AD31" s="54" t="str">
        <f t="shared" si="3"/>
        <v/>
      </c>
      <c r="AE31" s="127" t="str">
        <f t="shared" si="22"/>
        <v/>
      </c>
      <c r="AF31" s="128" t="str">
        <f t="shared" si="22"/>
        <v/>
      </c>
      <c r="AG31" s="14" t="str">
        <f t="shared" si="23"/>
        <v/>
      </c>
      <c r="AH31" s="98" t="str">
        <f t="shared" si="24"/>
        <v/>
      </c>
      <c r="AI31" s="14" t="str">
        <f t="shared" si="31"/>
        <v/>
      </c>
      <c r="AJ31" s="14" t="str">
        <f t="shared" si="25"/>
        <v/>
      </c>
      <c r="AN31" s="50" t="str">
        <f t="shared" si="4"/>
        <v>HIGH</v>
      </c>
      <c r="AO31" s="20" t="str">
        <f t="shared" si="32"/>
        <v/>
      </c>
      <c r="AP31" s="50" t="str">
        <f t="shared" si="5"/>
        <v>HIGH</v>
      </c>
      <c r="AQ31" s="20" t="str">
        <f t="shared" si="6"/>
        <v/>
      </c>
      <c r="AR31" s="20" t="str">
        <f t="shared" si="7"/>
        <v>NO</v>
      </c>
      <c r="AS31" s="20" t="str">
        <f t="shared" si="27"/>
        <v>NO</v>
      </c>
      <c r="AT31" s="20" t="str">
        <f t="shared" si="28"/>
        <v>The State did not spend its budget in the prior FFY and requested a greater amount of funds in the next FFY.</v>
      </c>
      <c r="AU31" s="20" t="str">
        <f t="shared" si="8"/>
        <v>NO</v>
      </c>
      <c r="AV31" s="20" t="str">
        <f t="shared" si="29"/>
        <v>NO</v>
      </c>
      <c r="AW31" s="20" t="str">
        <f t="shared" si="30"/>
        <v>The State did not serve all its anticipated participants in the prior FFY; however, the State anticipated more SNAP E&amp;T participants in the next FFY.</v>
      </c>
    </row>
    <row r="32" spans="1:50" x14ac:dyDescent="0.2">
      <c r="A32" s="124" t="s">
        <v>25</v>
      </c>
      <c r="B32" s="133" t="s">
        <v>39</v>
      </c>
      <c r="C32" s="129">
        <v>0</v>
      </c>
      <c r="D32" s="129">
        <v>0</v>
      </c>
      <c r="E32" s="54" t="str">
        <f t="shared" si="9"/>
        <v/>
      </c>
      <c r="F32" s="126" t="str">
        <f t="shared" si="10"/>
        <v/>
      </c>
      <c r="G32" s="126" t="str">
        <f t="shared" si="11"/>
        <v/>
      </c>
      <c r="H32" s="85">
        <v>0</v>
      </c>
      <c r="I32" s="85">
        <v>0</v>
      </c>
      <c r="J32" s="54" t="str">
        <f t="shared" si="12"/>
        <v/>
      </c>
      <c r="K32" s="127" t="str">
        <f t="shared" si="13"/>
        <v/>
      </c>
      <c r="L32" s="128" t="str">
        <f t="shared" si="13"/>
        <v/>
      </c>
      <c r="M32" s="129">
        <v>0</v>
      </c>
      <c r="N32" s="129">
        <v>0</v>
      </c>
      <c r="O32" s="54" t="str">
        <f t="shared" si="14"/>
        <v/>
      </c>
      <c r="P32" s="126" t="str">
        <f t="shared" si="15"/>
        <v/>
      </c>
      <c r="Q32" s="126" t="str">
        <f t="shared" si="16"/>
        <v/>
      </c>
      <c r="R32" s="85">
        <v>0</v>
      </c>
      <c r="S32" s="85">
        <v>0</v>
      </c>
      <c r="T32" s="54" t="str">
        <f t="shared" si="17"/>
        <v/>
      </c>
      <c r="U32" s="127" t="str">
        <f t="shared" si="18"/>
        <v/>
      </c>
      <c r="V32" s="128" t="str">
        <f t="shared" si="18"/>
        <v/>
      </c>
      <c r="W32" s="129">
        <v>0</v>
      </c>
      <c r="X32" s="129">
        <v>0</v>
      </c>
      <c r="Y32" s="54" t="str">
        <f t="shared" si="19"/>
        <v/>
      </c>
      <c r="Z32" s="126" t="str">
        <f t="shared" si="20"/>
        <v/>
      </c>
      <c r="AA32" s="126" t="str">
        <f t="shared" si="21"/>
        <v/>
      </c>
      <c r="AB32" s="85">
        <v>0</v>
      </c>
      <c r="AC32" s="85">
        <v>0</v>
      </c>
      <c r="AD32" s="54" t="str">
        <f t="shared" si="3"/>
        <v/>
      </c>
      <c r="AE32" s="127" t="str">
        <f t="shared" si="22"/>
        <v/>
      </c>
      <c r="AF32" s="128" t="str">
        <f t="shared" si="22"/>
        <v/>
      </c>
      <c r="AG32" s="14" t="str">
        <f t="shared" si="23"/>
        <v/>
      </c>
      <c r="AH32" s="98" t="str">
        <f t="shared" si="24"/>
        <v/>
      </c>
      <c r="AI32" s="14" t="str">
        <f t="shared" si="31"/>
        <v/>
      </c>
      <c r="AJ32" s="14" t="str">
        <f t="shared" si="25"/>
        <v/>
      </c>
      <c r="AN32" s="50" t="str">
        <f t="shared" si="4"/>
        <v>HIGH</v>
      </c>
      <c r="AO32" s="20" t="str">
        <f t="shared" si="32"/>
        <v/>
      </c>
      <c r="AP32" s="50" t="str">
        <f t="shared" si="5"/>
        <v>HIGH</v>
      </c>
      <c r="AQ32" s="20" t="str">
        <f t="shared" si="6"/>
        <v/>
      </c>
      <c r="AR32" s="20" t="str">
        <f t="shared" si="7"/>
        <v>NO</v>
      </c>
      <c r="AS32" s="20" t="str">
        <f t="shared" si="27"/>
        <v>NO</v>
      </c>
      <c r="AT32" s="20" t="str">
        <f t="shared" si="28"/>
        <v>The State did not spend its budget in the prior FFY and requested a greater amount of funds in the next FFY.</v>
      </c>
      <c r="AU32" s="20" t="str">
        <f t="shared" si="8"/>
        <v>NO</v>
      </c>
      <c r="AV32" s="20" t="str">
        <f t="shared" si="29"/>
        <v>NO</v>
      </c>
      <c r="AW32" s="20" t="str">
        <f t="shared" si="30"/>
        <v>The State did not serve all its anticipated participants in the prior FFY; however, the State anticipated more SNAP E&amp;T participants in the next FFY.</v>
      </c>
    </row>
    <row r="33" spans="1:49" x14ac:dyDescent="0.2">
      <c r="A33" s="124" t="s">
        <v>26</v>
      </c>
      <c r="B33" s="133" t="s">
        <v>39</v>
      </c>
      <c r="C33" s="129">
        <v>0</v>
      </c>
      <c r="D33" s="129">
        <v>0</v>
      </c>
      <c r="E33" s="54" t="str">
        <f t="shared" si="9"/>
        <v/>
      </c>
      <c r="F33" s="126" t="str">
        <f t="shared" si="10"/>
        <v/>
      </c>
      <c r="G33" s="126" t="str">
        <f t="shared" si="11"/>
        <v/>
      </c>
      <c r="H33" s="85">
        <v>0</v>
      </c>
      <c r="I33" s="85">
        <v>0</v>
      </c>
      <c r="J33" s="54" t="str">
        <f t="shared" si="12"/>
        <v/>
      </c>
      <c r="K33" s="127" t="str">
        <f t="shared" si="13"/>
        <v/>
      </c>
      <c r="L33" s="128" t="str">
        <f t="shared" si="13"/>
        <v/>
      </c>
      <c r="M33" s="129">
        <v>0</v>
      </c>
      <c r="N33" s="129">
        <v>0</v>
      </c>
      <c r="O33" s="54" t="str">
        <f t="shared" si="14"/>
        <v/>
      </c>
      <c r="P33" s="126" t="str">
        <f t="shared" si="15"/>
        <v/>
      </c>
      <c r="Q33" s="126" t="str">
        <f t="shared" si="16"/>
        <v/>
      </c>
      <c r="R33" s="85">
        <v>0</v>
      </c>
      <c r="S33" s="85">
        <v>0</v>
      </c>
      <c r="T33" s="54" t="str">
        <f t="shared" si="17"/>
        <v/>
      </c>
      <c r="U33" s="127" t="str">
        <f t="shared" si="18"/>
        <v/>
      </c>
      <c r="V33" s="128" t="str">
        <f t="shared" si="18"/>
        <v/>
      </c>
      <c r="W33" s="129">
        <v>0</v>
      </c>
      <c r="X33" s="129">
        <v>0</v>
      </c>
      <c r="Y33" s="54" t="str">
        <f t="shared" si="19"/>
        <v/>
      </c>
      <c r="Z33" s="126" t="str">
        <f t="shared" si="20"/>
        <v/>
      </c>
      <c r="AA33" s="126" t="str">
        <f t="shared" si="21"/>
        <v/>
      </c>
      <c r="AB33" s="85">
        <v>0</v>
      </c>
      <c r="AC33" s="85">
        <v>0</v>
      </c>
      <c r="AD33" s="54" t="str">
        <f t="shared" si="3"/>
        <v/>
      </c>
      <c r="AE33" s="127" t="str">
        <f t="shared" si="22"/>
        <v/>
      </c>
      <c r="AF33" s="128" t="str">
        <f t="shared" si="22"/>
        <v/>
      </c>
      <c r="AG33" s="14" t="str">
        <f t="shared" si="23"/>
        <v/>
      </c>
      <c r="AH33" s="98" t="str">
        <f t="shared" si="24"/>
        <v/>
      </c>
      <c r="AI33" s="14" t="str">
        <f t="shared" si="31"/>
        <v/>
      </c>
      <c r="AJ33" s="14" t="str">
        <f t="shared" si="25"/>
        <v/>
      </c>
      <c r="AN33" s="50" t="str">
        <f t="shared" si="4"/>
        <v>HIGH</v>
      </c>
      <c r="AO33" s="20" t="str">
        <f t="shared" si="32"/>
        <v/>
      </c>
      <c r="AP33" s="50" t="str">
        <f t="shared" si="5"/>
        <v>HIGH</v>
      </c>
      <c r="AQ33" s="20" t="str">
        <f t="shared" si="6"/>
        <v/>
      </c>
      <c r="AR33" s="20" t="str">
        <f t="shared" si="7"/>
        <v>NO</v>
      </c>
      <c r="AS33" s="20" t="str">
        <f t="shared" si="27"/>
        <v>NO</v>
      </c>
      <c r="AT33" s="20" t="str">
        <f t="shared" si="28"/>
        <v>The State did not spend its budget in the prior FFY and requested a greater amount of funds in the next FFY.</v>
      </c>
      <c r="AU33" s="20" t="str">
        <f t="shared" si="8"/>
        <v>NO</v>
      </c>
      <c r="AV33" s="20" t="str">
        <f t="shared" si="29"/>
        <v>NO</v>
      </c>
      <c r="AW33" s="20" t="str">
        <f t="shared" si="30"/>
        <v>The State did not serve all its anticipated participants in the prior FFY; however, the State anticipated more SNAP E&amp;T participants in the next FFY.</v>
      </c>
    </row>
    <row r="34" spans="1:49" x14ac:dyDescent="0.2">
      <c r="A34" s="124" t="s">
        <v>27</v>
      </c>
      <c r="B34" s="133" t="s">
        <v>39</v>
      </c>
      <c r="C34" s="129">
        <v>0</v>
      </c>
      <c r="D34" s="129">
        <v>0</v>
      </c>
      <c r="E34" s="54" t="str">
        <f t="shared" si="9"/>
        <v/>
      </c>
      <c r="F34" s="126" t="str">
        <f t="shared" si="10"/>
        <v/>
      </c>
      <c r="G34" s="126" t="str">
        <f t="shared" si="11"/>
        <v/>
      </c>
      <c r="H34" s="85">
        <v>0</v>
      </c>
      <c r="I34" s="85">
        <v>0</v>
      </c>
      <c r="J34" s="54" t="str">
        <f t="shared" si="12"/>
        <v/>
      </c>
      <c r="K34" s="127" t="str">
        <f t="shared" si="13"/>
        <v/>
      </c>
      <c r="L34" s="128" t="str">
        <f t="shared" si="13"/>
        <v/>
      </c>
      <c r="M34" s="129">
        <v>0</v>
      </c>
      <c r="N34" s="129">
        <v>0</v>
      </c>
      <c r="O34" s="54" t="str">
        <f t="shared" si="14"/>
        <v/>
      </c>
      <c r="P34" s="126" t="str">
        <f t="shared" si="15"/>
        <v/>
      </c>
      <c r="Q34" s="126" t="str">
        <f t="shared" si="16"/>
        <v/>
      </c>
      <c r="R34" s="85">
        <v>0</v>
      </c>
      <c r="S34" s="85">
        <v>0</v>
      </c>
      <c r="T34" s="54" t="str">
        <f t="shared" si="17"/>
        <v/>
      </c>
      <c r="U34" s="127" t="str">
        <f t="shared" si="18"/>
        <v/>
      </c>
      <c r="V34" s="128" t="str">
        <f t="shared" si="18"/>
        <v/>
      </c>
      <c r="W34" s="129">
        <v>0</v>
      </c>
      <c r="X34" s="129">
        <v>0</v>
      </c>
      <c r="Y34" s="54" t="str">
        <f t="shared" si="19"/>
        <v/>
      </c>
      <c r="Z34" s="126" t="str">
        <f t="shared" si="20"/>
        <v/>
      </c>
      <c r="AA34" s="126" t="str">
        <f t="shared" si="21"/>
        <v/>
      </c>
      <c r="AB34" s="85">
        <v>0</v>
      </c>
      <c r="AC34" s="85">
        <v>0</v>
      </c>
      <c r="AD34" s="54" t="str">
        <f t="shared" si="3"/>
        <v/>
      </c>
      <c r="AE34" s="127" t="str">
        <f t="shared" si="22"/>
        <v/>
      </c>
      <c r="AF34" s="128" t="str">
        <f t="shared" si="22"/>
        <v/>
      </c>
      <c r="AG34" s="14" t="str">
        <f t="shared" si="23"/>
        <v/>
      </c>
      <c r="AH34" s="98" t="str">
        <f t="shared" si="24"/>
        <v/>
      </c>
      <c r="AI34" s="14" t="str">
        <f t="shared" si="31"/>
        <v/>
      </c>
      <c r="AJ34" s="14" t="str">
        <f t="shared" si="25"/>
        <v/>
      </c>
      <c r="AN34" s="50" t="str">
        <f t="shared" si="4"/>
        <v>HIGH</v>
      </c>
      <c r="AO34" s="20" t="str">
        <f t="shared" si="32"/>
        <v/>
      </c>
      <c r="AP34" s="50" t="str">
        <f t="shared" si="5"/>
        <v>HIGH</v>
      </c>
      <c r="AQ34" s="20" t="str">
        <f t="shared" si="6"/>
        <v/>
      </c>
      <c r="AR34" s="20" t="str">
        <f t="shared" si="7"/>
        <v>NO</v>
      </c>
      <c r="AS34" s="20" t="str">
        <f t="shared" si="27"/>
        <v>NO</v>
      </c>
      <c r="AT34" s="20" t="str">
        <f t="shared" si="28"/>
        <v>The State did not spend its budget in the prior FFY and requested a greater amount of funds in the next FFY.</v>
      </c>
      <c r="AU34" s="20" t="str">
        <f t="shared" si="8"/>
        <v>NO</v>
      </c>
      <c r="AV34" s="20" t="str">
        <f t="shared" si="29"/>
        <v>NO</v>
      </c>
      <c r="AW34" s="20" t="str">
        <f t="shared" si="30"/>
        <v>The State did not serve all its anticipated participants in the prior FFY; however, the State anticipated more SNAP E&amp;T participants in the next FFY.</v>
      </c>
    </row>
    <row r="35" spans="1:49" x14ac:dyDescent="0.2">
      <c r="A35" s="124" t="s">
        <v>28</v>
      </c>
      <c r="B35" s="133" t="s">
        <v>39</v>
      </c>
      <c r="C35" s="129">
        <v>0</v>
      </c>
      <c r="D35" s="129">
        <v>0</v>
      </c>
      <c r="E35" s="54" t="str">
        <f t="shared" si="9"/>
        <v/>
      </c>
      <c r="F35" s="126" t="str">
        <f t="shared" si="10"/>
        <v/>
      </c>
      <c r="G35" s="126" t="str">
        <f t="shared" si="11"/>
        <v/>
      </c>
      <c r="H35" s="85">
        <v>0</v>
      </c>
      <c r="I35" s="85">
        <v>0</v>
      </c>
      <c r="J35" s="54" t="str">
        <f t="shared" si="12"/>
        <v/>
      </c>
      <c r="K35" s="127" t="str">
        <f t="shared" si="13"/>
        <v/>
      </c>
      <c r="L35" s="128" t="str">
        <f t="shared" si="13"/>
        <v/>
      </c>
      <c r="M35" s="129">
        <v>0</v>
      </c>
      <c r="N35" s="129">
        <v>0</v>
      </c>
      <c r="O35" s="54" t="str">
        <f t="shared" si="14"/>
        <v/>
      </c>
      <c r="P35" s="126" t="str">
        <f t="shared" si="15"/>
        <v/>
      </c>
      <c r="Q35" s="126" t="str">
        <f t="shared" si="16"/>
        <v/>
      </c>
      <c r="R35" s="85">
        <v>0</v>
      </c>
      <c r="S35" s="85">
        <v>0</v>
      </c>
      <c r="T35" s="54" t="str">
        <f t="shared" si="17"/>
        <v/>
      </c>
      <c r="U35" s="127" t="str">
        <f t="shared" si="18"/>
        <v/>
      </c>
      <c r="V35" s="128" t="str">
        <f t="shared" si="18"/>
        <v/>
      </c>
      <c r="W35" s="129">
        <v>0</v>
      </c>
      <c r="X35" s="129">
        <v>0</v>
      </c>
      <c r="Y35" s="54" t="str">
        <f t="shared" si="19"/>
        <v/>
      </c>
      <c r="Z35" s="126" t="str">
        <f t="shared" si="20"/>
        <v/>
      </c>
      <c r="AA35" s="126" t="str">
        <f t="shared" si="21"/>
        <v/>
      </c>
      <c r="AB35" s="85">
        <v>0</v>
      </c>
      <c r="AC35" s="85">
        <v>0</v>
      </c>
      <c r="AD35" s="54" t="str">
        <f t="shared" si="3"/>
        <v/>
      </c>
      <c r="AE35" s="127" t="str">
        <f t="shared" si="22"/>
        <v/>
      </c>
      <c r="AF35" s="128" t="str">
        <f t="shared" si="22"/>
        <v/>
      </c>
      <c r="AG35" s="14" t="str">
        <f t="shared" si="23"/>
        <v/>
      </c>
      <c r="AH35" s="98" t="str">
        <f t="shared" si="24"/>
        <v/>
      </c>
      <c r="AI35" s="14" t="str">
        <f t="shared" si="31"/>
        <v/>
      </c>
      <c r="AJ35" s="14" t="str">
        <f t="shared" si="25"/>
        <v/>
      </c>
      <c r="AN35" s="50" t="str">
        <f t="shared" si="4"/>
        <v>HIGH</v>
      </c>
      <c r="AO35" s="20" t="str">
        <f t="shared" si="32"/>
        <v/>
      </c>
      <c r="AP35" s="50" t="str">
        <f t="shared" si="5"/>
        <v>HIGH</v>
      </c>
      <c r="AQ35" s="20" t="str">
        <f t="shared" si="6"/>
        <v/>
      </c>
      <c r="AR35" s="20" t="str">
        <f t="shared" si="7"/>
        <v>NO</v>
      </c>
      <c r="AS35" s="20" t="str">
        <f t="shared" si="27"/>
        <v>NO</v>
      </c>
      <c r="AT35" s="20" t="str">
        <f t="shared" si="28"/>
        <v>The State did not spend its budget in the prior FFY and requested a greater amount of funds in the next FFY.</v>
      </c>
      <c r="AU35" s="20" t="str">
        <f t="shared" si="8"/>
        <v>NO</v>
      </c>
      <c r="AV35" s="20" t="str">
        <f t="shared" si="29"/>
        <v>NO</v>
      </c>
      <c r="AW35" s="20" t="str">
        <f t="shared" si="30"/>
        <v>The State did not serve all its anticipated participants in the prior FFY; however, the State anticipated more SNAP E&amp;T participants in the next FFY.</v>
      </c>
    </row>
    <row r="36" spans="1:49" x14ac:dyDescent="0.2">
      <c r="A36" s="124" t="s">
        <v>29</v>
      </c>
      <c r="B36" s="133" t="s">
        <v>39</v>
      </c>
      <c r="C36" s="129">
        <v>0</v>
      </c>
      <c r="D36" s="129">
        <v>0</v>
      </c>
      <c r="E36" s="54" t="str">
        <f t="shared" si="9"/>
        <v/>
      </c>
      <c r="F36" s="126" t="str">
        <f t="shared" si="10"/>
        <v/>
      </c>
      <c r="G36" s="126" t="str">
        <f t="shared" si="11"/>
        <v/>
      </c>
      <c r="H36" s="85">
        <v>0</v>
      </c>
      <c r="I36" s="85">
        <v>0</v>
      </c>
      <c r="J36" s="54" t="str">
        <f t="shared" si="12"/>
        <v/>
      </c>
      <c r="K36" s="127" t="str">
        <f t="shared" si="13"/>
        <v/>
      </c>
      <c r="L36" s="128" t="str">
        <f t="shared" si="13"/>
        <v/>
      </c>
      <c r="M36" s="129">
        <v>0</v>
      </c>
      <c r="N36" s="129">
        <v>0</v>
      </c>
      <c r="O36" s="54" t="str">
        <f t="shared" si="14"/>
        <v/>
      </c>
      <c r="P36" s="126" t="str">
        <f t="shared" si="15"/>
        <v/>
      </c>
      <c r="Q36" s="126" t="str">
        <f t="shared" si="16"/>
        <v/>
      </c>
      <c r="R36" s="85">
        <v>0</v>
      </c>
      <c r="S36" s="85">
        <v>0</v>
      </c>
      <c r="T36" s="54" t="str">
        <f t="shared" si="17"/>
        <v/>
      </c>
      <c r="U36" s="127" t="str">
        <f t="shared" si="18"/>
        <v/>
      </c>
      <c r="V36" s="128" t="str">
        <f t="shared" si="18"/>
        <v/>
      </c>
      <c r="W36" s="129">
        <v>0</v>
      </c>
      <c r="X36" s="129">
        <v>0</v>
      </c>
      <c r="Y36" s="54" t="str">
        <f t="shared" si="19"/>
        <v/>
      </c>
      <c r="Z36" s="126" t="str">
        <f t="shared" si="20"/>
        <v/>
      </c>
      <c r="AA36" s="126" t="str">
        <f t="shared" si="21"/>
        <v/>
      </c>
      <c r="AB36" s="85">
        <v>0</v>
      </c>
      <c r="AC36" s="85">
        <v>0</v>
      </c>
      <c r="AD36" s="54" t="str">
        <f t="shared" si="3"/>
        <v/>
      </c>
      <c r="AE36" s="127" t="str">
        <f t="shared" si="22"/>
        <v/>
      </c>
      <c r="AF36" s="128" t="str">
        <f t="shared" si="22"/>
        <v/>
      </c>
      <c r="AG36" s="14" t="str">
        <f t="shared" si="23"/>
        <v/>
      </c>
      <c r="AH36" s="98" t="str">
        <f t="shared" si="24"/>
        <v/>
      </c>
      <c r="AI36" s="14" t="str">
        <f t="shared" si="31"/>
        <v/>
      </c>
      <c r="AJ36" s="14" t="str">
        <f t="shared" si="25"/>
        <v/>
      </c>
      <c r="AN36" s="50" t="str">
        <f t="shared" si="4"/>
        <v>HIGH</v>
      </c>
      <c r="AO36" s="20" t="str">
        <f t="shared" si="32"/>
        <v/>
      </c>
      <c r="AP36" s="50" t="str">
        <f t="shared" si="5"/>
        <v>HIGH</v>
      </c>
      <c r="AQ36" s="20" t="str">
        <f t="shared" si="6"/>
        <v/>
      </c>
      <c r="AR36" s="20" t="str">
        <f t="shared" si="7"/>
        <v>NO</v>
      </c>
      <c r="AS36" s="20" t="str">
        <f t="shared" si="27"/>
        <v>NO</v>
      </c>
      <c r="AT36" s="20" t="str">
        <f t="shared" si="28"/>
        <v>The State did not spend its budget in the prior FFY and requested a greater amount of funds in the next FFY.</v>
      </c>
      <c r="AU36" s="20" t="str">
        <f t="shared" si="8"/>
        <v>NO</v>
      </c>
      <c r="AV36" s="20" t="str">
        <f t="shared" si="29"/>
        <v>NO</v>
      </c>
      <c r="AW36" s="20" t="str">
        <f t="shared" si="30"/>
        <v>The State did not serve all its anticipated participants in the prior FFY; however, the State anticipated more SNAP E&amp;T participants in the next FFY.</v>
      </c>
    </row>
    <row r="37" spans="1:49" x14ac:dyDescent="0.2">
      <c r="A37" s="124" t="s">
        <v>30</v>
      </c>
      <c r="B37" s="133" t="s">
        <v>36</v>
      </c>
      <c r="C37" s="129">
        <v>0</v>
      </c>
      <c r="D37" s="129">
        <v>0</v>
      </c>
      <c r="E37" s="54" t="str">
        <f t="shared" si="9"/>
        <v/>
      </c>
      <c r="F37" s="126" t="str">
        <f t="shared" si="10"/>
        <v/>
      </c>
      <c r="G37" s="126" t="str">
        <f t="shared" si="11"/>
        <v/>
      </c>
      <c r="H37" s="85">
        <v>0</v>
      </c>
      <c r="I37" s="85">
        <v>0</v>
      </c>
      <c r="J37" s="54" t="str">
        <f t="shared" si="12"/>
        <v/>
      </c>
      <c r="K37" s="127" t="str">
        <f t="shared" si="13"/>
        <v/>
      </c>
      <c r="L37" s="128" t="str">
        <f t="shared" si="13"/>
        <v/>
      </c>
      <c r="M37" s="129">
        <v>0</v>
      </c>
      <c r="N37" s="129">
        <v>0</v>
      </c>
      <c r="O37" s="54" t="str">
        <f t="shared" si="14"/>
        <v/>
      </c>
      <c r="P37" s="126" t="str">
        <f t="shared" si="15"/>
        <v/>
      </c>
      <c r="Q37" s="126" t="str">
        <f t="shared" si="16"/>
        <v/>
      </c>
      <c r="R37" s="85">
        <v>0</v>
      </c>
      <c r="S37" s="85">
        <v>0</v>
      </c>
      <c r="T37" s="54" t="str">
        <f t="shared" si="17"/>
        <v/>
      </c>
      <c r="U37" s="127" t="str">
        <f t="shared" si="18"/>
        <v/>
      </c>
      <c r="V37" s="128" t="str">
        <f t="shared" si="18"/>
        <v/>
      </c>
      <c r="W37" s="129">
        <v>0</v>
      </c>
      <c r="X37" s="129">
        <v>0</v>
      </c>
      <c r="Y37" s="54" t="str">
        <f t="shared" si="19"/>
        <v/>
      </c>
      <c r="Z37" s="126" t="str">
        <f>IF(OR(W37=0,SUM($W$19:$W$42)=0),"",W37/SUM($W$19:$W$42))</f>
        <v/>
      </c>
      <c r="AA37" s="126" t="str">
        <f t="shared" si="21"/>
        <v/>
      </c>
      <c r="AB37" s="85">
        <v>0</v>
      </c>
      <c r="AC37" s="85">
        <v>0</v>
      </c>
      <c r="AD37" s="54" t="str">
        <f t="shared" si="3"/>
        <v/>
      </c>
      <c r="AE37" s="127" t="str">
        <f t="shared" si="22"/>
        <v/>
      </c>
      <c r="AF37" s="128" t="str">
        <f t="shared" si="22"/>
        <v/>
      </c>
      <c r="AG37" s="14" t="str">
        <f t="shared" si="23"/>
        <v/>
      </c>
      <c r="AH37" s="98" t="str">
        <f t="shared" si="24"/>
        <v/>
      </c>
      <c r="AI37" s="14" t="str">
        <f t="shared" si="31"/>
        <v/>
      </c>
      <c r="AJ37" s="14" t="str">
        <f t="shared" si="25"/>
        <v/>
      </c>
      <c r="AN37" s="50" t="str">
        <f t="shared" si="4"/>
        <v>HIGH</v>
      </c>
      <c r="AO37" s="20" t="str">
        <f t="shared" si="32"/>
        <v/>
      </c>
      <c r="AP37" s="50" t="str">
        <f t="shared" si="5"/>
        <v>HIGH</v>
      </c>
      <c r="AQ37" s="20" t="str">
        <f t="shared" si="6"/>
        <v/>
      </c>
      <c r="AR37" s="20" t="str">
        <f t="shared" si="7"/>
        <v>NO</v>
      </c>
      <c r="AS37" s="20" t="str">
        <f t="shared" si="27"/>
        <v>NO</v>
      </c>
      <c r="AT37" s="20" t="str">
        <f t="shared" si="28"/>
        <v>The State did not spend its budget in the prior FFY and requested a greater amount of funds in the next FFY.</v>
      </c>
      <c r="AU37" s="20" t="str">
        <f t="shared" si="8"/>
        <v>NO</v>
      </c>
      <c r="AV37" s="20" t="str">
        <f t="shared" si="29"/>
        <v>NO</v>
      </c>
      <c r="AW37" s="20" t="str">
        <f t="shared" si="30"/>
        <v>The State did not serve all its anticipated participants in the prior FFY; however, the State anticipated more SNAP E&amp;T participants in the next FFY.</v>
      </c>
    </row>
    <row r="38" spans="1:49" x14ac:dyDescent="0.2">
      <c r="A38" s="124" t="s">
        <v>31</v>
      </c>
      <c r="B38" s="133" t="s">
        <v>36</v>
      </c>
      <c r="C38" s="129">
        <v>0</v>
      </c>
      <c r="D38" s="129">
        <v>0</v>
      </c>
      <c r="E38" s="54" t="str">
        <f t="shared" si="9"/>
        <v/>
      </c>
      <c r="F38" s="126" t="str">
        <f t="shared" si="10"/>
        <v/>
      </c>
      <c r="G38" s="126" t="str">
        <f t="shared" si="11"/>
        <v/>
      </c>
      <c r="H38" s="85">
        <v>0</v>
      </c>
      <c r="I38" s="85">
        <v>0</v>
      </c>
      <c r="J38" s="54" t="str">
        <f t="shared" si="12"/>
        <v/>
      </c>
      <c r="K38" s="127" t="str">
        <f t="shared" si="13"/>
        <v/>
      </c>
      <c r="L38" s="128" t="str">
        <f t="shared" si="13"/>
        <v/>
      </c>
      <c r="M38" s="129">
        <v>0</v>
      </c>
      <c r="N38" s="129">
        <v>0</v>
      </c>
      <c r="O38" s="54" t="str">
        <f t="shared" si="14"/>
        <v/>
      </c>
      <c r="P38" s="126" t="str">
        <f t="shared" si="15"/>
        <v/>
      </c>
      <c r="Q38" s="126" t="str">
        <f t="shared" si="16"/>
        <v/>
      </c>
      <c r="R38" s="85">
        <v>0</v>
      </c>
      <c r="S38" s="85">
        <v>0</v>
      </c>
      <c r="T38" s="54" t="str">
        <f t="shared" si="17"/>
        <v/>
      </c>
      <c r="U38" s="127" t="str">
        <f t="shared" si="18"/>
        <v/>
      </c>
      <c r="V38" s="128" t="str">
        <f t="shared" si="18"/>
        <v/>
      </c>
      <c r="W38" s="129">
        <v>0</v>
      </c>
      <c r="X38" s="129">
        <v>0</v>
      </c>
      <c r="Y38" s="54" t="str">
        <f t="shared" si="19"/>
        <v/>
      </c>
      <c r="Z38" s="126" t="str">
        <f t="shared" si="20"/>
        <v/>
      </c>
      <c r="AA38" s="126" t="str">
        <f t="shared" si="21"/>
        <v/>
      </c>
      <c r="AB38" s="85">
        <v>0</v>
      </c>
      <c r="AC38" s="85">
        <v>0</v>
      </c>
      <c r="AD38" s="54" t="str">
        <f t="shared" si="3"/>
        <v/>
      </c>
      <c r="AE38" s="127" t="str">
        <f t="shared" si="22"/>
        <v/>
      </c>
      <c r="AF38" s="128" t="str">
        <f t="shared" si="22"/>
        <v/>
      </c>
      <c r="AG38" s="14" t="str">
        <f>IF(OR(AN38="LOW",AN38="HIGH"),AO38,"OK")</f>
        <v/>
      </c>
      <c r="AH38" s="98" t="str">
        <f t="shared" si="24"/>
        <v/>
      </c>
      <c r="AI38" s="14" t="str">
        <f t="shared" si="31"/>
        <v/>
      </c>
      <c r="AJ38" s="14" t="str">
        <f t="shared" si="25"/>
        <v/>
      </c>
      <c r="AN38" s="50" t="str">
        <f t="shared" si="4"/>
        <v>HIGH</v>
      </c>
      <c r="AO38" s="20" t="str">
        <f t="shared" si="32"/>
        <v/>
      </c>
      <c r="AP38" s="50" t="str">
        <f t="shared" si="5"/>
        <v>HIGH</v>
      </c>
      <c r="AQ38" s="20" t="str">
        <f t="shared" si="6"/>
        <v/>
      </c>
      <c r="AR38" s="20" t="str">
        <f t="shared" si="7"/>
        <v>NO</v>
      </c>
      <c r="AS38" s="20" t="str">
        <f t="shared" si="27"/>
        <v>NO</v>
      </c>
      <c r="AT38" s="20" t="str">
        <f t="shared" si="28"/>
        <v>The State did not spend its budget in the prior FFY and requested a greater amount of funds in the next FFY.</v>
      </c>
      <c r="AU38" s="20" t="str">
        <f t="shared" si="8"/>
        <v>NO</v>
      </c>
      <c r="AV38" s="20" t="str">
        <f t="shared" si="29"/>
        <v>NO</v>
      </c>
      <c r="AW38" s="20" t="str">
        <f t="shared" si="30"/>
        <v>The State did not serve all its anticipated participants in the prior FFY; however, the State anticipated more SNAP E&amp;T participants in the next FFY.</v>
      </c>
    </row>
    <row r="39" spans="1:49" x14ac:dyDescent="0.2">
      <c r="A39" s="124" t="s">
        <v>32</v>
      </c>
      <c r="B39" s="133" t="s">
        <v>39</v>
      </c>
      <c r="C39" s="129">
        <v>0</v>
      </c>
      <c r="D39" s="129">
        <v>0</v>
      </c>
      <c r="E39" s="54" t="str">
        <f t="shared" si="9"/>
        <v/>
      </c>
      <c r="F39" s="126" t="str">
        <f t="shared" si="10"/>
        <v/>
      </c>
      <c r="G39" s="126" t="str">
        <f t="shared" si="11"/>
        <v/>
      </c>
      <c r="H39" s="85">
        <v>0</v>
      </c>
      <c r="I39" s="85">
        <v>0</v>
      </c>
      <c r="J39" s="54" t="str">
        <f t="shared" si="12"/>
        <v/>
      </c>
      <c r="K39" s="127" t="str">
        <f t="shared" si="13"/>
        <v/>
      </c>
      <c r="L39" s="128" t="str">
        <f t="shared" si="13"/>
        <v/>
      </c>
      <c r="M39" s="129">
        <v>0</v>
      </c>
      <c r="N39" s="129">
        <v>0</v>
      </c>
      <c r="O39" s="54" t="str">
        <f t="shared" si="14"/>
        <v/>
      </c>
      <c r="P39" s="126" t="str">
        <f t="shared" si="15"/>
        <v/>
      </c>
      <c r="Q39" s="126" t="str">
        <f t="shared" si="16"/>
        <v/>
      </c>
      <c r="R39" s="85">
        <v>0</v>
      </c>
      <c r="S39" s="85">
        <v>0</v>
      </c>
      <c r="T39" s="54" t="str">
        <f t="shared" si="17"/>
        <v/>
      </c>
      <c r="U39" s="127" t="str">
        <f t="shared" si="18"/>
        <v/>
      </c>
      <c r="V39" s="128" t="str">
        <f t="shared" si="18"/>
        <v/>
      </c>
      <c r="W39" s="129">
        <v>0</v>
      </c>
      <c r="X39" s="129">
        <v>0</v>
      </c>
      <c r="Y39" s="54" t="str">
        <f t="shared" si="19"/>
        <v/>
      </c>
      <c r="Z39" s="126" t="str">
        <f t="shared" si="20"/>
        <v/>
      </c>
      <c r="AA39" s="126" t="str">
        <f t="shared" si="21"/>
        <v/>
      </c>
      <c r="AB39" s="85">
        <v>0</v>
      </c>
      <c r="AC39" s="85">
        <v>0</v>
      </c>
      <c r="AD39" s="54" t="str">
        <f t="shared" si="3"/>
        <v/>
      </c>
      <c r="AE39" s="127" t="str">
        <f t="shared" si="22"/>
        <v/>
      </c>
      <c r="AF39" s="128" t="str">
        <f t="shared" si="22"/>
        <v/>
      </c>
      <c r="AG39" s="14" t="str">
        <f t="shared" si="23"/>
        <v/>
      </c>
      <c r="AH39" s="98" t="str">
        <f t="shared" si="24"/>
        <v/>
      </c>
      <c r="AI39" s="14" t="str">
        <f t="shared" si="31"/>
        <v/>
      </c>
      <c r="AJ39" s="14" t="str">
        <f t="shared" si="25"/>
        <v/>
      </c>
      <c r="AN39" s="50" t="str">
        <f t="shared" si="4"/>
        <v>HIGH</v>
      </c>
      <c r="AO39" s="20" t="str">
        <f t="shared" si="32"/>
        <v/>
      </c>
      <c r="AP39" s="50" t="str">
        <f t="shared" si="5"/>
        <v>HIGH</v>
      </c>
      <c r="AQ39" s="20" t="str">
        <f t="shared" si="6"/>
        <v/>
      </c>
      <c r="AR39" s="20" t="str">
        <f t="shared" si="7"/>
        <v>NO</v>
      </c>
      <c r="AS39" s="20" t="str">
        <f t="shared" si="27"/>
        <v>NO</v>
      </c>
      <c r="AT39" s="20" t="str">
        <f t="shared" si="28"/>
        <v>The State did not spend its budget in the prior FFY and requested a greater amount of funds in the next FFY.</v>
      </c>
      <c r="AU39" s="20" t="str">
        <f t="shared" si="8"/>
        <v>NO</v>
      </c>
      <c r="AV39" s="20" t="str">
        <f t="shared" si="29"/>
        <v>NO</v>
      </c>
      <c r="AW39" s="20" t="str">
        <f t="shared" si="30"/>
        <v>The State did not serve all its anticipated participants in the prior FFY; however, the State anticipated more SNAP E&amp;T participants in the next FFY.</v>
      </c>
    </row>
    <row r="40" spans="1:49" x14ac:dyDescent="0.2">
      <c r="A40" s="124" t="s">
        <v>33</v>
      </c>
      <c r="B40" s="133" t="s">
        <v>36</v>
      </c>
      <c r="C40" s="129">
        <v>0</v>
      </c>
      <c r="D40" s="129">
        <v>0</v>
      </c>
      <c r="E40" s="54" t="str">
        <f t="shared" si="9"/>
        <v/>
      </c>
      <c r="F40" s="126" t="str">
        <f t="shared" si="10"/>
        <v/>
      </c>
      <c r="G40" s="126" t="str">
        <f t="shared" si="11"/>
        <v/>
      </c>
      <c r="H40" s="85">
        <v>0</v>
      </c>
      <c r="I40" s="85">
        <v>0</v>
      </c>
      <c r="J40" s="54" t="str">
        <f t="shared" si="12"/>
        <v/>
      </c>
      <c r="K40" s="127" t="str">
        <f t="shared" si="13"/>
        <v/>
      </c>
      <c r="L40" s="128" t="str">
        <f t="shared" si="13"/>
        <v/>
      </c>
      <c r="M40" s="129">
        <v>0</v>
      </c>
      <c r="N40" s="129">
        <v>0</v>
      </c>
      <c r="O40" s="54" t="str">
        <f t="shared" si="14"/>
        <v/>
      </c>
      <c r="P40" s="126" t="str">
        <f t="shared" si="15"/>
        <v/>
      </c>
      <c r="Q40" s="126" t="str">
        <f t="shared" si="16"/>
        <v/>
      </c>
      <c r="R40" s="85">
        <v>0</v>
      </c>
      <c r="S40" s="85">
        <v>0</v>
      </c>
      <c r="T40" s="54" t="str">
        <f t="shared" si="17"/>
        <v/>
      </c>
      <c r="U40" s="127" t="str">
        <f t="shared" si="18"/>
        <v/>
      </c>
      <c r="V40" s="128" t="str">
        <f t="shared" si="18"/>
        <v/>
      </c>
      <c r="W40" s="129">
        <v>0</v>
      </c>
      <c r="X40" s="129">
        <v>0</v>
      </c>
      <c r="Y40" s="54" t="str">
        <f t="shared" si="19"/>
        <v/>
      </c>
      <c r="Z40" s="126" t="str">
        <f>IF(OR(W40=0,SUM($W$19:$W$42)=0),"",ROUND(W40/SUM($W$19:$W$42),2))</f>
        <v/>
      </c>
      <c r="AA40" s="126" t="str">
        <f t="shared" si="21"/>
        <v/>
      </c>
      <c r="AB40" s="85">
        <v>0</v>
      </c>
      <c r="AC40" s="85">
        <v>0</v>
      </c>
      <c r="AD40" s="54" t="str">
        <f t="shared" si="3"/>
        <v/>
      </c>
      <c r="AE40" s="127" t="str">
        <f t="shared" si="22"/>
        <v/>
      </c>
      <c r="AF40" s="128" t="str">
        <f t="shared" si="22"/>
        <v/>
      </c>
      <c r="AG40" s="14" t="str">
        <f>IF(OR(AN40="LOW",AN40="HIGH"),AO40,"OK")</f>
        <v/>
      </c>
      <c r="AH40" s="98" t="str">
        <f t="shared" si="24"/>
        <v/>
      </c>
      <c r="AI40" s="14" t="str">
        <f t="shared" si="31"/>
        <v/>
      </c>
      <c r="AJ40" s="14" t="str">
        <f t="shared" si="25"/>
        <v/>
      </c>
      <c r="AN40" s="50" t="str">
        <f t="shared" si="4"/>
        <v>HIGH</v>
      </c>
      <c r="AO40" s="20" t="str">
        <f t="shared" si="32"/>
        <v/>
      </c>
      <c r="AP40" s="50" t="str">
        <f t="shared" si="5"/>
        <v>HIGH</v>
      </c>
      <c r="AQ40" s="20" t="str">
        <f t="shared" si="6"/>
        <v/>
      </c>
      <c r="AR40" s="20" t="str">
        <f t="shared" si="7"/>
        <v>NO</v>
      </c>
      <c r="AS40" s="20" t="str">
        <f t="shared" si="27"/>
        <v>NO</v>
      </c>
      <c r="AT40" s="20" t="str">
        <f t="shared" si="28"/>
        <v>The State did not spend its budget in the prior FFY and requested a greater amount of funds in the next FFY.</v>
      </c>
      <c r="AU40" s="20" t="str">
        <f t="shared" si="8"/>
        <v>NO</v>
      </c>
      <c r="AV40" s="20" t="str">
        <f t="shared" si="29"/>
        <v>NO</v>
      </c>
      <c r="AW40" s="20" t="str">
        <f t="shared" si="30"/>
        <v>The State did not serve all its anticipated participants in the prior FFY; however, the State anticipated more SNAP E&amp;T participants in the next FFY.</v>
      </c>
    </row>
    <row r="41" spans="1:49" x14ac:dyDescent="0.2">
      <c r="A41" s="124" t="s">
        <v>34</v>
      </c>
      <c r="B41" s="133" t="s">
        <v>39</v>
      </c>
      <c r="C41" s="129">
        <v>0</v>
      </c>
      <c r="D41" s="129">
        <v>0</v>
      </c>
      <c r="E41" s="54" t="str">
        <f t="shared" si="9"/>
        <v/>
      </c>
      <c r="F41" s="126" t="str">
        <f t="shared" si="10"/>
        <v/>
      </c>
      <c r="G41" s="126" t="str">
        <f t="shared" si="11"/>
        <v/>
      </c>
      <c r="H41" s="85">
        <v>0</v>
      </c>
      <c r="I41" s="85">
        <v>0</v>
      </c>
      <c r="J41" s="54" t="str">
        <f t="shared" si="12"/>
        <v/>
      </c>
      <c r="K41" s="127" t="str">
        <f t="shared" si="13"/>
        <v/>
      </c>
      <c r="L41" s="128" t="str">
        <f t="shared" si="13"/>
        <v/>
      </c>
      <c r="M41" s="129">
        <v>0</v>
      </c>
      <c r="N41" s="129">
        <v>0</v>
      </c>
      <c r="O41" s="54" t="str">
        <f t="shared" si="14"/>
        <v/>
      </c>
      <c r="P41" s="126" t="str">
        <f t="shared" si="15"/>
        <v/>
      </c>
      <c r="Q41" s="126" t="str">
        <f t="shared" si="16"/>
        <v/>
      </c>
      <c r="R41" s="85">
        <v>0</v>
      </c>
      <c r="S41" s="85">
        <v>0</v>
      </c>
      <c r="T41" s="54" t="str">
        <f t="shared" si="17"/>
        <v/>
      </c>
      <c r="U41" s="127" t="str">
        <f t="shared" si="18"/>
        <v/>
      </c>
      <c r="V41" s="128" t="str">
        <f t="shared" si="18"/>
        <v/>
      </c>
      <c r="W41" s="129">
        <v>0</v>
      </c>
      <c r="X41" s="129">
        <v>0</v>
      </c>
      <c r="Y41" s="54" t="str">
        <f t="shared" si="19"/>
        <v/>
      </c>
      <c r="Z41" s="126" t="str">
        <f t="shared" si="20"/>
        <v/>
      </c>
      <c r="AA41" s="126" t="str">
        <f t="shared" si="21"/>
        <v/>
      </c>
      <c r="AB41" s="85">
        <v>0</v>
      </c>
      <c r="AC41" s="85">
        <v>0</v>
      </c>
      <c r="AD41" s="54" t="str">
        <f t="shared" si="3"/>
        <v/>
      </c>
      <c r="AE41" s="127" t="str">
        <f t="shared" si="22"/>
        <v/>
      </c>
      <c r="AF41" s="128" t="str">
        <f t="shared" si="22"/>
        <v/>
      </c>
      <c r="AG41" s="14" t="str">
        <f t="shared" si="23"/>
        <v/>
      </c>
      <c r="AH41" s="98" t="str">
        <f t="shared" si="24"/>
        <v/>
      </c>
      <c r="AI41" s="14" t="str">
        <f t="shared" si="31"/>
        <v/>
      </c>
      <c r="AJ41" s="14" t="str">
        <f t="shared" si="25"/>
        <v/>
      </c>
      <c r="AN41" s="50" t="str">
        <f t="shared" si="4"/>
        <v>HIGH</v>
      </c>
      <c r="AO41" s="20" t="str">
        <f t="shared" si="32"/>
        <v/>
      </c>
      <c r="AP41" s="50" t="str">
        <f t="shared" si="5"/>
        <v>HIGH</v>
      </c>
      <c r="AQ41" s="20" t="str">
        <f t="shared" si="6"/>
        <v/>
      </c>
      <c r="AR41" s="20" t="str">
        <f t="shared" si="7"/>
        <v>NO</v>
      </c>
      <c r="AS41" s="20" t="str">
        <f t="shared" si="27"/>
        <v>NO</v>
      </c>
      <c r="AT41" s="20" t="str">
        <f t="shared" si="28"/>
        <v>The State did not spend its budget in the prior FFY and requested a greater amount of funds in the next FFY.</v>
      </c>
      <c r="AU41" s="20" t="str">
        <f t="shared" si="8"/>
        <v>NO</v>
      </c>
      <c r="AV41" s="20" t="str">
        <f t="shared" si="29"/>
        <v>NO</v>
      </c>
      <c r="AW41" s="20" t="str">
        <f t="shared" si="30"/>
        <v>The State did not serve all its anticipated participants in the prior FFY; however, the State anticipated more SNAP E&amp;T participants in the next FFY.</v>
      </c>
    </row>
    <row r="42" spans="1:49" x14ac:dyDescent="0.2">
      <c r="A42" s="124" t="s">
        <v>35</v>
      </c>
      <c r="B42" s="133" t="s">
        <v>39</v>
      </c>
      <c r="C42" s="129">
        <v>0</v>
      </c>
      <c r="D42" s="129">
        <v>0</v>
      </c>
      <c r="E42" s="54" t="str">
        <f t="shared" si="9"/>
        <v/>
      </c>
      <c r="F42" s="126" t="str">
        <f t="shared" si="10"/>
        <v/>
      </c>
      <c r="G42" s="126" t="str">
        <f t="shared" si="11"/>
        <v/>
      </c>
      <c r="H42" s="85">
        <v>0</v>
      </c>
      <c r="I42" s="85">
        <v>0</v>
      </c>
      <c r="J42" s="54" t="str">
        <f t="shared" si="12"/>
        <v/>
      </c>
      <c r="K42" s="127" t="str">
        <f t="shared" si="13"/>
        <v/>
      </c>
      <c r="L42" s="128" t="str">
        <f t="shared" si="13"/>
        <v/>
      </c>
      <c r="M42" s="129">
        <v>0</v>
      </c>
      <c r="N42" s="129">
        <v>0</v>
      </c>
      <c r="O42" s="54" t="str">
        <f t="shared" si="14"/>
        <v/>
      </c>
      <c r="P42" s="126" t="str">
        <f t="shared" si="15"/>
        <v/>
      </c>
      <c r="Q42" s="126" t="str">
        <f t="shared" si="16"/>
        <v/>
      </c>
      <c r="R42" s="85">
        <v>0</v>
      </c>
      <c r="S42" s="85">
        <v>0</v>
      </c>
      <c r="T42" s="54" t="str">
        <f t="shared" si="17"/>
        <v/>
      </c>
      <c r="U42" s="127" t="str">
        <f t="shared" si="18"/>
        <v/>
      </c>
      <c r="V42" s="128" t="str">
        <f t="shared" si="18"/>
        <v/>
      </c>
      <c r="W42" s="129">
        <v>0</v>
      </c>
      <c r="X42" s="129">
        <v>0</v>
      </c>
      <c r="Y42" s="54" t="str">
        <f>IFERROR(ROUND(X42/W42,2),"")</f>
        <v/>
      </c>
      <c r="Z42" s="126" t="str">
        <f t="shared" si="20"/>
        <v/>
      </c>
      <c r="AA42" s="126" t="str">
        <f t="shared" si="21"/>
        <v/>
      </c>
      <c r="AB42" s="85">
        <v>0</v>
      </c>
      <c r="AC42" s="85">
        <v>0</v>
      </c>
      <c r="AD42" s="54" t="str">
        <f t="shared" si="3"/>
        <v/>
      </c>
      <c r="AE42" s="127" t="str">
        <f t="shared" si="22"/>
        <v/>
      </c>
      <c r="AF42" s="128" t="str">
        <f t="shared" si="22"/>
        <v/>
      </c>
      <c r="AG42" s="167" t="str">
        <f t="shared" si="23"/>
        <v/>
      </c>
      <c r="AH42" s="98" t="str">
        <f t="shared" si="24"/>
        <v/>
      </c>
      <c r="AI42" s="14" t="str">
        <f t="shared" si="31"/>
        <v/>
      </c>
      <c r="AJ42" s="14" t="str">
        <f t="shared" si="25"/>
        <v/>
      </c>
      <c r="AN42" s="50" t="str">
        <f t="shared" si="4"/>
        <v>HIGH</v>
      </c>
      <c r="AO42" s="20" t="str">
        <f t="shared" si="32"/>
        <v/>
      </c>
      <c r="AP42" s="50" t="str">
        <f t="shared" si="5"/>
        <v>HIGH</v>
      </c>
      <c r="AQ42" s="20" t="str">
        <f t="shared" si="6"/>
        <v/>
      </c>
      <c r="AR42" s="20" t="str">
        <f t="shared" si="7"/>
        <v>NO</v>
      </c>
      <c r="AS42" s="20" t="str">
        <f t="shared" si="27"/>
        <v>NO</v>
      </c>
      <c r="AT42" s="20" t="str">
        <f t="shared" si="28"/>
        <v>The State did not spend its budget in the prior FFY and requested a greater amount of funds in the next FFY.</v>
      </c>
      <c r="AU42" s="20" t="str">
        <f t="shared" si="8"/>
        <v>NO</v>
      </c>
      <c r="AV42" s="20" t="str">
        <f t="shared" si="29"/>
        <v>NO</v>
      </c>
      <c r="AW42" s="20" t="str">
        <f t="shared" si="30"/>
        <v>The State did not serve all its anticipated participants in the prior FFY; however, the State anticipated more SNAP E&amp;T participants in the next FFY.</v>
      </c>
    </row>
    <row r="43" spans="1:49" x14ac:dyDescent="0.2">
      <c r="A43" s="237" t="s">
        <v>205</v>
      </c>
    </row>
    <row r="44" spans="1:49" ht="13.5" thickBot="1" x14ac:dyDescent="0.25">
      <c r="A44" s="237" t="s">
        <v>206</v>
      </c>
    </row>
    <row r="45" spans="1:49" ht="13.5" thickBot="1" x14ac:dyDescent="0.25">
      <c r="A45" s="207" t="s">
        <v>40</v>
      </c>
      <c r="B45" s="208"/>
      <c r="C45" s="141"/>
      <c r="D45" s="103"/>
      <c r="E45" s="103"/>
      <c r="F45" s="103"/>
      <c r="G45" s="103"/>
    </row>
    <row r="46" spans="1:49" ht="13.5" thickBot="1" x14ac:dyDescent="0.25">
      <c r="A46" s="141" t="s">
        <v>45</v>
      </c>
      <c r="B46" s="142" t="s">
        <v>46</v>
      </c>
      <c r="C46" s="143"/>
      <c r="D46" s="103"/>
      <c r="V46" s="144"/>
      <c r="W46" s="144"/>
      <c r="Y46" s="145"/>
      <c r="Z46" s="145"/>
      <c r="AA46" s="145"/>
      <c r="AB46" s="145"/>
    </row>
    <row r="47" spans="1:49" x14ac:dyDescent="0.2">
      <c r="A47" s="206" t="s">
        <v>0</v>
      </c>
      <c r="B47" s="101" t="s">
        <v>3</v>
      </c>
      <c r="C47" s="146"/>
      <c r="D47" s="256"/>
      <c r="E47" s="256"/>
      <c r="V47" s="144"/>
      <c r="W47" s="144"/>
      <c r="Y47" s="145"/>
      <c r="Z47" s="145"/>
      <c r="AA47" s="145"/>
      <c r="AB47" s="145"/>
    </row>
    <row r="48" spans="1:49" x14ac:dyDescent="0.2">
      <c r="A48" s="146" t="s">
        <v>38</v>
      </c>
      <c r="B48" s="101" t="s">
        <v>9</v>
      </c>
      <c r="C48" s="146"/>
      <c r="D48" s="256"/>
      <c r="E48" s="256"/>
      <c r="V48" s="144"/>
      <c r="W48" s="144"/>
      <c r="Y48" s="145"/>
      <c r="Z48" s="145"/>
      <c r="AA48" s="145"/>
      <c r="AB48" s="145"/>
    </row>
    <row r="49" spans="1:28" x14ac:dyDescent="0.2">
      <c r="A49" s="146" t="s">
        <v>1</v>
      </c>
      <c r="B49" s="101" t="s">
        <v>3</v>
      </c>
      <c r="C49" s="146"/>
      <c r="D49" s="256"/>
      <c r="E49" s="256"/>
      <c r="V49" s="144"/>
      <c r="W49" s="144"/>
      <c r="Y49" s="145"/>
      <c r="Z49" s="145"/>
      <c r="AA49" s="145"/>
      <c r="AB49" s="145"/>
    </row>
    <row r="50" spans="1:28" ht="13.5" thickBot="1" x14ac:dyDescent="0.25">
      <c r="A50" s="146" t="s">
        <v>2</v>
      </c>
      <c r="B50" s="209" t="s">
        <v>4</v>
      </c>
      <c r="C50" s="147"/>
      <c r="D50" s="256"/>
      <c r="E50" s="256"/>
      <c r="S50" s="148"/>
      <c r="V50" s="144"/>
      <c r="W50" s="144"/>
      <c r="Y50" s="145"/>
      <c r="Z50" s="145"/>
      <c r="AA50" s="145"/>
      <c r="AB50" s="145"/>
    </row>
    <row r="51" spans="1:28" x14ac:dyDescent="0.2">
      <c r="A51" s="232" t="s">
        <v>208</v>
      </c>
      <c r="S51" s="149"/>
      <c r="V51" s="144"/>
      <c r="W51" s="144"/>
      <c r="Y51" s="145"/>
      <c r="Z51" s="145"/>
      <c r="AA51" s="145"/>
      <c r="AB51" s="145"/>
    </row>
    <row r="52" spans="1:28" x14ac:dyDescent="0.2">
      <c r="A52" s="232" t="s">
        <v>207</v>
      </c>
      <c r="V52" s="144"/>
      <c r="W52" s="144"/>
      <c r="Y52" s="145"/>
      <c r="Z52" s="145"/>
      <c r="AA52" s="145"/>
      <c r="AB52" s="145"/>
    </row>
    <row r="53" spans="1:28" x14ac:dyDescent="0.2">
      <c r="V53" s="144"/>
      <c r="W53" s="144"/>
      <c r="Y53" s="145"/>
      <c r="Z53" s="145"/>
      <c r="AA53" s="145"/>
      <c r="AB53" s="145"/>
    </row>
    <row r="54" spans="1:28" x14ac:dyDescent="0.2">
      <c r="V54" s="144"/>
      <c r="W54" s="144"/>
      <c r="Y54" s="145"/>
      <c r="Z54" s="145"/>
      <c r="AA54" s="145"/>
      <c r="AB54" s="145"/>
    </row>
    <row r="55" spans="1:28" x14ac:dyDescent="0.2">
      <c r="A55" s="23" t="s">
        <v>81</v>
      </c>
      <c r="V55" s="144"/>
      <c r="W55" s="144"/>
      <c r="Y55" s="145"/>
      <c r="Z55" s="145"/>
      <c r="AA55" s="145"/>
      <c r="AB55" s="145"/>
    </row>
    <row r="56" spans="1:28" x14ac:dyDescent="0.2">
      <c r="V56" s="144"/>
      <c r="W56" s="144"/>
      <c r="Y56" s="145"/>
      <c r="Z56" s="145"/>
      <c r="AA56" s="145"/>
      <c r="AB56" s="145"/>
    </row>
    <row r="57" spans="1:28" x14ac:dyDescent="0.2">
      <c r="V57" s="144"/>
      <c r="W57" s="144"/>
      <c r="Y57" s="145"/>
      <c r="Z57" s="145"/>
      <c r="AA57" s="145"/>
      <c r="AB57" s="145"/>
    </row>
    <row r="58" spans="1:28" x14ac:dyDescent="0.2">
      <c r="V58" s="144"/>
      <c r="W58" s="144"/>
      <c r="Y58" s="145"/>
      <c r="Z58" s="145"/>
      <c r="AA58" s="145"/>
      <c r="AB58" s="145"/>
    </row>
  </sheetData>
  <mergeCells count="4">
    <mergeCell ref="D49:E49"/>
    <mergeCell ref="D50:E50"/>
    <mergeCell ref="D47:E47"/>
    <mergeCell ref="D48:E48"/>
  </mergeCells>
  <conditionalFormatting sqref="E19:G42">
    <cfRule type="expression" dxfId="80" priority="3">
      <formula>($C$19:$D$42)=0</formula>
    </cfRule>
  </conditionalFormatting>
  <conditionalFormatting sqref="T19:T23 T27:T42">
    <cfRule type="expression" dxfId="79" priority="5">
      <formula>(T19:AL25)=$E$22</formula>
    </cfRule>
  </conditionalFormatting>
  <conditionalFormatting sqref="U19:U23 U27:U42">
    <cfRule type="expression" dxfId="78" priority="4">
      <formula>(U19:AL25)=$E$22</formula>
    </cfRule>
  </conditionalFormatting>
  <conditionalFormatting sqref="V19:V42">
    <cfRule type="expression" dxfId="77" priority="6">
      <formula>(V19:AL25)=$E$22</formula>
    </cfRule>
  </conditionalFormatting>
  <conditionalFormatting sqref="Y19:Y42">
    <cfRule type="expression" dxfId="76" priority="7">
      <formula>(Y19:AN25)=$E$22</formula>
    </cfRule>
  </conditionalFormatting>
  <conditionalFormatting sqref="AD19:AF19 AE20:AF27 AD20:AD41 AE41:AF41 AD42:AF42">
    <cfRule type="expression" dxfId="75" priority="8">
      <formula>(AD19:AW25)=$E$22</formula>
    </cfRule>
  </conditionalFormatting>
  <conditionalFormatting sqref="AN19:AN42">
    <cfRule type="expression" dxfId="74" priority="2">
      <formula>(AN19:BT25)=$E$19</formula>
    </cfRule>
  </conditionalFormatting>
  <conditionalFormatting sqref="AP19:AP42">
    <cfRule type="expression" dxfId="73" priority="1">
      <formula>(AP19:BV25)=$E$19</formula>
    </cfRule>
  </conditionalFormatting>
  <pageMargins left="0.7" right="0.7" top="0.75" bottom="0.75" header="0.3" footer="0.3"/>
  <pageSetup pageOrder="overThenDown" orientation="landscape" horizontalDpi="1200" verticalDpi="1200" r:id="rId1"/>
  <drawing r:id="rId2"/>
  <legacyDrawing r:id="rId3"/>
  <tableParts count="3">
    <tablePart r:id="rId4"/>
    <tablePart r:id="rId5"/>
    <tablePart r:id="rId6"/>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55F22-32C4-47A9-A7AB-B5E22F204C79}">
  <dimension ref="A1:BT72"/>
  <sheetViews>
    <sheetView zoomScale="70" zoomScaleNormal="70" workbookViewId="0">
      <selection activeCell="B20" sqref="B20"/>
    </sheetView>
  </sheetViews>
  <sheetFormatPr defaultColWidth="9.140625" defaultRowHeight="12.75" x14ac:dyDescent="0.2"/>
  <cols>
    <col min="1" max="1" width="83.85546875" style="101" customWidth="1"/>
    <col min="2" max="2" width="12.5703125" style="101" customWidth="1"/>
    <col min="3" max="3" width="13" style="152" customWidth="1"/>
    <col min="4" max="4" width="15.85546875" style="152" customWidth="1"/>
    <col min="5" max="5" width="12.5703125" style="101" customWidth="1"/>
    <col min="6" max="7" width="15.5703125" style="101" customWidth="1"/>
    <col min="8" max="8" width="15" style="101" customWidth="1"/>
    <col min="9" max="9" width="14.7109375" style="101" customWidth="1"/>
    <col min="10" max="10" width="14" style="101" customWidth="1"/>
    <col min="11" max="11" width="12.5703125" style="152" bestFit="1" customWidth="1"/>
    <col min="12" max="12" width="16.140625" style="152" customWidth="1"/>
    <col min="13" max="13" width="9.140625" style="101"/>
    <col min="14" max="14" width="14.85546875" style="101" customWidth="1"/>
    <col min="15" max="15" width="15.28515625" style="101" customWidth="1"/>
    <col min="16" max="16" width="14" style="101" customWidth="1"/>
    <col min="17" max="17" width="14.5703125" style="101" customWidth="1"/>
    <col min="18" max="18" width="14.140625" style="101" customWidth="1"/>
    <col min="19" max="19" width="12.5703125" style="152" bestFit="1" customWidth="1"/>
    <col min="20" max="20" width="16.140625" style="152" customWidth="1"/>
    <col min="21" max="21" width="9.140625" style="101"/>
    <col min="22" max="22" width="15.140625" style="101" customWidth="1"/>
    <col min="23" max="23" width="15" style="101" customWidth="1"/>
    <col min="24" max="25" width="14.28515625" style="101" customWidth="1"/>
    <col min="26" max="26" width="13.7109375" style="101" customWidth="1"/>
    <col min="27" max="30" width="36.42578125" style="101" customWidth="1"/>
    <col min="31" max="33" width="9.140625" style="101"/>
    <col min="34" max="34" width="13.5703125" style="101" hidden="1" customWidth="1"/>
    <col min="35" max="35" width="36.7109375" style="101" hidden="1" customWidth="1"/>
    <col min="36" max="36" width="12.7109375" style="101" hidden="1" customWidth="1"/>
    <col min="37" max="37" width="14.28515625" style="101" hidden="1" customWidth="1"/>
    <col min="38" max="39" width="12" style="101" hidden="1" customWidth="1"/>
    <col min="40" max="40" width="13.85546875" style="101" hidden="1" customWidth="1"/>
    <col min="41" max="42" width="9.140625" style="101" hidden="1" customWidth="1"/>
    <col min="43" max="43" width="13" style="101" hidden="1" customWidth="1"/>
    <col min="44" max="44" width="9.140625" style="101" hidden="1" customWidth="1"/>
    <col min="45" max="16384" width="9.140625" style="101"/>
  </cols>
  <sheetData>
    <row r="1" spans="1:72" x14ac:dyDescent="0.2">
      <c r="A1" s="150" t="s">
        <v>124</v>
      </c>
      <c r="B1" s="151" t="s">
        <v>138</v>
      </c>
      <c r="D1" s="153"/>
      <c r="E1" s="153"/>
      <c r="F1" s="153"/>
      <c r="G1" s="153"/>
      <c r="H1" s="153"/>
      <c r="I1" s="153"/>
      <c r="J1" s="153"/>
      <c r="K1" s="153"/>
      <c r="M1" s="103"/>
      <c r="N1" s="103"/>
      <c r="O1" s="103"/>
      <c r="P1" s="103"/>
      <c r="Q1" s="103"/>
      <c r="R1" s="103"/>
    </row>
    <row r="2" spans="1:72" ht="15.75" customHeight="1" x14ac:dyDescent="0.2">
      <c r="A2" s="234" t="s">
        <v>229</v>
      </c>
      <c r="D2" s="154"/>
      <c r="G2" s="103"/>
      <c r="K2" s="155"/>
      <c r="P2" s="103"/>
      <c r="Q2" s="103"/>
      <c r="R2" s="103"/>
      <c r="AH2" s="103"/>
      <c r="AI2" s="103"/>
      <c r="AJ2" s="103"/>
      <c r="AK2" s="103"/>
      <c r="AL2" s="103"/>
      <c r="AM2" s="103"/>
      <c r="AN2" s="103"/>
      <c r="AO2" s="103"/>
      <c r="AP2" s="103"/>
      <c r="AQ2" s="103"/>
      <c r="AR2" s="103"/>
      <c r="AS2" s="103"/>
      <c r="AT2" s="103"/>
      <c r="AU2" s="103"/>
      <c r="AV2" s="103"/>
      <c r="AW2" s="103"/>
      <c r="AX2" s="103"/>
      <c r="AY2" s="103"/>
      <c r="AZ2" s="103"/>
      <c r="BA2" s="103"/>
      <c r="BB2" s="103"/>
      <c r="BC2" s="103"/>
      <c r="BD2" s="103"/>
      <c r="BE2" s="103"/>
      <c r="BF2" s="103"/>
      <c r="BG2" s="103"/>
      <c r="BH2" s="103"/>
      <c r="BI2" s="103"/>
      <c r="BJ2" s="103"/>
      <c r="BK2" s="103"/>
      <c r="BL2" s="103"/>
      <c r="BM2" s="103"/>
      <c r="BN2" s="103"/>
      <c r="BO2" s="103"/>
      <c r="BP2" s="103"/>
      <c r="BQ2" s="103"/>
      <c r="BR2" s="103"/>
      <c r="BS2" s="103"/>
      <c r="BT2" s="103"/>
    </row>
    <row r="3" spans="1:72" ht="15.75" customHeight="1" x14ac:dyDescent="0.2">
      <c r="A3" s="23" t="s">
        <v>79</v>
      </c>
      <c r="D3" s="101"/>
      <c r="F3" s="103"/>
      <c r="G3" s="103"/>
      <c r="K3" s="101"/>
      <c r="AH3" s="103"/>
      <c r="AI3" s="103"/>
      <c r="AJ3" s="103"/>
      <c r="AK3" s="103"/>
      <c r="AL3" s="103"/>
      <c r="AM3" s="103"/>
      <c r="AN3" s="103"/>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c r="BM3" s="103"/>
      <c r="BN3" s="103"/>
      <c r="BO3" s="103"/>
      <c r="BP3" s="103"/>
      <c r="BQ3" s="103"/>
      <c r="BR3" s="103"/>
      <c r="BS3" s="103"/>
      <c r="BT3" s="103"/>
    </row>
    <row r="4" spans="1:72" ht="25.5" x14ac:dyDescent="0.2">
      <c r="A4" s="19" t="s">
        <v>140</v>
      </c>
      <c r="C4" s="101"/>
      <c r="D4" s="103"/>
      <c r="E4" s="103"/>
      <c r="F4" s="103"/>
      <c r="G4" s="103"/>
      <c r="H4" s="103"/>
      <c r="K4" s="101"/>
      <c r="M4" s="14"/>
      <c r="N4" s="14"/>
      <c r="O4" s="14"/>
      <c r="P4" s="14"/>
      <c r="Q4" s="14"/>
      <c r="R4" s="14"/>
      <c r="AH4" s="103"/>
      <c r="AI4" s="103"/>
      <c r="AJ4" s="103"/>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row>
    <row r="5" spans="1:72" x14ac:dyDescent="0.2">
      <c r="A5" s="19" t="s">
        <v>101</v>
      </c>
      <c r="C5" s="101"/>
      <c r="D5" s="101"/>
      <c r="E5" s="28"/>
      <c r="G5" s="105"/>
      <c r="H5" s="105"/>
      <c r="K5" s="101"/>
      <c r="L5" s="156"/>
      <c r="M5" s="14"/>
      <c r="N5" s="14"/>
      <c r="O5" s="14"/>
      <c r="P5" s="14"/>
      <c r="Q5" s="14"/>
      <c r="R5" s="14"/>
      <c r="S5" s="156"/>
      <c r="T5" s="156"/>
      <c r="U5" s="103"/>
      <c r="V5" s="103"/>
      <c r="W5" s="103"/>
      <c r="X5" s="103"/>
      <c r="Y5" s="103"/>
      <c r="Z5" s="103"/>
      <c r="AA5" s="103"/>
      <c r="AB5" s="103"/>
      <c r="AC5" s="103"/>
      <c r="AH5" s="103"/>
      <c r="AI5" s="103"/>
      <c r="AJ5" s="103"/>
      <c r="AK5" s="103"/>
      <c r="AL5" s="103"/>
      <c r="AM5" s="103"/>
      <c r="AN5" s="103"/>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c r="BM5" s="103"/>
      <c r="BN5" s="103"/>
      <c r="BO5" s="103"/>
      <c r="BP5" s="103"/>
      <c r="BQ5" s="103"/>
      <c r="BR5" s="103"/>
      <c r="BS5" s="103"/>
      <c r="BT5" s="103"/>
    </row>
    <row r="6" spans="1:72" ht="25.5" x14ac:dyDescent="0.2">
      <c r="A6" s="14" t="s">
        <v>84</v>
      </c>
      <c r="B6" s="20"/>
      <c r="C6" s="20"/>
      <c r="D6" s="20"/>
      <c r="E6" s="28"/>
      <c r="F6" s="20"/>
      <c r="G6" s="105"/>
      <c r="H6" s="105"/>
      <c r="K6" s="101"/>
      <c r="L6" s="157"/>
      <c r="S6" s="157"/>
      <c r="T6" s="157"/>
      <c r="U6" s="102"/>
      <c r="V6" s="102"/>
      <c r="W6" s="102"/>
      <c r="X6" s="102"/>
      <c r="Y6" s="102"/>
      <c r="Z6" s="102"/>
      <c r="AA6" s="102"/>
      <c r="AB6" s="102"/>
      <c r="AC6" s="102"/>
    </row>
    <row r="7" spans="1:72" x14ac:dyDescent="0.2">
      <c r="A7" s="19" t="s">
        <v>85</v>
      </c>
      <c r="B7" s="20"/>
      <c r="C7" s="20"/>
      <c r="D7" s="20"/>
      <c r="E7" s="28"/>
      <c r="F7" s="20"/>
      <c r="G7" s="105"/>
      <c r="H7" s="105"/>
      <c r="K7" s="101"/>
      <c r="L7" s="157"/>
      <c r="S7" s="157"/>
      <c r="T7" s="157"/>
      <c r="U7" s="102"/>
      <c r="V7" s="102"/>
      <c r="W7" s="102"/>
      <c r="X7" s="102"/>
      <c r="Y7" s="102"/>
      <c r="Z7" s="102"/>
      <c r="AA7" s="102"/>
      <c r="AB7" s="102"/>
      <c r="AC7" s="102"/>
    </row>
    <row r="8" spans="1:72" x14ac:dyDescent="0.2">
      <c r="A8" s="19" t="s">
        <v>104</v>
      </c>
      <c r="C8" s="101"/>
      <c r="D8" s="101"/>
      <c r="G8" s="105"/>
      <c r="K8" s="101"/>
      <c r="L8" s="157"/>
      <c r="S8" s="157"/>
      <c r="T8" s="157"/>
      <c r="U8" s="102"/>
      <c r="V8" s="102"/>
      <c r="W8" s="102"/>
      <c r="X8" s="102"/>
      <c r="Y8" s="102"/>
      <c r="Z8" s="102"/>
      <c r="AA8" s="102"/>
      <c r="AB8" s="102"/>
      <c r="AC8" s="102"/>
    </row>
    <row r="9" spans="1:72" x14ac:dyDescent="0.2">
      <c r="A9" s="19" t="s">
        <v>118</v>
      </c>
      <c r="C9" s="158"/>
      <c r="D9" s="106"/>
      <c r="E9" s="106"/>
      <c r="F9" s="106"/>
      <c r="K9" s="101"/>
      <c r="L9" s="157"/>
      <c r="S9" s="157"/>
      <c r="T9" s="157"/>
      <c r="U9" s="102"/>
      <c r="V9" s="102"/>
      <c r="W9" s="102"/>
      <c r="X9" s="102"/>
      <c r="Y9" s="102"/>
      <c r="Z9" s="102"/>
      <c r="AA9" s="102"/>
      <c r="AB9" s="102"/>
      <c r="AC9" s="102"/>
    </row>
    <row r="10" spans="1:72" x14ac:dyDescent="0.2">
      <c r="A10" s="159" t="s">
        <v>125</v>
      </c>
      <c r="C10" s="158"/>
      <c r="D10" s="106"/>
      <c r="E10" s="106"/>
      <c r="F10" s="106"/>
      <c r="K10" s="101"/>
      <c r="L10" s="157"/>
      <c r="S10" s="157"/>
      <c r="T10" s="157"/>
      <c r="U10" s="102"/>
      <c r="V10" s="102"/>
      <c r="W10" s="102"/>
      <c r="X10" s="102"/>
      <c r="Y10" s="102"/>
      <c r="Z10" s="102"/>
      <c r="AA10" s="102"/>
      <c r="AB10" s="102"/>
      <c r="AC10" s="102"/>
    </row>
    <row r="11" spans="1:72" x14ac:dyDescent="0.2">
      <c r="A11" s="237" t="s">
        <v>206</v>
      </c>
      <c r="C11" s="158"/>
      <c r="D11" s="106"/>
      <c r="E11" s="106"/>
      <c r="F11" s="106"/>
      <c r="K11" s="101"/>
      <c r="L11" s="157"/>
      <c r="S11" s="157"/>
      <c r="T11" s="157"/>
      <c r="U11" s="102"/>
      <c r="V11" s="102"/>
      <c r="W11" s="102"/>
      <c r="X11" s="102"/>
      <c r="Y11" s="102"/>
      <c r="Z11" s="102"/>
      <c r="AA11" s="102"/>
      <c r="AB11" s="102"/>
      <c r="AC11" s="102"/>
    </row>
    <row r="12" spans="1:72" ht="13.5" thickBot="1" x14ac:dyDescent="0.25">
      <c r="A12" s="205" t="s">
        <v>82</v>
      </c>
      <c r="B12" s="205" t="s">
        <v>43</v>
      </c>
      <c r="C12" s="158"/>
      <c r="D12" s="106"/>
      <c r="E12" s="106"/>
      <c r="F12" s="106"/>
      <c r="K12" s="101"/>
      <c r="L12" s="157"/>
      <c r="S12" s="157"/>
      <c r="T12" s="157"/>
      <c r="U12" s="102"/>
      <c r="V12" s="102"/>
      <c r="W12" s="102"/>
      <c r="X12" s="102"/>
      <c r="Y12" s="102"/>
      <c r="Z12" s="102"/>
      <c r="AA12" s="102"/>
      <c r="AB12" s="102"/>
      <c r="AC12" s="102"/>
    </row>
    <row r="13" spans="1:72" x14ac:dyDescent="0.2">
      <c r="A13" s="28" t="s">
        <v>49</v>
      </c>
      <c r="B13" s="29" t="s">
        <v>338</v>
      </c>
      <c r="C13" s="158"/>
      <c r="D13" s="106"/>
      <c r="E13" s="106"/>
      <c r="F13" s="106"/>
      <c r="K13" s="101"/>
      <c r="L13" s="157"/>
      <c r="S13" s="157"/>
      <c r="T13" s="157"/>
      <c r="U13" s="102"/>
      <c r="V13" s="102"/>
      <c r="W13" s="102"/>
      <c r="X13" s="102"/>
      <c r="Y13" s="102"/>
      <c r="Z13" s="102"/>
      <c r="AA13" s="102"/>
      <c r="AB13" s="102"/>
      <c r="AC13" s="102"/>
    </row>
    <row r="14" spans="1:72" x14ac:dyDescent="0.2">
      <c r="A14" s="28" t="s">
        <v>50</v>
      </c>
      <c r="B14" s="29" t="s">
        <v>339</v>
      </c>
      <c r="C14" s="158"/>
      <c r="D14" s="106"/>
      <c r="E14" s="106"/>
      <c r="F14" s="106"/>
      <c r="K14" s="101"/>
      <c r="L14" s="157"/>
      <c r="S14" s="157"/>
      <c r="T14" s="157"/>
      <c r="U14" s="102"/>
      <c r="V14" s="102"/>
      <c r="W14" s="102"/>
      <c r="X14" s="102"/>
      <c r="Y14" s="102"/>
      <c r="Z14" s="102"/>
      <c r="AA14" s="102"/>
      <c r="AB14" s="102"/>
      <c r="AC14" s="102"/>
    </row>
    <row r="15" spans="1:72" x14ac:dyDescent="0.2">
      <c r="A15" s="28" t="s">
        <v>51</v>
      </c>
      <c r="B15" s="31" t="s">
        <v>340</v>
      </c>
      <c r="C15" s="158"/>
      <c r="D15" s="106"/>
      <c r="E15" s="106"/>
      <c r="F15" s="106"/>
      <c r="K15" s="101"/>
      <c r="L15" s="157"/>
      <c r="S15" s="157"/>
      <c r="T15" s="157"/>
      <c r="U15" s="102"/>
      <c r="V15" s="102"/>
      <c r="W15" s="102"/>
      <c r="X15" s="102"/>
      <c r="Y15" s="102"/>
      <c r="Z15" s="102"/>
      <c r="AA15" s="102"/>
      <c r="AB15" s="102"/>
      <c r="AC15" s="102"/>
    </row>
    <row r="16" spans="1:72" ht="13.5" thickBot="1" x14ac:dyDescent="0.25">
      <c r="A16" s="236" t="s">
        <v>205</v>
      </c>
      <c r="B16" s="31"/>
      <c r="C16" s="158"/>
      <c r="D16" s="106"/>
      <c r="E16" s="106"/>
      <c r="F16" s="106"/>
      <c r="K16" s="101"/>
      <c r="L16" s="157"/>
      <c r="S16" s="157"/>
      <c r="T16" s="157"/>
      <c r="U16" s="102"/>
      <c r="V16" s="102"/>
      <c r="W16" s="102"/>
      <c r="X16" s="102"/>
      <c r="Y16" s="102"/>
      <c r="Z16" s="102"/>
      <c r="AA16" s="102"/>
      <c r="AB16" s="102"/>
      <c r="AC16" s="102"/>
    </row>
    <row r="17" spans="1:44" ht="13.5" thickBot="1" x14ac:dyDescent="0.25">
      <c r="A17" s="34" t="s">
        <v>99</v>
      </c>
      <c r="B17" s="35">
        <v>0</v>
      </c>
      <c r="C17" s="158"/>
      <c r="D17" s="106"/>
      <c r="E17" s="106"/>
      <c r="F17" s="106"/>
      <c r="K17" s="101"/>
      <c r="L17" s="157"/>
      <c r="S17" s="157"/>
      <c r="T17" s="157"/>
      <c r="U17" s="102"/>
      <c r="V17" s="102"/>
      <c r="W17" s="102"/>
      <c r="X17" s="102"/>
      <c r="Y17" s="102"/>
      <c r="Z17" s="102"/>
      <c r="AA17" s="102"/>
      <c r="AB17" s="102"/>
      <c r="AC17" s="102"/>
    </row>
    <row r="18" spans="1:44" ht="34.9" customHeight="1" thickBot="1" x14ac:dyDescent="0.25">
      <c r="A18" s="103" t="s">
        <v>211</v>
      </c>
      <c r="B18" s="105"/>
      <c r="D18" s="106"/>
      <c r="E18" s="106"/>
      <c r="F18" s="106"/>
      <c r="K18" s="101"/>
      <c r="L18" s="157"/>
      <c r="M18" s="124"/>
      <c r="N18" s="102"/>
      <c r="O18" s="102"/>
      <c r="P18" s="102"/>
      <c r="Q18" s="102"/>
      <c r="R18" s="102"/>
      <c r="S18" s="160"/>
      <c r="T18" s="157"/>
      <c r="U18" s="102"/>
      <c r="V18" s="102"/>
      <c r="W18" s="102"/>
      <c r="X18" s="102"/>
      <c r="Y18" s="102"/>
      <c r="Z18" s="102"/>
      <c r="AA18" s="102"/>
      <c r="AB18" s="102"/>
      <c r="AC18" s="102"/>
    </row>
    <row r="19" spans="1:44" ht="15.75" customHeight="1" thickBot="1" x14ac:dyDescent="0.25">
      <c r="A19" s="108"/>
      <c r="B19" s="109"/>
      <c r="C19" s="247" t="str">
        <f t="shared" ref="C19:J19" si="0">FFY_1</f>
        <v>FFY1</v>
      </c>
      <c r="D19" s="247" t="str">
        <f t="shared" si="0"/>
        <v>FFY1</v>
      </c>
      <c r="E19" s="247" t="str">
        <f t="shared" si="0"/>
        <v>FFY1</v>
      </c>
      <c r="F19" s="161" t="str">
        <f t="shared" si="0"/>
        <v>FFY1</v>
      </c>
      <c r="G19" s="247" t="str">
        <f t="shared" si="0"/>
        <v>FFY1</v>
      </c>
      <c r="H19" s="247" t="str">
        <f t="shared" si="0"/>
        <v>FFY1</v>
      </c>
      <c r="I19" s="247" t="str">
        <f t="shared" si="0"/>
        <v>FFY1</v>
      </c>
      <c r="J19" s="248" t="str">
        <f t="shared" si="0"/>
        <v>FFY1</v>
      </c>
      <c r="K19" s="247" t="str">
        <f t="shared" ref="K19:R19" si="1">FFY_2</f>
        <v>FFY2</v>
      </c>
      <c r="L19" s="247" t="str">
        <f t="shared" si="1"/>
        <v>FFY2</v>
      </c>
      <c r="M19" s="247" t="str">
        <f t="shared" si="1"/>
        <v>FFY2</v>
      </c>
      <c r="N19" s="161" t="str">
        <f t="shared" si="1"/>
        <v>FFY2</v>
      </c>
      <c r="O19" s="247" t="str">
        <f t="shared" si="1"/>
        <v>FFY2</v>
      </c>
      <c r="P19" s="247" t="str">
        <f t="shared" si="1"/>
        <v>FFY2</v>
      </c>
      <c r="Q19" s="247" t="str">
        <f t="shared" si="1"/>
        <v>FFY2</v>
      </c>
      <c r="R19" s="248" t="str">
        <f t="shared" si="1"/>
        <v>FFY2</v>
      </c>
      <c r="S19" s="247" t="str">
        <f t="shared" ref="S19:Z19" si="2">FFY_3</f>
        <v>FFY3</v>
      </c>
      <c r="T19" s="247" t="str">
        <f t="shared" si="2"/>
        <v>FFY3</v>
      </c>
      <c r="U19" s="247" t="str">
        <f t="shared" si="2"/>
        <v>FFY3</v>
      </c>
      <c r="V19" s="161" t="str">
        <f t="shared" si="2"/>
        <v>FFY3</v>
      </c>
      <c r="W19" s="247" t="str">
        <f t="shared" si="2"/>
        <v>FFY3</v>
      </c>
      <c r="X19" s="247" t="str">
        <f t="shared" si="2"/>
        <v>FFY3</v>
      </c>
      <c r="Y19" s="247" t="str">
        <f t="shared" si="2"/>
        <v>FFY3</v>
      </c>
      <c r="Z19" s="247" t="str">
        <f t="shared" si="2"/>
        <v>FFY3</v>
      </c>
      <c r="AA19" s="111"/>
      <c r="AB19" s="112" t="s">
        <v>78</v>
      </c>
      <c r="AC19" s="113"/>
      <c r="AD19" s="114"/>
      <c r="AH19" s="41" t="s">
        <v>71</v>
      </c>
      <c r="AI19" s="41"/>
      <c r="AJ19" s="41"/>
      <c r="AK19" s="41"/>
      <c r="AL19" s="41"/>
      <c r="AM19" s="41"/>
      <c r="AN19" s="41"/>
      <c r="AO19" s="41"/>
      <c r="AP19" s="41"/>
      <c r="AQ19" s="41"/>
      <c r="AR19" s="41"/>
    </row>
    <row r="20" spans="1:44" ht="60" thickBot="1" x14ac:dyDescent="0.25">
      <c r="A20" s="115" t="s">
        <v>11</v>
      </c>
      <c r="B20" s="249" t="s">
        <v>210</v>
      </c>
      <c r="C20" s="210" t="s">
        <v>254</v>
      </c>
      <c r="D20" s="211" t="s">
        <v>255</v>
      </c>
      <c r="E20" s="117" t="s">
        <v>256</v>
      </c>
      <c r="F20" s="117" t="s">
        <v>248</v>
      </c>
      <c r="G20" s="117" t="s">
        <v>250</v>
      </c>
      <c r="H20" s="117" t="s">
        <v>249</v>
      </c>
      <c r="I20" s="117" t="s">
        <v>227</v>
      </c>
      <c r="J20" s="119" t="s">
        <v>251</v>
      </c>
      <c r="K20" s="210" t="s">
        <v>257</v>
      </c>
      <c r="L20" s="211" t="s">
        <v>258</v>
      </c>
      <c r="M20" s="117" t="s">
        <v>259</v>
      </c>
      <c r="N20" s="117" t="s">
        <v>260</v>
      </c>
      <c r="O20" s="117" t="s">
        <v>261</v>
      </c>
      <c r="P20" s="117" t="s">
        <v>262</v>
      </c>
      <c r="Q20" s="117" t="s">
        <v>263</v>
      </c>
      <c r="R20" s="119" t="s">
        <v>264</v>
      </c>
      <c r="S20" s="210" t="s">
        <v>265</v>
      </c>
      <c r="T20" s="211" t="s">
        <v>266</v>
      </c>
      <c r="U20" s="117" t="s">
        <v>267</v>
      </c>
      <c r="V20" s="117" t="s">
        <v>268</v>
      </c>
      <c r="W20" s="117" t="s">
        <v>269</v>
      </c>
      <c r="X20" s="117" t="s">
        <v>270</v>
      </c>
      <c r="Y20" s="117" t="s">
        <v>271</v>
      </c>
      <c r="Z20" s="119" t="s">
        <v>272</v>
      </c>
      <c r="AA20" s="120" t="s">
        <v>273</v>
      </c>
      <c r="AB20" s="121" t="s">
        <v>252</v>
      </c>
      <c r="AC20" s="122" t="s">
        <v>200</v>
      </c>
      <c r="AD20" s="121" t="s">
        <v>253</v>
      </c>
      <c r="AH20" s="123" t="s">
        <v>72</v>
      </c>
      <c r="AI20" s="21" t="s">
        <v>73</v>
      </c>
      <c r="AJ20" s="123" t="s">
        <v>74</v>
      </c>
      <c r="AK20" s="21" t="s">
        <v>75</v>
      </c>
      <c r="AL20" s="123" t="s">
        <v>91</v>
      </c>
      <c r="AM20" s="123" t="s">
        <v>92</v>
      </c>
      <c r="AN20" s="21" t="s">
        <v>87</v>
      </c>
      <c r="AO20" s="123" t="s">
        <v>93</v>
      </c>
      <c r="AP20" s="123" t="s">
        <v>94</v>
      </c>
      <c r="AQ20" s="21" t="s">
        <v>88</v>
      </c>
      <c r="AR20" s="21"/>
    </row>
    <row r="21" spans="1:44" x14ac:dyDescent="0.2">
      <c r="A21" s="162" t="s">
        <v>80</v>
      </c>
      <c r="B21" s="237" t="s">
        <v>210</v>
      </c>
      <c r="C21" s="52">
        <f>SUM(C22:C23)</f>
        <v>0</v>
      </c>
      <c r="D21" s="53">
        <f>SUM(D22:D23)</f>
        <v>0</v>
      </c>
      <c r="E21" s="54" t="str">
        <f>IFERROR(D21/C21,"")</f>
        <v/>
      </c>
      <c r="F21" s="85">
        <v>0</v>
      </c>
      <c r="G21" s="85">
        <v>0</v>
      </c>
      <c r="H21" s="54" t="str">
        <f>IFERROR(G21/F21,"")</f>
        <v/>
      </c>
      <c r="I21" s="127" t="str">
        <f t="shared" ref="I21:J27" si="3">IFERROR(C21/F21,"")</f>
        <v/>
      </c>
      <c r="J21" s="127" t="str">
        <f t="shared" si="3"/>
        <v/>
      </c>
      <c r="K21" s="52">
        <f>SUM(K22:K23)</f>
        <v>0</v>
      </c>
      <c r="L21" s="53">
        <f>SUM(L22:L23)</f>
        <v>0</v>
      </c>
      <c r="M21" s="54" t="str">
        <f>IFERROR(L21/K21,"")</f>
        <v/>
      </c>
      <c r="N21" s="85">
        <v>0</v>
      </c>
      <c r="O21" s="85">
        <v>0</v>
      </c>
      <c r="P21" s="54" t="str">
        <f>IFERROR(O21/N21,"")</f>
        <v/>
      </c>
      <c r="Q21" s="127" t="str">
        <f>IFERROR(K21/N21,"")</f>
        <v/>
      </c>
      <c r="R21" s="127" t="str">
        <f>IFERROR(L21/O21,"")</f>
        <v/>
      </c>
      <c r="S21" s="52">
        <f>SUM(S22:S23)</f>
        <v>0</v>
      </c>
      <c r="T21" s="53">
        <f>SUM(T22:T23)</f>
        <v>0</v>
      </c>
      <c r="U21" s="54" t="str">
        <f>IFERROR(ROUND(T21/S21,2),"")</f>
        <v/>
      </c>
      <c r="V21" s="73">
        <v>0</v>
      </c>
      <c r="W21" s="73">
        <v>0</v>
      </c>
      <c r="X21" s="54" t="str">
        <f>IFERROR(ROUND(W21/V21,2),"")</f>
        <v/>
      </c>
      <c r="Y21" s="127" t="str">
        <f>IFERROR(S21/V21,"")</f>
        <v/>
      </c>
      <c r="Z21" s="130" t="str">
        <f>IFERROR(T21/W21,"")</f>
        <v/>
      </c>
      <c r="AA21" s="14" t="str">
        <f>IF(OR(AJ21="LOW",AJ21="HIGH"),AI21,"OK")</f>
        <v/>
      </c>
      <c r="AB21" s="131" t="str">
        <f>IF(OR(AJ21="LOW",AJ21="HIGH"),AK21,"OK")</f>
        <v/>
      </c>
      <c r="AC21" s="163" t="str">
        <f>IF(ISERROR(S21/K21),"",IF(AND(AL21="YES",AM21="YES"),AN21,"OK"))</f>
        <v/>
      </c>
      <c r="AD21" s="132" t="str">
        <f>IF(ISERROR(V21/N21),"",IF(AND(AO21="YES",AP21="YES"),AQ21,"OK"))</f>
        <v/>
      </c>
      <c r="AE21" s="164"/>
      <c r="AH21" s="42" t="str">
        <f t="shared" ref="AH21:AH27" si="4">IF(NOT(ISERROR(U21)),IF(U21&lt;IndivProvider_Checks_Threshold,"LOW",IF(U21&gt;100%,"HIGH","")),"")</f>
        <v>HIGH</v>
      </c>
      <c r="AI21" s="20" t="str">
        <f>IF(ISERROR(T21/S21),"","The county spent "&amp;TEXT(U21,"#,##0%")&amp;" of the budget.")</f>
        <v/>
      </c>
      <c r="AJ21" s="50" t="str">
        <f t="shared" ref="AJ21:AJ27" si="5">IF(NOT(ISERROR(X21)),IF(X21&lt;IndivProvider_Checks_Threshold,"LOW",IF(X21&gt;100%,"HIGH","")),"")</f>
        <v>HIGH</v>
      </c>
      <c r="AK21" s="20" t="str">
        <f>IF(ISERROR(W21/V21),"", "The county served "&amp;TEXT(X21,"#,##0%")&amp;" of its anticipated participants.")</f>
        <v/>
      </c>
      <c r="AL21" s="20" t="str">
        <f t="shared" ref="AL21:AL27" si="6">IF(M21&lt;IndivProvider_Checks_Threshold,"YES","NO")</f>
        <v>NO</v>
      </c>
      <c r="AM21" s="20" t="str">
        <f>IF(K21&gt;S21,"YES","NO")</f>
        <v>NO</v>
      </c>
      <c r="AN21" s="20" t="str">
        <f>"The county did not spend its budget in the prior FFY and requested a greater amount of funds in the next FFY."</f>
        <v>The county did not spend its budget in the prior FFY and requested a greater amount of funds in the next FFY.</v>
      </c>
      <c r="AO21" s="20" t="str">
        <f t="shared" ref="AO21:AO27" si="7">IF(P21&lt;IndivProvider_Checks_Threshold,"YES","NO")</f>
        <v>NO</v>
      </c>
      <c r="AP21" s="20" t="str">
        <f>IF(V21&gt;N21,"YES","NO")</f>
        <v>NO</v>
      </c>
      <c r="AQ21" s="20" t="str">
        <f>"The county did not serve all its anticipated participants in the prior FFY; however, the county anticipated more SNAP E&amp;T participants in the next FFY."</f>
        <v>The county did not serve all its anticipated participants in the prior FFY; however, the county anticipated more SNAP E&amp;T participants in the next FFY.</v>
      </c>
      <c r="AR21" s="20"/>
    </row>
    <row r="22" spans="1:44" s="106" customFormat="1" x14ac:dyDescent="0.2">
      <c r="A22" s="165" t="s">
        <v>52</v>
      </c>
      <c r="B22" s="238" t="s">
        <v>210</v>
      </c>
      <c r="C22" s="60">
        <v>0</v>
      </c>
      <c r="D22" s="61">
        <v>0</v>
      </c>
      <c r="E22" s="54" t="str">
        <f>IFERROR(D22/C22,"")</f>
        <v/>
      </c>
      <c r="F22" s="62" t="s">
        <v>41</v>
      </c>
      <c r="G22" s="62" t="s">
        <v>41</v>
      </c>
      <c r="H22" s="62" t="s">
        <v>41</v>
      </c>
      <c r="I22" s="62" t="s">
        <v>41</v>
      </c>
      <c r="J22" s="62" t="s">
        <v>41</v>
      </c>
      <c r="K22" s="60">
        <v>0</v>
      </c>
      <c r="L22" s="61">
        <v>0</v>
      </c>
      <c r="M22" s="54" t="str">
        <f>IFERROR(L22/K22,"")</f>
        <v/>
      </c>
      <c r="N22" s="62" t="s">
        <v>41</v>
      </c>
      <c r="O22" s="62" t="s">
        <v>41</v>
      </c>
      <c r="P22" s="62" t="s">
        <v>41</v>
      </c>
      <c r="Q22" s="62" t="s">
        <v>41</v>
      </c>
      <c r="R22" s="62" t="s">
        <v>41</v>
      </c>
      <c r="S22" s="60">
        <v>0</v>
      </c>
      <c r="T22" s="61">
        <v>0</v>
      </c>
      <c r="U22" s="54" t="str">
        <f>IFERROR(ROUND(T22/S22,2),"")</f>
        <v/>
      </c>
      <c r="V22" s="62" t="s">
        <v>41</v>
      </c>
      <c r="W22" s="62" t="s">
        <v>41</v>
      </c>
      <c r="X22" s="62" t="s">
        <v>41</v>
      </c>
      <c r="Y22" s="62" t="s">
        <v>41</v>
      </c>
      <c r="Z22" s="63" t="s">
        <v>41</v>
      </c>
      <c r="AA22" s="14" t="str">
        <f t="shared" ref="AA22:AA26" si="8">IF(OR(AJ22="LOW",AJ22="HIGH"),AI22,"OK")</f>
        <v/>
      </c>
      <c r="AB22" s="166" t="s">
        <v>41</v>
      </c>
      <c r="AC22" s="167" t="str">
        <f t="shared" ref="AC22:AC23" si="9">IF(ISERROR(S22/K22),"",IF(AND(AL22="YES",AM22="YES"),AN22,"OK"))</f>
        <v/>
      </c>
      <c r="AD22" s="166" t="s">
        <v>41</v>
      </c>
      <c r="AH22" s="42" t="str">
        <f>IF(NOT(ISERROR(U22)),IF(U22&lt;IndivProvider_Checks_Threshold,"LOW",IF(U22&gt;100%,"HIGH","")),"")</f>
        <v>HIGH</v>
      </c>
      <c r="AI22" s="20" t="str">
        <f t="shared" ref="AI22:AI27" si="10">IF(ISERROR(T22/S22),"","The county spent "&amp;TEXT(U22,"#,##0%")&amp;" of the budget.")</f>
        <v/>
      </c>
      <c r="AJ22" s="50" t="str">
        <f t="shared" si="5"/>
        <v>HIGH</v>
      </c>
      <c r="AK22" s="20" t="str">
        <f>IF(ISERROR(W22/V22),"", "The county served "&amp;TEXT(X22,"#,##0%")&amp;" of its anticipated participants.")</f>
        <v/>
      </c>
      <c r="AL22" s="20" t="str">
        <f t="shared" si="6"/>
        <v>NO</v>
      </c>
      <c r="AM22" s="20" t="str">
        <f t="shared" ref="AM22:AM27" si="11">IF(K22&gt;S22,"YES","NO")</f>
        <v>NO</v>
      </c>
      <c r="AN22" s="20" t="str">
        <f t="shared" ref="AN22:AN27" si="12">"The county did not spend its budget in the prior FFY and requested a greater amount of funds in the next FFY."</f>
        <v>The county did not spend its budget in the prior FFY and requested a greater amount of funds in the next FFY.</v>
      </c>
      <c r="AO22" s="20" t="str">
        <f t="shared" si="7"/>
        <v>NO</v>
      </c>
      <c r="AP22" s="20" t="str">
        <f t="shared" ref="AP22:AP27" si="13">IF(V22&gt;N22,"YES","NO")</f>
        <v>NO</v>
      </c>
      <c r="AQ22" s="20" t="str">
        <f t="shared" ref="AQ22:AQ23" si="14">"The county did not serve all its anticipated participants in the prior FFY; however, the county anticipated more SNAP E&amp;T participants in the next FFY."</f>
        <v>The county did not serve all its anticipated participants in the prior FFY; however, the county anticipated more SNAP E&amp;T participants in the next FFY.</v>
      </c>
    </row>
    <row r="23" spans="1:44" s="106" customFormat="1" x14ac:dyDescent="0.2">
      <c r="A23" s="165" t="s">
        <v>53</v>
      </c>
      <c r="B23" s="238" t="s">
        <v>210</v>
      </c>
      <c r="C23" s="60">
        <v>0</v>
      </c>
      <c r="D23" s="61"/>
      <c r="E23" s="54" t="str">
        <f>IFERROR(D23/C23,"")</f>
        <v/>
      </c>
      <c r="F23" s="62" t="s">
        <v>41</v>
      </c>
      <c r="G23" s="62" t="s">
        <v>41</v>
      </c>
      <c r="H23" s="62" t="s">
        <v>41</v>
      </c>
      <c r="I23" s="62" t="s">
        <v>41</v>
      </c>
      <c r="J23" s="62" t="s">
        <v>41</v>
      </c>
      <c r="K23" s="60">
        <v>0</v>
      </c>
      <c r="L23" s="61">
        <v>0</v>
      </c>
      <c r="M23" s="54" t="str">
        <f>IFERROR(L23/K23,"")</f>
        <v/>
      </c>
      <c r="N23" s="62" t="s">
        <v>41</v>
      </c>
      <c r="O23" s="62" t="s">
        <v>41</v>
      </c>
      <c r="P23" s="62" t="s">
        <v>41</v>
      </c>
      <c r="Q23" s="62" t="s">
        <v>41</v>
      </c>
      <c r="R23" s="62" t="s">
        <v>41</v>
      </c>
      <c r="S23" s="60">
        <v>0</v>
      </c>
      <c r="T23" s="61">
        <v>0</v>
      </c>
      <c r="U23" s="54" t="str">
        <f>IFERROR(ROUND(T23/S23,2),"")</f>
        <v/>
      </c>
      <c r="V23" s="62" t="s">
        <v>41</v>
      </c>
      <c r="W23" s="62" t="s">
        <v>41</v>
      </c>
      <c r="X23" s="62" t="s">
        <v>41</v>
      </c>
      <c r="Y23" s="62" t="s">
        <v>41</v>
      </c>
      <c r="Z23" s="63" t="s">
        <v>41</v>
      </c>
      <c r="AA23" s="14" t="str">
        <f t="shared" si="8"/>
        <v/>
      </c>
      <c r="AB23" s="166" t="s">
        <v>41</v>
      </c>
      <c r="AC23" s="167" t="str">
        <f t="shared" si="9"/>
        <v/>
      </c>
      <c r="AD23" s="166" t="s">
        <v>41</v>
      </c>
      <c r="AH23" s="42" t="str">
        <f t="shared" si="4"/>
        <v>HIGH</v>
      </c>
      <c r="AI23" s="20" t="str">
        <f t="shared" si="10"/>
        <v/>
      </c>
      <c r="AJ23" s="50" t="str">
        <f t="shared" si="5"/>
        <v>HIGH</v>
      </c>
      <c r="AK23" s="20" t="str">
        <f>IF(ISERROR(W23/V23),"", "The county served "&amp;TEXT(X23,"#,##0%")&amp;" of its anticipated participants.")</f>
        <v/>
      </c>
      <c r="AL23" s="20" t="str">
        <f t="shared" si="6"/>
        <v>NO</v>
      </c>
      <c r="AM23" s="20" t="str">
        <f t="shared" si="11"/>
        <v>NO</v>
      </c>
      <c r="AN23" s="20" t="str">
        <f t="shared" si="12"/>
        <v>The county did not spend its budget in the prior FFY and requested a greater amount of funds in the next FFY.</v>
      </c>
      <c r="AO23" s="20" t="str">
        <f t="shared" si="7"/>
        <v>NO</v>
      </c>
      <c r="AP23" s="20" t="str">
        <f t="shared" si="13"/>
        <v>NO</v>
      </c>
      <c r="AQ23" s="20" t="str">
        <f t="shared" si="14"/>
        <v>The county did not serve all its anticipated participants in the prior FFY; however, the county anticipated more SNAP E&amp;T participants in the next FFY.</v>
      </c>
    </row>
    <row r="24" spans="1:44" x14ac:dyDescent="0.2">
      <c r="A24" s="168" t="s">
        <v>54</v>
      </c>
      <c r="B24" s="238" t="s">
        <v>210</v>
      </c>
      <c r="C24" s="68">
        <f>SUM(C25:C26)</f>
        <v>0</v>
      </c>
      <c r="D24" s="127">
        <f>SUM(D25:D26)</f>
        <v>0</v>
      </c>
      <c r="E24" s="54" t="str">
        <f t="shared" ref="E24" si="15">IFERROR(D24/C24,"")</f>
        <v/>
      </c>
      <c r="F24" s="81">
        <f>SUM(F26+F25)</f>
        <v>0</v>
      </c>
      <c r="G24" s="81">
        <f>SUM(G26+G25)</f>
        <v>0</v>
      </c>
      <c r="H24" s="54" t="str">
        <f>IFERROR(G24/F24,"")</f>
        <v/>
      </c>
      <c r="I24" s="127" t="str">
        <f t="shared" si="3"/>
        <v/>
      </c>
      <c r="J24" s="128" t="str">
        <f t="shared" si="3"/>
        <v/>
      </c>
      <c r="K24" s="68">
        <f>SUM(K25:K27)</f>
        <v>0</v>
      </c>
      <c r="L24" s="127">
        <f>SUM(L25:L27)</f>
        <v>0</v>
      </c>
      <c r="M24" s="54" t="str">
        <f t="shared" ref="M24:M25" si="16">IFERROR(L24/K24,"")</f>
        <v/>
      </c>
      <c r="N24" s="81">
        <f>SUM(N26+N25)</f>
        <v>0</v>
      </c>
      <c r="O24" s="81">
        <f>SUM(O26+O25)</f>
        <v>0</v>
      </c>
      <c r="P24" s="54" t="str">
        <f>IFERROR(O24/N24,"")</f>
        <v/>
      </c>
      <c r="Q24" s="127" t="str">
        <f t="shared" ref="Q24:R27" si="17">IFERROR(K24/N24,"")</f>
        <v/>
      </c>
      <c r="R24" s="128" t="str">
        <f t="shared" si="17"/>
        <v/>
      </c>
      <c r="S24" s="68">
        <f>SUM(S25:S27)</f>
        <v>0</v>
      </c>
      <c r="T24" s="127">
        <f>SUM(T25:T27)</f>
        <v>0</v>
      </c>
      <c r="U24" s="54" t="str">
        <f t="shared" ref="U24:U25" si="18">IFERROR(T24/S24,"")</f>
        <v/>
      </c>
      <c r="V24" s="81">
        <f>SUM(V26+V25)</f>
        <v>0</v>
      </c>
      <c r="W24" s="81">
        <f>SUM(W26+W25)</f>
        <v>0</v>
      </c>
      <c r="X24" s="54" t="str">
        <f>IFERROR(W24/V24,"")</f>
        <v/>
      </c>
      <c r="Y24" s="127" t="str">
        <f t="shared" ref="Y24:Z27" si="19">IFERROR(S24/V24,"")</f>
        <v/>
      </c>
      <c r="Z24" s="128" t="str">
        <f t="shared" si="19"/>
        <v/>
      </c>
      <c r="AA24" s="14" t="str">
        <f t="shared" si="8"/>
        <v/>
      </c>
      <c r="AB24" s="98" t="str">
        <f>IF(OR(AJ24="LOW",AJ24="HIGH"),AK24,"OK")</f>
        <v/>
      </c>
      <c r="AC24" s="167" t="str">
        <f>IF(ISERROR(S24/K24),"",IF(AND(AL24="YES",AM24="YES"),AN24,"OK"))</f>
        <v/>
      </c>
      <c r="AD24" s="14" t="str">
        <f>IF(ISERROR(V24/N24),"",IF(AND(AO24="YES",AP24="YES"),AQ24,"OK"))</f>
        <v/>
      </c>
      <c r="AE24" s="164"/>
      <c r="AH24" s="42" t="str">
        <f t="shared" si="4"/>
        <v>HIGH</v>
      </c>
      <c r="AI24" s="20" t="str">
        <f t="shared" si="10"/>
        <v/>
      </c>
      <c r="AJ24" s="50" t="str">
        <f t="shared" si="5"/>
        <v>HIGH</v>
      </c>
      <c r="AK24" s="20" t="str">
        <f t="shared" ref="AK24:AK27" si="20">IF(ISERROR(W24/V24),"", "The county served "&amp;TEXT(X24,"#,##0%")&amp;" of its anticipated participants.")</f>
        <v/>
      </c>
      <c r="AL24" s="20" t="str">
        <f t="shared" si="6"/>
        <v>NO</v>
      </c>
      <c r="AM24" s="20" t="str">
        <f t="shared" si="11"/>
        <v>NO</v>
      </c>
      <c r="AN24" s="20" t="str">
        <f t="shared" si="12"/>
        <v>The county did not spend its budget in the prior FFY and requested a greater amount of funds in the next FFY.</v>
      </c>
      <c r="AO24" s="20" t="str">
        <f t="shared" si="7"/>
        <v>NO</v>
      </c>
      <c r="AP24" s="20" t="str">
        <f t="shared" si="13"/>
        <v>NO</v>
      </c>
      <c r="AQ24" s="20" t="str">
        <f>"The county did not serve all its anticipated participants in the prior FFY; however, the county anticipated more SNAP E&amp;T participants in the next FFY."</f>
        <v>The county did not serve all its anticipated participants in the prior FFY; however, the county anticipated more SNAP E&amp;T participants in the next FFY.</v>
      </c>
      <c r="AR24" s="20"/>
    </row>
    <row r="25" spans="1:44" x14ac:dyDescent="0.2">
      <c r="A25" s="169" t="s">
        <v>114</v>
      </c>
      <c r="B25" s="237" t="s">
        <v>210</v>
      </c>
      <c r="C25" s="60">
        <v>0</v>
      </c>
      <c r="D25" s="61">
        <v>0</v>
      </c>
      <c r="E25" s="54" t="str">
        <f>IFERROR(D25/C25,"")</f>
        <v/>
      </c>
      <c r="F25" s="85">
        <v>0</v>
      </c>
      <c r="G25" s="85">
        <v>0</v>
      </c>
      <c r="H25" s="54" t="str">
        <f>IFERROR(G25/F25,"")</f>
        <v/>
      </c>
      <c r="I25" s="127" t="str">
        <f t="shared" si="3"/>
        <v/>
      </c>
      <c r="J25" s="128" t="str">
        <f t="shared" si="3"/>
        <v/>
      </c>
      <c r="K25" s="129">
        <v>0</v>
      </c>
      <c r="L25" s="61">
        <v>0</v>
      </c>
      <c r="M25" s="54" t="str">
        <f t="shared" si="16"/>
        <v/>
      </c>
      <c r="N25" s="85">
        <v>0</v>
      </c>
      <c r="O25" s="85">
        <v>0</v>
      </c>
      <c r="P25" s="54" t="str">
        <f>IFERROR(O25/N25,"")</f>
        <v/>
      </c>
      <c r="Q25" s="127" t="str">
        <f t="shared" si="17"/>
        <v/>
      </c>
      <c r="R25" s="128" t="str">
        <f t="shared" si="17"/>
        <v/>
      </c>
      <c r="S25" s="60">
        <v>0</v>
      </c>
      <c r="T25" s="61">
        <v>0</v>
      </c>
      <c r="U25" s="54" t="str">
        <f t="shared" si="18"/>
        <v/>
      </c>
      <c r="V25" s="73">
        <v>0</v>
      </c>
      <c r="W25" s="73">
        <v>0</v>
      </c>
      <c r="X25" s="54" t="str">
        <f>IFERROR(W25/V25,"")</f>
        <v/>
      </c>
      <c r="Y25" s="127" t="str">
        <f t="shared" si="19"/>
        <v/>
      </c>
      <c r="Z25" s="128" t="str">
        <f t="shared" si="19"/>
        <v/>
      </c>
      <c r="AA25" s="14" t="str">
        <f t="shared" si="8"/>
        <v/>
      </c>
      <c r="AB25" s="98" t="str">
        <f>IF(OR(AJ25="LOW",AJ25="HIGH"),AK25,"OK")</f>
        <v/>
      </c>
      <c r="AC25" s="14" t="str">
        <f>IF(ISERROR(S25/K25),"",IF(AND(AL25="YES",AM25="YES"),AN25,"OK"))</f>
        <v/>
      </c>
      <c r="AD25" s="14" t="str">
        <f>IF(ISERROR(V25/N25),"",IF(AND(AO25="YES",AP25="YES"),AQ25,"OK"))</f>
        <v/>
      </c>
      <c r="AE25" s="164"/>
      <c r="AH25" s="42" t="str">
        <f t="shared" si="4"/>
        <v>HIGH</v>
      </c>
      <c r="AI25" s="20" t="str">
        <f t="shared" si="10"/>
        <v/>
      </c>
      <c r="AJ25" s="50" t="str">
        <f t="shared" si="5"/>
        <v>HIGH</v>
      </c>
      <c r="AK25" s="20" t="str">
        <f t="shared" si="20"/>
        <v/>
      </c>
      <c r="AL25" s="20" t="str">
        <f t="shared" si="6"/>
        <v>NO</v>
      </c>
      <c r="AM25" s="20" t="str">
        <f t="shared" si="11"/>
        <v>NO</v>
      </c>
      <c r="AN25" s="20" t="str">
        <f t="shared" si="12"/>
        <v>The county did not spend its budget in the prior FFY and requested a greater amount of funds in the next FFY.</v>
      </c>
      <c r="AO25" s="20" t="str">
        <f t="shared" si="7"/>
        <v>NO</v>
      </c>
      <c r="AP25" s="20" t="str">
        <f t="shared" si="13"/>
        <v>NO</v>
      </c>
      <c r="AQ25" s="20" t="str">
        <f>"The county did not serve all its anticipated participants in the prior FFY; however, the county anticipated more SNAP E&amp;T participants in the next FFY."</f>
        <v>The county did not serve all its anticipated participants in the prior FFY; however, the county anticipated more SNAP E&amp;T participants in the next FFY.</v>
      </c>
      <c r="AR25" s="20"/>
    </row>
    <row r="26" spans="1:44" ht="53.25" customHeight="1" x14ac:dyDescent="0.2">
      <c r="A26" s="169" t="s">
        <v>115</v>
      </c>
      <c r="B26" s="237" t="s">
        <v>210</v>
      </c>
      <c r="C26" s="60">
        <v>0</v>
      </c>
      <c r="D26" s="129">
        <v>0</v>
      </c>
      <c r="E26" s="54" t="str">
        <f>IFERROR(D26/C26,"")</f>
        <v/>
      </c>
      <c r="F26" s="85">
        <v>0</v>
      </c>
      <c r="G26" s="85">
        <v>0</v>
      </c>
      <c r="H26" s="54" t="str">
        <f>IFERROR(G26/F26,"")</f>
        <v/>
      </c>
      <c r="I26" s="127" t="str">
        <f t="shared" si="3"/>
        <v/>
      </c>
      <c r="J26" s="128" t="str">
        <f t="shared" si="3"/>
        <v/>
      </c>
      <c r="K26" s="60">
        <v>0</v>
      </c>
      <c r="L26" s="129">
        <v>0</v>
      </c>
      <c r="M26" s="54" t="str">
        <f>IFERROR(L26/K26,"")</f>
        <v/>
      </c>
      <c r="N26" s="85">
        <v>0</v>
      </c>
      <c r="O26" s="85">
        <v>0</v>
      </c>
      <c r="P26" s="54" t="str">
        <f>IFERROR(O26/N26,"")</f>
        <v/>
      </c>
      <c r="Q26" s="127" t="str">
        <f t="shared" si="17"/>
        <v/>
      </c>
      <c r="R26" s="128" t="str">
        <f t="shared" si="17"/>
        <v/>
      </c>
      <c r="S26" s="60">
        <v>0</v>
      </c>
      <c r="T26" s="129">
        <v>0</v>
      </c>
      <c r="U26" s="54" t="str">
        <f>IFERROR(ROUND(T26/S26,2),"")</f>
        <v/>
      </c>
      <c r="V26" s="73">
        <v>0</v>
      </c>
      <c r="W26" s="73">
        <v>0</v>
      </c>
      <c r="X26" s="54" t="str">
        <f>IFERROR(ROUND(W26/V26,2),"")</f>
        <v/>
      </c>
      <c r="Y26" s="127" t="str">
        <f t="shared" si="19"/>
        <v/>
      </c>
      <c r="Z26" s="128" t="str">
        <f t="shared" si="19"/>
        <v/>
      </c>
      <c r="AA26" s="14" t="str">
        <f t="shared" si="8"/>
        <v/>
      </c>
      <c r="AB26" s="98" t="str">
        <f t="shared" ref="AB26:AB27" si="21">IF(OR(AJ26="LOW",AJ26="HIGH"),AK26,"OK")</f>
        <v/>
      </c>
      <c r="AC26" s="14" t="str">
        <f t="shared" ref="AC26:AC27" si="22">IF(ISERROR(S26/K26),"",IF(AND(AL26="YES",AM26="YES"),AN26,"OK"))</f>
        <v/>
      </c>
      <c r="AD26" s="14" t="str">
        <f t="shared" ref="AD26:AD27" si="23">IF(ISERROR(V26/N26),"",IF(AND(AO26="YES",AP26="YES"),AQ26,"OK"))</f>
        <v/>
      </c>
      <c r="AE26" s="164"/>
      <c r="AH26" s="42" t="str">
        <f t="shared" si="4"/>
        <v>HIGH</v>
      </c>
      <c r="AI26" s="20" t="str">
        <f t="shared" si="10"/>
        <v/>
      </c>
      <c r="AJ26" s="50" t="str">
        <f t="shared" si="5"/>
        <v>HIGH</v>
      </c>
      <c r="AK26" s="20" t="str">
        <f t="shared" si="20"/>
        <v/>
      </c>
      <c r="AL26" s="20" t="str">
        <f t="shared" si="6"/>
        <v>NO</v>
      </c>
      <c r="AM26" s="20" t="str">
        <f t="shared" si="11"/>
        <v>NO</v>
      </c>
      <c r="AN26" s="20" t="str">
        <f t="shared" si="12"/>
        <v>The county did not spend its budget in the prior FFY and requested a greater amount of funds in the next FFY.</v>
      </c>
      <c r="AO26" s="20" t="str">
        <f t="shared" si="7"/>
        <v>NO</v>
      </c>
      <c r="AP26" s="20" t="str">
        <f t="shared" si="13"/>
        <v>NO</v>
      </c>
      <c r="AQ26" s="20" t="str">
        <f>"The county did not serve all its anticipated participants in the prior FFY; however, the county anticipated more SNAP E&amp;T participants in the next FFY."</f>
        <v>The county did not serve all its anticipated participants in the prior FFY; however, the county anticipated more SNAP E&amp;T participants in the next FFY.</v>
      </c>
      <c r="AR26" s="20"/>
    </row>
    <row r="27" spans="1:44" ht="45.75" customHeight="1" thickBot="1" x14ac:dyDescent="0.25">
      <c r="A27" s="170" t="s">
        <v>105</v>
      </c>
      <c r="B27" s="239" t="s">
        <v>210</v>
      </c>
      <c r="C27" s="171">
        <v>0</v>
      </c>
      <c r="D27" s="135">
        <v>0</v>
      </c>
      <c r="E27" s="89" t="str">
        <f>IFERROR(D27/C27,"")</f>
        <v/>
      </c>
      <c r="F27" s="88">
        <v>0</v>
      </c>
      <c r="G27" s="88">
        <v>0</v>
      </c>
      <c r="H27" s="89" t="str">
        <f>IFERROR(G27/F27,"")</f>
        <v/>
      </c>
      <c r="I27" s="136" t="str">
        <f t="shared" si="3"/>
        <v/>
      </c>
      <c r="J27" s="136" t="str">
        <f t="shared" si="3"/>
        <v/>
      </c>
      <c r="K27" s="171">
        <v>0</v>
      </c>
      <c r="L27" s="135">
        <v>0</v>
      </c>
      <c r="M27" s="89" t="str">
        <f>IFERROR(L27/K27,"")</f>
        <v/>
      </c>
      <c r="N27" s="88">
        <v>0</v>
      </c>
      <c r="O27" s="88">
        <v>0</v>
      </c>
      <c r="P27" s="89" t="str">
        <f>IFERROR(O27/N27,"")</f>
        <v/>
      </c>
      <c r="Q27" s="136" t="str">
        <f t="shared" si="17"/>
        <v/>
      </c>
      <c r="R27" s="136" t="str">
        <f t="shared" si="17"/>
        <v/>
      </c>
      <c r="S27" s="171">
        <v>0</v>
      </c>
      <c r="T27" s="135">
        <v>0</v>
      </c>
      <c r="U27" s="89" t="str">
        <f>IFERROR(ROUND(T27/S27,2),"")</f>
        <v/>
      </c>
      <c r="V27" s="172">
        <v>0</v>
      </c>
      <c r="W27" s="172">
        <v>0</v>
      </c>
      <c r="X27" s="89" t="str">
        <f>IFERROR(ROUND(W27/V27,2),"")</f>
        <v/>
      </c>
      <c r="Y27" s="136" t="str">
        <f t="shared" si="19"/>
        <v/>
      </c>
      <c r="Z27" s="137" t="str">
        <f t="shared" si="19"/>
        <v/>
      </c>
      <c r="AA27" s="14" t="str">
        <f>IF(OR(AJ27="LOW",AJ27="HIGH"),AI27,"OK")</f>
        <v/>
      </c>
      <c r="AB27" s="139" t="str">
        <f t="shared" si="21"/>
        <v/>
      </c>
      <c r="AC27" s="140" t="str">
        <f t="shared" si="22"/>
        <v/>
      </c>
      <c r="AD27" s="140" t="str">
        <f t="shared" si="23"/>
        <v/>
      </c>
      <c r="AE27" s="164"/>
      <c r="AH27" s="50" t="str">
        <f t="shared" si="4"/>
        <v>HIGH</v>
      </c>
      <c r="AI27" s="20" t="str">
        <f t="shared" si="10"/>
        <v/>
      </c>
      <c r="AJ27" s="50" t="str">
        <f t="shared" si="5"/>
        <v>HIGH</v>
      </c>
      <c r="AK27" s="20" t="str">
        <f t="shared" si="20"/>
        <v/>
      </c>
      <c r="AL27" s="20" t="str">
        <f t="shared" si="6"/>
        <v>NO</v>
      </c>
      <c r="AM27" s="20" t="str">
        <f t="shared" si="11"/>
        <v>NO</v>
      </c>
      <c r="AN27" s="20" t="str">
        <f t="shared" si="12"/>
        <v>The county did not spend its budget in the prior FFY and requested a greater amount of funds in the next FFY.</v>
      </c>
      <c r="AO27" s="20" t="str">
        <f t="shared" si="7"/>
        <v>NO</v>
      </c>
      <c r="AP27" s="20" t="str">
        <f t="shared" si="13"/>
        <v>NO</v>
      </c>
      <c r="AQ27" s="20" t="str">
        <f>"The county did not serve all its anticipated participants in the prior FFY; however, the county anticipated more SNAP E&amp;T participants in the next FFY."</f>
        <v>The county did not serve all its anticipated participants in the prior FFY; however, the county anticipated more SNAP E&amp;T participants in the next FFY.</v>
      </c>
      <c r="AR27" s="20"/>
    </row>
    <row r="28" spans="1:44" x14ac:dyDescent="0.2">
      <c r="A28" s="235" t="s">
        <v>205</v>
      </c>
      <c r="B28" s="103"/>
      <c r="C28" s="173"/>
      <c r="D28" s="174"/>
      <c r="E28" s="22"/>
      <c r="F28" s="22"/>
      <c r="G28" s="22"/>
      <c r="H28" s="22"/>
      <c r="I28" s="22"/>
      <c r="J28" s="175"/>
      <c r="K28" s="173"/>
      <c r="L28" s="174"/>
      <c r="M28" s="22"/>
      <c r="N28" s="22"/>
      <c r="O28" s="22"/>
      <c r="P28" s="22"/>
      <c r="Q28" s="22"/>
      <c r="R28" s="175"/>
      <c r="S28" s="176"/>
      <c r="T28" s="174"/>
      <c r="U28" s="22"/>
      <c r="V28" s="22"/>
      <c r="W28" s="22"/>
      <c r="X28" s="22"/>
      <c r="Y28" s="22"/>
      <c r="Z28" s="175"/>
      <c r="AA28" s="177"/>
      <c r="AH28" s="50"/>
      <c r="AI28" s="20" t="str">
        <f t="shared" ref="AI28:AI32" si="24">IF(ISERROR(T28/S28),"","The State spent "&amp;TEXT(U28,"#,##0%")&amp;" of the budget.")</f>
        <v/>
      </c>
      <c r="AJ28" s="50"/>
      <c r="AK28" s="20" t="str">
        <f t="shared" ref="AK28:AK32" si="25">IF(ISERROR(W28/V28),"", "The State served "&amp;TEXT(X28,"#,##0%")&amp;" of its anticipated participants.")</f>
        <v/>
      </c>
      <c r="AL28" s="20"/>
      <c r="AM28" s="20"/>
      <c r="AN28" s="20"/>
      <c r="AO28" s="20"/>
      <c r="AP28" s="20"/>
      <c r="AQ28" s="20"/>
      <c r="AR28" s="20"/>
    </row>
    <row r="29" spans="1:44" x14ac:dyDescent="0.2">
      <c r="A29" s="235" t="s">
        <v>206</v>
      </c>
      <c r="B29" s="103"/>
      <c r="C29" s="176"/>
      <c r="D29" s="174"/>
      <c r="E29" s="22"/>
      <c r="F29" s="22"/>
      <c r="G29" s="22"/>
      <c r="H29" s="22"/>
      <c r="I29" s="22"/>
      <c r="J29" s="22"/>
      <c r="K29" s="176"/>
      <c r="L29" s="174"/>
      <c r="M29" s="22"/>
      <c r="N29" s="22"/>
      <c r="O29" s="22"/>
      <c r="P29" s="22"/>
      <c r="Q29" s="22"/>
      <c r="R29" s="22"/>
      <c r="S29" s="176"/>
      <c r="T29" s="174"/>
      <c r="U29" s="22"/>
      <c r="V29" s="22"/>
      <c r="W29" s="22"/>
      <c r="X29" s="22"/>
      <c r="Y29" s="22"/>
      <c r="Z29" s="22"/>
      <c r="AD29" s="178"/>
      <c r="AE29" s="178"/>
      <c r="AH29" s="50"/>
      <c r="AI29" s="20" t="str">
        <f t="shared" si="24"/>
        <v/>
      </c>
      <c r="AJ29" s="50"/>
      <c r="AK29" s="20" t="str">
        <f t="shared" si="25"/>
        <v/>
      </c>
      <c r="AL29" s="20"/>
      <c r="AM29" s="20"/>
      <c r="AN29" s="20"/>
      <c r="AO29" s="20"/>
      <c r="AP29" s="20"/>
      <c r="AQ29" s="20"/>
      <c r="AR29" s="20"/>
    </row>
    <row r="30" spans="1:44" ht="13.5" thickBot="1" x14ac:dyDescent="0.25">
      <c r="A30" s="235" t="s">
        <v>206</v>
      </c>
      <c r="B30" s="179"/>
      <c r="C30" s="176"/>
      <c r="D30" s="174"/>
      <c r="E30" s="22"/>
      <c r="F30" s="22"/>
      <c r="G30" s="22"/>
      <c r="H30" s="22"/>
      <c r="I30" s="22"/>
      <c r="J30" s="180"/>
      <c r="K30" s="176"/>
      <c r="L30" s="174"/>
      <c r="M30" s="22"/>
      <c r="N30" s="22"/>
      <c r="O30" s="22"/>
      <c r="P30" s="22"/>
      <c r="Q30" s="22"/>
      <c r="R30" s="180"/>
      <c r="S30" s="176"/>
      <c r="T30" s="174"/>
      <c r="U30" s="22"/>
      <c r="V30" s="22"/>
      <c r="W30" s="22"/>
      <c r="X30" s="22"/>
      <c r="Y30" s="22"/>
      <c r="Z30" s="180"/>
      <c r="AD30" s="178"/>
      <c r="AE30" s="178"/>
      <c r="AH30" s="50"/>
      <c r="AI30" s="20" t="str">
        <f t="shared" si="24"/>
        <v/>
      </c>
      <c r="AJ30" s="50"/>
      <c r="AK30" s="20" t="str">
        <f t="shared" si="25"/>
        <v/>
      </c>
      <c r="AL30" s="20"/>
      <c r="AM30" s="20"/>
      <c r="AN30" s="20"/>
      <c r="AO30" s="20"/>
      <c r="AP30" s="20"/>
      <c r="AQ30" s="20"/>
      <c r="AR30" s="20"/>
    </row>
    <row r="31" spans="1:44" x14ac:dyDescent="0.2">
      <c r="A31" s="181" t="s">
        <v>48</v>
      </c>
      <c r="B31" s="181"/>
      <c r="C31" s="182"/>
      <c r="D31" s="183"/>
      <c r="E31" s="184"/>
      <c r="F31" s="184"/>
      <c r="G31" s="184"/>
      <c r="H31" s="184"/>
      <c r="I31" s="184"/>
      <c r="J31" s="185"/>
      <c r="K31" s="182"/>
      <c r="L31" s="183"/>
      <c r="M31" s="184"/>
      <c r="N31" s="184"/>
      <c r="O31" s="184"/>
      <c r="P31" s="184"/>
      <c r="Q31" s="184"/>
      <c r="R31" s="185"/>
      <c r="S31" s="182"/>
      <c r="T31" s="183"/>
      <c r="U31" s="184"/>
      <c r="V31" s="184"/>
      <c r="W31" s="184"/>
      <c r="X31" s="184"/>
      <c r="Y31" s="184"/>
      <c r="Z31" s="185"/>
      <c r="AA31" s="186"/>
      <c r="AB31" s="187"/>
      <c r="AC31" s="187"/>
      <c r="AD31" s="188"/>
      <c r="AH31" s="50"/>
      <c r="AI31" s="20" t="str">
        <f t="shared" si="24"/>
        <v/>
      </c>
      <c r="AJ31" s="50"/>
      <c r="AK31" s="20" t="str">
        <f t="shared" si="25"/>
        <v/>
      </c>
      <c r="AL31" s="20"/>
      <c r="AM31" s="20"/>
      <c r="AN31" s="20"/>
      <c r="AO31" s="20"/>
      <c r="AP31" s="20"/>
      <c r="AQ31" s="20"/>
      <c r="AR31" s="20"/>
    </row>
    <row r="32" spans="1:44" ht="60" thickBot="1" x14ac:dyDescent="0.25">
      <c r="A32" s="212" t="s">
        <v>139</v>
      </c>
      <c r="B32" s="212" t="s">
        <v>47</v>
      </c>
      <c r="C32" s="221" t="s">
        <v>306</v>
      </c>
      <c r="D32" s="222" t="s">
        <v>307</v>
      </c>
      <c r="E32" s="223" t="s">
        <v>308</v>
      </c>
      <c r="F32" s="223" t="s">
        <v>309</v>
      </c>
      <c r="G32" s="223" t="s">
        <v>310</v>
      </c>
      <c r="H32" s="223" t="s">
        <v>311</v>
      </c>
      <c r="I32" s="223" t="s">
        <v>312</v>
      </c>
      <c r="J32" s="224" t="s">
        <v>313</v>
      </c>
      <c r="K32" s="221" t="s">
        <v>314</v>
      </c>
      <c r="L32" s="222" t="s">
        <v>315</v>
      </c>
      <c r="M32" s="223" t="s">
        <v>316</v>
      </c>
      <c r="N32" s="223" t="s">
        <v>317</v>
      </c>
      <c r="O32" s="223" t="s">
        <v>318</v>
      </c>
      <c r="P32" s="223" t="s">
        <v>319</v>
      </c>
      <c r="Q32" s="223" t="s">
        <v>320</v>
      </c>
      <c r="R32" s="224" t="s">
        <v>321</v>
      </c>
      <c r="S32" s="221" t="s">
        <v>322</v>
      </c>
      <c r="T32" s="222" t="s">
        <v>323</v>
      </c>
      <c r="U32" s="223" t="s">
        <v>324</v>
      </c>
      <c r="V32" s="223" t="s">
        <v>325</v>
      </c>
      <c r="W32" s="223" t="s">
        <v>326</v>
      </c>
      <c r="X32" s="223" t="s">
        <v>327</v>
      </c>
      <c r="Y32" s="223" t="s">
        <v>328</v>
      </c>
      <c r="Z32" s="224" t="s">
        <v>329</v>
      </c>
      <c r="AA32" s="225" t="s">
        <v>305</v>
      </c>
      <c r="AB32" s="223" t="s">
        <v>304</v>
      </c>
      <c r="AC32" s="223" t="s">
        <v>303</v>
      </c>
      <c r="AD32" s="223" t="s">
        <v>302</v>
      </c>
      <c r="AH32" s="217"/>
      <c r="AI32" s="20" t="str">
        <f t="shared" si="24"/>
        <v/>
      </c>
      <c r="AJ32" s="217"/>
      <c r="AK32" s="20" t="str">
        <f t="shared" si="25"/>
        <v/>
      </c>
      <c r="AL32" s="20"/>
      <c r="AM32" s="20"/>
      <c r="AN32" s="20"/>
      <c r="AO32" s="20"/>
      <c r="AP32" s="20"/>
      <c r="AQ32" s="20"/>
      <c r="AR32" s="20"/>
    </row>
    <row r="33" spans="1:44" x14ac:dyDescent="0.2">
      <c r="A33" s="124" t="s">
        <v>12</v>
      </c>
      <c r="B33" s="125" t="s">
        <v>36</v>
      </c>
      <c r="C33" s="60">
        <v>0</v>
      </c>
      <c r="D33" s="61">
        <v>0</v>
      </c>
      <c r="E33" s="54" t="str">
        <f>IFERROR(D33/C33,"")</f>
        <v/>
      </c>
      <c r="F33" s="85">
        <v>0</v>
      </c>
      <c r="G33" s="85">
        <v>0</v>
      </c>
      <c r="H33" s="54" t="str">
        <f>IFERROR(G33/F33,"")</f>
        <v/>
      </c>
      <c r="I33" s="127" t="str">
        <f>IFERROR(C33/F33,"")</f>
        <v/>
      </c>
      <c r="J33" s="127" t="str">
        <f>IFERROR(D33/G33,"")</f>
        <v/>
      </c>
      <c r="K33" s="60">
        <v>0</v>
      </c>
      <c r="L33" s="61">
        <v>0</v>
      </c>
      <c r="M33" s="54" t="str">
        <f>IFERROR(L33/K33,"")</f>
        <v/>
      </c>
      <c r="N33" s="85">
        <v>0</v>
      </c>
      <c r="O33" s="85">
        <v>0</v>
      </c>
      <c r="P33" s="54" t="str">
        <f>IFERROR(O33/N33,"")</f>
        <v/>
      </c>
      <c r="Q33" s="127" t="str">
        <f>IFERROR(K33/N33,"")</f>
        <v/>
      </c>
      <c r="R33" s="127" t="str">
        <f>IFERROR(L33/O33,"")</f>
        <v/>
      </c>
      <c r="S33" s="60">
        <v>0</v>
      </c>
      <c r="T33" s="61">
        <v>0</v>
      </c>
      <c r="U33" s="54" t="str">
        <f>IFERROR(ROUND(T33/S33,2),"")</f>
        <v/>
      </c>
      <c r="V33" s="85">
        <v>0</v>
      </c>
      <c r="W33" s="85">
        <v>0</v>
      </c>
      <c r="X33" s="54" t="str">
        <f>IFERROR(ROUND(W33/V33,2),"")</f>
        <v/>
      </c>
      <c r="Y33" s="127" t="str">
        <f>IFERROR(S33/V33,"")</f>
        <v/>
      </c>
      <c r="Z33" s="128" t="str">
        <f>IFERROR(T33/W33,"")</f>
        <v/>
      </c>
      <c r="AA33" s="14" t="str">
        <f>IF(OR(AJ33="LOW",AJ33="HIGH"),AI33,"OK")</f>
        <v/>
      </c>
      <c r="AB33" s="131" t="str">
        <f t="shared" ref="AB33:AB56" si="26">IF(OR(AJ33="LOW",AJ33="HIGH"),AK33,"OK")</f>
        <v/>
      </c>
      <c r="AC33" s="132" t="str">
        <f t="shared" ref="AC33:AC56" si="27">IF(ISERROR(S33/K33),"",IF(AND(AL33="YES",AM33="YES"),AN33,"OK"))</f>
        <v/>
      </c>
      <c r="AD33" s="132" t="str">
        <f t="shared" ref="AD33:AD56" si="28">IF(ISERROR(V33/N33),"",IF(AND(AO33="YES",AP33="YES"),AQ33,"OK"))</f>
        <v/>
      </c>
      <c r="AH33" s="50" t="str">
        <f t="shared" ref="AH33:AH56" si="29">IF(NOT(ISERROR(U33)),IF(U33&lt;IndivProvider_Checks_Threshold,"LOW",IF(U33&gt;100%,"HIGH","")),"")</f>
        <v>HIGH</v>
      </c>
      <c r="AI33" s="20" t="str">
        <f>IF(ISERROR(T33/S33),"","The county spent "&amp;TEXT(U33,"#,##0%")&amp;" of the budget.")</f>
        <v/>
      </c>
      <c r="AJ33" s="50" t="str">
        <f t="shared" ref="AJ33:AJ56" si="30">IF(NOT(ISERROR(X33)),IF(X33&lt;IndivProvider_Checks_Threshold,"LOW",IF(X33&gt;100%,"HIGH","")),"")</f>
        <v>HIGH</v>
      </c>
      <c r="AK33" s="20" t="str">
        <f>IF(ISERROR(W33/V33),"", "The county served "&amp;TEXT(X33,"#,##0%")&amp;" of its anticipated participants.")</f>
        <v/>
      </c>
      <c r="AL33" s="20" t="str">
        <f t="shared" ref="AL33:AL56" si="31">IF(M33&lt;IndivProvider_Checks_Threshold,"YES","NO")</f>
        <v>NO</v>
      </c>
      <c r="AM33" s="20" t="str">
        <f>IF(K33&gt;S33,"YES","NO")</f>
        <v>NO</v>
      </c>
      <c r="AN33" s="20" t="str">
        <f>"The county did not spend its budget in the prior FFY and requested a greater amount of funds in the next FFY."</f>
        <v>The county did not spend its budget in the prior FFY and requested a greater amount of funds in the next FFY.</v>
      </c>
      <c r="AO33" s="20" t="str">
        <f t="shared" ref="AO33:AO56" si="32">IF(P33&lt;IndivProvider_Checks_Threshold,"YES","NO")</f>
        <v>NO</v>
      </c>
      <c r="AP33" s="20" t="str">
        <f>IF(V33&gt;N33,"YES","NO")</f>
        <v>NO</v>
      </c>
      <c r="AQ33" s="20" t="str">
        <f>"The county did not serve all its anticipated participants in the prior FFY; however, the county anticipated more SNAP E&amp;T participants in the next FFY."</f>
        <v>The county did not serve all its anticipated participants in the prior FFY; however, the county anticipated more SNAP E&amp;T participants in the next FFY.</v>
      </c>
      <c r="AR33" s="20"/>
    </row>
    <row r="34" spans="1:44" x14ac:dyDescent="0.2">
      <c r="A34" s="124" t="s">
        <v>13</v>
      </c>
      <c r="B34" s="125" t="s">
        <v>36</v>
      </c>
      <c r="C34" s="60">
        <v>0</v>
      </c>
      <c r="D34" s="129">
        <v>0</v>
      </c>
      <c r="E34" s="54" t="str">
        <f t="shared" ref="E34:E56" si="33">IFERROR(D34/C34,"")</f>
        <v/>
      </c>
      <c r="F34" s="85">
        <v>0</v>
      </c>
      <c r="G34" s="85">
        <v>0</v>
      </c>
      <c r="H34" s="54" t="str">
        <f t="shared" ref="H34:H56" si="34">IFERROR(G34/F34,"")</f>
        <v/>
      </c>
      <c r="I34" s="127" t="str">
        <f t="shared" ref="I34:J56" si="35">IFERROR(C34/F34,"")</f>
        <v/>
      </c>
      <c r="J34" s="127" t="str">
        <f t="shared" si="35"/>
        <v/>
      </c>
      <c r="K34" s="60">
        <v>0</v>
      </c>
      <c r="L34" s="61">
        <v>0</v>
      </c>
      <c r="M34" s="54" t="str">
        <f t="shared" ref="M34:M56" si="36">IFERROR(L34/K34,"")</f>
        <v/>
      </c>
      <c r="N34" s="85">
        <v>0</v>
      </c>
      <c r="O34" s="85">
        <v>0</v>
      </c>
      <c r="P34" s="54" t="str">
        <f t="shared" ref="P34:P56" si="37">IFERROR(O34/N34,"")</f>
        <v/>
      </c>
      <c r="Q34" s="127" t="str">
        <f t="shared" ref="Q34:R56" si="38">IFERROR(K34/N34,"")</f>
        <v/>
      </c>
      <c r="R34" s="127" t="str">
        <f t="shared" si="38"/>
        <v/>
      </c>
      <c r="S34" s="60">
        <v>0</v>
      </c>
      <c r="T34" s="61">
        <v>0</v>
      </c>
      <c r="U34" s="54" t="str">
        <f t="shared" ref="U34:U55" si="39">IFERROR(ROUND(T34/S34,2),"")</f>
        <v/>
      </c>
      <c r="V34" s="85">
        <v>0</v>
      </c>
      <c r="W34" s="85">
        <v>0</v>
      </c>
      <c r="X34" s="54" t="str">
        <f t="shared" ref="X34:X55" si="40">IFERROR(ROUND(W34/V34,2),"")</f>
        <v/>
      </c>
      <c r="Y34" s="127" t="str">
        <f t="shared" ref="Y34:Z56" si="41">IFERROR(S34/V34,"")</f>
        <v/>
      </c>
      <c r="Z34" s="128" t="str">
        <f t="shared" si="41"/>
        <v/>
      </c>
      <c r="AA34" s="14" t="str">
        <f t="shared" ref="AA34:AA55" si="42">IF(OR(AJ34="LOW",AJ34="HIGH"),AI34,"OK")</f>
        <v/>
      </c>
      <c r="AB34" s="98" t="str">
        <f t="shared" si="26"/>
        <v/>
      </c>
      <c r="AC34" s="14" t="str">
        <f t="shared" si="27"/>
        <v/>
      </c>
      <c r="AD34" s="14" t="str">
        <f t="shared" si="28"/>
        <v/>
      </c>
      <c r="AH34" s="50" t="str">
        <f t="shared" si="29"/>
        <v>HIGH</v>
      </c>
      <c r="AI34" s="20" t="str">
        <f t="shared" ref="AI34:AI56" si="43">IF(ISERROR(T34/S34),"","The county spent "&amp;TEXT(U34,"#,##0%")&amp;" of the budget.")</f>
        <v/>
      </c>
      <c r="AJ34" s="50" t="str">
        <f t="shared" si="30"/>
        <v>HIGH</v>
      </c>
      <c r="AK34" s="20" t="str">
        <f t="shared" ref="AK34:AK56" si="44">IF(ISERROR(W34/V34),"", "The county served "&amp;TEXT(X34,"#,##0%")&amp;" of its anticipated participants.")</f>
        <v/>
      </c>
      <c r="AL34" s="20" t="str">
        <f t="shared" si="31"/>
        <v>NO</v>
      </c>
      <c r="AM34" s="20" t="str">
        <f t="shared" ref="AM34:AM56" si="45">IF(K34&gt;S34,"YES","NO")</f>
        <v>NO</v>
      </c>
      <c r="AN34" s="20" t="str">
        <f t="shared" ref="AN34:AN56" si="46">"The county did not spend its budget in the prior FFY and requested a greater amount of funds in the next FFY."</f>
        <v>The county did not spend its budget in the prior FFY and requested a greater amount of funds in the next FFY.</v>
      </c>
      <c r="AO34" s="20" t="str">
        <f t="shared" si="32"/>
        <v>NO</v>
      </c>
      <c r="AP34" s="20" t="str">
        <f t="shared" ref="AP34:AP56" si="47">IF(V34&gt;N34,"YES","NO")</f>
        <v>NO</v>
      </c>
      <c r="AQ34" s="20" t="str">
        <f t="shared" ref="AQ34:AQ56" si="48">"The county did not serve all its anticipated participants in the prior FFY; however, the county anticipated more SNAP E&amp;T participants in the next FFY."</f>
        <v>The county did not serve all its anticipated participants in the prior FFY; however, the county anticipated more SNAP E&amp;T participants in the next FFY.</v>
      </c>
    </row>
    <row r="35" spans="1:44" x14ac:dyDescent="0.2">
      <c r="A35" s="124" t="s">
        <v>14</v>
      </c>
      <c r="B35" s="125" t="s">
        <v>36</v>
      </c>
      <c r="C35" s="60">
        <v>0</v>
      </c>
      <c r="D35" s="129">
        <v>0</v>
      </c>
      <c r="E35" s="54" t="str">
        <f t="shared" si="33"/>
        <v/>
      </c>
      <c r="F35" s="85">
        <v>0</v>
      </c>
      <c r="G35" s="85">
        <v>0</v>
      </c>
      <c r="H35" s="54" t="str">
        <f t="shared" si="34"/>
        <v/>
      </c>
      <c r="I35" s="127" t="str">
        <f t="shared" si="35"/>
        <v/>
      </c>
      <c r="J35" s="127" t="str">
        <f t="shared" si="35"/>
        <v/>
      </c>
      <c r="K35" s="60">
        <v>0</v>
      </c>
      <c r="L35" s="61">
        <v>0</v>
      </c>
      <c r="M35" s="54" t="str">
        <f t="shared" si="36"/>
        <v/>
      </c>
      <c r="N35" s="85">
        <v>0</v>
      </c>
      <c r="O35" s="85">
        <v>0</v>
      </c>
      <c r="P35" s="54" t="str">
        <f t="shared" si="37"/>
        <v/>
      </c>
      <c r="Q35" s="127" t="str">
        <f t="shared" si="38"/>
        <v/>
      </c>
      <c r="R35" s="127" t="str">
        <f t="shared" si="38"/>
        <v/>
      </c>
      <c r="S35" s="60">
        <v>0</v>
      </c>
      <c r="T35" s="61">
        <v>0</v>
      </c>
      <c r="U35" s="54" t="str">
        <f t="shared" si="39"/>
        <v/>
      </c>
      <c r="V35" s="85">
        <v>0</v>
      </c>
      <c r="W35" s="85">
        <v>0</v>
      </c>
      <c r="X35" s="54" t="str">
        <f t="shared" si="40"/>
        <v/>
      </c>
      <c r="Y35" s="127" t="str">
        <f t="shared" si="41"/>
        <v/>
      </c>
      <c r="Z35" s="128" t="str">
        <f t="shared" si="41"/>
        <v/>
      </c>
      <c r="AA35" s="14" t="str">
        <f t="shared" si="42"/>
        <v/>
      </c>
      <c r="AB35" s="98" t="str">
        <f t="shared" si="26"/>
        <v/>
      </c>
      <c r="AC35" s="14" t="str">
        <f t="shared" si="27"/>
        <v/>
      </c>
      <c r="AD35" s="14" t="str">
        <f t="shared" si="28"/>
        <v/>
      </c>
      <c r="AH35" s="50" t="str">
        <f t="shared" si="29"/>
        <v>HIGH</v>
      </c>
      <c r="AI35" s="20" t="str">
        <f t="shared" si="43"/>
        <v/>
      </c>
      <c r="AJ35" s="50" t="str">
        <f t="shared" si="30"/>
        <v>HIGH</v>
      </c>
      <c r="AK35" s="20" t="str">
        <f t="shared" si="44"/>
        <v/>
      </c>
      <c r="AL35" s="20" t="str">
        <f t="shared" si="31"/>
        <v>NO</v>
      </c>
      <c r="AM35" s="20" t="str">
        <f t="shared" si="45"/>
        <v>NO</v>
      </c>
      <c r="AN35" s="20" t="str">
        <f t="shared" si="46"/>
        <v>The county did not spend its budget in the prior FFY and requested a greater amount of funds in the next FFY.</v>
      </c>
      <c r="AO35" s="20" t="str">
        <f t="shared" si="32"/>
        <v>NO</v>
      </c>
      <c r="AP35" s="20" t="str">
        <f t="shared" si="47"/>
        <v>NO</v>
      </c>
      <c r="AQ35" s="20" t="str">
        <f t="shared" si="48"/>
        <v>The county did not serve all its anticipated participants in the prior FFY; however, the county anticipated more SNAP E&amp;T participants in the next FFY.</v>
      </c>
    </row>
    <row r="36" spans="1:44" x14ac:dyDescent="0.2">
      <c r="A36" s="124" t="s">
        <v>15</v>
      </c>
      <c r="B36" s="125" t="s">
        <v>39</v>
      </c>
      <c r="C36" s="60">
        <v>0</v>
      </c>
      <c r="D36" s="129">
        <v>0</v>
      </c>
      <c r="E36" s="54" t="str">
        <f t="shared" si="33"/>
        <v/>
      </c>
      <c r="F36" s="85">
        <v>0</v>
      </c>
      <c r="G36" s="85">
        <v>0</v>
      </c>
      <c r="H36" s="54" t="str">
        <f t="shared" si="34"/>
        <v/>
      </c>
      <c r="I36" s="127" t="str">
        <f t="shared" si="35"/>
        <v/>
      </c>
      <c r="J36" s="127" t="str">
        <f t="shared" si="35"/>
        <v/>
      </c>
      <c r="K36" s="60">
        <v>0</v>
      </c>
      <c r="L36" s="61">
        <v>0</v>
      </c>
      <c r="M36" s="54" t="str">
        <f t="shared" si="36"/>
        <v/>
      </c>
      <c r="N36" s="85">
        <v>0</v>
      </c>
      <c r="O36" s="85">
        <v>0</v>
      </c>
      <c r="P36" s="54" t="str">
        <f t="shared" si="37"/>
        <v/>
      </c>
      <c r="Q36" s="127" t="str">
        <f t="shared" si="38"/>
        <v/>
      </c>
      <c r="R36" s="127" t="str">
        <f t="shared" si="38"/>
        <v/>
      </c>
      <c r="S36" s="60">
        <v>0</v>
      </c>
      <c r="T36" s="61">
        <v>0</v>
      </c>
      <c r="U36" s="54" t="str">
        <f t="shared" si="39"/>
        <v/>
      </c>
      <c r="V36" s="85">
        <v>0</v>
      </c>
      <c r="W36" s="85">
        <v>0</v>
      </c>
      <c r="X36" s="54" t="str">
        <f t="shared" si="40"/>
        <v/>
      </c>
      <c r="Y36" s="127" t="str">
        <f t="shared" si="41"/>
        <v/>
      </c>
      <c r="Z36" s="128" t="str">
        <f t="shared" si="41"/>
        <v/>
      </c>
      <c r="AA36" s="14" t="str">
        <f t="shared" si="42"/>
        <v/>
      </c>
      <c r="AB36" s="98" t="str">
        <f t="shared" si="26"/>
        <v/>
      </c>
      <c r="AC36" s="14" t="str">
        <f t="shared" si="27"/>
        <v/>
      </c>
      <c r="AD36" s="14" t="str">
        <f t="shared" si="28"/>
        <v/>
      </c>
      <c r="AH36" s="50" t="str">
        <f t="shared" si="29"/>
        <v>HIGH</v>
      </c>
      <c r="AI36" s="20" t="str">
        <f t="shared" si="43"/>
        <v/>
      </c>
      <c r="AJ36" s="50" t="str">
        <f t="shared" si="30"/>
        <v>HIGH</v>
      </c>
      <c r="AK36" s="20" t="str">
        <f t="shared" si="44"/>
        <v/>
      </c>
      <c r="AL36" s="20" t="str">
        <f t="shared" si="31"/>
        <v>NO</v>
      </c>
      <c r="AM36" s="20" t="str">
        <f t="shared" si="45"/>
        <v>NO</v>
      </c>
      <c r="AN36" s="20" t="str">
        <f t="shared" si="46"/>
        <v>The county did not spend its budget in the prior FFY and requested a greater amount of funds in the next FFY.</v>
      </c>
      <c r="AO36" s="20" t="str">
        <f t="shared" si="32"/>
        <v>NO</v>
      </c>
      <c r="AP36" s="20" t="str">
        <f t="shared" si="47"/>
        <v>NO</v>
      </c>
      <c r="AQ36" s="20" t="str">
        <f t="shared" si="48"/>
        <v>The county did not serve all its anticipated participants in the prior FFY; however, the county anticipated more SNAP E&amp;T participants in the next FFY.</v>
      </c>
    </row>
    <row r="37" spans="1:44" x14ac:dyDescent="0.2">
      <c r="A37" s="124" t="s">
        <v>16</v>
      </c>
      <c r="B37" s="125" t="s">
        <v>39</v>
      </c>
      <c r="C37" s="60">
        <v>0</v>
      </c>
      <c r="D37" s="129">
        <v>0</v>
      </c>
      <c r="E37" s="54" t="str">
        <f t="shared" si="33"/>
        <v/>
      </c>
      <c r="F37" s="85">
        <v>0</v>
      </c>
      <c r="G37" s="85">
        <v>0</v>
      </c>
      <c r="H37" s="54" t="str">
        <f t="shared" si="34"/>
        <v/>
      </c>
      <c r="I37" s="127" t="str">
        <f t="shared" si="35"/>
        <v/>
      </c>
      <c r="J37" s="127" t="str">
        <f t="shared" si="35"/>
        <v/>
      </c>
      <c r="K37" s="60">
        <v>0</v>
      </c>
      <c r="L37" s="61">
        <v>0</v>
      </c>
      <c r="M37" s="54" t="str">
        <f t="shared" si="36"/>
        <v/>
      </c>
      <c r="N37" s="85">
        <v>0</v>
      </c>
      <c r="O37" s="85">
        <v>0</v>
      </c>
      <c r="P37" s="54" t="str">
        <f t="shared" si="37"/>
        <v/>
      </c>
      <c r="Q37" s="127" t="str">
        <f t="shared" si="38"/>
        <v/>
      </c>
      <c r="R37" s="127" t="str">
        <f t="shared" si="38"/>
        <v/>
      </c>
      <c r="S37" s="60">
        <v>0</v>
      </c>
      <c r="T37" s="61">
        <v>0</v>
      </c>
      <c r="U37" s="54" t="str">
        <f t="shared" si="39"/>
        <v/>
      </c>
      <c r="V37" s="85">
        <v>0</v>
      </c>
      <c r="W37" s="85">
        <v>0</v>
      </c>
      <c r="X37" s="54" t="str">
        <f t="shared" si="40"/>
        <v/>
      </c>
      <c r="Y37" s="127" t="str">
        <f t="shared" si="41"/>
        <v/>
      </c>
      <c r="Z37" s="128" t="str">
        <f t="shared" si="41"/>
        <v/>
      </c>
      <c r="AA37" s="14" t="str">
        <f t="shared" si="42"/>
        <v/>
      </c>
      <c r="AB37" s="98" t="str">
        <f t="shared" si="26"/>
        <v/>
      </c>
      <c r="AC37" s="14" t="str">
        <f t="shared" si="27"/>
        <v/>
      </c>
      <c r="AD37" s="14" t="str">
        <f t="shared" si="28"/>
        <v/>
      </c>
      <c r="AH37" s="50" t="str">
        <f t="shared" si="29"/>
        <v>HIGH</v>
      </c>
      <c r="AI37" s="20" t="str">
        <f t="shared" si="43"/>
        <v/>
      </c>
      <c r="AJ37" s="50" t="str">
        <f t="shared" si="30"/>
        <v>HIGH</v>
      </c>
      <c r="AK37" s="20" t="str">
        <f t="shared" si="44"/>
        <v/>
      </c>
      <c r="AL37" s="20" t="str">
        <f t="shared" si="31"/>
        <v>NO</v>
      </c>
      <c r="AM37" s="20" t="str">
        <f t="shared" si="45"/>
        <v>NO</v>
      </c>
      <c r="AN37" s="20" t="str">
        <f t="shared" si="46"/>
        <v>The county did not spend its budget in the prior FFY and requested a greater amount of funds in the next FFY.</v>
      </c>
      <c r="AO37" s="20" t="str">
        <f t="shared" si="32"/>
        <v>NO</v>
      </c>
      <c r="AP37" s="20" t="str">
        <f t="shared" si="47"/>
        <v>NO</v>
      </c>
      <c r="AQ37" s="20" t="str">
        <f t="shared" si="48"/>
        <v>The county did not serve all its anticipated participants in the prior FFY; however, the county anticipated more SNAP E&amp;T participants in the next FFY.</v>
      </c>
    </row>
    <row r="38" spans="1:44" x14ac:dyDescent="0.2">
      <c r="A38" s="124" t="s">
        <v>17</v>
      </c>
      <c r="B38" s="125" t="s">
        <v>39</v>
      </c>
      <c r="C38" s="60">
        <v>0</v>
      </c>
      <c r="D38" s="129">
        <v>0</v>
      </c>
      <c r="E38" s="54" t="str">
        <f t="shared" si="33"/>
        <v/>
      </c>
      <c r="F38" s="85">
        <v>0</v>
      </c>
      <c r="G38" s="85">
        <v>0</v>
      </c>
      <c r="H38" s="54" t="str">
        <f t="shared" si="34"/>
        <v/>
      </c>
      <c r="I38" s="127" t="str">
        <f t="shared" si="35"/>
        <v/>
      </c>
      <c r="J38" s="127" t="str">
        <f t="shared" si="35"/>
        <v/>
      </c>
      <c r="K38" s="60">
        <v>0</v>
      </c>
      <c r="L38" s="61">
        <v>0</v>
      </c>
      <c r="M38" s="54" t="str">
        <f t="shared" si="36"/>
        <v/>
      </c>
      <c r="N38" s="85">
        <v>0</v>
      </c>
      <c r="O38" s="85">
        <v>0</v>
      </c>
      <c r="P38" s="54" t="str">
        <f t="shared" si="37"/>
        <v/>
      </c>
      <c r="Q38" s="127" t="str">
        <f t="shared" si="38"/>
        <v/>
      </c>
      <c r="R38" s="127" t="str">
        <f t="shared" si="38"/>
        <v/>
      </c>
      <c r="S38" s="60">
        <v>0</v>
      </c>
      <c r="T38" s="61">
        <v>0</v>
      </c>
      <c r="U38" s="54" t="str">
        <f t="shared" si="39"/>
        <v/>
      </c>
      <c r="V38" s="85">
        <v>0</v>
      </c>
      <c r="W38" s="85">
        <v>0</v>
      </c>
      <c r="X38" s="54" t="str">
        <f t="shared" si="40"/>
        <v/>
      </c>
      <c r="Y38" s="127" t="str">
        <f t="shared" si="41"/>
        <v/>
      </c>
      <c r="Z38" s="128" t="str">
        <f t="shared" si="41"/>
        <v/>
      </c>
      <c r="AA38" s="14" t="str">
        <f t="shared" si="42"/>
        <v/>
      </c>
      <c r="AB38" s="98" t="str">
        <f t="shared" si="26"/>
        <v/>
      </c>
      <c r="AC38" s="14" t="str">
        <f t="shared" si="27"/>
        <v/>
      </c>
      <c r="AD38" s="14" t="str">
        <f t="shared" si="28"/>
        <v/>
      </c>
      <c r="AH38" s="50" t="str">
        <f t="shared" si="29"/>
        <v>HIGH</v>
      </c>
      <c r="AI38" s="20" t="str">
        <f t="shared" si="43"/>
        <v/>
      </c>
      <c r="AJ38" s="50" t="str">
        <f t="shared" si="30"/>
        <v>HIGH</v>
      </c>
      <c r="AK38" s="20" t="str">
        <f t="shared" si="44"/>
        <v/>
      </c>
      <c r="AL38" s="20" t="str">
        <f t="shared" si="31"/>
        <v>NO</v>
      </c>
      <c r="AM38" s="20" t="str">
        <f t="shared" si="45"/>
        <v>NO</v>
      </c>
      <c r="AN38" s="20" t="str">
        <f t="shared" si="46"/>
        <v>The county did not spend its budget in the prior FFY and requested a greater amount of funds in the next FFY.</v>
      </c>
      <c r="AO38" s="20" t="str">
        <f t="shared" si="32"/>
        <v>NO</v>
      </c>
      <c r="AP38" s="20" t="str">
        <f t="shared" si="47"/>
        <v>NO</v>
      </c>
      <c r="AQ38" s="20" t="str">
        <f t="shared" si="48"/>
        <v>The county did not serve all its anticipated participants in the prior FFY; however, the county anticipated more SNAP E&amp;T participants in the next FFY.</v>
      </c>
    </row>
    <row r="39" spans="1:44" x14ac:dyDescent="0.2">
      <c r="A39" s="124" t="s">
        <v>18</v>
      </c>
      <c r="B39" s="125" t="s">
        <v>39</v>
      </c>
      <c r="C39" s="60">
        <v>0</v>
      </c>
      <c r="D39" s="129">
        <v>0</v>
      </c>
      <c r="E39" s="54" t="str">
        <f t="shared" si="33"/>
        <v/>
      </c>
      <c r="F39" s="85">
        <v>0</v>
      </c>
      <c r="G39" s="85">
        <v>0</v>
      </c>
      <c r="H39" s="54" t="str">
        <f t="shared" si="34"/>
        <v/>
      </c>
      <c r="I39" s="127" t="str">
        <f t="shared" si="35"/>
        <v/>
      </c>
      <c r="J39" s="127" t="str">
        <f t="shared" si="35"/>
        <v/>
      </c>
      <c r="K39" s="60">
        <v>0</v>
      </c>
      <c r="L39" s="61">
        <v>0</v>
      </c>
      <c r="M39" s="54" t="str">
        <f t="shared" si="36"/>
        <v/>
      </c>
      <c r="N39" s="85">
        <v>0</v>
      </c>
      <c r="O39" s="85">
        <v>0</v>
      </c>
      <c r="P39" s="54" t="str">
        <f t="shared" si="37"/>
        <v/>
      </c>
      <c r="Q39" s="127" t="str">
        <f t="shared" si="38"/>
        <v/>
      </c>
      <c r="R39" s="127" t="str">
        <f t="shared" si="38"/>
        <v/>
      </c>
      <c r="S39" s="60">
        <v>0</v>
      </c>
      <c r="T39" s="61">
        <v>0</v>
      </c>
      <c r="U39" s="54" t="str">
        <f t="shared" si="39"/>
        <v/>
      </c>
      <c r="V39" s="85">
        <v>0</v>
      </c>
      <c r="W39" s="85">
        <v>0</v>
      </c>
      <c r="X39" s="54" t="str">
        <f t="shared" si="40"/>
        <v/>
      </c>
      <c r="Y39" s="127" t="str">
        <f t="shared" si="41"/>
        <v/>
      </c>
      <c r="Z39" s="128" t="str">
        <f t="shared" si="41"/>
        <v/>
      </c>
      <c r="AA39" s="14" t="str">
        <f t="shared" si="42"/>
        <v/>
      </c>
      <c r="AB39" s="98" t="str">
        <f t="shared" si="26"/>
        <v/>
      </c>
      <c r="AC39" s="14" t="str">
        <f t="shared" si="27"/>
        <v/>
      </c>
      <c r="AD39" s="14" t="str">
        <f t="shared" si="28"/>
        <v/>
      </c>
      <c r="AH39" s="50" t="str">
        <f t="shared" si="29"/>
        <v>HIGH</v>
      </c>
      <c r="AI39" s="20" t="str">
        <f t="shared" si="43"/>
        <v/>
      </c>
      <c r="AJ39" s="50" t="str">
        <f t="shared" si="30"/>
        <v>HIGH</v>
      </c>
      <c r="AK39" s="20" t="str">
        <f t="shared" si="44"/>
        <v/>
      </c>
      <c r="AL39" s="20" t="str">
        <f t="shared" si="31"/>
        <v>NO</v>
      </c>
      <c r="AM39" s="20" t="str">
        <f t="shared" si="45"/>
        <v>NO</v>
      </c>
      <c r="AN39" s="20" t="str">
        <f t="shared" si="46"/>
        <v>The county did not spend its budget in the prior FFY and requested a greater amount of funds in the next FFY.</v>
      </c>
      <c r="AO39" s="20" t="str">
        <f t="shared" si="32"/>
        <v>NO</v>
      </c>
      <c r="AP39" s="20" t="str">
        <f t="shared" si="47"/>
        <v>NO</v>
      </c>
      <c r="AQ39" s="20" t="str">
        <f t="shared" si="48"/>
        <v>The county did not serve all its anticipated participants in the prior FFY; however, the county anticipated more SNAP E&amp;T participants in the next FFY.</v>
      </c>
    </row>
    <row r="40" spans="1:44" x14ac:dyDescent="0.2">
      <c r="A40" s="124" t="s">
        <v>19</v>
      </c>
      <c r="B40" s="125" t="s">
        <v>36</v>
      </c>
      <c r="C40" s="60">
        <v>0</v>
      </c>
      <c r="D40" s="129">
        <v>0</v>
      </c>
      <c r="E40" s="54" t="str">
        <f t="shared" si="33"/>
        <v/>
      </c>
      <c r="F40" s="85">
        <v>0</v>
      </c>
      <c r="G40" s="85">
        <v>0</v>
      </c>
      <c r="H40" s="54" t="str">
        <f t="shared" si="34"/>
        <v/>
      </c>
      <c r="I40" s="127" t="str">
        <f t="shared" si="35"/>
        <v/>
      </c>
      <c r="J40" s="127" t="str">
        <f t="shared" si="35"/>
        <v/>
      </c>
      <c r="K40" s="60">
        <v>0</v>
      </c>
      <c r="L40" s="61">
        <v>0</v>
      </c>
      <c r="M40" s="54" t="str">
        <f t="shared" si="36"/>
        <v/>
      </c>
      <c r="N40" s="85">
        <v>0</v>
      </c>
      <c r="O40" s="85">
        <v>0</v>
      </c>
      <c r="P40" s="54" t="str">
        <f t="shared" si="37"/>
        <v/>
      </c>
      <c r="Q40" s="127" t="str">
        <f t="shared" si="38"/>
        <v/>
      </c>
      <c r="R40" s="127" t="str">
        <f t="shared" si="38"/>
        <v/>
      </c>
      <c r="S40" s="60">
        <v>0</v>
      </c>
      <c r="T40" s="61">
        <v>0</v>
      </c>
      <c r="U40" s="54" t="str">
        <f t="shared" si="39"/>
        <v/>
      </c>
      <c r="V40" s="85">
        <v>0</v>
      </c>
      <c r="W40" s="85">
        <v>0</v>
      </c>
      <c r="X40" s="54" t="str">
        <f t="shared" si="40"/>
        <v/>
      </c>
      <c r="Y40" s="127" t="str">
        <f t="shared" si="41"/>
        <v/>
      </c>
      <c r="Z40" s="128" t="str">
        <f t="shared" si="41"/>
        <v/>
      </c>
      <c r="AA40" s="14" t="str">
        <f t="shared" si="42"/>
        <v/>
      </c>
      <c r="AB40" s="98" t="str">
        <f t="shared" si="26"/>
        <v/>
      </c>
      <c r="AC40" s="14" t="str">
        <f t="shared" si="27"/>
        <v/>
      </c>
      <c r="AD40" s="14" t="str">
        <f t="shared" si="28"/>
        <v/>
      </c>
      <c r="AH40" s="50" t="str">
        <f t="shared" si="29"/>
        <v>HIGH</v>
      </c>
      <c r="AI40" s="20" t="str">
        <f t="shared" si="43"/>
        <v/>
      </c>
      <c r="AJ40" s="50" t="str">
        <f t="shared" si="30"/>
        <v>HIGH</v>
      </c>
      <c r="AK40" s="20" t="str">
        <f t="shared" si="44"/>
        <v/>
      </c>
      <c r="AL40" s="20" t="str">
        <f t="shared" si="31"/>
        <v>NO</v>
      </c>
      <c r="AM40" s="20" t="str">
        <f t="shared" si="45"/>
        <v>NO</v>
      </c>
      <c r="AN40" s="20" t="str">
        <f t="shared" si="46"/>
        <v>The county did not spend its budget in the prior FFY and requested a greater amount of funds in the next FFY.</v>
      </c>
      <c r="AO40" s="20" t="str">
        <f t="shared" si="32"/>
        <v>NO</v>
      </c>
      <c r="AP40" s="20" t="str">
        <f t="shared" si="47"/>
        <v>NO</v>
      </c>
      <c r="AQ40" s="20" t="str">
        <f t="shared" si="48"/>
        <v>The county did not serve all its anticipated participants in the prior FFY; however, the county anticipated more SNAP E&amp;T participants in the next FFY.</v>
      </c>
    </row>
    <row r="41" spans="1:44" x14ac:dyDescent="0.2">
      <c r="A41" s="124" t="s">
        <v>20</v>
      </c>
      <c r="B41" s="125" t="s">
        <v>39</v>
      </c>
      <c r="C41" s="60">
        <v>0</v>
      </c>
      <c r="D41" s="129">
        <v>0</v>
      </c>
      <c r="E41" s="54" t="str">
        <f t="shared" si="33"/>
        <v/>
      </c>
      <c r="F41" s="85">
        <v>0</v>
      </c>
      <c r="G41" s="85">
        <v>0</v>
      </c>
      <c r="H41" s="54" t="str">
        <f t="shared" si="34"/>
        <v/>
      </c>
      <c r="I41" s="127" t="str">
        <f t="shared" si="35"/>
        <v/>
      </c>
      <c r="J41" s="127" t="str">
        <f t="shared" si="35"/>
        <v/>
      </c>
      <c r="K41" s="60">
        <v>0</v>
      </c>
      <c r="L41" s="61">
        <v>0</v>
      </c>
      <c r="M41" s="54" t="str">
        <f t="shared" si="36"/>
        <v/>
      </c>
      <c r="N41" s="85">
        <v>0</v>
      </c>
      <c r="O41" s="85">
        <v>0</v>
      </c>
      <c r="P41" s="54" t="str">
        <f t="shared" si="37"/>
        <v/>
      </c>
      <c r="Q41" s="127" t="str">
        <f t="shared" si="38"/>
        <v/>
      </c>
      <c r="R41" s="127" t="str">
        <f t="shared" si="38"/>
        <v/>
      </c>
      <c r="S41" s="60">
        <v>0</v>
      </c>
      <c r="T41" s="61">
        <v>0</v>
      </c>
      <c r="U41" s="54" t="str">
        <f t="shared" si="39"/>
        <v/>
      </c>
      <c r="V41" s="85">
        <v>0</v>
      </c>
      <c r="W41" s="85">
        <v>0</v>
      </c>
      <c r="X41" s="54" t="str">
        <f t="shared" si="40"/>
        <v/>
      </c>
      <c r="Y41" s="127" t="str">
        <f t="shared" si="41"/>
        <v/>
      </c>
      <c r="Z41" s="128" t="str">
        <f t="shared" si="41"/>
        <v/>
      </c>
      <c r="AA41" s="14" t="str">
        <f t="shared" si="42"/>
        <v/>
      </c>
      <c r="AB41" s="98" t="str">
        <f t="shared" si="26"/>
        <v/>
      </c>
      <c r="AC41" s="14" t="str">
        <f t="shared" si="27"/>
        <v/>
      </c>
      <c r="AD41" s="14" t="str">
        <f t="shared" si="28"/>
        <v/>
      </c>
      <c r="AH41" s="50" t="str">
        <f t="shared" si="29"/>
        <v>HIGH</v>
      </c>
      <c r="AI41" s="20" t="str">
        <f t="shared" si="43"/>
        <v/>
      </c>
      <c r="AJ41" s="50" t="str">
        <f t="shared" si="30"/>
        <v>HIGH</v>
      </c>
      <c r="AK41" s="20" t="str">
        <f t="shared" si="44"/>
        <v/>
      </c>
      <c r="AL41" s="20" t="str">
        <f t="shared" si="31"/>
        <v>NO</v>
      </c>
      <c r="AM41" s="20" t="str">
        <f t="shared" si="45"/>
        <v>NO</v>
      </c>
      <c r="AN41" s="20" t="str">
        <f t="shared" si="46"/>
        <v>The county did not spend its budget in the prior FFY and requested a greater amount of funds in the next FFY.</v>
      </c>
      <c r="AO41" s="20" t="str">
        <f t="shared" si="32"/>
        <v>NO</v>
      </c>
      <c r="AP41" s="20" t="str">
        <f t="shared" si="47"/>
        <v>NO</v>
      </c>
      <c r="AQ41" s="20" t="str">
        <f t="shared" si="48"/>
        <v>The county did not serve all its anticipated participants in the prior FFY; however, the county anticipated more SNAP E&amp;T participants in the next FFY.</v>
      </c>
    </row>
    <row r="42" spans="1:44" x14ac:dyDescent="0.2">
      <c r="A42" s="124" t="s">
        <v>21</v>
      </c>
      <c r="B42" s="125" t="s">
        <v>36</v>
      </c>
      <c r="C42" s="60">
        <v>0</v>
      </c>
      <c r="D42" s="129">
        <v>0</v>
      </c>
      <c r="E42" s="54" t="str">
        <f t="shared" si="33"/>
        <v/>
      </c>
      <c r="F42" s="85">
        <v>0</v>
      </c>
      <c r="G42" s="85">
        <v>0</v>
      </c>
      <c r="H42" s="54" t="str">
        <f t="shared" si="34"/>
        <v/>
      </c>
      <c r="I42" s="127" t="str">
        <f t="shared" si="35"/>
        <v/>
      </c>
      <c r="J42" s="127" t="str">
        <f t="shared" si="35"/>
        <v/>
      </c>
      <c r="K42" s="60">
        <v>0</v>
      </c>
      <c r="L42" s="61">
        <v>0</v>
      </c>
      <c r="M42" s="54" t="str">
        <f t="shared" si="36"/>
        <v/>
      </c>
      <c r="N42" s="85">
        <v>0</v>
      </c>
      <c r="O42" s="85">
        <v>0</v>
      </c>
      <c r="P42" s="54" t="str">
        <f t="shared" si="37"/>
        <v/>
      </c>
      <c r="Q42" s="127" t="str">
        <f t="shared" si="38"/>
        <v/>
      </c>
      <c r="R42" s="127" t="str">
        <f t="shared" si="38"/>
        <v/>
      </c>
      <c r="S42" s="60">
        <v>0</v>
      </c>
      <c r="T42" s="61">
        <v>0</v>
      </c>
      <c r="U42" s="54" t="str">
        <f t="shared" si="39"/>
        <v/>
      </c>
      <c r="V42" s="85">
        <v>0</v>
      </c>
      <c r="W42" s="85">
        <v>0</v>
      </c>
      <c r="X42" s="54" t="str">
        <f t="shared" si="40"/>
        <v/>
      </c>
      <c r="Y42" s="127" t="str">
        <f t="shared" si="41"/>
        <v/>
      </c>
      <c r="Z42" s="128" t="str">
        <f t="shared" si="41"/>
        <v/>
      </c>
      <c r="AA42" s="14" t="str">
        <f t="shared" si="42"/>
        <v/>
      </c>
      <c r="AB42" s="98" t="str">
        <f t="shared" si="26"/>
        <v/>
      </c>
      <c r="AC42" s="14" t="str">
        <f t="shared" si="27"/>
        <v/>
      </c>
      <c r="AD42" s="14" t="str">
        <f t="shared" si="28"/>
        <v/>
      </c>
      <c r="AH42" s="50" t="str">
        <f t="shared" si="29"/>
        <v>HIGH</v>
      </c>
      <c r="AI42" s="20" t="str">
        <f t="shared" si="43"/>
        <v/>
      </c>
      <c r="AJ42" s="50" t="str">
        <f t="shared" si="30"/>
        <v>HIGH</v>
      </c>
      <c r="AK42" s="20" t="str">
        <f t="shared" si="44"/>
        <v/>
      </c>
      <c r="AL42" s="20" t="str">
        <f t="shared" si="31"/>
        <v>NO</v>
      </c>
      <c r="AM42" s="20" t="str">
        <f t="shared" si="45"/>
        <v>NO</v>
      </c>
      <c r="AN42" s="20" t="str">
        <f t="shared" si="46"/>
        <v>The county did not spend its budget in the prior FFY and requested a greater amount of funds in the next FFY.</v>
      </c>
      <c r="AO42" s="20" t="str">
        <f t="shared" si="32"/>
        <v>NO</v>
      </c>
      <c r="AP42" s="20" t="str">
        <f t="shared" si="47"/>
        <v>NO</v>
      </c>
      <c r="AQ42" s="20" t="str">
        <f t="shared" si="48"/>
        <v>The county did not serve all its anticipated participants in the prior FFY; however, the county anticipated more SNAP E&amp;T participants in the next FFY.</v>
      </c>
    </row>
    <row r="43" spans="1:44" x14ac:dyDescent="0.2">
      <c r="A43" s="124" t="s">
        <v>22</v>
      </c>
      <c r="B43" s="125" t="s">
        <v>39</v>
      </c>
      <c r="C43" s="60">
        <v>0</v>
      </c>
      <c r="D43" s="129">
        <v>0</v>
      </c>
      <c r="E43" s="54" t="str">
        <f t="shared" si="33"/>
        <v/>
      </c>
      <c r="F43" s="85">
        <v>0</v>
      </c>
      <c r="G43" s="85">
        <v>0</v>
      </c>
      <c r="H43" s="54" t="str">
        <f t="shared" si="34"/>
        <v/>
      </c>
      <c r="I43" s="127" t="str">
        <f t="shared" si="35"/>
        <v/>
      </c>
      <c r="J43" s="127" t="str">
        <f t="shared" si="35"/>
        <v/>
      </c>
      <c r="K43" s="60">
        <v>0</v>
      </c>
      <c r="L43" s="61">
        <v>0</v>
      </c>
      <c r="M43" s="54" t="str">
        <f t="shared" si="36"/>
        <v/>
      </c>
      <c r="N43" s="85">
        <v>0</v>
      </c>
      <c r="O43" s="85">
        <v>0</v>
      </c>
      <c r="P43" s="54" t="str">
        <f t="shared" si="37"/>
        <v/>
      </c>
      <c r="Q43" s="127" t="str">
        <f t="shared" si="38"/>
        <v/>
      </c>
      <c r="R43" s="127" t="str">
        <f t="shared" si="38"/>
        <v/>
      </c>
      <c r="S43" s="60">
        <v>0</v>
      </c>
      <c r="T43" s="61">
        <v>0</v>
      </c>
      <c r="U43" s="54" t="str">
        <f t="shared" si="39"/>
        <v/>
      </c>
      <c r="V43" s="85">
        <v>0</v>
      </c>
      <c r="W43" s="85">
        <v>0</v>
      </c>
      <c r="X43" s="54" t="str">
        <f t="shared" si="40"/>
        <v/>
      </c>
      <c r="Y43" s="127" t="str">
        <f t="shared" si="41"/>
        <v/>
      </c>
      <c r="Z43" s="128" t="str">
        <f t="shared" si="41"/>
        <v/>
      </c>
      <c r="AA43" s="14" t="str">
        <f t="shared" si="42"/>
        <v/>
      </c>
      <c r="AB43" s="98" t="str">
        <f t="shared" si="26"/>
        <v/>
      </c>
      <c r="AC43" s="14" t="str">
        <f t="shared" si="27"/>
        <v/>
      </c>
      <c r="AD43" s="14" t="str">
        <f t="shared" si="28"/>
        <v/>
      </c>
      <c r="AH43" s="50" t="str">
        <f t="shared" si="29"/>
        <v>HIGH</v>
      </c>
      <c r="AI43" s="20" t="str">
        <f t="shared" si="43"/>
        <v/>
      </c>
      <c r="AJ43" s="50" t="str">
        <f t="shared" si="30"/>
        <v>HIGH</v>
      </c>
      <c r="AK43" s="20" t="str">
        <f t="shared" si="44"/>
        <v/>
      </c>
      <c r="AL43" s="20" t="str">
        <f t="shared" si="31"/>
        <v>NO</v>
      </c>
      <c r="AM43" s="20" t="str">
        <f t="shared" si="45"/>
        <v>NO</v>
      </c>
      <c r="AN43" s="20" t="str">
        <f t="shared" si="46"/>
        <v>The county did not spend its budget in the prior FFY and requested a greater amount of funds in the next FFY.</v>
      </c>
      <c r="AO43" s="20" t="str">
        <f t="shared" si="32"/>
        <v>NO</v>
      </c>
      <c r="AP43" s="20" t="str">
        <f t="shared" si="47"/>
        <v>NO</v>
      </c>
      <c r="AQ43" s="20" t="str">
        <f t="shared" si="48"/>
        <v>The county did not serve all its anticipated participants in the prior FFY; however, the county anticipated more SNAP E&amp;T participants in the next FFY.</v>
      </c>
    </row>
    <row r="44" spans="1:44" x14ac:dyDescent="0.2">
      <c r="A44" s="124" t="s">
        <v>23</v>
      </c>
      <c r="B44" s="125" t="s">
        <v>39</v>
      </c>
      <c r="C44" s="60">
        <v>0</v>
      </c>
      <c r="D44" s="61">
        <v>0</v>
      </c>
      <c r="E44" s="54" t="str">
        <f t="shared" si="33"/>
        <v/>
      </c>
      <c r="F44" s="85">
        <v>0</v>
      </c>
      <c r="G44" s="85">
        <v>0</v>
      </c>
      <c r="H44" s="54" t="str">
        <f t="shared" si="34"/>
        <v/>
      </c>
      <c r="I44" s="127" t="str">
        <f t="shared" si="35"/>
        <v/>
      </c>
      <c r="J44" s="127" t="str">
        <f t="shared" si="35"/>
        <v/>
      </c>
      <c r="K44" s="60">
        <v>0</v>
      </c>
      <c r="L44" s="61">
        <v>0</v>
      </c>
      <c r="M44" s="54" t="str">
        <f t="shared" si="36"/>
        <v/>
      </c>
      <c r="N44" s="85">
        <v>0</v>
      </c>
      <c r="O44" s="85">
        <v>0</v>
      </c>
      <c r="P44" s="54" t="str">
        <f t="shared" si="37"/>
        <v/>
      </c>
      <c r="Q44" s="127" t="str">
        <f t="shared" si="38"/>
        <v/>
      </c>
      <c r="R44" s="127" t="str">
        <f t="shared" si="38"/>
        <v/>
      </c>
      <c r="S44" s="60">
        <v>0</v>
      </c>
      <c r="T44" s="61">
        <v>0</v>
      </c>
      <c r="U44" s="54" t="str">
        <f t="shared" si="39"/>
        <v/>
      </c>
      <c r="V44" s="85">
        <v>0</v>
      </c>
      <c r="W44" s="85">
        <v>0</v>
      </c>
      <c r="X44" s="54" t="str">
        <f t="shared" si="40"/>
        <v/>
      </c>
      <c r="Y44" s="127" t="str">
        <f t="shared" si="41"/>
        <v/>
      </c>
      <c r="Z44" s="128" t="str">
        <f t="shared" si="41"/>
        <v/>
      </c>
      <c r="AA44" s="14" t="str">
        <f t="shared" si="42"/>
        <v/>
      </c>
      <c r="AB44" s="98" t="str">
        <f t="shared" si="26"/>
        <v/>
      </c>
      <c r="AC44" s="14" t="str">
        <f t="shared" si="27"/>
        <v/>
      </c>
      <c r="AD44" s="14" t="str">
        <f t="shared" si="28"/>
        <v/>
      </c>
      <c r="AH44" s="50" t="str">
        <f t="shared" si="29"/>
        <v>HIGH</v>
      </c>
      <c r="AI44" s="20" t="str">
        <f t="shared" si="43"/>
        <v/>
      </c>
      <c r="AJ44" s="50" t="str">
        <f t="shared" si="30"/>
        <v>HIGH</v>
      </c>
      <c r="AK44" s="20" t="str">
        <f t="shared" si="44"/>
        <v/>
      </c>
      <c r="AL44" s="20" t="str">
        <f t="shared" si="31"/>
        <v>NO</v>
      </c>
      <c r="AM44" s="20" t="str">
        <f t="shared" si="45"/>
        <v>NO</v>
      </c>
      <c r="AN44" s="20" t="str">
        <f t="shared" si="46"/>
        <v>The county did not spend its budget in the prior FFY and requested a greater amount of funds in the next FFY.</v>
      </c>
      <c r="AO44" s="20" t="str">
        <f t="shared" si="32"/>
        <v>NO</v>
      </c>
      <c r="AP44" s="20" t="str">
        <f t="shared" si="47"/>
        <v>NO</v>
      </c>
      <c r="AQ44" s="20" t="str">
        <f t="shared" si="48"/>
        <v>The county did not serve all its anticipated participants in the prior FFY; however, the county anticipated more SNAP E&amp;T participants in the next FFY.</v>
      </c>
    </row>
    <row r="45" spans="1:44" x14ac:dyDescent="0.2">
      <c r="A45" s="124" t="s">
        <v>24</v>
      </c>
      <c r="B45" s="125" t="s">
        <v>39</v>
      </c>
      <c r="C45" s="60">
        <v>0</v>
      </c>
      <c r="D45" s="61">
        <v>0</v>
      </c>
      <c r="E45" s="54" t="str">
        <f t="shared" si="33"/>
        <v/>
      </c>
      <c r="F45" s="85">
        <v>0</v>
      </c>
      <c r="G45" s="85">
        <v>0</v>
      </c>
      <c r="H45" s="54" t="str">
        <f t="shared" si="34"/>
        <v/>
      </c>
      <c r="I45" s="127" t="str">
        <f t="shared" si="35"/>
        <v/>
      </c>
      <c r="J45" s="127" t="str">
        <f t="shared" si="35"/>
        <v/>
      </c>
      <c r="K45" s="60">
        <v>0</v>
      </c>
      <c r="L45" s="61">
        <v>0</v>
      </c>
      <c r="M45" s="54" t="str">
        <f t="shared" si="36"/>
        <v/>
      </c>
      <c r="N45" s="85">
        <v>0</v>
      </c>
      <c r="O45" s="85">
        <v>0</v>
      </c>
      <c r="P45" s="54" t="str">
        <f t="shared" si="37"/>
        <v/>
      </c>
      <c r="Q45" s="127" t="str">
        <f t="shared" si="38"/>
        <v/>
      </c>
      <c r="R45" s="127" t="str">
        <f t="shared" si="38"/>
        <v/>
      </c>
      <c r="S45" s="60">
        <v>0</v>
      </c>
      <c r="T45" s="61">
        <v>0</v>
      </c>
      <c r="U45" s="54" t="str">
        <f t="shared" si="39"/>
        <v/>
      </c>
      <c r="V45" s="85">
        <v>0</v>
      </c>
      <c r="W45" s="85">
        <v>0</v>
      </c>
      <c r="X45" s="54" t="str">
        <f t="shared" si="40"/>
        <v/>
      </c>
      <c r="Y45" s="127" t="str">
        <f t="shared" si="41"/>
        <v/>
      </c>
      <c r="Z45" s="128" t="str">
        <f t="shared" si="41"/>
        <v/>
      </c>
      <c r="AA45" s="14" t="str">
        <f t="shared" si="42"/>
        <v/>
      </c>
      <c r="AB45" s="98" t="str">
        <f t="shared" si="26"/>
        <v/>
      </c>
      <c r="AC45" s="14" t="str">
        <f t="shared" si="27"/>
        <v/>
      </c>
      <c r="AD45" s="14" t="str">
        <f t="shared" si="28"/>
        <v/>
      </c>
      <c r="AH45" s="50" t="str">
        <f t="shared" si="29"/>
        <v>HIGH</v>
      </c>
      <c r="AI45" s="20" t="str">
        <f t="shared" si="43"/>
        <v/>
      </c>
      <c r="AJ45" s="50" t="str">
        <f t="shared" si="30"/>
        <v>HIGH</v>
      </c>
      <c r="AK45" s="20" t="str">
        <f t="shared" si="44"/>
        <v/>
      </c>
      <c r="AL45" s="20" t="str">
        <f t="shared" si="31"/>
        <v>NO</v>
      </c>
      <c r="AM45" s="20" t="str">
        <f t="shared" si="45"/>
        <v>NO</v>
      </c>
      <c r="AN45" s="20" t="str">
        <f t="shared" si="46"/>
        <v>The county did not spend its budget in the prior FFY and requested a greater amount of funds in the next FFY.</v>
      </c>
      <c r="AO45" s="20" t="str">
        <f t="shared" si="32"/>
        <v>NO</v>
      </c>
      <c r="AP45" s="20" t="str">
        <f t="shared" si="47"/>
        <v>NO</v>
      </c>
      <c r="AQ45" s="20" t="str">
        <f t="shared" si="48"/>
        <v>The county did not serve all its anticipated participants in the prior FFY; however, the county anticipated more SNAP E&amp;T participants in the next FFY.</v>
      </c>
    </row>
    <row r="46" spans="1:44" x14ac:dyDescent="0.2">
      <c r="A46" s="124" t="s">
        <v>25</v>
      </c>
      <c r="B46" s="125" t="s">
        <v>39</v>
      </c>
      <c r="C46" s="60">
        <v>0</v>
      </c>
      <c r="D46" s="61">
        <v>0</v>
      </c>
      <c r="E46" s="54" t="str">
        <f t="shared" si="33"/>
        <v/>
      </c>
      <c r="F46" s="85">
        <v>0</v>
      </c>
      <c r="G46" s="85">
        <v>0</v>
      </c>
      <c r="H46" s="54" t="str">
        <f t="shared" si="34"/>
        <v/>
      </c>
      <c r="I46" s="127" t="str">
        <f t="shared" si="35"/>
        <v/>
      </c>
      <c r="J46" s="127" t="str">
        <f t="shared" si="35"/>
        <v/>
      </c>
      <c r="K46" s="60">
        <v>0</v>
      </c>
      <c r="L46" s="61">
        <v>0</v>
      </c>
      <c r="M46" s="54" t="str">
        <f t="shared" si="36"/>
        <v/>
      </c>
      <c r="N46" s="85">
        <v>0</v>
      </c>
      <c r="O46" s="85">
        <v>0</v>
      </c>
      <c r="P46" s="54" t="str">
        <f t="shared" si="37"/>
        <v/>
      </c>
      <c r="Q46" s="127" t="str">
        <f t="shared" si="38"/>
        <v/>
      </c>
      <c r="R46" s="127" t="str">
        <f t="shared" si="38"/>
        <v/>
      </c>
      <c r="S46" s="60">
        <v>0</v>
      </c>
      <c r="T46" s="61">
        <v>0</v>
      </c>
      <c r="U46" s="54" t="str">
        <f t="shared" si="39"/>
        <v/>
      </c>
      <c r="V46" s="85">
        <v>0</v>
      </c>
      <c r="W46" s="85">
        <v>0</v>
      </c>
      <c r="X46" s="54" t="str">
        <f t="shared" si="40"/>
        <v/>
      </c>
      <c r="Y46" s="127" t="str">
        <f t="shared" si="41"/>
        <v/>
      </c>
      <c r="Z46" s="128" t="str">
        <f t="shared" si="41"/>
        <v/>
      </c>
      <c r="AA46" s="14" t="str">
        <f t="shared" si="42"/>
        <v/>
      </c>
      <c r="AB46" s="98" t="str">
        <f t="shared" si="26"/>
        <v/>
      </c>
      <c r="AC46" s="14" t="str">
        <f t="shared" si="27"/>
        <v/>
      </c>
      <c r="AD46" s="14" t="str">
        <f t="shared" si="28"/>
        <v/>
      </c>
      <c r="AH46" s="50" t="str">
        <f t="shared" si="29"/>
        <v>HIGH</v>
      </c>
      <c r="AI46" s="20" t="str">
        <f t="shared" si="43"/>
        <v/>
      </c>
      <c r="AJ46" s="50" t="str">
        <f t="shared" si="30"/>
        <v>HIGH</v>
      </c>
      <c r="AK46" s="20" t="str">
        <f t="shared" si="44"/>
        <v/>
      </c>
      <c r="AL46" s="20" t="str">
        <f t="shared" si="31"/>
        <v>NO</v>
      </c>
      <c r="AM46" s="20" t="str">
        <f t="shared" si="45"/>
        <v>NO</v>
      </c>
      <c r="AN46" s="20" t="str">
        <f t="shared" si="46"/>
        <v>The county did not spend its budget in the prior FFY and requested a greater amount of funds in the next FFY.</v>
      </c>
      <c r="AO46" s="20" t="str">
        <f t="shared" si="32"/>
        <v>NO</v>
      </c>
      <c r="AP46" s="20" t="str">
        <f t="shared" si="47"/>
        <v>NO</v>
      </c>
      <c r="AQ46" s="20" t="str">
        <f t="shared" si="48"/>
        <v>The county did not serve all its anticipated participants in the prior FFY; however, the county anticipated more SNAP E&amp;T participants in the next FFY.</v>
      </c>
    </row>
    <row r="47" spans="1:44" x14ac:dyDescent="0.2">
      <c r="A47" s="124" t="s">
        <v>26</v>
      </c>
      <c r="B47" s="125" t="s">
        <v>39</v>
      </c>
      <c r="C47" s="60">
        <v>0</v>
      </c>
      <c r="D47" s="61">
        <v>0</v>
      </c>
      <c r="E47" s="54" t="str">
        <f t="shared" si="33"/>
        <v/>
      </c>
      <c r="F47" s="85">
        <v>0</v>
      </c>
      <c r="G47" s="85">
        <v>0</v>
      </c>
      <c r="H47" s="54" t="str">
        <f t="shared" si="34"/>
        <v/>
      </c>
      <c r="I47" s="127" t="str">
        <f t="shared" si="35"/>
        <v/>
      </c>
      <c r="J47" s="127" t="str">
        <f t="shared" si="35"/>
        <v/>
      </c>
      <c r="K47" s="60">
        <v>0</v>
      </c>
      <c r="L47" s="61">
        <v>0</v>
      </c>
      <c r="M47" s="54" t="str">
        <f t="shared" si="36"/>
        <v/>
      </c>
      <c r="N47" s="85">
        <v>0</v>
      </c>
      <c r="O47" s="85">
        <v>0</v>
      </c>
      <c r="P47" s="54" t="str">
        <f t="shared" si="37"/>
        <v/>
      </c>
      <c r="Q47" s="127" t="str">
        <f t="shared" si="38"/>
        <v/>
      </c>
      <c r="R47" s="127" t="str">
        <f t="shared" si="38"/>
        <v/>
      </c>
      <c r="S47" s="60">
        <v>0</v>
      </c>
      <c r="T47" s="61">
        <v>0</v>
      </c>
      <c r="U47" s="54" t="str">
        <f t="shared" si="39"/>
        <v/>
      </c>
      <c r="V47" s="85">
        <v>0</v>
      </c>
      <c r="W47" s="85">
        <v>0</v>
      </c>
      <c r="X47" s="54" t="str">
        <f t="shared" si="40"/>
        <v/>
      </c>
      <c r="Y47" s="127" t="str">
        <f t="shared" si="41"/>
        <v/>
      </c>
      <c r="Z47" s="128" t="str">
        <f t="shared" si="41"/>
        <v/>
      </c>
      <c r="AA47" s="14" t="str">
        <f t="shared" si="42"/>
        <v/>
      </c>
      <c r="AB47" s="98" t="str">
        <f t="shared" si="26"/>
        <v/>
      </c>
      <c r="AC47" s="14" t="str">
        <f t="shared" si="27"/>
        <v/>
      </c>
      <c r="AD47" s="14" t="str">
        <f t="shared" si="28"/>
        <v/>
      </c>
      <c r="AH47" s="50" t="str">
        <f t="shared" si="29"/>
        <v>HIGH</v>
      </c>
      <c r="AI47" s="20" t="str">
        <f t="shared" si="43"/>
        <v/>
      </c>
      <c r="AJ47" s="50" t="str">
        <f t="shared" si="30"/>
        <v>HIGH</v>
      </c>
      <c r="AK47" s="20" t="str">
        <f t="shared" si="44"/>
        <v/>
      </c>
      <c r="AL47" s="20" t="str">
        <f t="shared" si="31"/>
        <v>NO</v>
      </c>
      <c r="AM47" s="20" t="str">
        <f t="shared" si="45"/>
        <v>NO</v>
      </c>
      <c r="AN47" s="20" t="str">
        <f t="shared" si="46"/>
        <v>The county did not spend its budget in the prior FFY and requested a greater amount of funds in the next FFY.</v>
      </c>
      <c r="AO47" s="20" t="str">
        <f t="shared" si="32"/>
        <v>NO</v>
      </c>
      <c r="AP47" s="20" t="str">
        <f t="shared" si="47"/>
        <v>NO</v>
      </c>
      <c r="AQ47" s="20" t="str">
        <f t="shared" si="48"/>
        <v>The county did not serve all its anticipated participants in the prior FFY; however, the county anticipated more SNAP E&amp;T participants in the next FFY.</v>
      </c>
    </row>
    <row r="48" spans="1:44" x14ac:dyDescent="0.2">
      <c r="A48" s="124" t="s">
        <v>27</v>
      </c>
      <c r="B48" s="125" t="s">
        <v>39</v>
      </c>
      <c r="C48" s="60">
        <v>0</v>
      </c>
      <c r="D48" s="61">
        <v>0</v>
      </c>
      <c r="E48" s="54" t="str">
        <f t="shared" si="33"/>
        <v/>
      </c>
      <c r="F48" s="85">
        <v>0</v>
      </c>
      <c r="G48" s="85">
        <v>0</v>
      </c>
      <c r="H48" s="54" t="str">
        <f t="shared" si="34"/>
        <v/>
      </c>
      <c r="I48" s="127" t="str">
        <f t="shared" si="35"/>
        <v/>
      </c>
      <c r="J48" s="127" t="str">
        <f t="shared" si="35"/>
        <v/>
      </c>
      <c r="K48" s="60">
        <v>0</v>
      </c>
      <c r="L48" s="61">
        <v>0</v>
      </c>
      <c r="M48" s="54" t="str">
        <f t="shared" si="36"/>
        <v/>
      </c>
      <c r="N48" s="85">
        <v>0</v>
      </c>
      <c r="O48" s="85">
        <v>0</v>
      </c>
      <c r="P48" s="54" t="str">
        <f t="shared" si="37"/>
        <v/>
      </c>
      <c r="Q48" s="127" t="str">
        <f t="shared" si="38"/>
        <v/>
      </c>
      <c r="R48" s="127" t="str">
        <f t="shared" si="38"/>
        <v/>
      </c>
      <c r="S48" s="60">
        <v>0</v>
      </c>
      <c r="T48" s="61">
        <v>0</v>
      </c>
      <c r="U48" s="54" t="str">
        <f t="shared" si="39"/>
        <v/>
      </c>
      <c r="V48" s="85">
        <v>0</v>
      </c>
      <c r="W48" s="85">
        <v>0</v>
      </c>
      <c r="X48" s="54" t="str">
        <f t="shared" si="40"/>
        <v/>
      </c>
      <c r="Y48" s="127" t="str">
        <f t="shared" si="41"/>
        <v/>
      </c>
      <c r="Z48" s="128" t="str">
        <f t="shared" si="41"/>
        <v/>
      </c>
      <c r="AA48" s="14" t="str">
        <f t="shared" si="42"/>
        <v/>
      </c>
      <c r="AB48" s="98" t="str">
        <f t="shared" si="26"/>
        <v/>
      </c>
      <c r="AC48" s="14" t="str">
        <f t="shared" si="27"/>
        <v/>
      </c>
      <c r="AD48" s="14" t="str">
        <f t="shared" si="28"/>
        <v/>
      </c>
      <c r="AH48" s="50" t="str">
        <f t="shared" si="29"/>
        <v>HIGH</v>
      </c>
      <c r="AI48" s="20" t="str">
        <f t="shared" si="43"/>
        <v/>
      </c>
      <c r="AJ48" s="50" t="str">
        <f t="shared" si="30"/>
        <v>HIGH</v>
      </c>
      <c r="AK48" s="20" t="str">
        <f t="shared" si="44"/>
        <v/>
      </c>
      <c r="AL48" s="20" t="str">
        <f t="shared" si="31"/>
        <v>NO</v>
      </c>
      <c r="AM48" s="20" t="str">
        <f t="shared" si="45"/>
        <v>NO</v>
      </c>
      <c r="AN48" s="20" t="str">
        <f t="shared" si="46"/>
        <v>The county did not spend its budget in the prior FFY and requested a greater amount of funds in the next FFY.</v>
      </c>
      <c r="AO48" s="20" t="str">
        <f t="shared" si="32"/>
        <v>NO</v>
      </c>
      <c r="AP48" s="20" t="str">
        <f t="shared" si="47"/>
        <v>NO</v>
      </c>
      <c r="AQ48" s="20" t="str">
        <f t="shared" si="48"/>
        <v>The county did not serve all its anticipated participants in the prior FFY; however, the county anticipated more SNAP E&amp;T participants in the next FFY.</v>
      </c>
    </row>
    <row r="49" spans="1:43" x14ac:dyDescent="0.2">
      <c r="A49" s="124" t="s">
        <v>28</v>
      </c>
      <c r="B49" s="125" t="s">
        <v>39</v>
      </c>
      <c r="C49" s="60">
        <v>0</v>
      </c>
      <c r="D49" s="61">
        <v>0</v>
      </c>
      <c r="E49" s="54" t="str">
        <f t="shared" si="33"/>
        <v/>
      </c>
      <c r="F49" s="85">
        <v>0</v>
      </c>
      <c r="G49" s="85">
        <v>0</v>
      </c>
      <c r="H49" s="54" t="str">
        <f t="shared" si="34"/>
        <v/>
      </c>
      <c r="I49" s="127" t="str">
        <f t="shared" si="35"/>
        <v/>
      </c>
      <c r="J49" s="127" t="str">
        <f t="shared" si="35"/>
        <v/>
      </c>
      <c r="K49" s="60">
        <v>0</v>
      </c>
      <c r="L49" s="61">
        <v>0</v>
      </c>
      <c r="M49" s="54" t="str">
        <f t="shared" si="36"/>
        <v/>
      </c>
      <c r="N49" s="85">
        <v>0</v>
      </c>
      <c r="O49" s="85">
        <v>0</v>
      </c>
      <c r="P49" s="54" t="str">
        <f t="shared" si="37"/>
        <v/>
      </c>
      <c r="Q49" s="127" t="str">
        <f t="shared" si="38"/>
        <v/>
      </c>
      <c r="R49" s="127" t="str">
        <f t="shared" si="38"/>
        <v/>
      </c>
      <c r="S49" s="60">
        <v>0</v>
      </c>
      <c r="T49" s="61">
        <v>0</v>
      </c>
      <c r="U49" s="54" t="str">
        <f t="shared" si="39"/>
        <v/>
      </c>
      <c r="V49" s="85">
        <v>0</v>
      </c>
      <c r="W49" s="85">
        <v>0</v>
      </c>
      <c r="X49" s="54" t="str">
        <f t="shared" si="40"/>
        <v/>
      </c>
      <c r="Y49" s="127" t="str">
        <f t="shared" si="41"/>
        <v/>
      </c>
      <c r="Z49" s="128" t="str">
        <f t="shared" si="41"/>
        <v/>
      </c>
      <c r="AA49" s="14" t="str">
        <f t="shared" si="42"/>
        <v/>
      </c>
      <c r="AB49" s="98" t="str">
        <f t="shared" si="26"/>
        <v/>
      </c>
      <c r="AC49" s="14" t="str">
        <f t="shared" si="27"/>
        <v/>
      </c>
      <c r="AD49" s="14" t="str">
        <f t="shared" si="28"/>
        <v/>
      </c>
      <c r="AH49" s="50" t="str">
        <f t="shared" si="29"/>
        <v>HIGH</v>
      </c>
      <c r="AI49" s="20" t="str">
        <f t="shared" si="43"/>
        <v/>
      </c>
      <c r="AJ49" s="50" t="str">
        <f t="shared" si="30"/>
        <v>HIGH</v>
      </c>
      <c r="AK49" s="20" t="str">
        <f t="shared" si="44"/>
        <v/>
      </c>
      <c r="AL49" s="20" t="str">
        <f t="shared" si="31"/>
        <v>NO</v>
      </c>
      <c r="AM49" s="20" t="str">
        <f t="shared" si="45"/>
        <v>NO</v>
      </c>
      <c r="AN49" s="20" t="str">
        <f t="shared" si="46"/>
        <v>The county did not spend its budget in the prior FFY and requested a greater amount of funds in the next FFY.</v>
      </c>
      <c r="AO49" s="20" t="str">
        <f t="shared" si="32"/>
        <v>NO</v>
      </c>
      <c r="AP49" s="20" t="str">
        <f t="shared" si="47"/>
        <v>NO</v>
      </c>
      <c r="AQ49" s="20" t="str">
        <f t="shared" si="48"/>
        <v>The county did not serve all its anticipated participants in the prior FFY; however, the county anticipated more SNAP E&amp;T participants in the next FFY.</v>
      </c>
    </row>
    <row r="50" spans="1:43" x14ac:dyDescent="0.2">
      <c r="A50" s="124" t="s">
        <v>29</v>
      </c>
      <c r="B50" s="125" t="s">
        <v>39</v>
      </c>
      <c r="C50" s="60">
        <v>0</v>
      </c>
      <c r="D50" s="61">
        <v>0</v>
      </c>
      <c r="E50" s="54" t="str">
        <f t="shared" si="33"/>
        <v/>
      </c>
      <c r="F50" s="85">
        <v>0</v>
      </c>
      <c r="G50" s="85">
        <v>0</v>
      </c>
      <c r="H50" s="54" t="str">
        <f t="shared" si="34"/>
        <v/>
      </c>
      <c r="I50" s="127" t="str">
        <f t="shared" si="35"/>
        <v/>
      </c>
      <c r="J50" s="127" t="str">
        <f t="shared" si="35"/>
        <v/>
      </c>
      <c r="K50" s="60">
        <v>0</v>
      </c>
      <c r="L50" s="61">
        <v>0</v>
      </c>
      <c r="M50" s="54" t="str">
        <f t="shared" si="36"/>
        <v/>
      </c>
      <c r="N50" s="85">
        <v>0</v>
      </c>
      <c r="O50" s="85">
        <v>0</v>
      </c>
      <c r="P50" s="54" t="str">
        <f t="shared" si="37"/>
        <v/>
      </c>
      <c r="Q50" s="127" t="str">
        <f t="shared" si="38"/>
        <v/>
      </c>
      <c r="R50" s="127" t="str">
        <f t="shared" si="38"/>
        <v/>
      </c>
      <c r="S50" s="60">
        <v>0</v>
      </c>
      <c r="T50" s="61">
        <v>0</v>
      </c>
      <c r="U50" s="54" t="str">
        <f t="shared" si="39"/>
        <v/>
      </c>
      <c r="V50" s="85">
        <v>0</v>
      </c>
      <c r="W50" s="85">
        <v>0</v>
      </c>
      <c r="X50" s="54" t="str">
        <f t="shared" si="40"/>
        <v/>
      </c>
      <c r="Y50" s="127" t="str">
        <f t="shared" si="41"/>
        <v/>
      </c>
      <c r="Z50" s="128" t="str">
        <f t="shared" si="41"/>
        <v/>
      </c>
      <c r="AA50" s="14" t="str">
        <f t="shared" si="42"/>
        <v/>
      </c>
      <c r="AB50" s="98" t="str">
        <f t="shared" si="26"/>
        <v/>
      </c>
      <c r="AC50" s="14" t="str">
        <f t="shared" si="27"/>
        <v/>
      </c>
      <c r="AD50" s="14" t="str">
        <f t="shared" si="28"/>
        <v/>
      </c>
      <c r="AH50" s="50" t="str">
        <f t="shared" si="29"/>
        <v>HIGH</v>
      </c>
      <c r="AI50" s="20" t="str">
        <f t="shared" si="43"/>
        <v/>
      </c>
      <c r="AJ50" s="50" t="str">
        <f t="shared" si="30"/>
        <v>HIGH</v>
      </c>
      <c r="AK50" s="20" t="str">
        <f t="shared" si="44"/>
        <v/>
      </c>
      <c r="AL50" s="20" t="str">
        <f t="shared" si="31"/>
        <v>NO</v>
      </c>
      <c r="AM50" s="20" t="str">
        <f t="shared" si="45"/>
        <v>NO</v>
      </c>
      <c r="AN50" s="20" t="str">
        <f t="shared" si="46"/>
        <v>The county did not spend its budget in the prior FFY and requested a greater amount of funds in the next FFY.</v>
      </c>
      <c r="AO50" s="20" t="str">
        <f t="shared" si="32"/>
        <v>NO</v>
      </c>
      <c r="AP50" s="20" t="str">
        <f t="shared" si="47"/>
        <v>NO</v>
      </c>
      <c r="AQ50" s="20" t="str">
        <f t="shared" si="48"/>
        <v>The county did not serve all its anticipated participants in the prior FFY; however, the county anticipated more SNAP E&amp;T participants in the next FFY.</v>
      </c>
    </row>
    <row r="51" spans="1:43" x14ac:dyDescent="0.2">
      <c r="A51" s="124" t="s">
        <v>30</v>
      </c>
      <c r="B51" s="125" t="s">
        <v>39</v>
      </c>
      <c r="C51" s="60">
        <v>0</v>
      </c>
      <c r="D51" s="61">
        <v>0</v>
      </c>
      <c r="E51" s="54" t="str">
        <f t="shared" si="33"/>
        <v/>
      </c>
      <c r="F51" s="85">
        <v>0</v>
      </c>
      <c r="G51" s="85">
        <v>0</v>
      </c>
      <c r="H51" s="54" t="str">
        <f t="shared" si="34"/>
        <v/>
      </c>
      <c r="I51" s="127" t="str">
        <f t="shared" si="35"/>
        <v/>
      </c>
      <c r="J51" s="127" t="str">
        <f t="shared" si="35"/>
        <v/>
      </c>
      <c r="K51" s="60">
        <v>0</v>
      </c>
      <c r="L51" s="61">
        <v>0</v>
      </c>
      <c r="M51" s="54" t="str">
        <f t="shared" si="36"/>
        <v/>
      </c>
      <c r="N51" s="85">
        <v>0</v>
      </c>
      <c r="O51" s="85">
        <v>0</v>
      </c>
      <c r="P51" s="54" t="str">
        <f t="shared" si="37"/>
        <v/>
      </c>
      <c r="Q51" s="127" t="str">
        <f t="shared" si="38"/>
        <v/>
      </c>
      <c r="R51" s="127" t="str">
        <f t="shared" si="38"/>
        <v/>
      </c>
      <c r="S51" s="60">
        <v>0</v>
      </c>
      <c r="T51" s="61">
        <v>0</v>
      </c>
      <c r="U51" s="54" t="str">
        <f t="shared" si="39"/>
        <v/>
      </c>
      <c r="V51" s="85">
        <v>0</v>
      </c>
      <c r="W51" s="85">
        <v>0</v>
      </c>
      <c r="X51" s="54" t="str">
        <f t="shared" si="40"/>
        <v/>
      </c>
      <c r="Y51" s="127" t="str">
        <f t="shared" si="41"/>
        <v/>
      </c>
      <c r="Z51" s="128" t="str">
        <f t="shared" si="41"/>
        <v/>
      </c>
      <c r="AA51" s="14" t="str">
        <f t="shared" si="42"/>
        <v/>
      </c>
      <c r="AB51" s="98" t="str">
        <f t="shared" si="26"/>
        <v/>
      </c>
      <c r="AC51" s="14" t="str">
        <f t="shared" si="27"/>
        <v/>
      </c>
      <c r="AD51" s="14" t="str">
        <f t="shared" si="28"/>
        <v/>
      </c>
      <c r="AH51" s="50" t="str">
        <f t="shared" si="29"/>
        <v>HIGH</v>
      </c>
      <c r="AI51" s="20" t="str">
        <f t="shared" si="43"/>
        <v/>
      </c>
      <c r="AJ51" s="50" t="str">
        <f t="shared" si="30"/>
        <v>HIGH</v>
      </c>
      <c r="AK51" s="20" t="str">
        <f t="shared" si="44"/>
        <v/>
      </c>
      <c r="AL51" s="20" t="str">
        <f t="shared" si="31"/>
        <v>NO</v>
      </c>
      <c r="AM51" s="20" t="str">
        <f t="shared" si="45"/>
        <v>NO</v>
      </c>
      <c r="AN51" s="20" t="str">
        <f t="shared" si="46"/>
        <v>The county did not spend its budget in the prior FFY and requested a greater amount of funds in the next FFY.</v>
      </c>
      <c r="AO51" s="20" t="str">
        <f t="shared" si="32"/>
        <v>NO</v>
      </c>
      <c r="AP51" s="20" t="str">
        <f t="shared" si="47"/>
        <v>NO</v>
      </c>
      <c r="AQ51" s="20" t="str">
        <f t="shared" si="48"/>
        <v>The county did not serve all its anticipated participants in the prior FFY; however, the county anticipated more SNAP E&amp;T participants in the next FFY.</v>
      </c>
    </row>
    <row r="52" spans="1:43" x14ac:dyDescent="0.2">
      <c r="A52" s="124" t="s">
        <v>31</v>
      </c>
      <c r="B52" s="125" t="s">
        <v>39</v>
      </c>
      <c r="C52" s="60">
        <v>0</v>
      </c>
      <c r="D52" s="61">
        <v>0</v>
      </c>
      <c r="E52" s="54" t="str">
        <f t="shared" si="33"/>
        <v/>
      </c>
      <c r="F52" s="85">
        <v>0</v>
      </c>
      <c r="G52" s="85">
        <v>0</v>
      </c>
      <c r="H52" s="54" t="str">
        <f t="shared" si="34"/>
        <v/>
      </c>
      <c r="I52" s="127" t="str">
        <f t="shared" si="35"/>
        <v/>
      </c>
      <c r="J52" s="127" t="str">
        <f t="shared" si="35"/>
        <v/>
      </c>
      <c r="K52" s="60">
        <v>0</v>
      </c>
      <c r="L52" s="61">
        <v>0</v>
      </c>
      <c r="M52" s="54" t="str">
        <f t="shared" si="36"/>
        <v/>
      </c>
      <c r="N52" s="85">
        <v>0</v>
      </c>
      <c r="O52" s="85">
        <v>0</v>
      </c>
      <c r="P52" s="54" t="str">
        <f t="shared" si="37"/>
        <v/>
      </c>
      <c r="Q52" s="127" t="str">
        <f t="shared" si="38"/>
        <v/>
      </c>
      <c r="R52" s="127" t="str">
        <f t="shared" si="38"/>
        <v/>
      </c>
      <c r="S52" s="60">
        <v>0</v>
      </c>
      <c r="T52" s="61">
        <v>0</v>
      </c>
      <c r="U52" s="54" t="str">
        <f t="shared" si="39"/>
        <v/>
      </c>
      <c r="V52" s="85">
        <v>0</v>
      </c>
      <c r="W52" s="85">
        <v>0</v>
      </c>
      <c r="X52" s="54" t="str">
        <f t="shared" si="40"/>
        <v/>
      </c>
      <c r="Y52" s="127" t="str">
        <f t="shared" si="41"/>
        <v/>
      </c>
      <c r="Z52" s="128" t="str">
        <f t="shared" si="41"/>
        <v/>
      </c>
      <c r="AA52" s="14" t="str">
        <f t="shared" si="42"/>
        <v/>
      </c>
      <c r="AB52" s="98" t="str">
        <f t="shared" si="26"/>
        <v/>
      </c>
      <c r="AC52" s="14" t="str">
        <f t="shared" si="27"/>
        <v/>
      </c>
      <c r="AD52" s="14" t="str">
        <f t="shared" si="28"/>
        <v/>
      </c>
      <c r="AH52" s="50" t="str">
        <f t="shared" si="29"/>
        <v>HIGH</v>
      </c>
      <c r="AI52" s="20" t="str">
        <f t="shared" si="43"/>
        <v/>
      </c>
      <c r="AJ52" s="50" t="str">
        <f t="shared" si="30"/>
        <v>HIGH</v>
      </c>
      <c r="AK52" s="20" t="str">
        <f t="shared" si="44"/>
        <v/>
      </c>
      <c r="AL52" s="20" t="str">
        <f t="shared" si="31"/>
        <v>NO</v>
      </c>
      <c r="AM52" s="20" t="str">
        <f t="shared" si="45"/>
        <v>NO</v>
      </c>
      <c r="AN52" s="20" t="str">
        <f t="shared" si="46"/>
        <v>The county did not spend its budget in the prior FFY and requested a greater amount of funds in the next FFY.</v>
      </c>
      <c r="AO52" s="20" t="str">
        <f t="shared" si="32"/>
        <v>NO</v>
      </c>
      <c r="AP52" s="20" t="str">
        <f t="shared" si="47"/>
        <v>NO</v>
      </c>
      <c r="AQ52" s="20" t="str">
        <f t="shared" si="48"/>
        <v>The county did not serve all its anticipated participants in the prior FFY; however, the county anticipated more SNAP E&amp;T participants in the next FFY.</v>
      </c>
    </row>
    <row r="53" spans="1:43" x14ac:dyDescent="0.2">
      <c r="A53" s="124" t="s">
        <v>32</v>
      </c>
      <c r="B53" s="125" t="s">
        <v>39</v>
      </c>
      <c r="C53" s="60">
        <v>0</v>
      </c>
      <c r="D53" s="61">
        <v>0</v>
      </c>
      <c r="E53" s="54" t="str">
        <f t="shared" si="33"/>
        <v/>
      </c>
      <c r="F53" s="85">
        <v>0</v>
      </c>
      <c r="G53" s="85">
        <v>0</v>
      </c>
      <c r="H53" s="54" t="str">
        <f t="shared" si="34"/>
        <v/>
      </c>
      <c r="I53" s="127" t="str">
        <f t="shared" si="35"/>
        <v/>
      </c>
      <c r="J53" s="127" t="str">
        <f t="shared" si="35"/>
        <v/>
      </c>
      <c r="K53" s="60">
        <v>0</v>
      </c>
      <c r="L53" s="61">
        <v>0</v>
      </c>
      <c r="M53" s="54" t="str">
        <f t="shared" si="36"/>
        <v/>
      </c>
      <c r="N53" s="85">
        <v>0</v>
      </c>
      <c r="O53" s="85">
        <v>0</v>
      </c>
      <c r="P53" s="54" t="str">
        <f t="shared" si="37"/>
        <v/>
      </c>
      <c r="Q53" s="127" t="str">
        <f t="shared" si="38"/>
        <v/>
      </c>
      <c r="R53" s="127" t="str">
        <f t="shared" si="38"/>
        <v/>
      </c>
      <c r="S53" s="60">
        <v>0</v>
      </c>
      <c r="T53" s="61">
        <v>0</v>
      </c>
      <c r="U53" s="54" t="str">
        <f t="shared" si="39"/>
        <v/>
      </c>
      <c r="V53" s="85">
        <v>0</v>
      </c>
      <c r="W53" s="85">
        <v>0</v>
      </c>
      <c r="X53" s="54" t="str">
        <f t="shared" si="40"/>
        <v/>
      </c>
      <c r="Y53" s="127" t="str">
        <f t="shared" si="41"/>
        <v/>
      </c>
      <c r="Z53" s="128" t="str">
        <f t="shared" si="41"/>
        <v/>
      </c>
      <c r="AA53" s="14" t="str">
        <f t="shared" si="42"/>
        <v/>
      </c>
      <c r="AB53" s="98" t="str">
        <f t="shared" si="26"/>
        <v/>
      </c>
      <c r="AC53" s="14" t="str">
        <f t="shared" si="27"/>
        <v/>
      </c>
      <c r="AD53" s="14" t="str">
        <f t="shared" si="28"/>
        <v/>
      </c>
      <c r="AH53" s="50" t="str">
        <f t="shared" si="29"/>
        <v>HIGH</v>
      </c>
      <c r="AI53" s="20" t="str">
        <f t="shared" si="43"/>
        <v/>
      </c>
      <c r="AJ53" s="50" t="str">
        <f t="shared" si="30"/>
        <v>HIGH</v>
      </c>
      <c r="AK53" s="20" t="str">
        <f t="shared" si="44"/>
        <v/>
      </c>
      <c r="AL53" s="20" t="str">
        <f t="shared" si="31"/>
        <v>NO</v>
      </c>
      <c r="AM53" s="20" t="str">
        <f t="shared" si="45"/>
        <v>NO</v>
      </c>
      <c r="AN53" s="20" t="str">
        <f t="shared" si="46"/>
        <v>The county did not spend its budget in the prior FFY and requested a greater amount of funds in the next FFY.</v>
      </c>
      <c r="AO53" s="20" t="str">
        <f t="shared" si="32"/>
        <v>NO</v>
      </c>
      <c r="AP53" s="20" t="str">
        <f t="shared" si="47"/>
        <v>NO</v>
      </c>
      <c r="AQ53" s="20" t="str">
        <f t="shared" si="48"/>
        <v>The county did not serve all its anticipated participants in the prior FFY; however, the county anticipated more SNAP E&amp;T participants in the next FFY.</v>
      </c>
    </row>
    <row r="54" spans="1:43" x14ac:dyDescent="0.2">
      <c r="A54" s="124" t="s">
        <v>33</v>
      </c>
      <c r="B54" s="125" t="s">
        <v>39</v>
      </c>
      <c r="C54" s="60">
        <v>0</v>
      </c>
      <c r="D54" s="61">
        <v>0</v>
      </c>
      <c r="E54" s="54" t="str">
        <f t="shared" si="33"/>
        <v/>
      </c>
      <c r="F54" s="85">
        <v>0</v>
      </c>
      <c r="G54" s="85">
        <v>0</v>
      </c>
      <c r="H54" s="54" t="str">
        <f t="shared" si="34"/>
        <v/>
      </c>
      <c r="I54" s="127" t="str">
        <f t="shared" si="35"/>
        <v/>
      </c>
      <c r="J54" s="127" t="str">
        <f t="shared" si="35"/>
        <v/>
      </c>
      <c r="K54" s="60">
        <v>0</v>
      </c>
      <c r="L54" s="61">
        <v>0</v>
      </c>
      <c r="M54" s="54" t="str">
        <f t="shared" si="36"/>
        <v/>
      </c>
      <c r="N54" s="85">
        <v>0</v>
      </c>
      <c r="O54" s="85">
        <v>0</v>
      </c>
      <c r="P54" s="54" t="str">
        <f t="shared" si="37"/>
        <v/>
      </c>
      <c r="Q54" s="127" t="str">
        <f t="shared" si="38"/>
        <v/>
      </c>
      <c r="R54" s="127" t="str">
        <f t="shared" si="38"/>
        <v/>
      </c>
      <c r="S54" s="60">
        <v>0</v>
      </c>
      <c r="T54" s="61">
        <v>0</v>
      </c>
      <c r="U54" s="54" t="str">
        <f t="shared" si="39"/>
        <v/>
      </c>
      <c r="V54" s="85">
        <v>0</v>
      </c>
      <c r="W54" s="85">
        <v>0</v>
      </c>
      <c r="X54" s="54" t="str">
        <f t="shared" si="40"/>
        <v/>
      </c>
      <c r="Y54" s="127" t="str">
        <f t="shared" si="41"/>
        <v/>
      </c>
      <c r="Z54" s="128" t="str">
        <f t="shared" si="41"/>
        <v/>
      </c>
      <c r="AA54" s="14" t="str">
        <f t="shared" si="42"/>
        <v/>
      </c>
      <c r="AB54" s="98" t="str">
        <f t="shared" si="26"/>
        <v/>
      </c>
      <c r="AC54" s="14" t="str">
        <f t="shared" si="27"/>
        <v/>
      </c>
      <c r="AD54" s="14" t="str">
        <f t="shared" si="28"/>
        <v/>
      </c>
      <c r="AH54" s="50" t="str">
        <f t="shared" si="29"/>
        <v>HIGH</v>
      </c>
      <c r="AI54" s="20" t="str">
        <f t="shared" si="43"/>
        <v/>
      </c>
      <c r="AJ54" s="50" t="str">
        <f t="shared" si="30"/>
        <v>HIGH</v>
      </c>
      <c r="AK54" s="20" t="str">
        <f t="shared" si="44"/>
        <v/>
      </c>
      <c r="AL54" s="20" t="str">
        <f t="shared" si="31"/>
        <v>NO</v>
      </c>
      <c r="AM54" s="20" t="str">
        <f t="shared" si="45"/>
        <v>NO</v>
      </c>
      <c r="AN54" s="20" t="str">
        <f t="shared" si="46"/>
        <v>The county did not spend its budget in the prior FFY and requested a greater amount of funds in the next FFY.</v>
      </c>
      <c r="AO54" s="20" t="str">
        <f t="shared" si="32"/>
        <v>NO</v>
      </c>
      <c r="AP54" s="20" t="str">
        <f t="shared" si="47"/>
        <v>NO</v>
      </c>
      <c r="AQ54" s="20" t="str">
        <f t="shared" si="48"/>
        <v>The county did not serve all its anticipated participants in the prior FFY; however, the county anticipated more SNAP E&amp;T participants in the next FFY.</v>
      </c>
    </row>
    <row r="55" spans="1:43" x14ac:dyDescent="0.2">
      <c r="A55" s="124" t="s">
        <v>34</v>
      </c>
      <c r="B55" s="125" t="s">
        <v>39</v>
      </c>
      <c r="C55" s="60">
        <v>0</v>
      </c>
      <c r="D55" s="61">
        <v>0</v>
      </c>
      <c r="E55" s="54" t="str">
        <f t="shared" si="33"/>
        <v/>
      </c>
      <c r="F55" s="85">
        <v>0</v>
      </c>
      <c r="G55" s="85">
        <v>0</v>
      </c>
      <c r="H55" s="54" t="str">
        <f t="shared" si="34"/>
        <v/>
      </c>
      <c r="I55" s="127" t="str">
        <f t="shared" si="35"/>
        <v/>
      </c>
      <c r="J55" s="127" t="str">
        <f t="shared" si="35"/>
        <v/>
      </c>
      <c r="K55" s="60">
        <v>0</v>
      </c>
      <c r="L55" s="61">
        <v>0</v>
      </c>
      <c r="M55" s="54" t="str">
        <f t="shared" si="36"/>
        <v/>
      </c>
      <c r="N55" s="85">
        <v>0</v>
      </c>
      <c r="O55" s="85">
        <v>0</v>
      </c>
      <c r="P55" s="54" t="str">
        <f t="shared" si="37"/>
        <v/>
      </c>
      <c r="Q55" s="127" t="str">
        <f t="shared" si="38"/>
        <v/>
      </c>
      <c r="R55" s="128" t="str">
        <f t="shared" si="38"/>
        <v/>
      </c>
      <c r="S55" s="60">
        <v>0</v>
      </c>
      <c r="T55" s="61">
        <v>0</v>
      </c>
      <c r="U55" s="54" t="str">
        <f t="shared" si="39"/>
        <v/>
      </c>
      <c r="V55" s="85">
        <v>0</v>
      </c>
      <c r="W55" s="85">
        <v>0</v>
      </c>
      <c r="X55" s="54" t="str">
        <f t="shared" si="40"/>
        <v/>
      </c>
      <c r="Y55" s="127" t="str">
        <f t="shared" si="41"/>
        <v/>
      </c>
      <c r="Z55" s="128" t="str">
        <f t="shared" si="41"/>
        <v/>
      </c>
      <c r="AA55" s="14" t="str">
        <f t="shared" si="42"/>
        <v/>
      </c>
      <c r="AB55" s="98" t="str">
        <f t="shared" si="26"/>
        <v/>
      </c>
      <c r="AC55" s="14" t="str">
        <f t="shared" si="27"/>
        <v/>
      </c>
      <c r="AD55" s="14" t="str">
        <f t="shared" si="28"/>
        <v/>
      </c>
      <c r="AH55" s="50" t="str">
        <f t="shared" si="29"/>
        <v>HIGH</v>
      </c>
      <c r="AI55" s="20" t="str">
        <f t="shared" si="43"/>
        <v/>
      </c>
      <c r="AJ55" s="50" t="str">
        <f t="shared" si="30"/>
        <v>HIGH</v>
      </c>
      <c r="AK55" s="20" t="str">
        <f t="shared" si="44"/>
        <v/>
      </c>
      <c r="AL55" s="20" t="str">
        <f t="shared" si="31"/>
        <v>NO</v>
      </c>
      <c r="AM55" s="20" t="str">
        <f t="shared" si="45"/>
        <v>NO</v>
      </c>
      <c r="AN55" s="20" t="str">
        <f t="shared" si="46"/>
        <v>The county did not spend its budget in the prior FFY and requested a greater amount of funds in the next FFY.</v>
      </c>
      <c r="AO55" s="20" t="str">
        <f t="shared" si="32"/>
        <v>NO</v>
      </c>
      <c r="AP55" s="20" t="str">
        <f t="shared" si="47"/>
        <v>NO</v>
      </c>
      <c r="AQ55" s="20" t="str">
        <f t="shared" si="48"/>
        <v>The county did not serve all its anticipated participants in the prior FFY; however, the county anticipated more SNAP E&amp;T participants in the next FFY.</v>
      </c>
    </row>
    <row r="56" spans="1:43" ht="13.5" thickBot="1" x14ac:dyDescent="0.25">
      <c r="A56" s="134" t="s">
        <v>35</v>
      </c>
      <c r="B56" s="189" t="s">
        <v>39</v>
      </c>
      <c r="C56" s="171">
        <v>0</v>
      </c>
      <c r="D56" s="135">
        <v>0</v>
      </c>
      <c r="E56" s="89" t="str">
        <f t="shared" si="33"/>
        <v/>
      </c>
      <c r="F56" s="230">
        <v>0</v>
      </c>
      <c r="G56" s="230">
        <v>0</v>
      </c>
      <c r="H56" s="89" t="str">
        <f t="shared" si="34"/>
        <v/>
      </c>
      <c r="I56" s="136" t="str">
        <f t="shared" si="35"/>
        <v/>
      </c>
      <c r="J56" s="137" t="str">
        <f t="shared" si="35"/>
        <v/>
      </c>
      <c r="K56" s="171">
        <v>0</v>
      </c>
      <c r="L56" s="135">
        <v>0</v>
      </c>
      <c r="M56" s="54" t="str">
        <f t="shared" si="36"/>
        <v/>
      </c>
      <c r="N56" s="230">
        <v>0</v>
      </c>
      <c r="O56" s="230">
        <v>0</v>
      </c>
      <c r="P56" s="89" t="str">
        <f t="shared" si="37"/>
        <v/>
      </c>
      <c r="Q56" s="136" t="str">
        <f t="shared" si="38"/>
        <v/>
      </c>
      <c r="R56" s="137" t="str">
        <f t="shared" si="38"/>
        <v/>
      </c>
      <c r="S56" s="171">
        <v>0</v>
      </c>
      <c r="T56" s="135">
        <v>0</v>
      </c>
      <c r="U56" s="89" t="str">
        <f>IFERROR(ROUND(T56/S56,2),"")</f>
        <v/>
      </c>
      <c r="V56" s="230">
        <v>0</v>
      </c>
      <c r="W56" s="230">
        <v>0</v>
      </c>
      <c r="X56" s="89" t="str">
        <f>IFERROR(ROUND(W56/V56,2),"")</f>
        <v/>
      </c>
      <c r="Y56" s="136" t="str">
        <f t="shared" si="41"/>
        <v/>
      </c>
      <c r="Z56" s="137" t="str">
        <f t="shared" si="41"/>
        <v/>
      </c>
      <c r="AA56" s="138" t="str">
        <f>IF(OR(AJ56="LOW",AJ56="HIGH"),AI56,"OK")</f>
        <v/>
      </c>
      <c r="AB56" s="139" t="str">
        <f t="shared" si="26"/>
        <v/>
      </c>
      <c r="AC56" s="140" t="str">
        <f t="shared" si="27"/>
        <v/>
      </c>
      <c r="AD56" s="140" t="str">
        <f t="shared" si="28"/>
        <v/>
      </c>
      <c r="AH56" s="50" t="str">
        <f t="shared" si="29"/>
        <v>HIGH</v>
      </c>
      <c r="AI56" s="20" t="str">
        <f t="shared" si="43"/>
        <v/>
      </c>
      <c r="AJ56" s="50" t="str">
        <f t="shared" si="30"/>
        <v>HIGH</v>
      </c>
      <c r="AK56" s="20" t="str">
        <f t="shared" si="44"/>
        <v/>
      </c>
      <c r="AL56" s="20" t="str">
        <f t="shared" si="31"/>
        <v>NO</v>
      </c>
      <c r="AM56" s="20" t="str">
        <f t="shared" si="45"/>
        <v>NO</v>
      </c>
      <c r="AN56" s="20" t="str">
        <f t="shared" si="46"/>
        <v>The county did not spend its budget in the prior FFY and requested a greater amount of funds in the next FFY.</v>
      </c>
      <c r="AO56" s="20" t="str">
        <f t="shared" si="32"/>
        <v>NO</v>
      </c>
      <c r="AP56" s="20" t="str">
        <f t="shared" si="47"/>
        <v>NO</v>
      </c>
      <c r="AQ56" s="20" t="str">
        <f t="shared" si="48"/>
        <v>The county did not serve all its anticipated participants in the prior FFY; however, the county anticipated more SNAP E&amp;T participants in the next FFY.</v>
      </c>
    </row>
    <row r="57" spans="1:43" x14ac:dyDescent="0.2">
      <c r="A57" s="237" t="s">
        <v>212</v>
      </c>
      <c r="M57" s="177"/>
    </row>
    <row r="58" spans="1:43" ht="13.5" thickBot="1" x14ac:dyDescent="0.25">
      <c r="A58" s="237" t="s">
        <v>206</v>
      </c>
    </row>
    <row r="59" spans="1:43" ht="13.5" thickBot="1" x14ac:dyDescent="0.25">
      <c r="A59" s="219" t="s">
        <v>40</v>
      </c>
      <c r="B59" s="220"/>
      <c r="C59" s="190"/>
      <c r="D59" s="190"/>
      <c r="E59" s="191"/>
      <c r="F59" s="153"/>
      <c r="G59" s="153"/>
      <c r="H59" s="153"/>
    </row>
    <row r="60" spans="1:43" ht="13.5" thickBot="1" x14ac:dyDescent="0.25">
      <c r="A60" s="218" t="s">
        <v>45</v>
      </c>
      <c r="B60" s="142" t="s">
        <v>46</v>
      </c>
      <c r="C60" s="192"/>
      <c r="D60" s="142"/>
      <c r="E60" s="143"/>
      <c r="H60" s="155"/>
    </row>
    <row r="61" spans="1:43" x14ac:dyDescent="0.2">
      <c r="A61" s="106" t="s">
        <v>0</v>
      </c>
      <c r="B61" s="101" t="s">
        <v>129</v>
      </c>
      <c r="C61" s="106"/>
      <c r="D61" s="101"/>
      <c r="E61" s="146"/>
    </row>
    <row r="62" spans="1:43" x14ac:dyDescent="0.2">
      <c r="A62" s="106" t="s">
        <v>38</v>
      </c>
      <c r="B62" s="101" t="s">
        <v>132</v>
      </c>
      <c r="D62" s="101"/>
      <c r="E62" s="146"/>
    </row>
    <row r="63" spans="1:43" x14ac:dyDescent="0.2">
      <c r="A63" s="106" t="s">
        <v>1</v>
      </c>
      <c r="B63" s="101" t="s">
        <v>137</v>
      </c>
      <c r="C63" s="106"/>
      <c r="D63" s="101"/>
      <c r="E63" s="146"/>
    </row>
    <row r="64" spans="1:43" ht="13.5" thickBot="1" x14ac:dyDescent="0.25">
      <c r="A64" s="106" t="s">
        <v>2</v>
      </c>
      <c r="B64" s="101" t="s">
        <v>130</v>
      </c>
      <c r="C64" s="193"/>
      <c r="D64" s="107"/>
      <c r="E64" s="147"/>
    </row>
    <row r="65" spans="1:15" x14ac:dyDescent="0.2">
      <c r="A65" s="232" t="s">
        <v>208</v>
      </c>
    </row>
    <row r="66" spans="1:15" x14ac:dyDescent="0.2">
      <c r="A66" s="232" t="s">
        <v>207</v>
      </c>
    </row>
    <row r="71" spans="1:15" x14ac:dyDescent="0.2">
      <c r="A71" s="23" t="s">
        <v>81</v>
      </c>
    </row>
    <row r="72" spans="1:15" x14ac:dyDescent="0.2">
      <c r="O72" s="149"/>
    </row>
  </sheetData>
  <conditionalFormatting sqref="C24:D24">
    <cfRule type="expression" dxfId="72" priority="18">
      <formula>(C24:Q33)=$E$21</formula>
    </cfRule>
  </conditionalFormatting>
  <conditionalFormatting sqref="E24">
    <cfRule type="expression" dxfId="71" priority="17">
      <formula>(E24:T33)=$E$21</formula>
    </cfRule>
  </conditionalFormatting>
  <conditionalFormatting sqref="E25">
    <cfRule type="expression" dxfId="70" priority="38">
      <formula>(E25:T34)=$E$28</formula>
    </cfRule>
  </conditionalFormatting>
  <conditionalFormatting sqref="E26:E27 H26:J27 Q26:Q27 Q33:Q56">
    <cfRule type="expression" dxfId="69" priority="23">
      <formula>(E26:T32)=$E$28</formula>
    </cfRule>
  </conditionalFormatting>
  <conditionalFormatting sqref="E33:E56">
    <cfRule type="expression" dxfId="68" priority="22">
      <formula>(E33:T39)=$E$28</formula>
    </cfRule>
  </conditionalFormatting>
  <conditionalFormatting sqref="F22:J23">
    <cfRule type="expression" dxfId="67" priority="7">
      <formula>(F22:T32)=$E$21</formula>
    </cfRule>
  </conditionalFormatting>
  <conditionalFormatting sqref="H24:H25 I25">
    <cfRule type="expression" dxfId="66" priority="16">
      <formula>(H24:W31)=$E$28</formula>
    </cfRule>
  </conditionalFormatting>
  <conditionalFormatting sqref="H21:J21 Q21 E21:E23">
    <cfRule type="expression" dxfId="65" priority="27">
      <formula>(E21:T32)=$E$28</formula>
    </cfRule>
  </conditionalFormatting>
  <conditionalFormatting sqref="H33:J56">
    <cfRule type="expression" dxfId="64" priority="21">
      <formula>(H33:W39)=$E$28</formula>
    </cfRule>
  </conditionalFormatting>
  <conditionalFormatting sqref="I24:J24">
    <cfRule type="expression" dxfId="63" priority="15">
      <formula>(I24:X31)=$E$28</formula>
    </cfRule>
  </conditionalFormatting>
  <conditionalFormatting sqref="J25">
    <cfRule type="expression" dxfId="62" priority="14">
      <formula>(J25:X33)=$E$28</formula>
    </cfRule>
  </conditionalFormatting>
  <conditionalFormatting sqref="K24:L24">
    <cfRule type="expression" dxfId="61" priority="13">
      <formula>(K24:Y33)=$E$21</formula>
    </cfRule>
  </conditionalFormatting>
  <conditionalFormatting sqref="M21:M23">
    <cfRule type="expression" dxfId="60" priority="29">
      <formula>(M21:AD32)=$E$28</formula>
    </cfRule>
  </conditionalFormatting>
  <conditionalFormatting sqref="M24:M25">
    <cfRule type="expression" dxfId="59" priority="12">
      <formula>(M24:AB33)=$E$21</formula>
    </cfRule>
  </conditionalFormatting>
  <conditionalFormatting sqref="M26:M27 M33:M56">
    <cfRule type="expression" dxfId="58" priority="20">
      <formula>(M26:AD32)=$E$28</formula>
    </cfRule>
  </conditionalFormatting>
  <conditionalFormatting sqref="N22:R23">
    <cfRule type="expression" dxfId="57" priority="6">
      <formula>(N22:AB32)=$E$21</formula>
    </cfRule>
  </conditionalFormatting>
  <conditionalFormatting sqref="P21">
    <cfRule type="expression" dxfId="56" priority="31">
      <formula>(P21:AF32)=$E$28</formula>
    </cfRule>
  </conditionalFormatting>
  <conditionalFormatting sqref="P26:P27 P33:P56">
    <cfRule type="expression" dxfId="55" priority="24">
      <formula>(P26:AF32)=$E$28</formula>
    </cfRule>
  </conditionalFormatting>
  <conditionalFormatting sqref="P24:R25">
    <cfRule type="expression" dxfId="54" priority="1">
      <formula>(P24:AE31)=$E$28</formula>
    </cfRule>
  </conditionalFormatting>
  <conditionalFormatting sqref="R21">
    <cfRule type="expression" dxfId="53" priority="33">
      <formula>(R21:AF32)=$E$28</formula>
    </cfRule>
  </conditionalFormatting>
  <conditionalFormatting sqref="R26:R27 R33:R56">
    <cfRule type="expression" dxfId="52" priority="25">
      <formula>(R26:AF32)=$E$28</formula>
    </cfRule>
  </conditionalFormatting>
  <conditionalFormatting sqref="S24:T24">
    <cfRule type="expression" dxfId="51" priority="10">
      <formula>(S24:AG33)=$E$21</formula>
    </cfRule>
  </conditionalFormatting>
  <conditionalFormatting sqref="U24:U25">
    <cfRule type="expression" dxfId="50" priority="9">
      <formula>(U24:AJ33)=$E$21</formula>
    </cfRule>
  </conditionalFormatting>
  <conditionalFormatting sqref="U26:U27 X26:Z27 U33:U56 X33:Z56">
    <cfRule type="expression" dxfId="49" priority="26">
      <formula>(U26:AG32)=$E$28</formula>
    </cfRule>
  </conditionalFormatting>
  <conditionalFormatting sqref="V22:Z23">
    <cfRule type="expression" dxfId="48" priority="5">
      <formula>(V22:AJ32)=$E$21</formula>
    </cfRule>
  </conditionalFormatting>
  <conditionalFormatting sqref="X21:Z21 U21:U23">
    <cfRule type="expression" dxfId="47" priority="35">
      <formula>(U21:AG32)=$E$28</formula>
    </cfRule>
  </conditionalFormatting>
  <conditionalFormatting sqref="X24:Z25">
    <cfRule type="expression" dxfId="46" priority="2">
      <formula>(X24:AM31)=$E$28</formula>
    </cfRule>
  </conditionalFormatting>
  <conditionalFormatting sqref="AB22:AB23">
    <cfRule type="expression" dxfId="45" priority="4">
      <formula>(AB22:AP32)=$E$21</formula>
    </cfRule>
  </conditionalFormatting>
  <conditionalFormatting sqref="AD22:AD23">
    <cfRule type="expression" dxfId="44" priority="3">
      <formula>(AD22:AR32)=$E$21</formula>
    </cfRule>
  </conditionalFormatting>
  <conditionalFormatting sqref="AH21:AH23 AJ21:AJ23">
    <cfRule type="expression" dxfId="43" priority="39">
      <formula>(AH21:BN32)=$E$21</formula>
    </cfRule>
  </conditionalFormatting>
  <conditionalFormatting sqref="AH24:AH26 AJ24:AJ26">
    <cfRule type="expression" dxfId="42" priority="40">
      <formula>(AH24:BN33)=$E$21</formula>
    </cfRule>
  </conditionalFormatting>
  <conditionalFormatting sqref="AH27:AH56 AJ28:AJ56">
    <cfRule type="expression" dxfId="41" priority="19">
      <formula>(AH27:BN33)=$E$21</formula>
    </cfRule>
  </conditionalFormatting>
  <conditionalFormatting sqref="AJ27">
    <cfRule type="expression" dxfId="40" priority="37">
      <formula>(AJ27:BP35)=$E$21</formula>
    </cfRule>
  </conditionalFormatting>
  <pageMargins left="0.7" right="0.7" top="0.75" bottom="0.75" header="0.3" footer="0.3"/>
  <pageSetup pageOrder="overThenDown" orientation="landscape" horizontalDpi="1200" verticalDpi="1200" r:id="rId1"/>
  <drawing r:id="rId2"/>
  <legacyDrawing r:id="rId3"/>
  <tableParts count="4">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D5A2A-60F4-4DFC-9A85-A2DBDE5C9C4F}">
  <dimension ref="A1:BT72"/>
  <sheetViews>
    <sheetView topLeftCell="B1" zoomScaleNormal="100" workbookViewId="0">
      <selection activeCell="B20" sqref="B20"/>
    </sheetView>
  </sheetViews>
  <sheetFormatPr defaultColWidth="9.140625" defaultRowHeight="12.75" x14ac:dyDescent="0.2"/>
  <cols>
    <col min="1" max="1" width="83.85546875" style="101" customWidth="1"/>
    <col min="2" max="2" width="12.5703125" style="101" customWidth="1"/>
    <col min="3" max="3" width="13" style="152" customWidth="1"/>
    <col min="4" max="4" width="15.85546875" style="152" customWidth="1"/>
    <col min="5" max="5" width="12.5703125" style="101" customWidth="1"/>
    <col min="6" max="7" width="15.5703125" style="101" customWidth="1"/>
    <col min="8" max="8" width="15" style="101" customWidth="1"/>
    <col min="9" max="9" width="14.7109375" style="101" customWidth="1"/>
    <col min="10" max="10" width="14" style="101" customWidth="1"/>
    <col min="11" max="11" width="12.5703125" style="152" bestFit="1" customWidth="1"/>
    <col min="12" max="12" width="16.140625" style="152" customWidth="1"/>
    <col min="13" max="13" width="9.140625" style="101"/>
    <col min="14" max="14" width="14.85546875" style="101" customWidth="1"/>
    <col min="15" max="15" width="15.28515625" style="101" customWidth="1"/>
    <col min="16" max="16" width="14" style="101" customWidth="1"/>
    <col min="17" max="17" width="14.5703125" style="101" customWidth="1"/>
    <col min="18" max="18" width="14.140625" style="101" customWidth="1"/>
    <col min="19" max="19" width="12.5703125" style="152" bestFit="1" customWidth="1"/>
    <col min="20" max="20" width="16.140625" style="152" customWidth="1"/>
    <col min="21" max="21" width="9.140625" style="101"/>
    <col min="22" max="22" width="15.140625" style="101" customWidth="1"/>
    <col min="23" max="23" width="15" style="101" customWidth="1"/>
    <col min="24" max="25" width="14.28515625" style="101" customWidth="1"/>
    <col min="26" max="26" width="13.7109375" style="101" customWidth="1"/>
    <col min="27" max="30" width="36.42578125" style="101" customWidth="1"/>
    <col min="31" max="33" width="9.140625" style="101"/>
    <col min="34" max="34" width="13.5703125" style="101" hidden="1" customWidth="1"/>
    <col min="35" max="35" width="36.7109375" style="101" hidden="1" customWidth="1"/>
    <col min="36" max="36" width="12.7109375" style="101" hidden="1" customWidth="1"/>
    <col min="37" max="37" width="14.28515625" style="101" hidden="1" customWidth="1"/>
    <col min="38" max="39" width="12" style="101" hidden="1" customWidth="1"/>
    <col min="40" max="40" width="13.85546875" style="101" hidden="1" customWidth="1"/>
    <col min="41" max="42" width="9.140625" style="101" hidden="1" customWidth="1"/>
    <col min="43" max="43" width="13" style="101" hidden="1" customWidth="1"/>
    <col min="44" max="44" width="9.140625" style="101" hidden="1" customWidth="1"/>
    <col min="45" max="16384" width="9.140625" style="101"/>
  </cols>
  <sheetData>
    <row r="1" spans="1:72" x14ac:dyDescent="0.2">
      <c r="A1" s="150" t="s">
        <v>120</v>
      </c>
      <c r="B1" s="151" t="s">
        <v>6</v>
      </c>
      <c r="D1" s="153"/>
      <c r="E1" s="153"/>
      <c r="F1" s="153"/>
      <c r="G1" s="153"/>
      <c r="H1" s="153"/>
      <c r="I1" s="153"/>
      <c r="J1" s="153"/>
      <c r="K1" s="153"/>
      <c r="M1" s="103"/>
      <c r="N1" s="103"/>
      <c r="O1" s="103"/>
      <c r="P1" s="103"/>
      <c r="Q1" s="103"/>
      <c r="R1" s="103"/>
    </row>
    <row r="2" spans="1:72" ht="15.75" customHeight="1" x14ac:dyDescent="0.2">
      <c r="A2" s="234" t="s">
        <v>229</v>
      </c>
      <c r="D2" s="154"/>
      <c r="G2" s="103"/>
      <c r="K2" s="155"/>
      <c r="P2" s="103"/>
      <c r="Q2" s="103"/>
      <c r="R2" s="103"/>
      <c r="AH2" s="103"/>
      <c r="AI2" s="103"/>
      <c r="AJ2" s="103"/>
      <c r="AK2" s="103"/>
      <c r="AL2" s="103"/>
      <c r="AM2" s="103"/>
      <c r="AN2" s="103"/>
      <c r="AO2" s="103"/>
      <c r="AP2" s="103"/>
      <c r="AQ2" s="103"/>
      <c r="AR2" s="103"/>
      <c r="AS2" s="103"/>
      <c r="AT2" s="103"/>
      <c r="AU2" s="103"/>
      <c r="AV2" s="103"/>
      <c r="AW2" s="103"/>
      <c r="AX2" s="103"/>
      <c r="AY2" s="103"/>
      <c r="AZ2" s="103"/>
      <c r="BA2" s="103"/>
      <c r="BB2" s="103"/>
      <c r="BC2" s="103"/>
      <c r="BD2" s="103"/>
      <c r="BE2" s="103"/>
      <c r="BF2" s="103"/>
      <c r="BG2" s="103"/>
      <c r="BH2" s="103"/>
      <c r="BI2" s="103"/>
      <c r="BJ2" s="103"/>
      <c r="BK2" s="103"/>
      <c r="BL2" s="103"/>
      <c r="BM2" s="103"/>
      <c r="BN2" s="103"/>
      <c r="BO2" s="103"/>
      <c r="BP2" s="103"/>
      <c r="BQ2" s="103"/>
      <c r="BR2" s="103"/>
      <c r="BS2" s="103"/>
      <c r="BT2" s="103"/>
    </row>
    <row r="3" spans="1:72" ht="15.75" customHeight="1" x14ac:dyDescent="0.2">
      <c r="A3" s="23" t="s">
        <v>79</v>
      </c>
      <c r="D3" s="101"/>
      <c r="F3" s="103"/>
      <c r="G3" s="103"/>
      <c r="K3" s="101"/>
      <c r="AH3" s="103"/>
      <c r="AI3" s="103"/>
      <c r="AJ3" s="103"/>
      <c r="AK3" s="103"/>
      <c r="AL3" s="103"/>
      <c r="AM3" s="103"/>
      <c r="AN3" s="103"/>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c r="BM3" s="103"/>
      <c r="BN3" s="103"/>
      <c r="BO3" s="103"/>
      <c r="BP3" s="103"/>
      <c r="BQ3" s="103"/>
      <c r="BR3" s="103"/>
      <c r="BS3" s="103"/>
      <c r="BT3" s="103"/>
    </row>
    <row r="4" spans="1:72" ht="25.5" x14ac:dyDescent="0.2">
      <c r="A4" s="19" t="s">
        <v>140</v>
      </c>
      <c r="C4" s="101"/>
      <c r="D4" s="103"/>
      <c r="E4" s="103"/>
      <c r="F4" s="103"/>
      <c r="G4" s="103"/>
      <c r="H4" s="103"/>
      <c r="K4" s="101"/>
      <c r="M4" s="14"/>
      <c r="N4" s="14"/>
      <c r="O4" s="14"/>
      <c r="P4" s="14"/>
      <c r="Q4" s="14"/>
      <c r="R4" s="14"/>
      <c r="AH4" s="103"/>
      <c r="AI4" s="103"/>
      <c r="AJ4" s="103"/>
      <c r="AK4" s="103"/>
      <c r="AL4" s="103"/>
      <c r="AM4" s="103"/>
      <c r="AN4" s="103"/>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c r="BM4" s="103"/>
      <c r="BN4" s="103"/>
      <c r="BO4" s="103"/>
      <c r="BP4" s="103"/>
      <c r="BQ4" s="103"/>
      <c r="BR4" s="103"/>
      <c r="BS4" s="103"/>
      <c r="BT4" s="103"/>
    </row>
    <row r="5" spans="1:72" ht="15.75" customHeight="1" x14ac:dyDescent="0.2">
      <c r="A5" s="19" t="s">
        <v>101</v>
      </c>
      <c r="C5" s="101"/>
      <c r="D5" s="101"/>
      <c r="E5" s="28"/>
      <c r="G5" s="105"/>
      <c r="H5" s="105"/>
      <c r="K5" s="101"/>
      <c r="L5" s="156"/>
      <c r="M5" s="14"/>
      <c r="N5" s="14"/>
      <c r="O5" s="14"/>
      <c r="P5" s="14"/>
      <c r="Q5" s="14"/>
      <c r="R5" s="14"/>
      <c r="S5" s="156"/>
      <c r="T5" s="156"/>
      <c r="U5" s="103"/>
      <c r="V5" s="103"/>
      <c r="W5" s="103"/>
      <c r="X5" s="103"/>
      <c r="Y5" s="103"/>
      <c r="Z5" s="103"/>
      <c r="AA5" s="103"/>
      <c r="AB5" s="103"/>
      <c r="AC5" s="103"/>
      <c r="AH5" s="103"/>
      <c r="AI5" s="103"/>
      <c r="AJ5" s="103"/>
      <c r="AK5" s="103"/>
      <c r="AL5" s="103"/>
      <c r="AM5" s="103"/>
      <c r="AN5" s="103"/>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c r="BM5" s="103"/>
      <c r="BN5" s="103"/>
      <c r="BO5" s="103"/>
      <c r="BP5" s="103"/>
      <c r="BQ5" s="103"/>
      <c r="BR5" s="103"/>
      <c r="BS5" s="103"/>
      <c r="BT5" s="103"/>
    </row>
    <row r="6" spans="1:72" ht="25.5" x14ac:dyDescent="0.2">
      <c r="A6" s="14" t="s">
        <v>84</v>
      </c>
      <c r="B6" s="20"/>
      <c r="C6" s="20"/>
      <c r="D6" s="20"/>
      <c r="E6" s="28"/>
      <c r="F6" s="20"/>
      <c r="G6" s="105"/>
      <c r="H6" s="105"/>
      <c r="K6" s="101"/>
      <c r="L6" s="157"/>
      <c r="S6" s="157"/>
      <c r="T6" s="157"/>
      <c r="U6" s="102"/>
      <c r="V6" s="102"/>
      <c r="W6" s="102"/>
      <c r="X6" s="102"/>
      <c r="Y6" s="102"/>
      <c r="Z6" s="102"/>
      <c r="AA6" s="102"/>
      <c r="AB6" s="102"/>
      <c r="AC6" s="102"/>
    </row>
    <row r="7" spans="1:72" x14ac:dyDescent="0.2">
      <c r="A7" s="19" t="s">
        <v>85</v>
      </c>
      <c r="B7" s="20"/>
      <c r="C7" s="20"/>
      <c r="D7" s="20"/>
      <c r="E7" s="28"/>
      <c r="F7" s="20"/>
      <c r="G7" s="105"/>
      <c r="H7" s="105"/>
      <c r="K7" s="101"/>
      <c r="L7" s="157"/>
      <c r="S7" s="157"/>
      <c r="T7" s="157"/>
      <c r="U7" s="102"/>
      <c r="V7" s="102"/>
      <c r="W7" s="102"/>
      <c r="X7" s="102"/>
      <c r="Y7" s="102"/>
      <c r="Z7" s="102"/>
      <c r="AA7" s="102"/>
      <c r="AB7" s="102"/>
      <c r="AC7" s="102"/>
    </row>
    <row r="8" spans="1:72" x14ac:dyDescent="0.2">
      <c r="A8" s="19" t="s">
        <v>104</v>
      </c>
      <c r="C8" s="101"/>
      <c r="D8" s="101"/>
      <c r="G8" s="105"/>
      <c r="K8" s="101"/>
      <c r="L8" s="157"/>
      <c r="S8" s="157"/>
      <c r="T8" s="157"/>
      <c r="U8" s="102"/>
      <c r="V8" s="102"/>
      <c r="W8" s="102"/>
      <c r="X8" s="102"/>
      <c r="Y8" s="102"/>
      <c r="Z8" s="102"/>
      <c r="AA8" s="102"/>
      <c r="AB8" s="102"/>
      <c r="AC8" s="102"/>
    </row>
    <row r="9" spans="1:72" x14ac:dyDescent="0.2">
      <c r="A9" s="19" t="s">
        <v>118</v>
      </c>
      <c r="C9" s="158"/>
      <c r="D9" s="106"/>
      <c r="E9" s="106"/>
      <c r="F9" s="106"/>
      <c r="K9" s="101"/>
      <c r="L9" s="157"/>
      <c r="S9" s="157"/>
      <c r="T9" s="157"/>
      <c r="U9" s="102"/>
      <c r="V9" s="102"/>
      <c r="W9" s="102"/>
      <c r="X9" s="102"/>
      <c r="Y9" s="102"/>
      <c r="Z9" s="102"/>
      <c r="AA9" s="102"/>
      <c r="AB9" s="102"/>
      <c r="AC9" s="102"/>
    </row>
    <row r="10" spans="1:72" x14ac:dyDescent="0.2">
      <c r="A10" s="159" t="s">
        <v>100</v>
      </c>
      <c r="C10" s="158"/>
      <c r="D10" s="106"/>
      <c r="E10" s="106"/>
      <c r="F10" s="106"/>
      <c r="K10" s="101"/>
      <c r="L10" s="157"/>
      <c r="S10" s="157"/>
      <c r="T10" s="157"/>
      <c r="U10" s="102"/>
      <c r="V10" s="102"/>
      <c r="W10" s="102"/>
      <c r="X10" s="102"/>
      <c r="Y10" s="102"/>
      <c r="Z10" s="102"/>
      <c r="AA10" s="102"/>
      <c r="AB10" s="102"/>
      <c r="AC10" s="102"/>
    </row>
    <row r="11" spans="1:72" x14ac:dyDescent="0.2">
      <c r="A11" s="237" t="s">
        <v>206</v>
      </c>
      <c r="C11" s="158"/>
      <c r="D11" s="106"/>
      <c r="E11" s="106"/>
      <c r="F11" s="106"/>
      <c r="K11" s="101"/>
      <c r="L11" s="157"/>
      <c r="S11" s="157"/>
      <c r="T11" s="157"/>
      <c r="U11" s="102"/>
      <c r="V11" s="102"/>
      <c r="W11" s="102"/>
      <c r="X11" s="102"/>
      <c r="Y11" s="102"/>
      <c r="Z11" s="102"/>
      <c r="AA11" s="102"/>
      <c r="AB11" s="102"/>
      <c r="AC11" s="102"/>
    </row>
    <row r="12" spans="1:72" ht="13.5" thickBot="1" x14ac:dyDescent="0.25">
      <c r="A12" s="205" t="s">
        <v>82</v>
      </c>
      <c r="B12" s="205" t="s">
        <v>43</v>
      </c>
      <c r="C12" s="158"/>
      <c r="D12" s="106"/>
      <c r="E12" s="106"/>
      <c r="F12" s="106"/>
      <c r="K12" s="101"/>
      <c r="L12" s="157"/>
      <c r="S12" s="157"/>
      <c r="T12" s="157"/>
      <c r="U12" s="102"/>
      <c r="V12" s="102"/>
      <c r="W12" s="102"/>
      <c r="X12" s="102"/>
      <c r="Y12" s="102"/>
      <c r="Z12" s="102"/>
      <c r="AA12" s="102"/>
      <c r="AB12" s="102"/>
      <c r="AC12" s="102"/>
    </row>
    <row r="13" spans="1:72" x14ac:dyDescent="0.2">
      <c r="A13" s="28" t="s">
        <v>49</v>
      </c>
      <c r="B13" s="29" t="s">
        <v>338</v>
      </c>
      <c r="C13" s="158"/>
      <c r="D13" s="106"/>
      <c r="E13" s="106"/>
      <c r="F13" s="106"/>
      <c r="K13" s="101"/>
      <c r="L13" s="157"/>
      <c r="S13" s="157"/>
      <c r="T13" s="157"/>
      <c r="U13" s="102"/>
      <c r="V13" s="102"/>
      <c r="W13" s="102"/>
      <c r="X13" s="102"/>
      <c r="Y13" s="102"/>
      <c r="Z13" s="102"/>
      <c r="AA13" s="102"/>
      <c r="AB13" s="102"/>
      <c r="AC13" s="102"/>
    </row>
    <row r="14" spans="1:72" x14ac:dyDescent="0.2">
      <c r="A14" s="28" t="s">
        <v>50</v>
      </c>
      <c r="B14" s="29" t="s">
        <v>339</v>
      </c>
      <c r="C14" s="158"/>
      <c r="D14" s="106"/>
      <c r="E14" s="106"/>
      <c r="F14" s="106"/>
      <c r="K14" s="101"/>
      <c r="L14" s="157"/>
      <c r="S14" s="157"/>
      <c r="T14" s="157"/>
      <c r="U14" s="102"/>
      <c r="V14" s="102"/>
      <c r="W14" s="102"/>
      <c r="X14" s="102"/>
      <c r="Y14" s="102"/>
      <c r="Z14" s="102"/>
      <c r="AA14" s="102"/>
      <c r="AB14" s="102"/>
      <c r="AC14" s="102"/>
    </row>
    <row r="15" spans="1:72" x14ac:dyDescent="0.2">
      <c r="A15" s="28" t="s">
        <v>51</v>
      </c>
      <c r="B15" s="31" t="s">
        <v>340</v>
      </c>
      <c r="C15" s="158"/>
      <c r="D15" s="106"/>
      <c r="E15" s="106"/>
      <c r="F15" s="106"/>
      <c r="K15" s="101"/>
      <c r="L15" s="157"/>
      <c r="S15" s="157"/>
      <c r="T15" s="157"/>
      <c r="U15" s="102"/>
      <c r="V15" s="102"/>
      <c r="W15" s="102"/>
      <c r="X15" s="102"/>
      <c r="Y15" s="102"/>
      <c r="Z15" s="102"/>
      <c r="AA15" s="102"/>
      <c r="AB15" s="102"/>
      <c r="AC15" s="102"/>
    </row>
    <row r="16" spans="1:72" ht="13.5" thickBot="1" x14ac:dyDescent="0.25">
      <c r="A16" s="236" t="s">
        <v>212</v>
      </c>
      <c r="B16" s="31"/>
      <c r="C16" s="158"/>
      <c r="D16" s="106"/>
      <c r="E16" s="106"/>
      <c r="F16" s="106"/>
      <c r="K16" s="101"/>
      <c r="L16" s="157"/>
      <c r="S16" s="157"/>
      <c r="T16" s="157"/>
      <c r="U16" s="102"/>
      <c r="V16" s="102"/>
      <c r="W16" s="102"/>
      <c r="X16" s="102"/>
      <c r="Y16" s="102"/>
      <c r="Z16" s="102"/>
      <c r="AA16" s="102"/>
      <c r="AB16" s="102"/>
      <c r="AC16" s="102"/>
    </row>
    <row r="17" spans="1:44" ht="13.5" thickBot="1" x14ac:dyDescent="0.25">
      <c r="A17" s="34" t="s">
        <v>99</v>
      </c>
      <c r="B17" s="35">
        <v>0</v>
      </c>
      <c r="C17" s="158"/>
      <c r="D17" s="106"/>
      <c r="E17" s="106"/>
      <c r="F17" s="106"/>
      <c r="K17" s="101"/>
      <c r="L17" s="157"/>
      <c r="S17" s="157"/>
      <c r="T17" s="157"/>
      <c r="U17" s="102"/>
      <c r="V17" s="102"/>
      <c r="W17" s="102"/>
      <c r="X17" s="102"/>
      <c r="Y17" s="102"/>
      <c r="Z17" s="102"/>
      <c r="AA17" s="102"/>
      <c r="AB17" s="102"/>
      <c r="AC17" s="102"/>
    </row>
    <row r="18" spans="1:44" ht="34.9" customHeight="1" thickBot="1" x14ac:dyDescent="0.25">
      <c r="A18" s="103" t="s">
        <v>213</v>
      </c>
      <c r="B18" s="105"/>
      <c r="D18" s="106"/>
      <c r="E18" s="106"/>
      <c r="F18" s="106"/>
      <c r="K18" s="101"/>
      <c r="L18" s="157"/>
      <c r="M18" s="124"/>
      <c r="N18" s="102"/>
      <c r="O18" s="102"/>
      <c r="P18" s="102"/>
      <c r="Q18" s="102"/>
      <c r="R18" s="102"/>
      <c r="S18" s="160"/>
      <c r="T18" s="157"/>
      <c r="U18" s="102"/>
      <c r="V18" s="102"/>
      <c r="W18" s="102"/>
      <c r="X18" s="102"/>
      <c r="Y18" s="102"/>
      <c r="Z18" s="102"/>
      <c r="AA18" s="102"/>
      <c r="AB18" s="102"/>
      <c r="AC18" s="102"/>
    </row>
    <row r="19" spans="1:44" ht="15.75" customHeight="1" thickBot="1" x14ac:dyDescent="0.25">
      <c r="A19" s="108"/>
      <c r="B19" s="109"/>
      <c r="C19" s="247" t="str">
        <f t="shared" ref="C19:J19" si="0">FFY_1</f>
        <v>FFY1</v>
      </c>
      <c r="D19" s="247" t="str">
        <f t="shared" si="0"/>
        <v>FFY1</v>
      </c>
      <c r="E19" s="247" t="str">
        <f t="shared" si="0"/>
        <v>FFY1</v>
      </c>
      <c r="F19" s="161" t="str">
        <f t="shared" si="0"/>
        <v>FFY1</v>
      </c>
      <c r="G19" s="247" t="str">
        <f t="shared" si="0"/>
        <v>FFY1</v>
      </c>
      <c r="H19" s="247" t="str">
        <f t="shared" si="0"/>
        <v>FFY1</v>
      </c>
      <c r="I19" s="247" t="str">
        <f t="shared" si="0"/>
        <v>FFY1</v>
      </c>
      <c r="J19" s="248" t="str">
        <f t="shared" si="0"/>
        <v>FFY1</v>
      </c>
      <c r="K19" s="247" t="str">
        <f t="shared" ref="K19:R19" si="1">FFY_2</f>
        <v>FFY2</v>
      </c>
      <c r="L19" s="247" t="str">
        <f t="shared" si="1"/>
        <v>FFY2</v>
      </c>
      <c r="M19" s="247" t="str">
        <f t="shared" si="1"/>
        <v>FFY2</v>
      </c>
      <c r="N19" s="161" t="str">
        <f t="shared" si="1"/>
        <v>FFY2</v>
      </c>
      <c r="O19" s="247" t="str">
        <f t="shared" si="1"/>
        <v>FFY2</v>
      </c>
      <c r="P19" s="247" t="str">
        <f t="shared" si="1"/>
        <v>FFY2</v>
      </c>
      <c r="Q19" s="247" t="str">
        <f t="shared" si="1"/>
        <v>FFY2</v>
      </c>
      <c r="R19" s="248" t="str">
        <f t="shared" si="1"/>
        <v>FFY2</v>
      </c>
      <c r="S19" s="247" t="str">
        <f t="shared" ref="S19:Z19" si="2">FFY_3</f>
        <v>FFY3</v>
      </c>
      <c r="T19" s="247" t="str">
        <f t="shared" si="2"/>
        <v>FFY3</v>
      </c>
      <c r="U19" s="247" t="str">
        <f t="shared" si="2"/>
        <v>FFY3</v>
      </c>
      <c r="V19" s="161" t="str">
        <f t="shared" si="2"/>
        <v>FFY3</v>
      </c>
      <c r="W19" s="247" t="str">
        <f t="shared" si="2"/>
        <v>FFY3</v>
      </c>
      <c r="X19" s="247" t="str">
        <f t="shared" si="2"/>
        <v>FFY3</v>
      </c>
      <c r="Y19" s="247" t="str">
        <f t="shared" si="2"/>
        <v>FFY3</v>
      </c>
      <c r="Z19" s="247" t="str">
        <f t="shared" si="2"/>
        <v>FFY3</v>
      </c>
      <c r="AA19" s="111"/>
      <c r="AB19" s="112" t="s">
        <v>78</v>
      </c>
      <c r="AC19" s="113"/>
      <c r="AD19" s="114"/>
      <c r="AH19" s="41" t="s">
        <v>71</v>
      </c>
      <c r="AI19" s="41"/>
      <c r="AJ19" s="41"/>
      <c r="AK19" s="41"/>
      <c r="AL19" s="41"/>
      <c r="AM19" s="41"/>
      <c r="AN19" s="41"/>
      <c r="AO19" s="41"/>
      <c r="AP19" s="41"/>
      <c r="AQ19" s="41"/>
      <c r="AR19" s="41"/>
    </row>
    <row r="20" spans="1:44" ht="60" thickBot="1" x14ac:dyDescent="0.25">
      <c r="A20" s="115" t="s">
        <v>11</v>
      </c>
      <c r="B20" s="249" t="s">
        <v>210</v>
      </c>
      <c r="C20" s="210" t="s">
        <v>224</v>
      </c>
      <c r="D20" s="211" t="s">
        <v>255</v>
      </c>
      <c r="E20" s="117" t="s">
        <v>245</v>
      </c>
      <c r="F20" s="117" t="s">
        <v>248</v>
      </c>
      <c r="G20" s="117" t="s">
        <v>250</v>
      </c>
      <c r="H20" s="117" t="s">
        <v>330</v>
      </c>
      <c r="I20" s="117" t="s">
        <v>227</v>
      </c>
      <c r="J20" s="119" t="s">
        <v>251</v>
      </c>
      <c r="K20" s="210" t="s">
        <v>331</v>
      </c>
      <c r="L20" s="211" t="s">
        <v>258</v>
      </c>
      <c r="M20" s="117" t="s">
        <v>332</v>
      </c>
      <c r="N20" s="117" t="s">
        <v>260</v>
      </c>
      <c r="O20" s="117" t="s">
        <v>261</v>
      </c>
      <c r="P20" s="117" t="s">
        <v>333</v>
      </c>
      <c r="Q20" s="117" t="s">
        <v>263</v>
      </c>
      <c r="R20" s="119" t="s">
        <v>264</v>
      </c>
      <c r="S20" s="210" t="s">
        <v>334</v>
      </c>
      <c r="T20" s="211" t="s">
        <v>266</v>
      </c>
      <c r="U20" s="117" t="s">
        <v>335</v>
      </c>
      <c r="V20" s="117" t="s">
        <v>268</v>
      </c>
      <c r="W20" s="117" t="s">
        <v>269</v>
      </c>
      <c r="X20" s="117" t="s">
        <v>336</v>
      </c>
      <c r="Y20" s="117" t="s">
        <v>271</v>
      </c>
      <c r="Z20" s="119" t="s">
        <v>272</v>
      </c>
      <c r="AA20" s="120" t="s">
        <v>273</v>
      </c>
      <c r="AB20" s="121" t="s">
        <v>252</v>
      </c>
      <c r="AC20" s="122" t="s">
        <v>200</v>
      </c>
      <c r="AD20" s="121" t="s">
        <v>253</v>
      </c>
      <c r="AH20" s="123" t="s">
        <v>72</v>
      </c>
      <c r="AI20" s="21" t="s">
        <v>73</v>
      </c>
      <c r="AJ20" s="123" t="s">
        <v>74</v>
      </c>
      <c r="AK20" s="21" t="s">
        <v>75</v>
      </c>
      <c r="AL20" s="123" t="s">
        <v>91</v>
      </c>
      <c r="AM20" s="123" t="s">
        <v>92</v>
      </c>
      <c r="AN20" s="21" t="s">
        <v>87</v>
      </c>
      <c r="AO20" s="123" t="s">
        <v>93</v>
      </c>
      <c r="AP20" s="123" t="s">
        <v>94</v>
      </c>
      <c r="AQ20" s="21" t="s">
        <v>88</v>
      </c>
      <c r="AR20" s="21"/>
    </row>
    <row r="21" spans="1:44" x14ac:dyDescent="0.2">
      <c r="A21" s="162" t="s">
        <v>80</v>
      </c>
      <c r="B21" s="235" t="s">
        <v>210</v>
      </c>
      <c r="C21" s="52">
        <f>SUM(C22:C23)</f>
        <v>0</v>
      </c>
      <c r="D21" s="53">
        <f>SUM(D22:D23)</f>
        <v>0</v>
      </c>
      <c r="E21" s="54" t="str">
        <f>IFERROR(D21/C21,"")</f>
        <v/>
      </c>
      <c r="F21" s="85">
        <v>0</v>
      </c>
      <c r="G21" s="85">
        <v>0</v>
      </c>
      <c r="H21" s="54" t="str">
        <f>IFERROR(G21/F21,"")</f>
        <v/>
      </c>
      <c r="I21" s="127" t="str">
        <f t="shared" ref="I21:J27" si="3">IFERROR(C21/F21,"")</f>
        <v/>
      </c>
      <c r="J21" s="127" t="str">
        <f t="shared" si="3"/>
        <v/>
      </c>
      <c r="K21" s="52">
        <f>SUM(K22:K23)</f>
        <v>0</v>
      </c>
      <c r="L21" s="53">
        <f>SUM(L22:L23)</f>
        <v>0</v>
      </c>
      <c r="M21" s="54" t="str">
        <f>IFERROR(L21/K21,"")</f>
        <v/>
      </c>
      <c r="N21" s="85">
        <v>0</v>
      </c>
      <c r="O21" s="85">
        <v>0</v>
      </c>
      <c r="P21" s="54" t="str">
        <f>IFERROR(O21/N21,"")</f>
        <v/>
      </c>
      <c r="Q21" s="127" t="str">
        <f>IFERROR(K21/N21,"")</f>
        <v/>
      </c>
      <c r="R21" s="127" t="str">
        <f>IFERROR(L21/O21,"")</f>
        <v/>
      </c>
      <c r="S21" s="52">
        <f>SUM(S22:S23)</f>
        <v>0</v>
      </c>
      <c r="T21" s="53">
        <f>SUM(T22:T23)</f>
        <v>0</v>
      </c>
      <c r="U21" s="54" t="str">
        <f>IFERROR(ROUND(T21/S21,2),"")</f>
        <v/>
      </c>
      <c r="V21" s="73">
        <v>0</v>
      </c>
      <c r="W21" s="73">
        <v>0</v>
      </c>
      <c r="X21" s="54" t="str">
        <f>IFERROR(ROUND(W21/V21,2),"")</f>
        <v/>
      </c>
      <c r="Y21" s="127" t="str">
        <f>IFERROR(S21/V21,"")</f>
        <v/>
      </c>
      <c r="Z21" s="130" t="str">
        <f>IFERROR(T21/W21,"")</f>
        <v/>
      </c>
      <c r="AA21" s="14" t="str">
        <f t="shared" ref="AA21:AA27" si="4">IF(OR(AJ21="LOW",AJ21="HIGH"),AI21,"OK")</f>
        <v/>
      </c>
      <c r="AB21" s="131" t="str">
        <f>IF(OR(AJ21="LOW",AJ21="HIGH"),AK21,"OK")</f>
        <v/>
      </c>
      <c r="AC21" s="163" t="str">
        <f t="shared" ref="AC21:AC27" si="5">IF(ISERROR(S21/K21),"",IF(AND(AL21="YES",AM21="YES"),AN21,"OK"))</f>
        <v/>
      </c>
      <c r="AD21" s="132" t="str">
        <f>IF(ISERROR(V21/N21),"",IF(AND(AO21="YES",AP21="YES"),AQ21,"OK"))</f>
        <v/>
      </c>
      <c r="AE21" s="164"/>
      <c r="AH21" s="50" t="str">
        <f t="shared" ref="AH21:AH27" si="6">IF(NOT(ISERROR(U21)),IF(U21&lt;IndivProvider_Checks_Threshold,"LOW",IF(U21&gt;100%,"HIGH","")),"")</f>
        <v>HIGH</v>
      </c>
      <c r="AI21" s="20" t="str">
        <f>IF(ISERROR(T21/S21),"","The provider spent "&amp;TEXT(U21,"#,##0%")&amp;" of the budget.")</f>
        <v/>
      </c>
      <c r="AJ21" s="50" t="str">
        <f t="shared" ref="AJ21:AJ27" si="7">IF(NOT(ISERROR(X21)),IF(X21&lt;IndivProvider_Checks_Threshold,"LOW",IF(X21&gt;100%,"HIGH","")),"")</f>
        <v>HIGH</v>
      </c>
      <c r="AK21" s="20" t="str">
        <f>IF(ISERROR(W21/V21),"", "The provider served "&amp;TEXT(X21,"#,##0%")&amp;" of its anticipated participants.")</f>
        <v/>
      </c>
      <c r="AL21" s="20" t="str">
        <f t="shared" ref="AL21:AL27" si="8">IF(M21&lt;IndivProvider_Checks_Threshold,"YES","NO")</f>
        <v>NO</v>
      </c>
      <c r="AM21" s="20" t="str">
        <f>IF(K21&gt;S21,"YES","NO")</f>
        <v>NO</v>
      </c>
      <c r="AN21" s="20" t="str">
        <f>"The provider did not spend its budget in the prior FFY and requested a greater amount of funds in the next FFY."</f>
        <v>The provider did not spend its budget in the prior FFY and requested a greater amount of funds in the next FFY.</v>
      </c>
      <c r="AO21" s="20" t="str">
        <f t="shared" ref="AO21:AO27" si="9">IF(P21&lt;IndivProvider_Checks_Threshold,"YES","NO")</f>
        <v>NO</v>
      </c>
      <c r="AP21" s="20" t="str">
        <f>IF(V21&gt;N21,"YES","NO")</f>
        <v>NO</v>
      </c>
      <c r="AQ21" s="20" t="str">
        <f>"The provider did not serve all its anticipated participants in the prior FFY; however, the provider anticipated more SNAP E&amp;T participants in the next FFY."</f>
        <v>The provider did not serve all its anticipated participants in the prior FFY; however, the provider anticipated more SNAP E&amp;T participants in the next FFY.</v>
      </c>
      <c r="AR21" s="20"/>
    </row>
    <row r="22" spans="1:44" x14ac:dyDescent="0.2">
      <c r="A22" s="165" t="s">
        <v>52</v>
      </c>
      <c r="B22" s="235" t="s">
        <v>210</v>
      </c>
      <c r="C22" s="60">
        <v>0</v>
      </c>
      <c r="D22" s="61">
        <v>0</v>
      </c>
      <c r="E22" s="54" t="str">
        <f>IFERROR(D22/C22,"")</f>
        <v/>
      </c>
      <c r="F22" s="62" t="s">
        <v>41</v>
      </c>
      <c r="G22" s="62" t="s">
        <v>41</v>
      </c>
      <c r="H22" s="62" t="s">
        <v>41</v>
      </c>
      <c r="I22" s="62" t="s">
        <v>41</v>
      </c>
      <c r="J22" s="62" t="s">
        <v>41</v>
      </c>
      <c r="K22" s="60">
        <v>0</v>
      </c>
      <c r="L22" s="61">
        <v>0</v>
      </c>
      <c r="M22" s="54" t="str">
        <f>IFERROR(L22/K22,"")</f>
        <v/>
      </c>
      <c r="N22" s="62" t="s">
        <v>41</v>
      </c>
      <c r="O22" s="62" t="s">
        <v>41</v>
      </c>
      <c r="P22" s="62" t="s">
        <v>41</v>
      </c>
      <c r="Q22" s="62" t="s">
        <v>41</v>
      </c>
      <c r="R22" s="62" t="s">
        <v>41</v>
      </c>
      <c r="S22" s="60">
        <v>0</v>
      </c>
      <c r="T22" s="61">
        <v>0</v>
      </c>
      <c r="U22" s="54" t="str">
        <f>IFERROR(ROUND(T22/S22,2),"")</f>
        <v/>
      </c>
      <c r="V22" s="62" t="s">
        <v>41</v>
      </c>
      <c r="W22" s="62" t="s">
        <v>41</v>
      </c>
      <c r="X22" s="62" t="s">
        <v>41</v>
      </c>
      <c r="Y22" s="62" t="s">
        <v>41</v>
      </c>
      <c r="Z22" s="63" t="s">
        <v>41</v>
      </c>
      <c r="AA22" s="14" t="str">
        <f t="shared" si="4"/>
        <v/>
      </c>
      <c r="AB22" s="166" t="s">
        <v>41</v>
      </c>
      <c r="AC22" s="167" t="str">
        <f t="shared" si="5"/>
        <v/>
      </c>
      <c r="AD22" s="166" t="s">
        <v>41</v>
      </c>
      <c r="AE22" s="164"/>
      <c r="AH22" s="50" t="str">
        <f t="shared" si="6"/>
        <v>HIGH</v>
      </c>
      <c r="AI22" s="20" t="str">
        <f t="shared" ref="AI22" si="10">IF(ISERROR(T22/S22),"","The provider spent "&amp;TEXT(U22,"#,##0%")&amp;" of the budget.")</f>
        <v/>
      </c>
      <c r="AJ22" s="50" t="str">
        <f t="shared" si="7"/>
        <v>HIGH</v>
      </c>
      <c r="AK22" s="20" t="str">
        <f t="shared" ref="AK22" si="11">IF(ISERROR(W22/V22),"", "The provider served "&amp;TEXT(X22,"#,##0%")&amp;" of its anticipated participants.")</f>
        <v/>
      </c>
      <c r="AL22" s="20" t="str">
        <f t="shared" si="8"/>
        <v>NO</v>
      </c>
      <c r="AM22" s="20" t="str">
        <f t="shared" ref="AM22" si="12">IF(K22&gt;S22,"YES","NO")</f>
        <v>NO</v>
      </c>
      <c r="AN22" s="20" t="str">
        <f t="shared" ref="AN22:AN27" si="13">"The provider did not spend its budget in the prior FFY and requested a greater amount of funds in the next FFY."</f>
        <v>The provider did not spend its budget in the prior FFY and requested a greater amount of funds in the next FFY.</v>
      </c>
      <c r="AO22" s="20" t="str">
        <f t="shared" si="9"/>
        <v>NO</v>
      </c>
      <c r="AP22" s="20" t="str">
        <f t="shared" ref="AP22" si="14">IF(V22&gt;N22,"YES","NO")</f>
        <v>NO</v>
      </c>
      <c r="AQ22" s="20" t="str">
        <f t="shared" ref="AQ22:AQ27" si="15">"The provider did not serve all its anticipated participants in the prior FFY; however, the provider anticipated more SNAP E&amp;T participants in the next FFY."</f>
        <v>The provider did not serve all its anticipated participants in the prior FFY; however, the provider anticipated more SNAP E&amp;T participants in the next FFY.</v>
      </c>
      <c r="AR22" s="20"/>
    </row>
    <row r="23" spans="1:44" x14ac:dyDescent="0.2">
      <c r="A23" s="165" t="s">
        <v>53</v>
      </c>
      <c r="B23" s="235" t="s">
        <v>210</v>
      </c>
      <c r="C23" s="60">
        <v>0</v>
      </c>
      <c r="D23" s="61">
        <v>0</v>
      </c>
      <c r="E23" s="54" t="str">
        <f>IFERROR(D23/C23,"")</f>
        <v/>
      </c>
      <c r="F23" s="62" t="s">
        <v>41</v>
      </c>
      <c r="G23" s="62" t="s">
        <v>41</v>
      </c>
      <c r="H23" s="62" t="s">
        <v>41</v>
      </c>
      <c r="I23" s="62" t="s">
        <v>41</v>
      </c>
      <c r="J23" s="62" t="s">
        <v>41</v>
      </c>
      <c r="K23" s="60">
        <v>0</v>
      </c>
      <c r="L23" s="61">
        <v>0</v>
      </c>
      <c r="M23" s="54" t="str">
        <f>IFERROR(L23/K23,"")</f>
        <v/>
      </c>
      <c r="N23" s="62" t="s">
        <v>41</v>
      </c>
      <c r="O23" s="62" t="s">
        <v>41</v>
      </c>
      <c r="P23" s="62" t="s">
        <v>41</v>
      </c>
      <c r="Q23" s="62" t="s">
        <v>41</v>
      </c>
      <c r="R23" s="62" t="s">
        <v>41</v>
      </c>
      <c r="S23" s="60">
        <v>0</v>
      </c>
      <c r="T23" s="61">
        <v>0</v>
      </c>
      <c r="U23" s="54" t="str">
        <f>IFERROR(ROUND(T23/S23,2),"")</f>
        <v/>
      </c>
      <c r="V23" s="62" t="s">
        <v>41</v>
      </c>
      <c r="W23" s="62" t="s">
        <v>41</v>
      </c>
      <c r="X23" s="62" t="s">
        <v>41</v>
      </c>
      <c r="Y23" s="62" t="s">
        <v>41</v>
      </c>
      <c r="Z23" s="63" t="s">
        <v>41</v>
      </c>
      <c r="AA23" s="14" t="str">
        <f t="shared" si="4"/>
        <v/>
      </c>
      <c r="AB23" s="166" t="s">
        <v>41</v>
      </c>
      <c r="AC23" s="167" t="str">
        <f t="shared" si="5"/>
        <v/>
      </c>
      <c r="AD23" s="166" t="s">
        <v>41</v>
      </c>
      <c r="AE23" s="164"/>
      <c r="AH23" s="50" t="str">
        <f t="shared" si="6"/>
        <v>HIGH</v>
      </c>
      <c r="AI23" s="20" t="str">
        <f>IF(ISERROR(T23/S23),"","The provider spent "&amp;TEXT(U23,"#,##0%")&amp;" of the budget.")</f>
        <v/>
      </c>
      <c r="AJ23" s="50" t="str">
        <f t="shared" si="7"/>
        <v>HIGH</v>
      </c>
      <c r="AK23" s="20" t="str">
        <f>IF(ISERROR(W23/V23),"", "The provider served "&amp;TEXT(X23,"#,##0%")&amp;" of its anticipated participants.")</f>
        <v/>
      </c>
      <c r="AL23" s="20" t="str">
        <f t="shared" si="8"/>
        <v>NO</v>
      </c>
      <c r="AM23" s="20" t="str">
        <f>IF(K23&gt;S23,"YES","NO")</f>
        <v>NO</v>
      </c>
      <c r="AN23" s="20" t="str">
        <f>"The provider did not spend its budget in the prior FFY and requested a greater amount of funds in the next FFY."</f>
        <v>The provider did not spend its budget in the prior FFY and requested a greater amount of funds in the next FFY.</v>
      </c>
      <c r="AO23" s="20" t="str">
        <f t="shared" si="9"/>
        <v>NO</v>
      </c>
      <c r="AP23" s="20" t="str">
        <f>IF(V23&gt;N23,"YES","NO")</f>
        <v>NO</v>
      </c>
      <c r="AQ23" s="20" t="str">
        <f>"The provider did not serve all its anticipated participants in the prior FFY; however, the provider anticipated more SNAP E&amp;T participants in the next FFY."</f>
        <v>The provider did not serve all its anticipated participants in the prior FFY; however, the provider anticipated more SNAP E&amp;T participants in the next FFY.</v>
      </c>
      <c r="AR23" s="20"/>
    </row>
    <row r="24" spans="1:44" x14ac:dyDescent="0.2">
      <c r="A24" s="168" t="s">
        <v>54</v>
      </c>
      <c r="B24" s="240" t="s">
        <v>210</v>
      </c>
      <c r="C24" s="68">
        <f>SUM(C25:C26)</f>
        <v>0</v>
      </c>
      <c r="D24" s="127">
        <f>SUM(D25:D26)</f>
        <v>0</v>
      </c>
      <c r="E24" s="54" t="str">
        <f t="shared" ref="E24" si="16">IFERROR(D24/C24,"")</f>
        <v/>
      </c>
      <c r="F24" s="81">
        <f>SUM(F26+F25)</f>
        <v>0</v>
      </c>
      <c r="G24" s="81">
        <f>SUM(G26+G25)</f>
        <v>0</v>
      </c>
      <c r="H24" s="54" t="str">
        <f>IFERROR(G24/F24,"")</f>
        <v/>
      </c>
      <c r="I24" s="127" t="str">
        <f t="shared" si="3"/>
        <v/>
      </c>
      <c r="J24" s="128" t="str">
        <f t="shared" si="3"/>
        <v/>
      </c>
      <c r="K24" s="68">
        <f>SUM(K25:K27)</f>
        <v>0</v>
      </c>
      <c r="L24" s="127">
        <f>SUM(L25:L27)</f>
        <v>0</v>
      </c>
      <c r="M24" s="54" t="str">
        <f t="shared" ref="M24:M25" si="17">IFERROR(L24/K24,"")</f>
        <v/>
      </c>
      <c r="N24" s="81">
        <f>SUM(N26+N25)</f>
        <v>0</v>
      </c>
      <c r="O24" s="81">
        <f>SUM(O26+O25)</f>
        <v>0</v>
      </c>
      <c r="P24" s="54" t="str">
        <f>IFERROR(O24/N24,"")</f>
        <v/>
      </c>
      <c r="Q24" s="127" t="str">
        <f t="shared" ref="Q24:R27" si="18">IFERROR(K24/N24,"")</f>
        <v/>
      </c>
      <c r="R24" s="128" t="str">
        <f t="shared" si="18"/>
        <v/>
      </c>
      <c r="S24" s="68">
        <f>SUM(S25:S27)</f>
        <v>0</v>
      </c>
      <c r="T24" s="127">
        <f>SUM(T25:T27)</f>
        <v>0</v>
      </c>
      <c r="U24" s="54" t="str">
        <f t="shared" ref="U24:U25" si="19">IFERROR(T24/S24,"")</f>
        <v/>
      </c>
      <c r="V24" s="81">
        <f>SUM(V26+V25)</f>
        <v>0</v>
      </c>
      <c r="W24" s="81">
        <f>SUM(W26+W25)</f>
        <v>0</v>
      </c>
      <c r="X24" s="54" t="str">
        <f>IFERROR(W24/V24,"")</f>
        <v/>
      </c>
      <c r="Y24" s="127" t="str">
        <f t="shared" ref="Y24:Z27" si="20">IFERROR(S24/V24,"")</f>
        <v/>
      </c>
      <c r="Z24" s="128" t="str">
        <f t="shared" si="20"/>
        <v/>
      </c>
      <c r="AA24" s="14" t="str">
        <f t="shared" si="4"/>
        <v/>
      </c>
      <c r="AB24" s="98" t="str">
        <f>IF(OR(AJ24="LOW",AJ24="HIGH"),AK24,"OK")</f>
        <v/>
      </c>
      <c r="AC24" s="167" t="str">
        <f t="shared" si="5"/>
        <v/>
      </c>
      <c r="AD24" s="14" t="str">
        <f>IF(ISERROR(V24/N24),"",IF(AND(AO24="YES",AP24="YES"),AQ24,"OK"))</f>
        <v/>
      </c>
      <c r="AE24" s="164"/>
      <c r="AH24" s="50" t="str">
        <f t="shared" si="6"/>
        <v>HIGH</v>
      </c>
      <c r="AI24" s="20" t="str">
        <f t="shared" ref="AI24:AI27" si="21">IF(ISERROR(T24/S24),"","The provider spent "&amp;TEXT(U24,"#,##0%")&amp;" of the budget.")</f>
        <v/>
      </c>
      <c r="AJ24" s="50" t="str">
        <f t="shared" si="7"/>
        <v>HIGH</v>
      </c>
      <c r="AK24" s="20" t="str">
        <f t="shared" ref="AK24:AK27" si="22">IF(ISERROR(W24/V24),"", "The provider served "&amp;TEXT(X24,"#,##0%")&amp;" of its anticipated participants.")</f>
        <v/>
      </c>
      <c r="AL24" s="20" t="str">
        <f t="shared" si="8"/>
        <v>NO</v>
      </c>
      <c r="AM24" s="20" t="str">
        <f t="shared" ref="AM24:AM27" si="23">IF(K24&gt;S24,"YES","NO")</f>
        <v>NO</v>
      </c>
      <c r="AN24" s="20" t="str">
        <f t="shared" si="13"/>
        <v>The provider did not spend its budget in the prior FFY and requested a greater amount of funds in the next FFY.</v>
      </c>
      <c r="AO24" s="20" t="str">
        <f t="shared" si="9"/>
        <v>NO</v>
      </c>
      <c r="AP24" s="20" t="str">
        <f t="shared" ref="AP24:AP27" si="24">IF(V24&gt;N24,"YES","NO")</f>
        <v>NO</v>
      </c>
      <c r="AQ24" s="20" t="str">
        <f t="shared" si="15"/>
        <v>The provider did not serve all its anticipated participants in the prior FFY; however, the provider anticipated more SNAP E&amp;T participants in the next FFY.</v>
      </c>
      <c r="AR24" s="20"/>
    </row>
    <row r="25" spans="1:44" x14ac:dyDescent="0.2">
      <c r="A25" s="169" t="s">
        <v>114</v>
      </c>
      <c r="B25" s="235" t="s">
        <v>210</v>
      </c>
      <c r="C25" s="60">
        <v>0</v>
      </c>
      <c r="D25" s="61">
        <v>0</v>
      </c>
      <c r="E25" s="54" t="str">
        <f>IFERROR(D25/C25,"")</f>
        <v/>
      </c>
      <c r="F25" s="85">
        <v>0</v>
      </c>
      <c r="G25" s="85">
        <v>0</v>
      </c>
      <c r="H25" s="54" t="str">
        <f>IFERROR(G25/F25,"")</f>
        <v/>
      </c>
      <c r="I25" s="127" t="str">
        <f t="shared" si="3"/>
        <v/>
      </c>
      <c r="J25" s="128" t="str">
        <f t="shared" si="3"/>
        <v/>
      </c>
      <c r="K25" s="129">
        <v>0</v>
      </c>
      <c r="L25" s="61">
        <v>0</v>
      </c>
      <c r="M25" s="54" t="str">
        <f t="shared" si="17"/>
        <v/>
      </c>
      <c r="N25" s="85">
        <v>0</v>
      </c>
      <c r="O25" s="85">
        <v>0</v>
      </c>
      <c r="P25" s="54" t="str">
        <f>IFERROR(O25/N25,"")</f>
        <v/>
      </c>
      <c r="Q25" s="127" t="str">
        <f t="shared" si="18"/>
        <v/>
      </c>
      <c r="R25" s="128" t="str">
        <f t="shared" si="18"/>
        <v/>
      </c>
      <c r="S25" s="60">
        <v>0</v>
      </c>
      <c r="T25" s="61">
        <v>0</v>
      </c>
      <c r="U25" s="54" t="str">
        <f t="shared" si="19"/>
        <v/>
      </c>
      <c r="V25" s="73">
        <v>0</v>
      </c>
      <c r="W25" s="73">
        <v>0</v>
      </c>
      <c r="X25" s="54" t="str">
        <f>IFERROR(W25/V25,"")</f>
        <v/>
      </c>
      <c r="Y25" s="127" t="str">
        <f t="shared" si="20"/>
        <v/>
      </c>
      <c r="Z25" s="128" t="str">
        <f t="shared" si="20"/>
        <v/>
      </c>
      <c r="AA25" s="14" t="str">
        <f t="shared" si="4"/>
        <v/>
      </c>
      <c r="AB25" s="98" t="str">
        <f>IF(OR(AJ25="LOW",AJ25="HIGH"),AK25,"OK")</f>
        <v/>
      </c>
      <c r="AC25" s="14" t="str">
        <f t="shared" si="5"/>
        <v/>
      </c>
      <c r="AD25" s="14" t="str">
        <f>IF(ISERROR(V25/N25),"",IF(AND(AO25="YES",AP25="YES"),AQ25,"OK"))</f>
        <v/>
      </c>
      <c r="AE25" s="164"/>
      <c r="AH25" s="50" t="str">
        <f t="shared" si="6"/>
        <v>HIGH</v>
      </c>
      <c r="AI25" s="20" t="str">
        <f t="shared" si="21"/>
        <v/>
      </c>
      <c r="AJ25" s="50" t="str">
        <f t="shared" si="7"/>
        <v>HIGH</v>
      </c>
      <c r="AK25" s="20" t="str">
        <f t="shared" si="22"/>
        <v/>
      </c>
      <c r="AL25" s="20" t="str">
        <f t="shared" si="8"/>
        <v>NO</v>
      </c>
      <c r="AM25" s="20" t="str">
        <f t="shared" si="23"/>
        <v>NO</v>
      </c>
      <c r="AN25" s="20" t="str">
        <f t="shared" si="13"/>
        <v>The provider did not spend its budget in the prior FFY and requested a greater amount of funds in the next FFY.</v>
      </c>
      <c r="AO25" s="20" t="str">
        <f t="shared" si="9"/>
        <v>NO</v>
      </c>
      <c r="AP25" s="20" t="str">
        <f t="shared" si="24"/>
        <v>NO</v>
      </c>
      <c r="AQ25" s="20" t="str">
        <f t="shared" si="15"/>
        <v>The provider did not serve all its anticipated participants in the prior FFY; however, the provider anticipated more SNAP E&amp;T participants in the next FFY.</v>
      </c>
      <c r="AR25" s="20"/>
    </row>
    <row r="26" spans="1:44" x14ac:dyDescent="0.2">
      <c r="A26" s="169" t="s">
        <v>115</v>
      </c>
      <c r="B26" s="235" t="s">
        <v>210</v>
      </c>
      <c r="C26" s="60">
        <v>0</v>
      </c>
      <c r="D26" s="129">
        <v>0</v>
      </c>
      <c r="E26" s="54" t="str">
        <f>IFERROR(D26/C26,"")</f>
        <v/>
      </c>
      <c r="F26" s="85">
        <v>0</v>
      </c>
      <c r="G26" s="85">
        <v>0</v>
      </c>
      <c r="H26" s="54" t="str">
        <f>IFERROR(G26/F26,"")</f>
        <v/>
      </c>
      <c r="I26" s="127" t="str">
        <f t="shared" si="3"/>
        <v/>
      </c>
      <c r="J26" s="128" t="str">
        <f t="shared" si="3"/>
        <v/>
      </c>
      <c r="K26" s="60">
        <v>0</v>
      </c>
      <c r="L26" s="129">
        <v>0</v>
      </c>
      <c r="M26" s="54" t="str">
        <f>IFERROR(L26/K26,"")</f>
        <v/>
      </c>
      <c r="N26" s="85">
        <v>0</v>
      </c>
      <c r="O26" s="85">
        <v>0</v>
      </c>
      <c r="P26" s="54" t="str">
        <f>IFERROR(O26/N26,"")</f>
        <v/>
      </c>
      <c r="Q26" s="127" t="str">
        <f t="shared" si="18"/>
        <v/>
      </c>
      <c r="R26" s="128" t="str">
        <f t="shared" si="18"/>
        <v/>
      </c>
      <c r="S26" s="60">
        <v>0</v>
      </c>
      <c r="T26" s="129">
        <v>0</v>
      </c>
      <c r="U26" s="54" t="str">
        <f>IFERROR(ROUND(T26/S26,2),"")</f>
        <v/>
      </c>
      <c r="V26" s="73">
        <v>0</v>
      </c>
      <c r="W26" s="73">
        <v>0</v>
      </c>
      <c r="X26" s="54" t="str">
        <f>IFERROR(ROUND(W26/V26,2),"")</f>
        <v/>
      </c>
      <c r="Y26" s="127" t="str">
        <f t="shared" si="20"/>
        <v/>
      </c>
      <c r="Z26" s="128" t="str">
        <f t="shared" si="20"/>
        <v/>
      </c>
      <c r="AA26" s="14" t="str">
        <f t="shared" si="4"/>
        <v/>
      </c>
      <c r="AB26" s="98" t="str">
        <f>IF(OR(AJ26="LOW",AJ26="HIGH"),AK26,"OK")</f>
        <v/>
      </c>
      <c r="AC26" s="167" t="str">
        <f t="shared" si="5"/>
        <v/>
      </c>
      <c r="AD26" s="14" t="str">
        <f>IF(ISERROR(V26/N26),"",IF(AND(AO26="YES",AP26="YES"),AQ26,"OK"))</f>
        <v/>
      </c>
      <c r="AE26" s="164"/>
      <c r="AH26" s="50" t="str">
        <f t="shared" si="6"/>
        <v>HIGH</v>
      </c>
      <c r="AI26" s="20" t="str">
        <f t="shared" ref="AI26" si="25">IF(ISERROR(T26/S26),"","The provider spent "&amp;TEXT(U26,"#,##0%")&amp;" of the budget.")</f>
        <v/>
      </c>
      <c r="AJ26" s="50" t="str">
        <f t="shared" si="7"/>
        <v>HIGH</v>
      </c>
      <c r="AK26" s="20" t="str">
        <f t="shared" ref="AK26" si="26">IF(ISERROR(W26/V26),"", "The provider served "&amp;TEXT(X26,"#,##0%")&amp;" of its anticipated participants.")</f>
        <v/>
      </c>
      <c r="AL26" s="20" t="str">
        <f t="shared" si="8"/>
        <v>NO</v>
      </c>
      <c r="AM26" s="20" t="str">
        <f t="shared" ref="AM26" si="27">IF(K26&gt;S26,"YES","NO")</f>
        <v>NO</v>
      </c>
      <c r="AN26" s="20" t="str">
        <f t="shared" si="13"/>
        <v>The provider did not spend its budget in the prior FFY and requested a greater amount of funds in the next FFY.</v>
      </c>
      <c r="AO26" s="20" t="str">
        <f t="shared" si="9"/>
        <v>NO</v>
      </c>
      <c r="AP26" s="20" t="str">
        <f t="shared" ref="AP26" si="28">IF(V26&gt;N26,"YES","NO")</f>
        <v>NO</v>
      </c>
      <c r="AQ26" s="20" t="str">
        <f t="shared" si="15"/>
        <v>The provider did not serve all its anticipated participants in the prior FFY; however, the provider anticipated more SNAP E&amp;T participants in the next FFY.</v>
      </c>
      <c r="AR26" s="20"/>
    </row>
    <row r="27" spans="1:44" ht="13.5" thickBot="1" x14ac:dyDescent="0.25">
      <c r="A27" s="165" t="s">
        <v>105</v>
      </c>
      <c r="B27" s="240" t="s">
        <v>210</v>
      </c>
      <c r="C27" s="60">
        <v>0</v>
      </c>
      <c r="D27" s="129">
        <v>0</v>
      </c>
      <c r="E27" s="54" t="str">
        <f>IFERROR(D27/C27,"")</f>
        <v/>
      </c>
      <c r="F27" s="85">
        <v>0</v>
      </c>
      <c r="G27" s="85">
        <v>0</v>
      </c>
      <c r="H27" s="54" t="str">
        <f>IFERROR(G27/F27,"")</f>
        <v/>
      </c>
      <c r="I27" s="127" t="str">
        <f t="shared" si="3"/>
        <v/>
      </c>
      <c r="J27" s="127" t="str">
        <f t="shared" si="3"/>
        <v/>
      </c>
      <c r="K27" s="60">
        <v>0</v>
      </c>
      <c r="L27" s="129">
        <v>0</v>
      </c>
      <c r="M27" s="54" t="str">
        <f>IFERROR(L27/K27,"")</f>
        <v/>
      </c>
      <c r="N27" s="85">
        <v>0</v>
      </c>
      <c r="O27" s="85">
        <v>0</v>
      </c>
      <c r="P27" s="54" t="str">
        <f>IFERROR(O27/N27,"")</f>
        <v/>
      </c>
      <c r="Q27" s="127" t="str">
        <f t="shared" si="18"/>
        <v/>
      </c>
      <c r="R27" s="127" t="str">
        <f t="shared" si="18"/>
        <v/>
      </c>
      <c r="S27" s="60">
        <v>0</v>
      </c>
      <c r="T27" s="129">
        <v>0</v>
      </c>
      <c r="U27" s="54" t="str">
        <f>IFERROR(ROUND(T27/S27,2),"")</f>
        <v/>
      </c>
      <c r="V27" s="73">
        <v>0</v>
      </c>
      <c r="W27" s="73">
        <v>0</v>
      </c>
      <c r="X27" s="54" t="str">
        <f>IFERROR(ROUND(W27/V27,2),"")</f>
        <v/>
      </c>
      <c r="Y27" s="127" t="str">
        <f t="shared" si="20"/>
        <v/>
      </c>
      <c r="Z27" s="128" t="str">
        <f t="shared" si="20"/>
        <v/>
      </c>
      <c r="AA27" s="14" t="str">
        <f t="shared" si="4"/>
        <v/>
      </c>
      <c r="AB27" s="98" t="str">
        <f>IF(OR(AJ27="LOW",AJ27="HIGH"),AK27,"OK")</f>
        <v/>
      </c>
      <c r="AC27" s="167" t="str">
        <f t="shared" si="5"/>
        <v/>
      </c>
      <c r="AD27" s="14" t="str">
        <f>IF(ISERROR(V27/N27),"",IF(AND(AO27="YES",AP27="YES"),AQ27,"OK"))</f>
        <v/>
      </c>
      <c r="AE27" s="164"/>
      <c r="AH27" s="50" t="str">
        <f t="shared" si="6"/>
        <v>HIGH</v>
      </c>
      <c r="AI27" s="20" t="str">
        <f t="shared" si="21"/>
        <v/>
      </c>
      <c r="AJ27" s="50" t="str">
        <f t="shared" si="7"/>
        <v>HIGH</v>
      </c>
      <c r="AK27" s="20" t="str">
        <f t="shared" si="22"/>
        <v/>
      </c>
      <c r="AL27" s="20" t="str">
        <f t="shared" si="8"/>
        <v>NO</v>
      </c>
      <c r="AM27" s="20" t="str">
        <f t="shared" si="23"/>
        <v>NO</v>
      </c>
      <c r="AN27" s="20" t="str">
        <f t="shared" si="13"/>
        <v>The provider did not spend its budget in the prior FFY and requested a greater amount of funds in the next FFY.</v>
      </c>
      <c r="AO27" s="20" t="str">
        <f t="shared" si="9"/>
        <v>NO</v>
      </c>
      <c r="AP27" s="20" t="str">
        <f t="shared" si="24"/>
        <v>NO</v>
      </c>
      <c r="AQ27" s="20" t="str">
        <f t="shared" si="15"/>
        <v>The provider did not serve all its anticipated participants in the prior FFY; however, the provider anticipated more SNAP E&amp;T participants in the next FFY.</v>
      </c>
      <c r="AR27" s="20"/>
    </row>
    <row r="28" spans="1:44" x14ac:dyDescent="0.2">
      <c r="A28" s="235" t="s">
        <v>212</v>
      </c>
      <c r="B28" s="194"/>
      <c r="C28" s="173"/>
      <c r="D28" s="174"/>
      <c r="E28" s="22"/>
      <c r="F28" s="22"/>
      <c r="G28" s="22"/>
      <c r="H28" s="22"/>
      <c r="I28" s="22"/>
      <c r="J28" s="175"/>
      <c r="K28" s="176"/>
      <c r="L28" s="174"/>
      <c r="M28" s="22"/>
      <c r="N28" s="22"/>
      <c r="O28" s="22"/>
      <c r="P28" s="22"/>
      <c r="Q28" s="22"/>
      <c r="R28" s="175"/>
      <c r="S28" s="173"/>
      <c r="T28" s="174"/>
      <c r="U28" s="22"/>
      <c r="V28" s="22"/>
      <c r="W28" s="22"/>
      <c r="X28" s="22"/>
      <c r="Y28" s="22"/>
      <c r="Z28" s="175"/>
      <c r="AA28" s="177"/>
      <c r="AH28" s="50"/>
      <c r="AI28" s="20" t="str">
        <f t="shared" ref="AI28:AI32" si="29">IF(ISERROR(T28/S28),"","The State spent "&amp;TEXT(U28,"#,##0%")&amp;" of the budget.")</f>
        <v/>
      </c>
      <c r="AJ28" s="50"/>
      <c r="AK28" s="20" t="str">
        <f t="shared" ref="AK28:AK32" si="30">IF(ISERROR(W28/V28),"", "The State served "&amp;TEXT(X28,"#,##0%")&amp;" of its anticipated participants.")</f>
        <v/>
      </c>
      <c r="AL28" s="20"/>
      <c r="AM28" s="20"/>
      <c r="AN28" s="20"/>
      <c r="AO28" s="20"/>
      <c r="AP28" s="20"/>
      <c r="AQ28" s="20"/>
      <c r="AR28" s="20"/>
    </row>
    <row r="29" spans="1:44" x14ac:dyDescent="0.2">
      <c r="A29" s="235" t="s">
        <v>206</v>
      </c>
      <c r="B29" s="103"/>
      <c r="C29" s="176"/>
      <c r="D29" s="174"/>
      <c r="E29" s="22"/>
      <c r="F29" s="22"/>
      <c r="G29" s="22"/>
      <c r="H29" s="22"/>
      <c r="I29" s="22"/>
      <c r="J29" s="22"/>
      <c r="K29" s="176"/>
      <c r="L29" s="174"/>
      <c r="M29" s="22"/>
      <c r="N29" s="22"/>
      <c r="O29" s="22"/>
      <c r="P29" s="22"/>
      <c r="Q29" s="22"/>
      <c r="R29" s="22"/>
      <c r="S29" s="176"/>
      <c r="T29" s="174"/>
      <c r="U29" s="22"/>
      <c r="V29" s="22"/>
      <c r="W29" s="22"/>
      <c r="X29" s="22"/>
      <c r="Y29" s="22"/>
      <c r="Z29" s="22"/>
      <c r="AD29" s="178"/>
      <c r="AE29" s="178"/>
      <c r="AH29" s="50"/>
      <c r="AI29" s="20" t="str">
        <f t="shared" si="29"/>
        <v/>
      </c>
      <c r="AJ29" s="50"/>
      <c r="AK29" s="20" t="str">
        <f t="shared" si="30"/>
        <v/>
      </c>
      <c r="AL29" s="20"/>
      <c r="AM29" s="20"/>
      <c r="AN29" s="20"/>
      <c r="AO29" s="20"/>
      <c r="AP29" s="20"/>
      <c r="AQ29" s="20"/>
      <c r="AR29" s="20"/>
    </row>
    <row r="30" spans="1:44" ht="13.5" thickBot="1" x14ac:dyDescent="0.25">
      <c r="A30" s="235" t="s">
        <v>206</v>
      </c>
      <c r="B30" s="179"/>
      <c r="C30" s="176"/>
      <c r="D30" s="174"/>
      <c r="E30" s="22"/>
      <c r="F30" s="22"/>
      <c r="G30" s="22"/>
      <c r="H30" s="22"/>
      <c r="I30" s="22"/>
      <c r="J30" s="180"/>
      <c r="K30" s="176"/>
      <c r="L30" s="174"/>
      <c r="M30" s="22"/>
      <c r="N30" s="22"/>
      <c r="O30" s="22"/>
      <c r="P30" s="22"/>
      <c r="Q30" s="22"/>
      <c r="R30" s="180"/>
      <c r="S30" s="176"/>
      <c r="T30" s="174"/>
      <c r="U30" s="22"/>
      <c r="V30" s="22"/>
      <c r="W30" s="22"/>
      <c r="X30" s="22"/>
      <c r="Y30" s="22"/>
      <c r="Z30" s="180"/>
      <c r="AD30" s="178"/>
      <c r="AE30" s="178"/>
      <c r="AH30" s="50"/>
      <c r="AI30" s="20" t="str">
        <f t="shared" si="29"/>
        <v/>
      </c>
      <c r="AJ30" s="50"/>
      <c r="AK30" s="20" t="str">
        <f t="shared" si="30"/>
        <v/>
      </c>
      <c r="AL30" s="20"/>
      <c r="AM30" s="20"/>
      <c r="AN30" s="20"/>
      <c r="AO30" s="20"/>
      <c r="AP30" s="20"/>
      <c r="AQ30" s="20"/>
      <c r="AR30" s="20"/>
    </row>
    <row r="31" spans="1:44" x14ac:dyDescent="0.2">
      <c r="A31" s="181" t="s">
        <v>48</v>
      </c>
      <c r="B31" s="181"/>
      <c r="C31" s="182"/>
      <c r="D31" s="183"/>
      <c r="E31" s="184"/>
      <c r="F31" s="184"/>
      <c r="G31" s="184"/>
      <c r="H31" s="184"/>
      <c r="I31" s="184"/>
      <c r="J31" s="185"/>
      <c r="K31" s="182"/>
      <c r="L31" s="183"/>
      <c r="M31" s="184"/>
      <c r="N31" s="184"/>
      <c r="O31" s="184"/>
      <c r="P31" s="184"/>
      <c r="Q31" s="184"/>
      <c r="R31" s="185"/>
      <c r="S31" s="182"/>
      <c r="T31" s="183"/>
      <c r="U31" s="184"/>
      <c r="V31" s="184"/>
      <c r="W31" s="184"/>
      <c r="X31" s="184"/>
      <c r="Y31" s="184"/>
      <c r="Z31" s="185"/>
      <c r="AA31" s="186"/>
      <c r="AB31" s="187"/>
      <c r="AC31" s="187"/>
      <c r="AD31" s="188"/>
      <c r="AH31" s="50"/>
      <c r="AI31" s="20" t="str">
        <f t="shared" si="29"/>
        <v/>
      </c>
      <c r="AJ31" s="50"/>
      <c r="AK31" s="20" t="str">
        <f t="shared" si="30"/>
        <v/>
      </c>
      <c r="AL31" s="20"/>
      <c r="AM31" s="20"/>
      <c r="AN31" s="20"/>
      <c r="AO31" s="20"/>
      <c r="AP31" s="20"/>
      <c r="AQ31" s="20"/>
      <c r="AR31" s="20"/>
    </row>
    <row r="32" spans="1:44" ht="60" thickBot="1" x14ac:dyDescent="0.25">
      <c r="A32" s="212" t="s">
        <v>11</v>
      </c>
      <c r="B32" s="212" t="s">
        <v>47</v>
      </c>
      <c r="C32" s="213" t="s">
        <v>274</v>
      </c>
      <c r="D32" s="214" t="s">
        <v>275</v>
      </c>
      <c r="E32" s="215" t="s">
        <v>276</v>
      </c>
      <c r="F32" s="215" t="s">
        <v>277</v>
      </c>
      <c r="G32" s="215" t="s">
        <v>278</v>
      </c>
      <c r="H32" s="215" t="s">
        <v>279</v>
      </c>
      <c r="I32" s="215" t="s">
        <v>280</v>
      </c>
      <c r="J32" s="216" t="s">
        <v>281</v>
      </c>
      <c r="K32" s="213" t="s">
        <v>282</v>
      </c>
      <c r="L32" s="214" t="s">
        <v>283</v>
      </c>
      <c r="M32" s="215" t="s">
        <v>284</v>
      </c>
      <c r="N32" s="215" t="s">
        <v>285</v>
      </c>
      <c r="O32" s="215" t="s">
        <v>286</v>
      </c>
      <c r="P32" s="215" t="s">
        <v>287</v>
      </c>
      <c r="Q32" s="215" t="s">
        <v>288</v>
      </c>
      <c r="R32" s="216" t="s">
        <v>289</v>
      </c>
      <c r="S32" s="213" t="s">
        <v>290</v>
      </c>
      <c r="T32" s="214" t="s">
        <v>291</v>
      </c>
      <c r="U32" s="215" t="s">
        <v>292</v>
      </c>
      <c r="V32" s="215" t="s">
        <v>293</v>
      </c>
      <c r="W32" s="215" t="s">
        <v>294</v>
      </c>
      <c r="X32" s="215" t="s">
        <v>295</v>
      </c>
      <c r="Y32" s="215" t="s">
        <v>296</v>
      </c>
      <c r="Z32" s="216" t="s">
        <v>297</v>
      </c>
      <c r="AA32" s="226" t="s">
        <v>298</v>
      </c>
      <c r="AB32" s="215" t="s">
        <v>299</v>
      </c>
      <c r="AC32" s="227" t="s">
        <v>300</v>
      </c>
      <c r="AD32" s="227" t="s">
        <v>301</v>
      </c>
      <c r="AH32" s="217"/>
      <c r="AI32" s="20" t="str">
        <f t="shared" si="29"/>
        <v/>
      </c>
      <c r="AJ32" s="217"/>
      <c r="AK32" s="20" t="str">
        <f t="shared" si="30"/>
        <v/>
      </c>
      <c r="AL32" s="20"/>
      <c r="AM32" s="20"/>
      <c r="AN32" s="20"/>
      <c r="AO32" s="20"/>
      <c r="AP32" s="20"/>
      <c r="AQ32" s="20"/>
      <c r="AR32" s="20"/>
    </row>
    <row r="33" spans="1:44" x14ac:dyDescent="0.2">
      <c r="A33" s="124" t="s">
        <v>12</v>
      </c>
      <c r="B33" s="125" t="s">
        <v>36</v>
      </c>
      <c r="C33" s="60">
        <v>0</v>
      </c>
      <c r="D33" s="61">
        <v>0</v>
      </c>
      <c r="E33" s="54" t="str">
        <f>IFERROR(D33/C33,"")</f>
        <v/>
      </c>
      <c r="F33" s="85">
        <v>0</v>
      </c>
      <c r="G33" s="85">
        <v>0</v>
      </c>
      <c r="H33" s="54" t="str">
        <f>IFERROR(G33/F33,"")</f>
        <v/>
      </c>
      <c r="I33" s="127" t="str">
        <f>IFERROR(C33/F33,"")</f>
        <v/>
      </c>
      <c r="J33" s="127" t="str">
        <f>IFERROR(D33/G33,"")</f>
        <v/>
      </c>
      <c r="K33" s="60">
        <v>0</v>
      </c>
      <c r="L33" s="61">
        <v>0</v>
      </c>
      <c r="M33" s="54" t="str">
        <f>IFERROR(L33/K33,"")</f>
        <v/>
      </c>
      <c r="N33" s="85">
        <v>0</v>
      </c>
      <c r="O33" s="85">
        <v>0</v>
      </c>
      <c r="P33" s="54" t="str">
        <f>IFERROR(O33/N33,"")</f>
        <v/>
      </c>
      <c r="Q33" s="127" t="str">
        <f>IFERROR(K33/N33,"")</f>
        <v/>
      </c>
      <c r="R33" s="127" t="str">
        <f>IFERROR(L33/O33,"")</f>
        <v/>
      </c>
      <c r="S33" s="60">
        <v>0</v>
      </c>
      <c r="T33" s="61">
        <v>0</v>
      </c>
      <c r="U33" s="54" t="str">
        <f>IFERROR(ROUND(T33/S33,2),"")</f>
        <v/>
      </c>
      <c r="V33" s="85">
        <v>0</v>
      </c>
      <c r="W33" s="85">
        <v>0</v>
      </c>
      <c r="X33" s="54" t="str">
        <f>IFERROR(ROUND(W33/V33,2),"")</f>
        <v/>
      </c>
      <c r="Y33" s="127" t="str">
        <f>IFERROR(S33/V33,"")</f>
        <v/>
      </c>
      <c r="Z33" s="128" t="str">
        <f>IFERROR(T33/W33,"")</f>
        <v/>
      </c>
      <c r="AA33" s="14" t="str">
        <f>IF(OR(AJ33="LOW",AJ33="HIGH"),AI33,"OK")</f>
        <v/>
      </c>
      <c r="AB33" s="131" t="str">
        <f t="shared" ref="AB33:AB56" si="31">IF(OR(AJ33="LOW",AJ33="HIGH"),AK33,"OK")</f>
        <v/>
      </c>
      <c r="AC33" s="132" t="str">
        <f t="shared" ref="AC33:AC56" si="32">IF(ISERROR(S33/K33),"",IF(AND(AL33="YES",AM33="YES"),AN33,"OK"))</f>
        <v/>
      </c>
      <c r="AD33" s="132" t="str">
        <f t="shared" ref="AD33:AD56" si="33">IF(ISERROR(V33/N33),"",IF(AND(AO33="YES",AP33="YES"),AQ33,"OK"))</f>
        <v/>
      </c>
      <c r="AH33" s="50" t="str">
        <f t="shared" ref="AH33:AH56" si="34">IF(NOT(ISERROR(U33)),IF(U33&lt;IndivProvider_Checks_Threshold,"LOW",IF(U33&gt;100%,"HIGH","")),"")</f>
        <v>HIGH</v>
      </c>
      <c r="AI33" s="20" t="str">
        <f>IF(ISERROR(T33/S33),"","The provider spent "&amp;TEXT(U33,"#,##0%")&amp;" of the budget.")</f>
        <v/>
      </c>
      <c r="AJ33" s="50" t="str">
        <f t="shared" ref="AJ33:AJ56" si="35">IF(NOT(ISERROR(X33)),IF(X33&lt;IndivProvider_Checks_Threshold,"LOW",IF(X33&gt;100%,"HIGH","")),"")</f>
        <v>HIGH</v>
      </c>
      <c r="AK33" s="20" t="str">
        <f>IF(ISERROR(W33/V33),"", "The provider served "&amp;TEXT(X33,"#,##0%")&amp;" of its anticipated participants.")</f>
        <v/>
      </c>
      <c r="AL33" s="20" t="str">
        <f t="shared" ref="AL33:AL56" si="36">IF(M33&lt;IndivProvider_Checks_Threshold,"YES","NO")</f>
        <v>NO</v>
      </c>
      <c r="AM33" s="20" t="str">
        <f>IF(K33&gt;S33,"YES","NO")</f>
        <v>NO</v>
      </c>
      <c r="AN33" s="20" t="str">
        <f>"The provider did not spend its budget in the prior FFY and requested a greater amount of funds in the next FFY."</f>
        <v>The provider did not spend its budget in the prior FFY and requested a greater amount of funds in the next FFY.</v>
      </c>
      <c r="AO33" s="20" t="str">
        <f t="shared" ref="AO33:AO56" si="37">IF(P33&lt;IndivProvider_Checks_Threshold,"YES","NO")</f>
        <v>NO</v>
      </c>
      <c r="AP33" s="20" t="str">
        <f>IF(V33&gt;N33,"YES","NO")</f>
        <v>NO</v>
      </c>
      <c r="AQ33" s="20" t="str">
        <f>"The provider did not serve all its anticipated participants in the prior FFY; however, the provider anticipated more SNAP E&amp;T participants in the next FFY."</f>
        <v>The provider did not serve all its anticipated participants in the prior FFY; however, the provider anticipated more SNAP E&amp;T participants in the next FFY.</v>
      </c>
      <c r="AR33" s="20"/>
    </row>
    <row r="34" spans="1:44" x14ac:dyDescent="0.2">
      <c r="A34" s="124" t="s">
        <v>13</v>
      </c>
      <c r="B34" s="125" t="s">
        <v>36</v>
      </c>
      <c r="C34" s="60">
        <v>0</v>
      </c>
      <c r="D34" s="61">
        <v>0</v>
      </c>
      <c r="E34" s="54" t="str">
        <f t="shared" ref="E34:E56" si="38">IFERROR(D34/C34,"")</f>
        <v/>
      </c>
      <c r="F34" s="85">
        <v>0</v>
      </c>
      <c r="G34" s="85">
        <v>0</v>
      </c>
      <c r="H34" s="54" t="str">
        <f t="shared" ref="H34:H56" si="39">IFERROR(G34/F34,"")</f>
        <v/>
      </c>
      <c r="I34" s="127" t="str">
        <f t="shared" ref="I34:J56" si="40">IFERROR(C34/F34,"")</f>
        <v/>
      </c>
      <c r="J34" s="127" t="str">
        <f t="shared" si="40"/>
        <v/>
      </c>
      <c r="K34" s="60">
        <v>0</v>
      </c>
      <c r="L34" s="61">
        <v>0</v>
      </c>
      <c r="M34" s="54" t="str">
        <f t="shared" ref="M34:M56" si="41">IFERROR(L34/K34,"")</f>
        <v/>
      </c>
      <c r="N34" s="85">
        <v>0</v>
      </c>
      <c r="O34" s="85">
        <v>0</v>
      </c>
      <c r="P34" s="54" t="str">
        <f t="shared" ref="P34:P56" si="42">IFERROR(O34/N34,"")</f>
        <v/>
      </c>
      <c r="Q34" s="127" t="str">
        <f t="shared" ref="Q34:R56" si="43">IFERROR(K34/N34,"")</f>
        <v/>
      </c>
      <c r="R34" s="127" t="str">
        <f t="shared" si="43"/>
        <v/>
      </c>
      <c r="S34" s="60">
        <v>0</v>
      </c>
      <c r="T34" s="61">
        <v>0</v>
      </c>
      <c r="U34" s="54" t="str">
        <f t="shared" ref="U34:U55" si="44">IFERROR(ROUND(T34/S34,2),"")</f>
        <v/>
      </c>
      <c r="V34" s="85">
        <v>0</v>
      </c>
      <c r="W34" s="85">
        <v>0</v>
      </c>
      <c r="X34" s="54" t="str">
        <f t="shared" ref="X34:X55" si="45">IFERROR(ROUND(W34/V34,2),"")</f>
        <v/>
      </c>
      <c r="Y34" s="127" t="str">
        <f t="shared" ref="Y34:Z56" si="46">IFERROR(S34/V34,"")</f>
        <v/>
      </c>
      <c r="Z34" s="128" t="str">
        <f t="shared" si="46"/>
        <v/>
      </c>
      <c r="AA34" s="14" t="str">
        <f t="shared" ref="AA34:AA54" si="47">IF(OR(AJ34="LOW",AJ34="HIGH"),AI34,"OK")</f>
        <v/>
      </c>
      <c r="AB34" s="98" t="str">
        <f t="shared" si="31"/>
        <v/>
      </c>
      <c r="AC34" s="14" t="str">
        <f t="shared" si="32"/>
        <v/>
      </c>
      <c r="AD34" s="14" t="str">
        <f t="shared" si="33"/>
        <v/>
      </c>
      <c r="AH34" s="50" t="str">
        <f t="shared" si="34"/>
        <v>HIGH</v>
      </c>
      <c r="AI34" s="20" t="str">
        <f t="shared" ref="AI34:AI56" si="48">IF(ISERROR(T34/S34),"","The provider spent "&amp;TEXT(U34,"#,##0%")&amp;" of the budget.")</f>
        <v/>
      </c>
      <c r="AJ34" s="50" t="str">
        <f t="shared" si="35"/>
        <v>HIGH</v>
      </c>
      <c r="AK34" s="20" t="str">
        <f t="shared" ref="AK34:AK56" si="49">IF(ISERROR(W34/V34),"", "The provider served "&amp;TEXT(X34,"#,##0%")&amp;" of its anticipated participants.")</f>
        <v/>
      </c>
      <c r="AL34" s="20" t="str">
        <f t="shared" si="36"/>
        <v>NO</v>
      </c>
      <c r="AM34" s="20" t="str">
        <f t="shared" ref="AM34:AM56" si="50">IF(K34&gt;S34,"YES","NO")</f>
        <v>NO</v>
      </c>
      <c r="AN34" s="20" t="str">
        <f t="shared" ref="AN34:AN56" si="51">"The provider did not spend its budget in the prior FFY and requested a greater amount of funds in the next FFY."</f>
        <v>The provider did not spend its budget in the prior FFY and requested a greater amount of funds in the next FFY.</v>
      </c>
      <c r="AO34" s="20" t="str">
        <f t="shared" si="37"/>
        <v>NO</v>
      </c>
      <c r="AP34" s="20" t="str">
        <f t="shared" ref="AP34:AP56" si="52">IF(V34&gt;N34,"YES","NO")</f>
        <v>NO</v>
      </c>
      <c r="AQ34" s="20" t="str">
        <f t="shared" ref="AQ34:AQ56" si="53">"The provider did not serve all its anticipated participants in the prior FFY; however, the provider anticipated more SNAP E&amp;T participants in the next FFY."</f>
        <v>The provider did not serve all its anticipated participants in the prior FFY; however, the provider anticipated more SNAP E&amp;T participants in the next FFY.</v>
      </c>
    </row>
    <row r="35" spans="1:44" x14ac:dyDescent="0.2">
      <c r="A35" s="124" t="s">
        <v>14</v>
      </c>
      <c r="B35" s="125" t="s">
        <v>36</v>
      </c>
      <c r="C35" s="60">
        <v>0</v>
      </c>
      <c r="D35" s="61">
        <v>0</v>
      </c>
      <c r="E35" s="54" t="str">
        <f t="shared" si="38"/>
        <v/>
      </c>
      <c r="F35" s="85">
        <v>0</v>
      </c>
      <c r="G35" s="85">
        <v>0</v>
      </c>
      <c r="H35" s="54" t="str">
        <f t="shared" si="39"/>
        <v/>
      </c>
      <c r="I35" s="127" t="str">
        <f t="shared" si="40"/>
        <v/>
      </c>
      <c r="J35" s="127" t="str">
        <f t="shared" si="40"/>
        <v/>
      </c>
      <c r="K35" s="60">
        <v>0</v>
      </c>
      <c r="L35" s="61">
        <v>0</v>
      </c>
      <c r="M35" s="54" t="str">
        <f t="shared" si="41"/>
        <v/>
      </c>
      <c r="N35" s="85">
        <v>0</v>
      </c>
      <c r="O35" s="85">
        <v>0</v>
      </c>
      <c r="P35" s="54" t="str">
        <f t="shared" si="42"/>
        <v/>
      </c>
      <c r="Q35" s="127" t="str">
        <f t="shared" si="43"/>
        <v/>
      </c>
      <c r="R35" s="127" t="str">
        <f t="shared" si="43"/>
        <v/>
      </c>
      <c r="S35" s="60">
        <v>0</v>
      </c>
      <c r="T35" s="61">
        <v>0</v>
      </c>
      <c r="U35" s="54" t="str">
        <f t="shared" si="44"/>
        <v/>
      </c>
      <c r="V35" s="85">
        <v>0</v>
      </c>
      <c r="W35" s="85">
        <v>0</v>
      </c>
      <c r="X35" s="54" t="str">
        <f t="shared" si="45"/>
        <v/>
      </c>
      <c r="Y35" s="127" t="str">
        <f t="shared" si="46"/>
        <v/>
      </c>
      <c r="Z35" s="128" t="str">
        <f t="shared" si="46"/>
        <v/>
      </c>
      <c r="AA35" s="14" t="str">
        <f t="shared" si="47"/>
        <v/>
      </c>
      <c r="AB35" s="98" t="str">
        <f t="shared" si="31"/>
        <v/>
      </c>
      <c r="AC35" s="14" t="str">
        <f t="shared" si="32"/>
        <v/>
      </c>
      <c r="AD35" s="14" t="str">
        <f t="shared" si="33"/>
        <v/>
      </c>
      <c r="AH35" s="50" t="str">
        <f t="shared" si="34"/>
        <v>HIGH</v>
      </c>
      <c r="AI35" s="20" t="str">
        <f t="shared" si="48"/>
        <v/>
      </c>
      <c r="AJ35" s="50" t="str">
        <f t="shared" si="35"/>
        <v>HIGH</v>
      </c>
      <c r="AK35" s="20" t="str">
        <f t="shared" si="49"/>
        <v/>
      </c>
      <c r="AL35" s="20" t="str">
        <f t="shared" si="36"/>
        <v>NO</v>
      </c>
      <c r="AM35" s="20" t="str">
        <f t="shared" si="50"/>
        <v>NO</v>
      </c>
      <c r="AN35" s="20" t="str">
        <f t="shared" si="51"/>
        <v>The provider did not spend its budget in the prior FFY and requested a greater amount of funds in the next FFY.</v>
      </c>
      <c r="AO35" s="20" t="str">
        <f t="shared" si="37"/>
        <v>NO</v>
      </c>
      <c r="AP35" s="20" t="str">
        <f t="shared" si="52"/>
        <v>NO</v>
      </c>
      <c r="AQ35" s="20" t="str">
        <f t="shared" si="53"/>
        <v>The provider did not serve all its anticipated participants in the prior FFY; however, the provider anticipated more SNAP E&amp;T participants in the next FFY.</v>
      </c>
    </row>
    <row r="36" spans="1:44" x14ac:dyDescent="0.2">
      <c r="A36" s="124" t="s">
        <v>15</v>
      </c>
      <c r="B36" s="125" t="s">
        <v>39</v>
      </c>
      <c r="C36" s="60">
        <v>0</v>
      </c>
      <c r="D36" s="61">
        <v>0</v>
      </c>
      <c r="E36" s="54" t="str">
        <f t="shared" si="38"/>
        <v/>
      </c>
      <c r="F36" s="85">
        <v>0</v>
      </c>
      <c r="G36" s="85">
        <v>0</v>
      </c>
      <c r="H36" s="54" t="str">
        <f t="shared" si="39"/>
        <v/>
      </c>
      <c r="I36" s="127" t="str">
        <f t="shared" si="40"/>
        <v/>
      </c>
      <c r="J36" s="127" t="str">
        <f t="shared" si="40"/>
        <v/>
      </c>
      <c r="K36" s="60">
        <v>0</v>
      </c>
      <c r="L36" s="61">
        <v>0</v>
      </c>
      <c r="M36" s="54" t="str">
        <f t="shared" si="41"/>
        <v/>
      </c>
      <c r="N36" s="85">
        <v>0</v>
      </c>
      <c r="O36" s="85">
        <v>0</v>
      </c>
      <c r="P36" s="54" t="str">
        <f t="shared" si="42"/>
        <v/>
      </c>
      <c r="Q36" s="127" t="str">
        <f t="shared" si="43"/>
        <v/>
      </c>
      <c r="R36" s="127" t="str">
        <f t="shared" si="43"/>
        <v/>
      </c>
      <c r="S36" s="60">
        <v>0</v>
      </c>
      <c r="T36" s="61">
        <v>0</v>
      </c>
      <c r="U36" s="54" t="str">
        <f t="shared" si="44"/>
        <v/>
      </c>
      <c r="V36" s="85">
        <v>0</v>
      </c>
      <c r="W36" s="85">
        <v>0</v>
      </c>
      <c r="X36" s="54" t="str">
        <f t="shared" si="45"/>
        <v/>
      </c>
      <c r="Y36" s="127" t="str">
        <f t="shared" si="46"/>
        <v/>
      </c>
      <c r="Z36" s="128" t="str">
        <f t="shared" si="46"/>
        <v/>
      </c>
      <c r="AA36" s="14" t="str">
        <f t="shared" si="47"/>
        <v/>
      </c>
      <c r="AB36" s="98" t="str">
        <f t="shared" si="31"/>
        <v/>
      </c>
      <c r="AC36" s="14" t="str">
        <f t="shared" si="32"/>
        <v/>
      </c>
      <c r="AD36" s="14" t="str">
        <f t="shared" si="33"/>
        <v/>
      </c>
      <c r="AH36" s="50" t="str">
        <f t="shared" si="34"/>
        <v>HIGH</v>
      </c>
      <c r="AI36" s="20" t="str">
        <f t="shared" si="48"/>
        <v/>
      </c>
      <c r="AJ36" s="50" t="str">
        <f t="shared" si="35"/>
        <v>HIGH</v>
      </c>
      <c r="AK36" s="20" t="str">
        <f t="shared" si="49"/>
        <v/>
      </c>
      <c r="AL36" s="20" t="str">
        <f t="shared" si="36"/>
        <v>NO</v>
      </c>
      <c r="AM36" s="20" t="str">
        <f t="shared" si="50"/>
        <v>NO</v>
      </c>
      <c r="AN36" s="20" t="str">
        <f t="shared" si="51"/>
        <v>The provider did not spend its budget in the prior FFY and requested a greater amount of funds in the next FFY.</v>
      </c>
      <c r="AO36" s="20" t="str">
        <f t="shared" si="37"/>
        <v>NO</v>
      </c>
      <c r="AP36" s="20" t="str">
        <f t="shared" si="52"/>
        <v>NO</v>
      </c>
      <c r="AQ36" s="20" t="str">
        <f t="shared" si="53"/>
        <v>The provider did not serve all its anticipated participants in the prior FFY; however, the provider anticipated more SNAP E&amp;T participants in the next FFY.</v>
      </c>
    </row>
    <row r="37" spans="1:44" x14ac:dyDescent="0.2">
      <c r="A37" s="124" t="s">
        <v>16</v>
      </c>
      <c r="B37" s="125" t="s">
        <v>39</v>
      </c>
      <c r="C37" s="60">
        <v>0</v>
      </c>
      <c r="D37" s="61">
        <v>0</v>
      </c>
      <c r="E37" s="54" t="str">
        <f t="shared" si="38"/>
        <v/>
      </c>
      <c r="F37" s="85">
        <v>0</v>
      </c>
      <c r="G37" s="85">
        <v>0</v>
      </c>
      <c r="H37" s="54" t="str">
        <f t="shared" si="39"/>
        <v/>
      </c>
      <c r="I37" s="127" t="str">
        <f t="shared" si="40"/>
        <v/>
      </c>
      <c r="J37" s="127" t="str">
        <f t="shared" si="40"/>
        <v/>
      </c>
      <c r="K37" s="60">
        <v>0</v>
      </c>
      <c r="L37" s="61">
        <v>0</v>
      </c>
      <c r="M37" s="54" t="str">
        <f t="shared" si="41"/>
        <v/>
      </c>
      <c r="N37" s="85">
        <v>0</v>
      </c>
      <c r="O37" s="85">
        <v>0</v>
      </c>
      <c r="P37" s="54" t="str">
        <f t="shared" si="42"/>
        <v/>
      </c>
      <c r="Q37" s="127" t="str">
        <f t="shared" si="43"/>
        <v/>
      </c>
      <c r="R37" s="127" t="str">
        <f t="shared" si="43"/>
        <v/>
      </c>
      <c r="S37" s="60">
        <v>0</v>
      </c>
      <c r="T37" s="61">
        <v>0</v>
      </c>
      <c r="U37" s="54" t="str">
        <f t="shared" si="44"/>
        <v/>
      </c>
      <c r="V37" s="85">
        <v>0</v>
      </c>
      <c r="W37" s="85">
        <v>0</v>
      </c>
      <c r="X37" s="54" t="str">
        <f t="shared" si="45"/>
        <v/>
      </c>
      <c r="Y37" s="127" t="str">
        <f t="shared" si="46"/>
        <v/>
      </c>
      <c r="Z37" s="128" t="str">
        <f t="shared" si="46"/>
        <v/>
      </c>
      <c r="AA37" s="14" t="str">
        <f t="shared" si="47"/>
        <v/>
      </c>
      <c r="AB37" s="98" t="str">
        <f t="shared" si="31"/>
        <v/>
      </c>
      <c r="AC37" s="14" t="str">
        <f t="shared" si="32"/>
        <v/>
      </c>
      <c r="AD37" s="14" t="str">
        <f t="shared" si="33"/>
        <v/>
      </c>
      <c r="AH37" s="50" t="str">
        <f t="shared" si="34"/>
        <v>HIGH</v>
      </c>
      <c r="AI37" s="20" t="str">
        <f t="shared" si="48"/>
        <v/>
      </c>
      <c r="AJ37" s="50" t="str">
        <f t="shared" si="35"/>
        <v>HIGH</v>
      </c>
      <c r="AK37" s="20" t="str">
        <f t="shared" si="49"/>
        <v/>
      </c>
      <c r="AL37" s="20" t="str">
        <f t="shared" si="36"/>
        <v>NO</v>
      </c>
      <c r="AM37" s="20" t="str">
        <f t="shared" si="50"/>
        <v>NO</v>
      </c>
      <c r="AN37" s="20" t="str">
        <f t="shared" si="51"/>
        <v>The provider did not spend its budget in the prior FFY and requested a greater amount of funds in the next FFY.</v>
      </c>
      <c r="AO37" s="20" t="str">
        <f t="shared" si="37"/>
        <v>NO</v>
      </c>
      <c r="AP37" s="20" t="str">
        <f t="shared" si="52"/>
        <v>NO</v>
      </c>
      <c r="AQ37" s="20" t="str">
        <f t="shared" si="53"/>
        <v>The provider did not serve all its anticipated participants in the prior FFY; however, the provider anticipated more SNAP E&amp;T participants in the next FFY.</v>
      </c>
    </row>
    <row r="38" spans="1:44" x14ac:dyDescent="0.2">
      <c r="A38" s="124" t="s">
        <v>17</v>
      </c>
      <c r="B38" s="125" t="s">
        <v>39</v>
      </c>
      <c r="C38" s="60">
        <v>0</v>
      </c>
      <c r="D38" s="61">
        <v>0</v>
      </c>
      <c r="E38" s="54" t="str">
        <f t="shared" si="38"/>
        <v/>
      </c>
      <c r="F38" s="85">
        <v>0</v>
      </c>
      <c r="G38" s="85">
        <v>0</v>
      </c>
      <c r="H38" s="54" t="str">
        <f t="shared" si="39"/>
        <v/>
      </c>
      <c r="I38" s="127" t="str">
        <f t="shared" si="40"/>
        <v/>
      </c>
      <c r="J38" s="127" t="str">
        <f t="shared" si="40"/>
        <v/>
      </c>
      <c r="K38" s="60">
        <v>0</v>
      </c>
      <c r="L38" s="61">
        <v>0</v>
      </c>
      <c r="M38" s="54" t="str">
        <f t="shared" si="41"/>
        <v/>
      </c>
      <c r="N38" s="85">
        <v>0</v>
      </c>
      <c r="O38" s="85">
        <v>0</v>
      </c>
      <c r="P38" s="54" t="str">
        <f t="shared" si="42"/>
        <v/>
      </c>
      <c r="Q38" s="127" t="str">
        <f t="shared" si="43"/>
        <v/>
      </c>
      <c r="R38" s="127" t="str">
        <f t="shared" si="43"/>
        <v/>
      </c>
      <c r="S38" s="60">
        <v>0</v>
      </c>
      <c r="T38" s="61">
        <v>0</v>
      </c>
      <c r="U38" s="54" t="str">
        <f t="shared" si="44"/>
        <v/>
      </c>
      <c r="V38" s="85">
        <v>0</v>
      </c>
      <c r="W38" s="85">
        <v>0</v>
      </c>
      <c r="X38" s="54" t="str">
        <f t="shared" si="45"/>
        <v/>
      </c>
      <c r="Y38" s="127" t="str">
        <f t="shared" si="46"/>
        <v/>
      </c>
      <c r="Z38" s="128" t="str">
        <f t="shared" si="46"/>
        <v/>
      </c>
      <c r="AA38" s="14" t="str">
        <f t="shared" si="47"/>
        <v/>
      </c>
      <c r="AB38" s="98" t="str">
        <f t="shared" si="31"/>
        <v/>
      </c>
      <c r="AC38" s="14" t="str">
        <f t="shared" si="32"/>
        <v/>
      </c>
      <c r="AD38" s="14" t="str">
        <f t="shared" si="33"/>
        <v/>
      </c>
      <c r="AH38" s="50" t="str">
        <f t="shared" si="34"/>
        <v>HIGH</v>
      </c>
      <c r="AI38" s="20" t="str">
        <f t="shared" si="48"/>
        <v/>
      </c>
      <c r="AJ38" s="50" t="str">
        <f t="shared" si="35"/>
        <v>HIGH</v>
      </c>
      <c r="AK38" s="20" t="str">
        <f t="shared" si="49"/>
        <v/>
      </c>
      <c r="AL38" s="20" t="str">
        <f t="shared" si="36"/>
        <v>NO</v>
      </c>
      <c r="AM38" s="20" t="str">
        <f t="shared" si="50"/>
        <v>NO</v>
      </c>
      <c r="AN38" s="20" t="str">
        <f t="shared" si="51"/>
        <v>The provider did not spend its budget in the prior FFY and requested a greater amount of funds in the next FFY.</v>
      </c>
      <c r="AO38" s="20" t="str">
        <f t="shared" si="37"/>
        <v>NO</v>
      </c>
      <c r="AP38" s="20" t="str">
        <f t="shared" si="52"/>
        <v>NO</v>
      </c>
      <c r="AQ38" s="20" t="str">
        <f t="shared" si="53"/>
        <v>The provider did not serve all its anticipated participants in the prior FFY; however, the provider anticipated more SNAP E&amp;T participants in the next FFY.</v>
      </c>
    </row>
    <row r="39" spans="1:44" x14ac:dyDescent="0.2">
      <c r="A39" s="124" t="s">
        <v>18</v>
      </c>
      <c r="B39" s="125" t="s">
        <v>39</v>
      </c>
      <c r="C39" s="60">
        <v>0</v>
      </c>
      <c r="D39" s="61">
        <v>0</v>
      </c>
      <c r="E39" s="54" t="str">
        <f t="shared" si="38"/>
        <v/>
      </c>
      <c r="F39" s="85">
        <v>0</v>
      </c>
      <c r="G39" s="85">
        <v>0</v>
      </c>
      <c r="H39" s="54" t="str">
        <f t="shared" si="39"/>
        <v/>
      </c>
      <c r="I39" s="127" t="str">
        <f t="shared" si="40"/>
        <v/>
      </c>
      <c r="J39" s="127" t="str">
        <f t="shared" si="40"/>
        <v/>
      </c>
      <c r="K39" s="60">
        <v>0</v>
      </c>
      <c r="L39" s="61">
        <v>0</v>
      </c>
      <c r="M39" s="54" t="str">
        <f t="shared" si="41"/>
        <v/>
      </c>
      <c r="N39" s="85">
        <v>0</v>
      </c>
      <c r="O39" s="85">
        <v>0</v>
      </c>
      <c r="P39" s="54" t="str">
        <f t="shared" si="42"/>
        <v/>
      </c>
      <c r="Q39" s="127" t="str">
        <f t="shared" si="43"/>
        <v/>
      </c>
      <c r="R39" s="127" t="str">
        <f t="shared" si="43"/>
        <v/>
      </c>
      <c r="S39" s="60">
        <v>0</v>
      </c>
      <c r="T39" s="61">
        <v>0</v>
      </c>
      <c r="U39" s="54" t="str">
        <f t="shared" si="44"/>
        <v/>
      </c>
      <c r="V39" s="85">
        <v>0</v>
      </c>
      <c r="W39" s="85">
        <v>0</v>
      </c>
      <c r="X39" s="54" t="str">
        <f t="shared" si="45"/>
        <v/>
      </c>
      <c r="Y39" s="127" t="str">
        <f t="shared" si="46"/>
        <v/>
      </c>
      <c r="Z39" s="128" t="str">
        <f t="shared" si="46"/>
        <v/>
      </c>
      <c r="AA39" s="14" t="str">
        <f t="shared" si="47"/>
        <v/>
      </c>
      <c r="AB39" s="98" t="str">
        <f t="shared" si="31"/>
        <v/>
      </c>
      <c r="AC39" s="14" t="str">
        <f t="shared" si="32"/>
        <v/>
      </c>
      <c r="AD39" s="14" t="str">
        <f t="shared" si="33"/>
        <v/>
      </c>
      <c r="AH39" s="50" t="str">
        <f t="shared" si="34"/>
        <v>HIGH</v>
      </c>
      <c r="AI39" s="20" t="str">
        <f t="shared" si="48"/>
        <v/>
      </c>
      <c r="AJ39" s="50" t="str">
        <f t="shared" si="35"/>
        <v>HIGH</v>
      </c>
      <c r="AK39" s="20" t="str">
        <f t="shared" si="49"/>
        <v/>
      </c>
      <c r="AL39" s="20" t="str">
        <f t="shared" si="36"/>
        <v>NO</v>
      </c>
      <c r="AM39" s="20" t="str">
        <f t="shared" si="50"/>
        <v>NO</v>
      </c>
      <c r="AN39" s="20" t="str">
        <f t="shared" si="51"/>
        <v>The provider did not spend its budget in the prior FFY and requested a greater amount of funds in the next FFY.</v>
      </c>
      <c r="AO39" s="20" t="str">
        <f t="shared" si="37"/>
        <v>NO</v>
      </c>
      <c r="AP39" s="20" t="str">
        <f t="shared" si="52"/>
        <v>NO</v>
      </c>
      <c r="AQ39" s="20" t="str">
        <f t="shared" si="53"/>
        <v>The provider did not serve all its anticipated participants in the prior FFY; however, the provider anticipated more SNAP E&amp;T participants in the next FFY.</v>
      </c>
    </row>
    <row r="40" spans="1:44" x14ac:dyDescent="0.2">
      <c r="A40" s="124" t="s">
        <v>19</v>
      </c>
      <c r="B40" s="125" t="s">
        <v>36</v>
      </c>
      <c r="C40" s="60">
        <v>0</v>
      </c>
      <c r="D40" s="61">
        <v>0</v>
      </c>
      <c r="E40" s="54" t="str">
        <f t="shared" si="38"/>
        <v/>
      </c>
      <c r="F40" s="85">
        <v>0</v>
      </c>
      <c r="G40" s="85">
        <v>0</v>
      </c>
      <c r="H40" s="54" t="str">
        <f t="shared" si="39"/>
        <v/>
      </c>
      <c r="I40" s="127" t="str">
        <f t="shared" si="40"/>
        <v/>
      </c>
      <c r="J40" s="127" t="str">
        <f t="shared" si="40"/>
        <v/>
      </c>
      <c r="K40" s="60">
        <v>0</v>
      </c>
      <c r="L40" s="61">
        <v>0</v>
      </c>
      <c r="M40" s="54" t="str">
        <f t="shared" si="41"/>
        <v/>
      </c>
      <c r="N40" s="85">
        <v>0</v>
      </c>
      <c r="O40" s="85">
        <v>0</v>
      </c>
      <c r="P40" s="54" t="str">
        <f t="shared" si="42"/>
        <v/>
      </c>
      <c r="Q40" s="127" t="str">
        <f t="shared" si="43"/>
        <v/>
      </c>
      <c r="R40" s="127" t="str">
        <f t="shared" si="43"/>
        <v/>
      </c>
      <c r="S40" s="60">
        <v>0</v>
      </c>
      <c r="T40" s="61">
        <v>0</v>
      </c>
      <c r="U40" s="54" t="str">
        <f t="shared" si="44"/>
        <v/>
      </c>
      <c r="V40" s="85">
        <v>0</v>
      </c>
      <c r="W40" s="85">
        <v>0</v>
      </c>
      <c r="X40" s="54" t="str">
        <f t="shared" si="45"/>
        <v/>
      </c>
      <c r="Y40" s="127" t="str">
        <f t="shared" si="46"/>
        <v/>
      </c>
      <c r="Z40" s="128" t="str">
        <f t="shared" si="46"/>
        <v/>
      </c>
      <c r="AA40" s="14" t="str">
        <f t="shared" si="47"/>
        <v/>
      </c>
      <c r="AB40" s="98" t="str">
        <f t="shared" si="31"/>
        <v/>
      </c>
      <c r="AC40" s="14" t="str">
        <f t="shared" si="32"/>
        <v/>
      </c>
      <c r="AD40" s="14" t="str">
        <f t="shared" si="33"/>
        <v/>
      </c>
      <c r="AH40" s="50" t="str">
        <f t="shared" si="34"/>
        <v>HIGH</v>
      </c>
      <c r="AI40" s="20" t="str">
        <f t="shared" si="48"/>
        <v/>
      </c>
      <c r="AJ40" s="50" t="str">
        <f t="shared" si="35"/>
        <v>HIGH</v>
      </c>
      <c r="AK40" s="20" t="str">
        <f t="shared" si="49"/>
        <v/>
      </c>
      <c r="AL40" s="20" t="str">
        <f t="shared" si="36"/>
        <v>NO</v>
      </c>
      <c r="AM40" s="20" t="str">
        <f t="shared" si="50"/>
        <v>NO</v>
      </c>
      <c r="AN40" s="20" t="str">
        <f t="shared" si="51"/>
        <v>The provider did not spend its budget in the prior FFY and requested a greater amount of funds in the next FFY.</v>
      </c>
      <c r="AO40" s="20" t="str">
        <f t="shared" si="37"/>
        <v>NO</v>
      </c>
      <c r="AP40" s="20" t="str">
        <f t="shared" si="52"/>
        <v>NO</v>
      </c>
      <c r="AQ40" s="20" t="str">
        <f t="shared" si="53"/>
        <v>The provider did not serve all its anticipated participants in the prior FFY; however, the provider anticipated more SNAP E&amp;T participants in the next FFY.</v>
      </c>
    </row>
    <row r="41" spans="1:44" x14ac:dyDescent="0.2">
      <c r="A41" s="124" t="s">
        <v>20</v>
      </c>
      <c r="B41" s="125" t="s">
        <v>39</v>
      </c>
      <c r="C41" s="60">
        <v>0</v>
      </c>
      <c r="D41" s="61">
        <v>0</v>
      </c>
      <c r="E41" s="54" t="str">
        <f t="shared" si="38"/>
        <v/>
      </c>
      <c r="F41" s="85">
        <v>0</v>
      </c>
      <c r="G41" s="85">
        <v>0</v>
      </c>
      <c r="H41" s="54" t="str">
        <f t="shared" si="39"/>
        <v/>
      </c>
      <c r="I41" s="127" t="str">
        <f t="shared" si="40"/>
        <v/>
      </c>
      <c r="J41" s="127" t="str">
        <f t="shared" si="40"/>
        <v/>
      </c>
      <c r="K41" s="60">
        <v>0</v>
      </c>
      <c r="L41" s="61">
        <v>0</v>
      </c>
      <c r="M41" s="54" t="str">
        <f t="shared" si="41"/>
        <v/>
      </c>
      <c r="N41" s="85">
        <v>0</v>
      </c>
      <c r="O41" s="85">
        <v>0</v>
      </c>
      <c r="P41" s="54" t="str">
        <f t="shared" si="42"/>
        <v/>
      </c>
      <c r="Q41" s="127" t="str">
        <f t="shared" si="43"/>
        <v/>
      </c>
      <c r="R41" s="127" t="str">
        <f t="shared" si="43"/>
        <v/>
      </c>
      <c r="S41" s="60">
        <v>0</v>
      </c>
      <c r="T41" s="61">
        <v>0</v>
      </c>
      <c r="U41" s="54" t="str">
        <f t="shared" si="44"/>
        <v/>
      </c>
      <c r="V41" s="85">
        <v>0</v>
      </c>
      <c r="W41" s="85">
        <v>0</v>
      </c>
      <c r="X41" s="54" t="str">
        <f t="shared" si="45"/>
        <v/>
      </c>
      <c r="Y41" s="127" t="str">
        <f t="shared" si="46"/>
        <v/>
      </c>
      <c r="Z41" s="128" t="str">
        <f t="shared" si="46"/>
        <v/>
      </c>
      <c r="AA41" s="14" t="str">
        <f t="shared" si="47"/>
        <v/>
      </c>
      <c r="AB41" s="98" t="str">
        <f t="shared" si="31"/>
        <v/>
      </c>
      <c r="AC41" s="14" t="str">
        <f t="shared" si="32"/>
        <v/>
      </c>
      <c r="AD41" s="14" t="str">
        <f t="shared" si="33"/>
        <v/>
      </c>
      <c r="AH41" s="50" t="str">
        <f t="shared" si="34"/>
        <v>HIGH</v>
      </c>
      <c r="AI41" s="20" t="str">
        <f t="shared" si="48"/>
        <v/>
      </c>
      <c r="AJ41" s="50" t="str">
        <f t="shared" si="35"/>
        <v>HIGH</v>
      </c>
      <c r="AK41" s="20" t="str">
        <f t="shared" si="49"/>
        <v/>
      </c>
      <c r="AL41" s="20" t="str">
        <f t="shared" si="36"/>
        <v>NO</v>
      </c>
      <c r="AM41" s="20" t="str">
        <f t="shared" si="50"/>
        <v>NO</v>
      </c>
      <c r="AN41" s="20" t="str">
        <f t="shared" si="51"/>
        <v>The provider did not spend its budget in the prior FFY and requested a greater amount of funds in the next FFY.</v>
      </c>
      <c r="AO41" s="20" t="str">
        <f t="shared" si="37"/>
        <v>NO</v>
      </c>
      <c r="AP41" s="20" t="str">
        <f t="shared" si="52"/>
        <v>NO</v>
      </c>
      <c r="AQ41" s="20" t="str">
        <f t="shared" si="53"/>
        <v>The provider did not serve all its anticipated participants in the prior FFY; however, the provider anticipated more SNAP E&amp;T participants in the next FFY.</v>
      </c>
    </row>
    <row r="42" spans="1:44" x14ac:dyDescent="0.2">
      <c r="A42" s="124" t="s">
        <v>21</v>
      </c>
      <c r="B42" s="125" t="s">
        <v>36</v>
      </c>
      <c r="C42" s="60">
        <v>0</v>
      </c>
      <c r="D42" s="61">
        <v>0</v>
      </c>
      <c r="E42" s="54" t="str">
        <f t="shared" si="38"/>
        <v/>
      </c>
      <c r="F42" s="85">
        <v>0</v>
      </c>
      <c r="G42" s="85">
        <v>0</v>
      </c>
      <c r="H42" s="54" t="str">
        <f t="shared" si="39"/>
        <v/>
      </c>
      <c r="I42" s="127" t="str">
        <f t="shared" si="40"/>
        <v/>
      </c>
      <c r="J42" s="127" t="str">
        <f t="shared" si="40"/>
        <v/>
      </c>
      <c r="K42" s="60">
        <v>0</v>
      </c>
      <c r="L42" s="61">
        <v>0</v>
      </c>
      <c r="M42" s="54" t="str">
        <f t="shared" si="41"/>
        <v/>
      </c>
      <c r="N42" s="85">
        <v>0</v>
      </c>
      <c r="O42" s="85">
        <v>0</v>
      </c>
      <c r="P42" s="54" t="str">
        <f t="shared" si="42"/>
        <v/>
      </c>
      <c r="Q42" s="127" t="str">
        <f t="shared" si="43"/>
        <v/>
      </c>
      <c r="R42" s="127" t="str">
        <f t="shared" si="43"/>
        <v/>
      </c>
      <c r="S42" s="60">
        <v>0</v>
      </c>
      <c r="T42" s="61">
        <v>0</v>
      </c>
      <c r="U42" s="54" t="str">
        <f t="shared" si="44"/>
        <v/>
      </c>
      <c r="V42" s="85">
        <v>0</v>
      </c>
      <c r="W42" s="85">
        <v>0</v>
      </c>
      <c r="X42" s="54" t="str">
        <f t="shared" si="45"/>
        <v/>
      </c>
      <c r="Y42" s="127" t="str">
        <f t="shared" si="46"/>
        <v/>
      </c>
      <c r="Z42" s="128" t="str">
        <f t="shared" si="46"/>
        <v/>
      </c>
      <c r="AA42" s="14" t="str">
        <f t="shared" si="47"/>
        <v/>
      </c>
      <c r="AB42" s="98" t="str">
        <f t="shared" si="31"/>
        <v/>
      </c>
      <c r="AC42" s="14" t="str">
        <f t="shared" si="32"/>
        <v/>
      </c>
      <c r="AD42" s="14" t="str">
        <f t="shared" si="33"/>
        <v/>
      </c>
      <c r="AH42" s="50" t="str">
        <f t="shared" si="34"/>
        <v>HIGH</v>
      </c>
      <c r="AI42" s="20" t="str">
        <f t="shared" si="48"/>
        <v/>
      </c>
      <c r="AJ42" s="50" t="str">
        <f t="shared" si="35"/>
        <v>HIGH</v>
      </c>
      <c r="AK42" s="20" t="str">
        <f t="shared" si="49"/>
        <v/>
      </c>
      <c r="AL42" s="20" t="str">
        <f t="shared" si="36"/>
        <v>NO</v>
      </c>
      <c r="AM42" s="20" t="str">
        <f t="shared" si="50"/>
        <v>NO</v>
      </c>
      <c r="AN42" s="20" t="str">
        <f t="shared" si="51"/>
        <v>The provider did not spend its budget in the prior FFY and requested a greater amount of funds in the next FFY.</v>
      </c>
      <c r="AO42" s="20" t="str">
        <f t="shared" si="37"/>
        <v>NO</v>
      </c>
      <c r="AP42" s="20" t="str">
        <f t="shared" si="52"/>
        <v>NO</v>
      </c>
      <c r="AQ42" s="20" t="str">
        <f t="shared" si="53"/>
        <v>The provider did not serve all its anticipated participants in the prior FFY; however, the provider anticipated more SNAP E&amp;T participants in the next FFY.</v>
      </c>
    </row>
    <row r="43" spans="1:44" x14ac:dyDescent="0.2">
      <c r="A43" s="124" t="s">
        <v>22</v>
      </c>
      <c r="B43" s="125" t="s">
        <v>39</v>
      </c>
      <c r="C43" s="60">
        <v>0</v>
      </c>
      <c r="D43" s="61">
        <v>0</v>
      </c>
      <c r="E43" s="54" t="str">
        <f t="shared" si="38"/>
        <v/>
      </c>
      <c r="F43" s="85">
        <v>0</v>
      </c>
      <c r="G43" s="85">
        <v>0</v>
      </c>
      <c r="H43" s="54" t="str">
        <f t="shared" si="39"/>
        <v/>
      </c>
      <c r="I43" s="127" t="str">
        <f t="shared" si="40"/>
        <v/>
      </c>
      <c r="J43" s="127" t="str">
        <f t="shared" si="40"/>
        <v/>
      </c>
      <c r="K43" s="60">
        <v>0</v>
      </c>
      <c r="L43" s="61">
        <v>0</v>
      </c>
      <c r="M43" s="54" t="str">
        <f t="shared" si="41"/>
        <v/>
      </c>
      <c r="N43" s="85">
        <v>0</v>
      </c>
      <c r="O43" s="85">
        <v>0</v>
      </c>
      <c r="P43" s="54" t="str">
        <f t="shared" si="42"/>
        <v/>
      </c>
      <c r="Q43" s="127" t="str">
        <f t="shared" si="43"/>
        <v/>
      </c>
      <c r="R43" s="127" t="str">
        <f t="shared" si="43"/>
        <v/>
      </c>
      <c r="S43" s="60">
        <v>0</v>
      </c>
      <c r="T43" s="61">
        <v>0</v>
      </c>
      <c r="U43" s="54" t="str">
        <f t="shared" si="44"/>
        <v/>
      </c>
      <c r="V43" s="85">
        <v>0</v>
      </c>
      <c r="W43" s="85">
        <v>0</v>
      </c>
      <c r="X43" s="54" t="str">
        <f t="shared" si="45"/>
        <v/>
      </c>
      <c r="Y43" s="127" t="str">
        <f t="shared" si="46"/>
        <v/>
      </c>
      <c r="Z43" s="128" t="str">
        <f t="shared" si="46"/>
        <v/>
      </c>
      <c r="AA43" s="14" t="str">
        <f t="shared" si="47"/>
        <v/>
      </c>
      <c r="AB43" s="98" t="str">
        <f t="shared" si="31"/>
        <v/>
      </c>
      <c r="AC43" s="14" t="str">
        <f t="shared" si="32"/>
        <v/>
      </c>
      <c r="AD43" s="14" t="str">
        <f t="shared" si="33"/>
        <v/>
      </c>
      <c r="AH43" s="50" t="str">
        <f t="shared" si="34"/>
        <v>HIGH</v>
      </c>
      <c r="AI43" s="20" t="str">
        <f t="shared" si="48"/>
        <v/>
      </c>
      <c r="AJ43" s="50" t="str">
        <f t="shared" si="35"/>
        <v>HIGH</v>
      </c>
      <c r="AK43" s="20" t="str">
        <f t="shared" si="49"/>
        <v/>
      </c>
      <c r="AL43" s="20" t="str">
        <f t="shared" si="36"/>
        <v>NO</v>
      </c>
      <c r="AM43" s="20" t="str">
        <f t="shared" si="50"/>
        <v>NO</v>
      </c>
      <c r="AN43" s="20" t="str">
        <f t="shared" si="51"/>
        <v>The provider did not spend its budget in the prior FFY and requested a greater amount of funds in the next FFY.</v>
      </c>
      <c r="AO43" s="20" t="str">
        <f t="shared" si="37"/>
        <v>NO</v>
      </c>
      <c r="AP43" s="20" t="str">
        <f t="shared" si="52"/>
        <v>NO</v>
      </c>
      <c r="AQ43" s="20" t="str">
        <f t="shared" si="53"/>
        <v>The provider did not serve all its anticipated participants in the prior FFY; however, the provider anticipated more SNAP E&amp;T participants in the next FFY.</v>
      </c>
    </row>
    <row r="44" spans="1:44" x14ac:dyDescent="0.2">
      <c r="A44" s="124" t="s">
        <v>23</v>
      </c>
      <c r="B44" s="125" t="s">
        <v>39</v>
      </c>
      <c r="C44" s="60">
        <v>0</v>
      </c>
      <c r="D44" s="61">
        <v>0</v>
      </c>
      <c r="E44" s="54" t="str">
        <f t="shared" si="38"/>
        <v/>
      </c>
      <c r="F44" s="85">
        <v>0</v>
      </c>
      <c r="G44" s="85">
        <v>0</v>
      </c>
      <c r="H44" s="54" t="str">
        <f t="shared" si="39"/>
        <v/>
      </c>
      <c r="I44" s="127" t="str">
        <f t="shared" si="40"/>
        <v/>
      </c>
      <c r="J44" s="127" t="str">
        <f t="shared" si="40"/>
        <v/>
      </c>
      <c r="K44" s="60">
        <v>0</v>
      </c>
      <c r="L44" s="61">
        <v>0</v>
      </c>
      <c r="M44" s="54" t="str">
        <f t="shared" si="41"/>
        <v/>
      </c>
      <c r="N44" s="85">
        <v>0</v>
      </c>
      <c r="O44" s="85">
        <v>0</v>
      </c>
      <c r="P44" s="54" t="str">
        <f t="shared" si="42"/>
        <v/>
      </c>
      <c r="Q44" s="127" t="str">
        <f t="shared" si="43"/>
        <v/>
      </c>
      <c r="R44" s="127" t="str">
        <f t="shared" si="43"/>
        <v/>
      </c>
      <c r="S44" s="60">
        <v>0</v>
      </c>
      <c r="T44" s="61">
        <v>0</v>
      </c>
      <c r="U44" s="54" t="str">
        <f t="shared" si="44"/>
        <v/>
      </c>
      <c r="V44" s="85">
        <v>0</v>
      </c>
      <c r="W44" s="85">
        <v>0</v>
      </c>
      <c r="X44" s="54" t="str">
        <f t="shared" si="45"/>
        <v/>
      </c>
      <c r="Y44" s="127" t="str">
        <f t="shared" si="46"/>
        <v/>
      </c>
      <c r="Z44" s="128" t="str">
        <f t="shared" si="46"/>
        <v/>
      </c>
      <c r="AA44" s="14" t="str">
        <f t="shared" si="47"/>
        <v/>
      </c>
      <c r="AB44" s="98" t="str">
        <f t="shared" si="31"/>
        <v/>
      </c>
      <c r="AC44" s="14" t="str">
        <f t="shared" si="32"/>
        <v/>
      </c>
      <c r="AD44" s="14" t="str">
        <f t="shared" si="33"/>
        <v/>
      </c>
      <c r="AH44" s="50" t="str">
        <f t="shared" si="34"/>
        <v>HIGH</v>
      </c>
      <c r="AI44" s="20" t="str">
        <f t="shared" si="48"/>
        <v/>
      </c>
      <c r="AJ44" s="50" t="str">
        <f t="shared" si="35"/>
        <v>HIGH</v>
      </c>
      <c r="AK44" s="20" t="str">
        <f t="shared" si="49"/>
        <v/>
      </c>
      <c r="AL44" s="20" t="str">
        <f t="shared" si="36"/>
        <v>NO</v>
      </c>
      <c r="AM44" s="20" t="str">
        <f t="shared" si="50"/>
        <v>NO</v>
      </c>
      <c r="AN44" s="20" t="str">
        <f t="shared" si="51"/>
        <v>The provider did not spend its budget in the prior FFY and requested a greater amount of funds in the next FFY.</v>
      </c>
      <c r="AO44" s="20" t="str">
        <f t="shared" si="37"/>
        <v>NO</v>
      </c>
      <c r="AP44" s="20" t="str">
        <f t="shared" si="52"/>
        <v>NO</v>
      </c>
      <c r="AQ44" s="20" t="str">
        <f t="shared" si="53"/>
        <v>The provider did not serve all its anticipated participants in the prior FFY; however, the provider anticipated more SNAP E&amp;T participants in the next FFY.</v>
      </c>
    </row>
    <row r="45" spans="1:44" x14ac:dyDescent="0.2">
      <c r="A45" s="124" t="s">
        <v>24</v>
      </c>
      <c r="B45" s="125" t="s">
        <v>39</v>
      </c>
      <c r="C45" s="60">
        <v>0</v>
      </c>
      <c r="D45" s="61">
        <v>0</v>
      </c>
      <c r="E45" s="54" t="str">
        <f t="shared" si="38"/>
        <v/>
      </c>
      <c r="F45" s="85">
        <v>0</v>
      </c>
      <c r="G45" s="85">
        <v>0</v>
      </c>
      <c r="H45" s="54" t="str">
        <f t="shared" si="39"/>
        <v/>
      </c>
      <c r="I45" s="127" t="str">
        <f t="shared" si="40"/>
        <v/>
      </c>
      <c r="J45" s="127" t="str">
        <f t="shared" si="40"/>
        <v/>
      </c>
      <c r="K45" s="60">
        <v>0</v>
      </c>
      <c r="L45" s="61">
        <v>0</v>
      </c>
      <c r="M45" s="54" t="str">
        <f t="shared" si="41"/>
        <v/>
      </c>
      <c r="N45" s="85">
        <v>0</v>
      </c>
      <c r="O45" s="85">
        <v>0</v>
      </c>
      <c r="P45" s="54" t="str">
        <f t="shared" si="42"/>
        <v/>
      </c>
      <c r="Q45" s="127" t="str">
        <f t="shared" si="43"/>
        <v/>
      </c>
      <c r="R45" s="127" t="str">
        <f t="shared" si="43"/>
        <v/>
      </c>
      <c r="S45" s="60">
        <v>0</v>
      </c>
      <c r="T45" s="61">
        <v>0</v>
      </c>
      <c r="U45" s="54" t="str">
        <f t="shared" si="44"/>
        <v/>
      </c>
      <c r="V45" s="85">
        <v>0</v>
      </c>
      <c r="W45" s="85">
        <v>0</v>
      </c>
      <c r="X45" s="54" t="str">
        <f t="shared" si="45"/>
        <v/>
      </c>
      <c r="Y45" s="127" t="str">
        <f t="shared" si="46"/>
        <v/>
      </c>
      <c r="Z45" s="128" t="str">
        <f t="shared" si="46"/>
        <v/>
      </c>
      <c r="AA45" s="14" t="str">
        <f t="shared" si="47"/>
        <v/>
      </c>
      <c r="AB45" s="98" t="str">
        <f t="shared" si="31"/>
        <v/>
      </c>
      <c r="AC45" s="14" t="str">
        <f t="shared" si="32"/>
        <v/>
      </c>
      <c r="AD45" s="14" t="str">
        <f t="shared" si="33"/>
        <v/>
      </c>
      <c r="AH45" s="50" t="str">
        <f t="shared" si="34"/>
        <v>HIGH</v>
      </c>
      <c r="AI45" s="20" t="str">
        <f t="shared" si="48"/>
        <v/>
      </c>
      <c r="AJ45" s="50" t="str">
        <f t="shared" si="35"/>
        <v>HIGH</v>
      </c>
      <c r="AK45" s="20" t="str">
        <f t="shared" si="49"/>
        <v/>
      </c>
      <c r="AL45" s="20" t="str">
        <f t="shared" si="36"/>
        <v>NO</v>
      </c>
      <c r="AM45" s="20" t="str">
        <f t="shared" si="50"/>
        <v>NO</v>
      </c>
      <c r="AN45" s="20" t="str">
        <f t="shared" si="51"/>
        <v>The provider did not spend its budget in the prior FFY and requested a greater amount of funds in the next FFY.</v>
      </c>
      <c r="AO45" s="20" t="str">
        <f t="shared" si="37"/>
        <v>NO</v>
      </c>
      <c r="AP45" s="20" t="str">
        <f t="shared" si="52"/>
        <v>NO</v>
      </c>
      <c r="AQ45" s="20" t="str">
        <f t="shared" si="53"/>
        <v>The provider did not serve all its anticipated participants in the prior FFY; however, the provider anticipated more SNAP E&amp;T participants in the next FFY.</v>
      </c>
    </row>
    <row r="46" spans="1:44" x14ac:dyDescent="0.2">
      <c r="A46" s="124" t="s">
        <v>25</v>
      </c>
      <c r="B46" s="125" t="s">
        <v>39</v>
      </c>
      <c r="C46" s="60">
        <v>0</v>
      </c>
      <c r="D46" s="61">
        <v>0</v>
      </c>
      <c r="E46" s="54" t="str">
        <f t="shared" si="38"/>
        <v/>
      </c>
      <c r="F46" s="85">
        <v>0</v>
      </c>
      <c r="G46" s="85">
        <v>0</v>
      </c>
      <c r="H46" s="54" t="str">
        <f t="shared" si="39"/>
        <v/>
      </c>
      <c r="I46" s="127" t="str">
        <f t="shared" si="40"/>
        <v/>
      </c>
      <c r="J46" s="127" t="str">
        <f t="shared" si="40"/>
        <v/>
      </c>
      <c r="K46" s="60">
        <v>0</v>
      </c>
      <c r="L46" s="61">
        <v>0</v>
      </c>
      <c r="M46" s="54" t="str">
        <f t="shared" si="41"/>
        <v/>
      </c>
      <c r="N46" s="85">
        <v>0</v>
      </c>
      <c r="O46" s="85">
        <v>0</v>
      </c>
      <c r="P46" s="54" t="str">
        <f t="shared" si="42"/>
        <v/>
      </c>
      <c r="Q46" s="127" t="str">
        <f t="shared" si="43"/>
        <v/>
      </c>
      <c r="R46" s="127" t="str">
        <f t="shared" si="43"/>
        <v/>
      </c>
      <c r="S46" s="60">
        <v>0</v>
      </c>
      <c r="T46" s="61">
        <v>0</v>
      </c>
      <c r="U46" s="54" t="str">
        <f t="shared" si="44"/>
        <v/>
      </c>
      <c r="V46" s="85">
        <v>0</v>
      </c>
      <c r="W46" s="85">
        <v>0</v>
      </c>
      <c r="X46" s="54" t="str">
        <f t="shared" si="45"/>
        <v/>
      </c>
      <c r="Y46" s="127" t="str">
        <f t="shared" si="46"/>
        <v/>
      </c>
      <c r="Z46" s="128" t="str">
        <f t="shared" si="46"/>
        <v/>
      </c>
      <c r="AA46" s="14" t="str">
        <f t="shared" si="47"/>
        <v/>
      </c>
      <c r="AB46" s="98" t="str">
        <f t="shared" si="31"/>
        <v/>
      </c>
      <c r="AC46" s="14" t="str">
        <f t="shared" si="32"/>
        <v/>
      </c>
      <c r="AD46" s="14" t="str">
        <f t="shared" si="33"/>
        <v/>
      </c>
      <c r="AH46" s="50" t="str">
        <f t="shared" si="34"/>
        <v>HIGH</v>
      </c>
      <c r="AI46" s="20" t="str">
        <f t="shared" si="48"/>
        <v/>
      </c>
      <c r="AJ46" s="50" t="str">
        <f t="shared" si="35"/>
        <v>HIGH</v>
      </c>
      <c r="AK46" s="20" t="str">
        <f t="shared" si="49"/>
        <v/>
      </c>
      <c r="AL46" s="20" t="str">
        <f t="shared" si="36"/>
        <v>NO</v>
      </c>
      <c r="AM46" s="20" t="str">
        <f t="shared" si="50"/>
        <v>NO</v>
      </c>
      <c r="AN46" s="20" t="str">
        <f t="shared" si="51"/>
        <v>The provider did not spend its budget in the prior FFY and requested a greater amount of funds in the next FFY.</v>
      </c>
      <c r="AO46" s="20" t="str">
        <f t="shared" si="37"/>
        <v>NO</v>
      </c>
      <c r="AP46" s="20" t="str">
        <f t="shared" si="52"/>
        <v>NO</v>
      </c>
      <c r="AQ46" s="20" t="str">
        <f t="shared" si="53"/>
        <v>The provider did not serve all its anticipated participants in the prior FFY; however, the provider anticipated more SNAP E&amp;T participants in the next FFY.</v>
      </c>
    </row>
    <row r="47" spans="1:44" x14ac:dyDescent="0.2">
      <c r="A47" s="124" t="s">
        <v>26</v>
      </c>
      <c r="B47" s="125" t="s">
        <v>39</v>
      </c>
      <c r="C47" s="60">
        <v>0</v>
      </c>
      <c r="D47" s="61">
        <v>0</v>
      </c>
      <c r="E47" s="54" t="str">
        <f t="shared" si="38"/>
        <v/>
      </c>
      <c r="F47" s="85">
        <v>0</v>
      </c>
      <c r="G47" s="85">
        <v>0</v>
      </c>
      <c r="H47" s="54" t="str">
        <f t="shared" si="39"/>
        <v/>
      </c>
      <c r="I47" s="127" t="str">
        <f t="shared" si="40"/>
        <v/>
      </c>
      <c r="J47" s="127" t="str">
        <f t="shared" si="40"/>
        <v/>
      </c>
      <c r="K47" s="60">
        <v>0</v>
      </c>
      <c r="L47" s="61">
        <v>0</v>
      </c>
      <c r="M47" s="54" t="str">
        <f t="shared" si="41"/>
        <v/>
      </c>
      <c r="N47" s="85">
        <v>0</v>
      </c>
      <c r="O47" s="85">
        <v>0</v>
      </c>
      <c r="P47" s="54" t="str">
        <f t="shared" si="42"/>
        <v/>
      </c>
      <c r="Q47" s="127" t="str">
        <f t="shared" si="43"/>
        <v/>
      </c>
      <c r="R47" s="127" t="str">
        <f t="shared" si="43"/>
        <v/>
      </c>
      <c r="S47" s="60">
        <v>0</v>
      </c>
      <c r="T47" s="61">
        <v>0</v>
      </c>
      <c r="U47" s="54" t="str">
        <f t="shared" si="44"/>
        <v/>
      </c>
      <c r="V47" s="85">
        <v>0</v>
      </c>
      <c r="W47" s="85">
        <v>0</v>
      </c>
      <c r="X47" s="54" t="str">
        <f t="shared" si="45"/>
        <v/>
      </c>
      <c r="Y47" s="127" t="str">
        <f t="shared" si="46"/>
        <v/>
      </c>
      <c r="Z47" s="128" t="str">
        <f t="shared" si="46"/>
        <v/>
      </c>
      <c r="AA47" s="14" t="str">
        <f t="shared" si="47"/>
        <v/>
      </c>
      <c r="AB47" s="98" t="str">
        <f t="shared" si="31"/>
        <v/>
      </c>
      <c r="AC47" s="14" t="str">
        <f t="shared" si="32"/>
        <v/>
      </c>
      <c r="AD47" s="14" t="str">
        <f t="shared" si="33"/>
        <v/>
      </c>
      <c r="AH47" s="50" t="str">
        <f t="shared" si="34"/>
        <v>HIGH</v>
      </c>
      <c r="AI47" s="20" t="str">
        <f t="shared" si="48"/>
        <v/>
      </c>
      <c r="AJ47" s="50" t="str">
        <f t="shared" si="35"/>
        <v>HIGH</v>
      </c>
      <c r="AK47" s="20" t="str">
        <f t="shared" si="49"/>
        <v/>
      </c>
      <c r="AL47" s="20" t="str">
        <f t="shared" si="36"/>
        <v>NO</v>
      </c>
      <c r="AM47" s="20" t="str">
        <f t="shared" si="50"/>
        <v>NO</v>
      </c>
      <c r="AN47" s="20" t="str">
        <f t="shared" si="51"/>
        <v>The provider did not spend its budget in the prior FFY and requested a greater amount of funds in the next FFY.</v>
      </c>
      <c r="AO47" s="20" t="str">
        <f t="shared" si="37"/>
        <v>NO</v>
      </c>
      <c r="AP47" s="20" t="str">
        <f t="shared" si="52"/>
        <v>NO</v>
      </c>
      <c r="AQ47" s="20" t="str">
        <f t="shared" si="53"/>
        <v>The provider did not serve all its anticipated participants in the prior FFY; however, the provider anticipated more SNAP E&amp;T participants in the next FFY.</v>
      </c>
    </row>
    <row r="48" spans="1:44" x14ac:dyDescent="0.2">
      <c r="A48" s="124" t="s">
        <v>27</v>
      </c>
      <c r="B48" s="125" t="s">
        <v>39</v>
      </c>
      <c r="C48" s="60">
        <v>0</v>
      </c>
      <c r="D48" s="61">
        <v>0</v>
      </c>
      <c r="E48" s="54" t="str">
        <f t="shared" si="38"/>
        <v/>
      </c>
      <c r="F48" s="85">
        <v>0</v>
      </c>
      <c r="G48" s="85">
        <v>0</v>
      </c>
      <c r="H48" s="54" t="str">
        <f t="shared" si="39"/>
        <v/>
      </c>
      <c r="I48" s="127" t="str">
        <f t="shared" si="40"/>
        <v/>
      </c>
      <c r="J48" s="127" t="str">
        <f t="shared" si="40"/>
        <v/>
      </c>
      <c r="K48" s="60">
        <v>0</v>
      </c>
      <c r="L48" s="61">
        <v>0</v>
      </c>
      <c r="M48" s="54" t="str">
        <f t="shared" si="41"/>
        <v/>
      </c>
      <c r="N48" s="85">
        <v>0</v>
      </c>
      <c r="O48" s="85">
        <v>0</v>
      </c>
      <c r="P48" s="54" t="str">
        <f t="shared" si="42"/>
        <v/>
      </c>
      <c r="Q48" s="127" t="str">
        <f t="shared" si="43"/>
        <v/>
      </c>
      <c r="R48" s="127" t="str">
        <f t="shared" si="43"/>
        <v/>
      </c>
      <c r="S48" s="60">
        <v>0</v>
      </c>
      <c r="T48" s="61">
        <v>0</v>
      </c>
      <c r="U48" s="54" t="str">
        <f t="shared" si="44"/>
        <v/>
      </c>
      <c r="V48" s="85">
        <v>0</v>
      </c>
      <c r="W48" s="85">
        <v>0</v>
      </c>
      <c r="X48" s="54" t="str">
        <f t="shared" si="45"/>
        <v/>
      </c>
      <c r="Y48" s="127" t="str">
        <f t="shared" si="46"/>
        <v/>
      </c>
      <c r="Z48" s="128" t="str">
        <f t="shared" si="46"/>
        <v/>
      </c>
      <c r="AA48" s="14" t="str">
        <f t="shared" si="47"/>
        <v/>
      </c>
      <c r="AB48" s="98" t="str">
        <f t="shared" si="31"/>
        <v/>
      </c>
      <c r="AC48" s="14" t="str">
        <f t="shared" si="32"/>
        <v/>
      </c>
      <c r="AD48" s="14" t="str">
        <f t="shared" si="33"/>
        <v/>
      </c>
      <c r="AH48" s="50" t="str">
        <f t="shared" si="34"/>
        <v>HIGH</v>
      </c>
      <c r="AI48" s="20" t="str">
        <f t="shared" si="48"/>
        <v/>
      </c>
      <c r="AJ48" s="50" t="str">
        <f t="shared" si="35"/>
        <v>HIGH</v>
      </c>
      <c r="AK48" s="20" t="str">
        <f t="shared" si="49"/>
        <v/>
      </c>
      <c r="AL48" s="20" t="str">
        <f t="shared" si="36"/>
        <v>NO</v>
      </c>
      <c r="AM48" s="20" t="str">
        <f t="shared" si="50"/>
        <v>NO</v>
      </c>
      <c r="AN48" s="20" t="str">
        <f t="shared" si="51"/>
        <v>The provider did not spend its budget in the prior FFY and requested a greater amount of funds in the next FFY.</v>
      </c>
      <c r="AO48" s="20" t="str">
        <f t="shared" si="37"/>
        <v>NO</v>
      </c>
      <c r="AP48" s="20" t="str">
        <f t="shared" si="52"/>
        <v>NO</v>
      </c>
      <c r="AQ48" s="20" t="str">
        <f t="shared" si="53"/>
        <v>The provider did not serve all its anticipated participants in the prior FFY; however, the provider anticipated more SNAP E&amp;T participants in the next FFY.</v>
      </c>
    </row>
    <row r="49" spans="1:43" x14ac:dyDescent="0.2">
      <c r="A49" s="124" t="s">
        <v>28</v>
      </c>
      <c r="B49" s="125" t="s">
        <v>39</v>
      </c>
      <c r="C49" s="60">
        <v>0</v>
      </c>
      <c r="D49" s="61">
        <v>0</v>
      </c>
      <c r="E49" s="54" t="str">
        <f t="shared" si="38"/>
        <v/>
      </c>
      <c r="F49" s="85">
        <v>0</v>
      </c>
      <c r="G49" s="85">
        <v>0</v>
      </c>
      <c r="H49" s="54" t="str">
        <f t="shared" si="39"/>
        <v/>
      </c>
      <c r="I49" s="127" t="str">
        <f t="shared" si="40"/>
        <v/>
      </c>
      <c r="J49" s="127" t="str">
        <f t="shared" si="40"/>
        <v/>
      </c>
      <c r="K49" s="60">
        <v>0</v>
      </c>
      <c r="L49" s="61">
        <v>0</v>
      </c>
      <c r="M49" s="54" t="str">
        <f t="shared" si="41"/>
        <v/>
      </c>
      <c r="N49" s="85">
        <v>0</v>
      </c>
      <c r="O49" s="85">
        <v>0</v>
      </c>
      <c r="P49" s="54" t="str">
        <f t="shared" si="42"/>
        <v/>
      </c>
      <c r="Q49" s="127" t="str">
        <f t="shared" si="43"/>
        <v/>
      </c>
      <c r="R49" s="127" t="str">
        <f t="shared" si="43"/>
        <v/>
      </c>
      <c r="S49" s="60">
        <v>0</v>
      </c>
      <c r="T49" s="61">
        <v>0</v>
      </c>
      <c r="U49" s="54" t="str">
        <f t="shared" si="44"/>
        <v/>
      </c>
      <c r="V49" s="85">
        <v>0</v>
      </c>
      <c r="W49" s="85">
        <v>0</v>
      </c>
      <c r="X49" s="54" t="str">
        <f t="shared" si="45"/>
        <v/>
      </c>
      <c r="Y49" s="127" t="str">
        <f t="shared" si="46"/>
        <v/>
      </c>
      <c r="Z49" s="128" t="str">
        <f t="shared" si="46"/>
        <v/>
      </c>
      <c r="AA49" s="14" t="str">
        <f t="shared" si="47"/>
        <v/>
      </c>
      <c r="AB49" s="98" t="str">
        <f t="shared" si="31"/>
        <v/>
      </c>
      <c r="AC49" s="14" t="str">
        <f t="shared" si="32"/>
        <v/>
      </c>
      <c r="AD49" s="14" t="str">
        <f t="shared" si="33"/>
        <v/>
      </c>
      <c r="AH49" s="50" t="str">
        <f t="shared" si="34"/>
        <v>HIGH</v>
      </c>
      <c r="AI49" s="20" t="str">
        <f t="shared" si="48"/>
        <v/>
      </c>
      <c r="AJ49" s="50" t="str">
        <f t="shared" si="35"/>
        <v>HIGH</v>
      </c>
      <c r="AK49" s="20" t="str">
        <f t="shared" si="49"/>
        <v/>
      </c>
      <c r="AL49" s="20" t="str">
        <f t="shared" si="36"/>
        <v>NO</v>
      </c>
      <c r="AM49" s="20" t="str">
        <f t="shared" si="50"/>
        <v>NO</v>
      </c>
      <c r="AN49" s="20" t="str">
        <f t="shared" si="51"/>
        <v>The provider did not spend its budget in the prior FFY and requested a greater amount of funds in the next FFY.</v>
      </c>
      <c r="AO49" s="20" t="str">
        <f t="shared" si="37"/>
        <v>NO</v>
      </c>
      <c r="AP49" s="20" t="str">
        <f t="shared" si="52"/>
        <v>NO</v>
      </c>
      <c r="AQ49" s="20" t="str">
        <f t="shared" si="53"/>
        <v>The provider did not serve all its anticipated participants in the prior FFY; however, the provider anticipated more SNAP E&amp;T participants in the next FFY.</v>
      </c>
    </row>
    <row r="50" spans="1:43" x14ac:dyDescent="0.2">
      <c r="A50" s="124" t="s">
        <v>29</v>
      </c>
      <c r="B50" s="125" t="s">
        <v>39</v>
      </c>
      <c r="C50" s="60">
        <v>0</v>
      </c>
      <c r="D50" s="61">
        <v>0</v>
      </c>
      <c r="E50" s="54" t="str">
        <f t="shared" si="38"/>
        <v/>
      </c>
      <c r="F50" s="85">
        <v>0</v>
      </c>
      <c r="G50" s="85">
        <v>0</v>
      </c>
      <c r="H50" s="54" t="str">
        <f t="shared" si="39"/>
        <v/>
      </c>
      <c r="I50" s="127" t="str">
        <f t="shared" si="40"/>
        <v/>
      </c>
      <c r="J50" s="127" t="str">
        <f t="shared" si="40"/>
        <v/>
      </c>
      <c r="K50" s="60">
        <v>0</v>
      </c>
      <c r="L50" s="61">
        <v>0</v>
      </c>
      <c r="M50" s="54" t="str">
        <f t="shared" si="41"/>
        <v/>
      </c>
      <c r="N50" s="85">
        <v>0</v>
      </c>
      <c r="O50" s="85">
        <v>0</v>
      </c>
      <c r="P50" s="54" t="str">
        <f t="shared" si="42"/>
        <v/>
      </c>
      <c r="Q50" s="127" t="str">
        <f t="shared" si="43"/>
        <v/>
      </c>
      <c r="R50" s="127" t="str">
        <f t="shared" si="43"/>
        <v/>
      </c>
      <c r="S50" s="60">
        <v>0</v>
      </c>
      <c r="T50" s="61">
        <v>0</v>
      </c>
      <c r="U50" s="54" t="str">
        <f t="shared" si="44"/>
        <v/>
      </c>
      <c r="V50" s="85">
        <v>0</v>
      </c>
      <c r="W50" s="85">
        <v>0</v>
      </c>
      <c r="X50" s="54" t="str">
        <f t="shared" si="45"/>
        <v/>
      </c>
      <c r="Y50" s="127" t="str">
        <f t="shared" si="46"/>
        <v/>
      </c>
      <c r="Z50" s="128" t="str">
        <f t="shared" si="46"/>
        <v/>
      </c>
      <c r="AA50" s="14" t="str">
        <f t="shared" si="47"/>
        <v/>
      </c>
      <c r="AB50" s="98" t="str">
        <f t="shared" si="31"/>
        <v/>
      </c>
      <c r="AC50" s="14" t="str">
        <f t="shared" si="32"/>
        <v/>
      </c>
      <c r="AD50" s="14" t="str">
        <f t="shared" si="33"/>
        <v/>
      </c>
      <c r="AH50" s="50" t="str">
        <f t="shared" si="34"/>
        <v>HIGH</v>
      </c>
      <c r="AI50" s="20" t="str">
        <f t="shared" si="48"/>
        <v/>
      </c>
      <c r="AJ50" s="50" t="str">
        <f t="shared" si="35"/>
        <v>HIGH</v>
      </c>
      <c r="AK50" s="20" t="str">
        <f t="shared" si="49"/>
        <v/>
      </c>
      <c r="AL50" s="20" t="str">
        <f t="shared" si="36"/>
        <v>NO</v>
      </c>
      <c r="AM50" s="20" t="str">
        <f t="shared" si="50"/>
        <v>NO</v>
      </c>
      <c r="AN50" s="20" t="str">
        <f t="shared" si="51"/>
        <v>The provider did not spend its budget in the prior FFY and requested a greater amount of funds in the next FFY.</v>
      </c>
      <c r="AO50" s="20" t="str">
        <f t="shared" si="37"/>
        <v>NO</v>
      </c>
      <c r="AP50" s="20" t="str">
        <f t="shared" si="52"/>
        <v>NO</v>
      </c>
      <c r="AQ50" s="20" t="str">
        <f t="shared" si="53"/>
        <v>The provider did not serve all its anticipated participants in the prior FFY; however, the provider anticipated more SNAP E&amp;T participants in the next FFY.</v>
      </c>
    </row>
    <row r="51" spans="1:43" x14ac:dyDescent="0.2">
      <c r="A51" s="124" t="s">
        <v>30</v>
      </c>
      <c r="B51" s="125" t="s">
        <v>39</v>
      </c>
      <c r="C51" s="60">
        <v>0</v>
      </c>
      <c r="D51" s="61">
        <v>0</v>
      </c>
      <c r="E51" s="54" t="str">
        <f t="shared" si="38"/>
        <v/>
      </c>
      <c r="F51" s="85">
        <v>0</v>
      </c>
      <c r="G51" s="85">
        <v>0</v>
      </c>
      <c r="H51" s="54" t="str">
        <f t="shared" si="39"/>
        <v/>
      </c>
      <c r="I51" s="127" t="str">
        <f t="shared" si="40"/>
        <v/>
      </c>
      <c r="J51" s="127" t="str">
        <f t="shared" si="40"/>
        <v/>
      </c>
      <c r="K51" s="60">
        <v>0</v>
      </c>
      <c r="L51" s="61">
        <v>0</v>
      </c>
      <c r="M51" s="54" t="str">
        <f t="shared" si="41"/>
        <v/>
      </c>
      <c r="N51" s="85">
        <v>0</v>
      </c>
      <c r="O51" s="85">
        <v>0</v>
      </c>
      <c r="P51" s="54" t="str">
        <f t="shared" si="42"/>
        <v/>
      </c>
      <c r="Q51" s="127" t="str">
        <f t="shared" si="43"/>
        <v/>
      </c>
      <c r="R51" s="127" t="str">
        <f t="shared" si="43"/>
        <v/>
      </c>
      <c r="S51" s="60">
        <v>0</v>
      </c>
      <c r="T51" s="61">
        <v>0</v>
      </c>
      <c r="U51" s="54" t="str">
        <f t="shared" si="44"/>
        <v/>
      </c>
      <c r="V51" s="85">
        <v>0</v>
      </c>
      <c r="W51" s="85">
        <v>0</v>
      </c>
      <c r="X51" s="54" t="str">
        <f t="shared" si="45"/>
        <v/>
      </c>
      <c r="Y51" s="127" t="str">
        <f t="shared" si="46"/>
        <v/>
      </c>
      <c r="Z51" s="128" t="str">
        <f t="shared" si="46"/>
        <v/>
      </c>
      <c r="AA51" s="14" t="str">
        <f t="shared" si="47"/>
        <v/>
      </c>
      <c r="AB51" s="98" t="str">
        <f t="shared" si="31"/>
        <v/>
      </c>
      <c r="AC51" s="14" t="str">
        <f t="shared" si="32"/>
        <v/>
      </c>
      <c r="AD51" s="14" t="str">
        <f t="shared" si="33"/>
        <v/>
      </c>
      <c r="AH51" s="50" t="str">
        <f t="shared" si="34"/>
        <v>HIGH</v>
      </c>
      <c r="AI51" s="20" t="str">
        <f t="shared" si="48"/>
        <v/>
      </c>
      <c r="AJ51" s="50" t="str">
        <f t="shared" si="35"/>
        <v>HIGH</v>
      </c>
      <c r="AK51" s="20" t="str">
        <f t="shared" si="49"/>
        <v/>
      </c>
      <c r="AL51" s="20" t="str">
        <f t="shared" si="36"/>
        <v>NO</v>
      </c>
      <c r="AM51" s="20" t="str">
        <f t="shared" si="50"/>
        <v>NO</v>
      </c>
      <c r="AN51" s="20" t="str">
        <f t="shared" si="51"/>
        <v>The provider did not spend its budget in the prior FFY and requested a greater amount of funds in the next FFY.</v>
      </c>
      <c r="AO51" s="20" t="str">
        <f t="shared" si="37"/>
        <v>NO</v>
      </c>
      <c r="AP51" s="20" t="str">
        <f t="shared" si="52"/>
        <v>NO</v>
      </c>
      <c r="AQ51" s="20" t="str">
        <f t="shared" si="53"/>
        <v>The provider did not serve all its anticipated participants in the prior FFY; however, the provider anticipated more SNAP E&amp;T participants in the next FFY.</v>
      </c>
    </row>
    <row r="52" spans="1:43" x14ac:dyDescent="0.2">
      <c r="A52" s="124" t="s">
        <v>31</v>
      </c>
      <c r="B52" s="125" t="s">
        <v>39</v>
      </c>
      <c r="C52" s="60">
        <v>0</v>
      </c>
      <c r="D52" s="61">
        <v>0</v>
      </c>
      <c r="E52" s="54" t="str">
        <f t="shared" si="38"/>
        <v/>
      </c>
      <c r="F52" s="85">
        <v>0</v>
      </c>
      <c r="G52" s="85">
        <v>0</v>
      </c>
      <c r="H52" s="54" t="str">
        <f t="shared" si="39"/>
        <v/>
      </c>
      <c r="I52" s="127" t="str">
        <f t="shared" si="40"/>
        <v/>
      </c>
      <c r="J52" s="127" t="str">
        <f t="shared" si="40"/>
        <v/>
      </c>
      <c r="K52" s="60">
        <v>0</v>
      </c>
      <c r="L52" s="61">
        <v>0</v>
      </c>
      <c r="M52" s="54" t="str">
        <f t="shared" si="41"/>
        <v/>
      </c>
      <c r="N52" s="85">
        <v>0</v>
      </c>
      <c r="O52" s="85">
        <v>0</v>
      </c>
      <c r="P52" s="54" t="str">
        <f t="shared" si="42"/>
        <v/>
      </c>
      <c r="Q52" s="127" t="str">
        <f t="shared" si="43"/>
        <v/>
      </c>
      <c r="R52" s="127" t="str">
        <f t="shared" si="43"/>
        <v/>
      </c>
      <c r="S52" s="60">
        <v>0</v>
      </c>
      <c r="T52" s="61">
        <v>0</v>
      </c>
      <c r="U52" s="54" t="str">
        <f t="shared" si="44"/>
        <v/>
      </c>
      <c r="V52" s="85">
        <v>0</v>
      </c>
      <c r="W52" s="85">
        <v>0</v>
      </c>
      <c r="X52" s="54" t="str">
        <f t="shared" si="45"/>
        <v/>
      </c>
      <c r="Y52" s="127" t="str">
        <f t="shared" si="46"/>
        <v/>
      </c>
      <c r="Z52" s="128" t="str">
        <f t="shared" si="46"/>
        <v/>
      </c>
      <c r="AA52" s="14" t="str">
        <f t="shared" si="47"/>
        <v/>
      </c>
      <c r="AB52" s="98" t="str">
        <f t="shared" si="31"/>
        <v/>
      </c>
      <c r="AC52" s="14" t="str">
        <f t="shared" si="32"/>
        <v/>
      </c>
      <c r="AD52" s="14" t="str">
        <f t="shared" si="33"/>
        <v/>
      </c>
      <c r="AH52" s="50" t="str">
        <f t="shared" si="34"/>
        <v>HIGH</v>
      </c>
      <c r="AI52" s="20" t="str">
        <f t="shared" si="48"/>
        <v/>
      </c>
      <c r="AJ52" s="50" t="str">
        <f t="shared" si="35"/>
        <v>HIGH</v>
      </c>
      <c r="AK52" s="20" t="str">
        <f t="shared" si="49"/>
        <v/>
      </c>
      <c r="AL52" s="20" t="str">
        <f t="shared" si="36"/>
        <v>NO</v>
      </c>
      <c r="AM52" s="20" t="str">
        <f t="shared" si="50"/>
        <v>NO</v>
      </c>
      <c r="AN52" s="20" t="str">
        <f t="shared" si="51"/>
        <v>The provider did not spend its budget in the prior FFY and requested a greater amount of funds in the next FFY.</v>
      </c>
      <c r="AO52" s="20" t="str">
        <f t="shared" si="37"/>
        <v>NO</v>
      </c>
      <c r="AP52" s="20" t="str">
        <f t="shared" si="52"/>
        <v>NO</v>
      </c>
      <c r="AQ52" s="20" t="str">
        <f t="shared" si="53"/>
        <v>The provider did not serve all its anticipated participants in the prior FFY; however, the provider anticipated more SNAP E&amp;T participants in the next FFY.</v>
      </c>
    </row>
    <row r="53" spans="1:43" x14ac:dyDescent="0.2">
      <c r="A53" s="124" t="s">
        <v>32</v>
      </c>
      <c r="B53" s="125" t="s">
        <v>39</v>
      </c>
      <c r="C53" s="60">
        <v>0</v>
      </c>
      <c r="D53" s="61">
        <v>0</v>
      </c>
      <c r="E53" s="54" t="str">
        <f t="shared" si="38"/>
        <v/>
      </c>
      <c r="F53" s="85">
        <v>0</v>
      </c>
      <c r="G53" s="85">
        <v>0</v>
      </c>
      <c r="H53" s="54" t="str">
        <f t="shared" si="39"/>
        <v/>
      </c>
      <c r="I53" s="127" t="str">
        <f t="shared" si="40"/>
        <v/>
      </c>
      <c r="J53" s="127" t="str">
        <f t="shared" si="40"/>
        <v/>
      </c>
      <c r="K53" s="60">
        <v>0</v>
      </c>
      <c r="L53" s="61">
        <v>0</v>
      </c>
      <c r="M53" s="54" t="str">
        <f t="shared" si="41"/>
        <v/>
      </c>
      <c r="N53" s="85">
        <v>0</v>
      </c>
      <c r="O53" s="85">
        <v>0</v>
      </c>
      <c r="P53" s="54" t="str">
        <f t="shared" si="42"/>
        <v/>
      </c>
      <c r="Q53" s="127" t="str">
        <f t="shared" si="43"/>
        <v/>
      </c>
      <c r="R53" s="127" t="str">
        <f t="shared" si="43"/>
        <v/>
      </c>
      <c r="S53" s="60">
        <v>0</v>
      </c>
      <c r="T53" s="61">
        <v>0</v>
      </c>
      <c r="U53" s="54" t="str">
        <f t="shared" si="44"/>
        <v/>
      </c>
      <c r="V53" s="85">
        <v>0</v>
      </c>
      <c r="W53" s="85">
        <v>0</v>
      </c>
      <c r="X53" s="54" t="str">
        <f t="shared" si="45"/>
        <v/>
      </c>
      <c r="Y53" s="127" t="str">
        <f t="shared" si="46"/>
        <v/>
      </c>
      <c r="Z53" s="128" t="str">
        <f t="shared" si="46"/>
        <v/>
      </c>
      <c r="AA53" s="14" t="str">
        <f t="shared" si="47"/>
        <v/>
      </c>
      <c r="AB53" s="98" t="str">
        <f t="shared" si="31"/>
        <v/>
      </c>
      <c r="AC53" s="14" t="str">
        <f t="shared" si="32"/>
        <v/>
      </c>
      <c r="AD53" s="14" t="str">
        <f t="shared" si="33"/>
        <v/>
      </c>
      <c r="AH53" s="50" t="str">
        <f t="shared" si="34"/>
        <v>HIGH</v>
      </c>
      <c r="AI53" s="20" t="str">
        <f t="shared" si="48"/>
        <v/>
      </c>
      <c r="AJ53" s="50" t="str">
        <f t="shared" si="35"/>
        <v>HIGH</v>
      </c>
      <c r="AK53" s="20" t="str">
        <f t="shared" si="49"/>
        <v/>
      </c>
      <c r="AL53" s="20" t="str">
        <f t="shared" si="36"/>
        <v>NO</v>
      </c>
      <c r="AM53" s="20" t="str">
        <f t="shared" si="50"/>
        <v>NO</v>
      </c>
      <c r="AN53" s="20" t="str">
        <f t="shared" si="51"/>
        <v>The provider did not spend its budget in the prior FFY and requested a greater amount of funds in the next FFY.</v>
      </c>
      <c r="AO53" s="20" t="str">
        <f t="shared" si="37"/>
        <v>NO</v>
      </c>
      <c r="AP53" s="20" t="str">
        <f t="shared" si="52"/>
        <v>NO</v>
      </c>
      <c r="AQ53" s="20" t="str">
        <f t="shared" si="53"/>
        <v>The provider did not serve all its anticipated participants in the prior FFY; however, the provider anticipated more SNAP E&amp;T participants in the next FFY.</v>
      </c>
    </row>
    <row r="54" spans="1:43" x14ac:dyDescent="0.2">
      <c r="A54" s="124" t="s">
        <v>33</v>
      </c>
      <c r="B54" s="125" t="s">
        <v>39</v>
      </c>
      <c r="C54" s="60">
        <v>0</v>
      </c>
      <c r="D54" s="61">
        <v>0</v>
      </c>
      <c r="E54" s="54" t="str">
        <f t="shared" si="38"/>
        <v/>
      </c>
      <c r="F54" s="85">
        <v>0</v>
      </c>
      <c r="G54" s="85">
        <v>0</v>
      </c>
      <c r="H54" s="54" t="str">
        <f t="shared" si="39"/>
        <v/>
      </c>
      <c r="I54" s="127" t="str">
        <f t="shared" si="40"/>
        <v/>
      </c>
      <c r="J54" s="127" t="str">
        <f t="shared" si="40"/>
        <v/>
      </c>
      <c r="K54" s="60">
        <v>0</v>
      </c>
      <c r="L54" s="61">
        <v>0</v>
      </c>
      <c r="M54" s="54" t="str">
        <f t="shared" si="41"/>
        <v/>
      </c>
      <c r="N54" s="85">
        <v>0</v>
      </c>
      <c r="O54" s="85">
        <v>0</v>
      </c>
      <c r="P54" s="54" t="str">
        <f t="shared" si="42"/>
        <v/>
      </c>
      <c r="Q54" s="127" t="str">
        <f t="shared" si="43"/>
        <v/>
      </c>
      <c r="R54" s="127" t="str">
        <f t="shared" si="43"/>
        <v/>
      </c>
      <c r="S54" s="60">
        <v>0</v>
      </c>
      <c r="T54" s="61">
        <v>0</v>
      </c>
      <c r="U54" s="54" t="str">
        <f t="shared" si="44"/>
        <v/>
      </c>
      <c r="V54" s="85">
        <v>0</v>
      </c>
      <c r="W54" s="85">
        <v>0</v>
      </c>
      <c r="X54" s="54" t="str">
        <f t="shared" si="45"/>
        <v/>
      </c>
      <c r="Y54" s="127" t="str">
        <f t="shared" si="46"/>
        <v/>
      </c>
      <c r="Z54" s="128" t="str">
        <f t="shared" si="46"/>
        <v/>
      </c>
      <c r="AA54" s="14" t="str">
        <f t="shared" si="47"/>
        <v/>
      </c>
      <c r="AB54" s="98" t="str">
        <f t="shared" si="31"/>
        <v/>
      </c>
      <c r="AC54" s="14" t="str">
        <f t="shared" si="32"/>
        <v/>
      </c>
      <c r="AD54" s="14" t="str">
        <f t="shared" si="33"/>
        <v/>
      </c>
      <c r="AH54" s="50" t="str">
        <f t="shared" si="34"/>
        <v>HIGH</v>
      </c>
      <c r="AI54" s="20" t="str">
        <f t="shared" si="48"/>
        <v/>
      </c>
      <c r="AJ54" s="50" t="str">
        <f t="shared" si="35"/>
        <v>HIGH</v>
      </c>
      <c r="AK54" s="20" t="str">
        <f t="shared" si="49"/>
        <v/>
      </c>
      <c r="AL54" s="20" t="str">
        <f t="shared" si="36"/>
        <v>NO</v>
      </c>
      <c r="AM54" s="20" t="str">
        <f t="shared" si="50"/>
        <v>NO</v>
      </c>
      <c r="AN54" s="20" t="str">
        <f t="shared" si="51"/>
        <v>The provider did not spend its budget in the prior FFY and requested a greater amount of funds in the next FFY.</v>
      </c>
      <c r="AO54" s="20" t="str">
        <f t="shared" si="37"/>
        <v>NO</v>
      </c>
      <c r="AP54" s="20" t="str">
        <f t="shared" si="52"/>
        <v>NO</v>
      </c>
      <c r="AQ54" s="20" t="str">
        <f t="shared" si="53"/>
        <v>The provider did not serve all its anticipated participants in the prior FFY; however, the provider anticipated more SNAP E&amp;T participants in the next FFY.</v>
      </c>
    </row>
    <row r="55" spans="1:43" x14ac:dyDescent="0.2">
      <c r="A55" s="124" t="s">
        <v>34</v>
      </c>
      <c r="B55" s="125" t="s">
        <v>39</v>
      </c>
      <c r="C55" s="60">
        <v>0</v>
      </c>
      <c r="D55" s="61">
        <v>0</v>
      </c>
      <c r="E55" s="54" t="str">
        <f t="shared" si="38"/>
        <v/>
      </c>
      <c r="F55" s="85">
        <v>0</v>
      </c>
      <c r="G55" s="85">
        <v>0</v>
      </c>
      <c r="H55" s="54" t="str">
        <f t="shared" si="39"/>
        <v/>
      </c>
      <c r="I55" s="127" t="str">
        <f t="shared" si="40"/>
        <v/>
      </c>
      <c r="J55" s="127" t="str">
        <f t="shared" si="40"/>
        <v/>
      </c>
      <c r="K55" s="60">
        <v>0</v>
      </c>
      <c r="L55" s="61">
        <v>0</v>
      </c>
      <c r="M55" s="54" t="str">
        <f t="shared" si="41"/>
        <v/>
      </c>
      <c r="N55" s="85">
        <v>0</v>
      </c>
      <c r="O55" s="85">
        <v>0</v>
      </c>
      <c r="P55" s="54" t="str">
        <f t="shared" si="42"/>
        <v/>
      </c>
      <c r="Q55" s="127" t="str">
        <f t="shared" si="43"/>
        <v/>
      </c>
      <c r="R55" s="128" t="str">
        <f t="shared" si="43"/>
        <v/>
      </c>
      <c r="S55" s="60">
        <v>0</v>
      </c>
      <c r="T55" s="61">
        <v>0</v>
      </c>
      <c r="U55" s="54" t="str">
        <f t="shared" si="44"/>
        <v/>
      </c>
      <c r="V55" s="85">
        <v>0</v>
      </c>
      <c r="W55" s="85">
        <v>0</v>
      </c>
      <c r="X55" s="54" t="str">
        <f t="shared" si="45"/>
        <v/>
      </c>
      <c r="Y55" s="127" t="str">
        <f t="shared" si="46"/>
        <v/>
      </c>
      <c r="Z55" s="128" t="str">
        <f t="shared" si="46"/>
        <v/>
      </c>
      <c r="AA55" s="14" t="str">
        <f>IF(OR(AJ55="LOW",AJ55="HIGH"),AI55,"OK")</f>
        <v/>
      </c>
      <c r="AB55" s="98" t="str">
        <f t="shared" si="31"/>
        <v/>
      </c>
      <c r="AC55" s="14" t="str">
        <f t="shared" si="32"/>
        <v/>
      </c>
      <c r="AD55" s="14" t="str">
        <f t="shared" si="33"/>
        <v/>
      </c>
      <c r="AH55" s="50" t="str">
        <f t="shared" si="34"/>
        <v>HIGH</v>
      </c>
      <c r="AI55" s="20" t="str">
        <f t="shared" si="48"/>
        <v/>
      </c>
      <c r="AJ55" s="50" t="str">
        <f t="shared" si="35"/>
        <v>HIGH</v>
      </c>
      <c r="AK55" s="20" t="str">
        <f t="shared" si="49"/>
        <v/>
      </c>
      <c r="AL55" s="20" t="str">
        <f t="shared" si="36"/>
        <v>NO</v>
      </c>
      <c r="AM55" s="20" t="str">
        <f t="shared" si="50"/>
        <v>NO</v>
      </c>
      <c r="AN55" s="20" t="str">
        <f t="shared" si="51"/>
        <v>The provider did not spend its budget in the prior FFY and requested a greater amount of funds in the next FFY.</v>
      </c>
      <c r="AO55" s="20" t="str">
        <f t="shared" si="37"/>
        <v>NO</v>
      </c>
      <c r="AP55" s="20" t="str">
        <f t="shared" si="52"/>
        <v>NO</v>
      </c>
      <c r="AQ55" s="20" t="str">
        <f t="shared" si="53"/>
        <v>The provider did not serve all its anticipated participants in the prior FFY; however, the provider anticipated more SNAP E&amp;T participants in the next FFY.</v>
      </c>
    </row>
    <row r="56" spans="1:43" ht="13.5" thickBot="1" x14ac:dyDescent="0.25">
      <c r="A56" s="134" t="s">
        <v>35</v>
      </c>
      <c r="B56" s="189" t="s">
        <v>39</v>
      </c>
      <c r="C56" s="171">
        <v>0</v>
      </c>
      <c r="D56" s="135">
        <v>0</v>
      </c>
      <c r="E56" s="89" t="str">
        <f t="shared" si="38"/>
        <v/>
      </c>
      <c r="F56" s="230">
        <v>0</v>
      </c>
      <c r="G56" s="230">
        <v>0</v>
      </c>
      <c r="H56" s="89" t="str">
        <f t="shared" si="39"/>
        <v/>
      </c>
      <c r="I56" s="136" t="str">
        <f t="shared" si="40"/>
        <v/>
      </c>
      <c r="J56" s="137" t="str">
        <f t="shared" si="40"/>
        <v/>
      </c>
      <c r="K56" s="171">
        <v>0</v>
      </c>
      <c r="L56" s="135">
        <v>0</v>
      </c>
      <c r="M56" s="54" t="str">
        <f t="shared" si="41"/>
        <v/>
      </c>
      <c r="N56" s="230">
        <v>0</v>
      </c>
      <c r="O56" s="230">
        <v>0</v>
      </c>
      <c r="P56" s="89" t="str">
        <f t="shared" si="42"/>
        <v/>
      </c>
      <c r="Q56" s="136" t="str">
        <f t="shared" si="43"/>
        <v/>
      </c>
      <c r="R56" s="137" t="str">
        <f t="shared" si="43"/>
        <v/>
      </c>
      <c r="S56" s="171">
        <v>0</v>
      </c>
      <c r="T56" s="135">
        <v>0</v>
      </c>
      <c r="U56" s="89" t="str">
        <f>IFERROR(ROUND(T56/S56,2),"")</f>
        <v/>
      </c>
      <c r="V56" s="230">
        <v>0</v>
      </c>
      <c r="W56" s="230">
        <v>0</v>
      </c>
      <c r="X56" s="89" t="str">
        <f>IFERROR(ROUND(W56/V56,2),"")</f>
        <v/>
      </c>
      <c r="Y56" s="136" t="str">
        <f t="shared" si="46"/>
        <v/>
      </c>
      <c r="Z56" s="137" t="str">
        <f t="shared" si="46"/>
        <v/>
      </c>
      <c r="AA56" s="138" t="str">
        <f>IF(OR(AJ56="LOW",AJ56="HIGH"),AI56,"OK")</f>
        <v/>
      </c>
      <c r="AB56" s="139" t="str">
        <f t="shared" si="31"/>
        <v/>
      </c>
      <c r="AC56" s="140" t="str">
        <f t="shared" si="32"/>
        <v/>
      </c>
      <c r="AD56" s="140" t="str">
        <f t="shared" si="33"/>
        <v/>
      </c>
      <c r="AH56" s="50" t="str">
        <f t="shared" si="34"/>
        <v>HIGH</v>
      </c>
      <c r="AI56" s="20" t="str">
        <f t="shared" si="48"/>
        <v/>
      </c>
      <c r="AJ56" s="50" t="str">
        <f t="shared" si="35"/>
        <v>HIGH</v>
      </c>
      <c r="AK56" s="20" t="str">
        <f t="shared" si="49"/>
        <v/>
      </c>
      <c r="AL56" s="20" t="str">
        <f t="shared" si="36"/>
        <v>NO</v>
      </c>
      <c r="AM56" s="20" t="str">
        <f t="shared" si="50"/>
        <v>NO</v>
      </c>
      <c r="AN56" s="20" t="str">
        <f t="shared" si="51"/>
        <v>The provider did not spend its budget in the prior FFY and requested a greater amount of funds in the next FFY.</v>
      </c>
      <c r="AO56" s="20" t="str">
        <f t="shared" si="37"/>
        <v>NO</v>
      </c>
      <c r="AP56" s="20" t="str">
        <f t="shared" si="52"/>
        <v>NO</v>
      </c>
      <c r="AQ56" s="20" t="str">
        <f t="shared" si="53"/>
        <v>The provider did not serve all its anticipated participants in the prior FFY; however, the provider anticipated more SNAP E&amp;T participants in the next FFY.</v>
      </c>
    </row>
    <row r="57" spans="1:43" x14ac:dyDescent="0.2">
      <c r="A57" s="237" t="s">
        <v>205</v>
      </c>
      <c r="M57" s="177"/>
    </row>
    <row r="58" spans="1:43" ht="13.5" thickBot="1" x14ac:dyDescent="0.25">
      <c r="A58" s="237" t="s">
        <v>206</v>
      </c>
    </row>
    <row r="59" spans="1:43" ht="13.5" thickBot="1" x14ac:dyDescent="0.25">
      <c r="A59" s="219" t="s">
        <v>40</v>
      </c>
      <c r="B59" s="220"/>
      <c r="C59" s="190"/>
      <c r="D59" s="190"/>
      <c r="E59" s="191"/>
      <c r="F59" s="153"/>
      <c r="G59" s="153"/>
      <c r="H59" s="153"/>
    </row>
    <row r="60" spans="1:43" ht="13.5" thickBot="1" x14ac:dyDescent="0.25">
      <c r="A60" s="218" t="s">
        <v>45</v>
      </c>
      <c r="B60" s="142" t="s">
        <v>46</v>
      </c>
      <c r="C60" s="192"/>
      <c r="D60" s="142"/>
      <c r="E60" s="143"/>
      <c r="H60" s="155"/>
    </row>
    <row r="61" spans="1:43" x14ac:dyDescent="0.2">
      <c r="A61" s="106" t="s">
        <v>0</v>
      </c>
      <c r="B61" s="101" t="s">
        <v>59</v>
      </c>
      <c r="C61" s="106"/>
      <c r="D61" s="101"/>
      <c r="E61" s="146"/>
    </row>
    <row r="62" spans="1:43" x14ac:dyDescent="0.2">
      <c r="A62" s="106" t="s">
        <v>38</v>
      </c>
      <c r="B62" s="101" t="s">
        <v>9</v>
      </c>
      <c r="C62" s="106"/>
      <c r="D62" s="101"/>
      <c r="E62" s="146"/>
    </row>
    <row r="63" spans="1:43" x14ac:dyDescent="0.2">
      <c r="A63" s="106" t="s">
        <v>1</v>
      </c>
      <c r="B63" s="101" t="s">
        <v>7</v>
      </c>
      <c r="C63" s="106"/>
      <c r="D63" s="101"/>
      <c r="E63" s="146"/>
    </row>
    <row r="64" spans="1:43" ht="13.5" thickBot="1" x14ac:dyDescent="0.25">
      <c r="A64" s="106" t="s">
        <v>2</v>
      </c>
      <c r="B64" s="101" t="s">
        <v>8</v>
      </c>
      <c r="C64" s="193"/>
      <c r="D64" s="107"/>
      <c r="E64" s="147"/>
    </row>
    <row r="65" spans="1:15" x14ac:dyDescent="0.2">
      <c r="A65" s="232" t="s">
        <v>208</v>
      </c>
    </row>
    <row r="66" spans="1:15" x14ac:dyDescent="0.2">
      <c r="A66" s="232" t="s">
        <v>207</v>
      </c>
    </row>
    <row r="71" spans="1:15" x14ac:dyDescent="0.2">
      <c r="A71" s="23" t="s">
        <v>81</v>
      </c>
    </row>
    <row r="72" spans="1:15" x14ac:dyDescent="0.2">
      <c r="O72" s="149"/>
    </row>
  </sheetData>
  <conditionalFormatting sqref="C24:D24">
    <cfRule type="expression" dxfId="39" priority="18">
      <formula>(C24:Q33)=$E$21</formula>
    </cfRule>
  </conditionalFormatting>
  <conditionalFormatting sqref="E24">
    <cfRule type="expression" dxfId="38" priority="17">
      <formula>(E24:T33)=$E$21</formula>
    </cfRule>
  </conditionalFormatting>
  <conditionalFormatting sqref="E25">
    <cfRule type="expression" dxfId="37" priority="29">
      <formula>(E25:T34)=$E$28</formula>
    </cfRule>
  </conditionalFormatting>
  <conditionalFormatting sqref="E26:E27 H26:J27 Q26:Q27">
    <cfRule type="expression" dxfId="36" priority="20">
      <formula>(E26:T32)=$E$28</formula>
    </cfRule>
  </conditionalFormatting>
  <conditionalFormatting sqref="E33:E56">
    <cfRule type="expression" dxfId="35" priority="66">
      <formula>(E33:T39)=$E$28</formula>
    </cfRule>
  </conditionalFormatting>
  <conditionalFormatting sqref="F22:J23">
    <cfRule type="expression" dxfId="34" priority="7">
      <formula>(F22:T32)=$E$21</formula>
    </cfRule>
  </conditionalFormatting>
  <conditionalFormatting sqref="H24:H25 I25">
    <cfRule type="expression" dxfId="33" priority="16">
      <formula>(H24:W31)=$E$28</formula>
    </cfRule>
  </conditionalFormatting>
  <conditionalFormatting sqref="H21:J21 Q21 E21:E23">
    <cfRule type="expression" dxfId="32" priority="24">
      <formula>(E21:T32)=$E$28</formula>
    </cfRule>
  </conditionalFormatting>
  <conditionalFormatting sqref="H33:J56">
    <cfRule type="expression" dxfId="31" priority="65">
      <formula>(H33:W39)=$E$28</formula>
    </cfRule>
  </conditionalFormatting>
  <conditionalFormatting sqref="I24:J24">
    <cfRule type="expression" dxfId="30" priority="15">
      <formula>(I24:X31)=$E$28</formula>
    </cfRule>
  </conditionalFormatting>
  <conditionalFormatting sqref="J25">
    <cfRule type="expression" dxfId="29" priority="14">
      <formula>(J25:X33)=$E$28</formula>
    </cfRule>
  </conditionalFormatting>
  <conditionalFormatting sqref="K24:L24">
    <cfRule type="expression" dxfId="28" priority="13">
      <formula>(K24:Y33)=$E$21</formula>
    </cfRule>
  </conditionalFormatting>
  <conditionalFormatting sqref="M21:M23">
    <cfRule type="expression" dxfId="27" priority="25">
      <formula>(M21:AD32)=$E$28</formula>
    </cfRule>
  </conditionalFormatting>
  <conditionalFormatting sqref="M24:M25">
    <cfRule type="expression" dxfId="26" priority="12">
      <formula>(M24:AB33)=$E$21</formula>
    </cfRule>
  </conditionalFormatting>
  <conditionalFormatting sqref="M26:M27">
    <cfRule type="expression" dxfId="25" priority="19">
      <formula>(M26:AD32)=$E$28</formula>
    </cfRule>
  </conditionalFormatting>
  <conditionalFormatting sqref="M33:M56">
    <cfRule type="expression" dxfId="24" priority="64">
      <formula>(M33:AD39)=$E$28</formula>
    </cfRule>
  </conditionalFormatting>
  <conditionalFormatting sqref="N22:R23">
    <cfRule type="expression" dxfId="23" priority="6">
      <formula>(N22:AB32)=$E$21</formula>
    </cfRule>
  </conditionalFormatting>
  <conditionalFormatting sqref="P21">
    <cfRule type="expression" dxfId="22" priority="26">
      <formula>(P21:AF32)=$E$28</formula>
    </cfRule>
  </conditionalFormatting>
  <conditionalFormatting sqref="P26:P27">
    <cfRule type="expression" dxfId="21" priority="21">
      <formula>(P26:AF32)=$E$28</formula>
    </cfRule>
  </conditionalFormatting>
  <conditionalFormatting sqref="P33:P56">
    <cfRule type="expression" dxfId="20" priority="70">
      <formula>(P33:AF39)=$E$28</formula>
    </cfRule>
  </conditionalFormatting>
  <conditionalFormatting sqref="P24:R25">
    <cfRule type="expression" dxfId="19" priority="3">
      <formula>(P24:AE31)=$E$28</formula>
    </cfRule>
  </conditionalFormatting>
  <conditionalFormatting sqref="Q33:Q56">
    <cfRule type="expression" dxfId="18" priority="69">
      <formula>(Q33:AF39)=$E$28</formula>
    </cfRule>
  </conditionalFormatting>
  <conditionalFormatting sqref="R21">
    <cfRule type="expression" dxfId="17" priority="27">
      <formula>(R21:AF32)=$E$28</formula>
    </cfRule>
  </conditionalFormatting>
  <conditionalFormatting sqref="R26:R27">
    <cfRule type="expression" dxfId="16" priority="22">
      <formula>(R26:AF32)=$E$28</formula>
    </cfRule>
  </conditionalFormatting>
  <conditionalFormatting sqref="R33:R56">
    <cfRule type="expression" dxfId="15" priority="71">
      <formula>(R33:AF39)=$E$28</formula>
    </cfRule>
  </conditionalFormatting>
  <conditionalFormatting sqref="S24:T24">
    <cfRule type="expression" dxfId="14" priority="10">
      <formula>(S24:AG33)=$E$21</formula>
    </cfRule>
  </conditionalFormatting>
  <conditionalFormatting sqref="U24:U25">
    <cfRule type="expression" dxfId="13" priority="9">
      <formula>(U24:AJ33)=$E$21</formula>
    </cfRule>
  </conditionalFormatting>
  <conditionalFormatting sqref="U26:U27 X26:Z27">
    <cfRule type="expression" dxfId="12" priority="23">
      <formula>(U26:AG32)=$E$28</formula>
    </cfRule>
  </conditionalFormatting>
  <conditionalFormatting sqref="U33:U56 X33:Z56">
    <cfRule type="expression" dxfId="11" priority="72">
      <formula>(U33:AG39)=$E$28</formula>
    </cfRule>
  </conditionalFormatting>
  <conditionalFormatting sqref="V22:Z23">
    <cfRule type="expression" dxfId="10" priority="5">
      <formula>(V22:AJ32)=$E$21</formula>
    </cfRule>
  </conditionalFormatting>
  <conditionalFormatting sqref="X21:Z21 U21:U23">
    <cfRule type="expression" dxfId="9" priority="28">
      <formula>(U21:AG32)=$E$28</formula>
    </cfRule>
  </conditionalFormatting>
  <conditionalFormatting sqref="X24:Z25">
    <cfRule type="expression" dxfId="8" priority="4">
      <formula>(X24:AM31)=$E$28</formula>
    </cfRule>
  </conditionalFormatting>
  <conditionalFormatting sqref="AB22:AB23">
    <cfRule type="expression" dxfId="7" priority="31">
      <formula>(AB22:AQ33)=$E$21</formula>
    </cfRule>
  </conditionalFormatting>
  <conditionalFormatting sqref="AD22:AD23">
    <cfRule type="expression" dxfId="6" priority="1">
      <formula>(AD22:AS33)=$E$21</formula>
    </cfRule>
  </conditionalFormatting>
  <conditionalFormatting sqref="AH21 AJ21">
    <cfRule type="expression" dxfId="5" priority="335">
      <formula>(AH21:BN32)=$E$21</formula>
    </cfRule>
  </conditionalFormatting>
  <conditionalFormatting sqref="AH22 AJ22">
    <cfRule type="expression" dxfId="4" priority="2">
      <formula>(AH22:BN31)=$E$21</formula>
    </cfRule>
  </conditionalFormatting>
  <conditionalFormatting sqref="AH23 AJ23">
    <cfRule type="expression" dxfId="3" priority="317">
      <formula>(AH23:BN33)=$E$21</formula>
    </cfRule>
  </conditionalFormatting>
  <conditionalFormatting sqref="AH24:AH26 AJ24:AJ26">
    <cfRule type="expression" dxfId="2" priority="296">
      <formula>(AH24:BN33)=$E$21</formula>
    </cfRule>
  </conditionalFormatting>
  <conditionalFormatting sqref="AH27 AJ27">
    <cfRule type="expression" dxfId="1" priority="281">
      <formula>(AH27:BN35)=$E$21</formula>
    </cfRule>
  </conditionalFormatting>
  <conditionalFormatting sqref="AH28:AH56 AJ28:AJ56">
    <cfRule type="expression" dxfId="0" priority="63">
      <formula>(AH28:BN34)=$E$21</formula>
    </cfRule>
  </conditionalFormatting>
  <pageMargins left="0.7" right="0.7" top="0.75" bottom="0.75" header="0.3" footer="0.3"/>
  <pageSetup pageOrder="overThenDown" orientation="landscape" horizontalDpi="1200" verticalDpi="1200" r:id="rId1"/>
  <drawing r:id="rId2"/>
  <legacyDrawing r:id="rId3"/>
  <tableParts count="4">
    <tablePart r:id="rId4"/>
    <tablePart r:id="rId5"/>
    <tablePart r:id="rId6"/>
    <tablePart r:id="rId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6172219E140EF439EA3A5E815526697" ma:contentTypeVersion="21" ma:contentTypeDescription="Create a new document." ma:contentTypeScope="" ma:versionID="5e05e8bf78dc781eef0d8e5e835dbd3c">
  <xsd:schema xmlns:xsd="http://www.w3.org/2001/XMLSchema" xmlns:xs="http://www.w3.org/2001/XMLSchema" xmlns:p="http://schemas.microsoft.com/office/2006/metadata/properties" xmlns:ns1="http://schemas.microsoft.com/sharepoint/v3" xmlns:ns2="ecf624fd-d71f-4fb0-b10a-ca34a99f6b63" xmlns:ns3="3ae1a219-f1fd-468f-b2c7-b4766e985bb7" xmlns:ns4="73fb875a-8af9-4255-b008-0995492d31cd" targetNamespace="http://schemas.microsoft.com/office/2006/metadata/properties" ma:root="true" ma:fieldsID="141b0dc27492a17ceafb592e20878a57" ns1:_="" ns2:_="" ns3:_="" ns4:_="">
    <xsd:import namespace="http://schemas.microsoft.com/sharepoint/v3"/>
    <xsd:import namespace="ecf624fd-d71f-4fb0-b10a-ca34a99f6b63"/>
    <xsd:import namespace="3ae1a219-f1fd-468f-b2c7-b4766e985bb7"/>
    <xsd:import namespace="73fb875a-8af9-4255-b008-0995492d31c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4:TaxCatchAll" minOccurs="0"/>
                <xsd:element ref="ns2:MovedtoFinal_x003f_"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cf624fd-d71f-4fb0-b10a-ca34a99f6b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ovedtoFinal_x003f_" ma:index="22" nillable="true" ma:displayName="Moved to Final?" ma:default="1" ma:description="Moved individually or bundled with others into the Final Folder." ma:format="Dropdown" ma:internalName="MovedtoFinal_x003f_">
      <xsd:simpleType>
        <xsd:restriction base="dms:Boolea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e1a219-f1fd-468f-b2c7-b4766e985bb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f188b618-126b-41af-83b5-177d0922ab20}" ma:internalName="TaxCatchAll" ma:showField="CatchAllData" ma:web="3ae1a219-f1fd-468f-b2c7-b4766e985b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ovedtoFinal_x003f_ xmlns="ecf624fd-d71f-4fb0-b10a-ca34a99f6b63">true</MovedtoFinal_x003f_>
    <_ip_UnifiedCompliancePolicyUIAction xmlns="http://schemas.microsoft.com/sharepoint/v3" xsi:nil="true"/>
    <lcf76f155ced4ddcb4097134ff3c332f xmlns="ecf624fd-d71f-4fb0-b10a-ca34a99f6b63">
      <Terms xmlns="http://schemas.microsoft.com/office/infopath/2007/PartnerControls"/>
    </lcf76f155ced4ddcb4097134ff3c332f>
    <_ip_UnifiedCompliancePolicyProperties xmlns="http://schemas.microsoft.com/sharepoint/v3" xsi:nil="true"/>
    <TaxCatchAll xmlns="73fb875a-8af9-4255-b008-0995492d31cd" xsi:nil="true"/>
  </documentManagement>
</p:properties>
</file>

<file path=customXml/itemProps1.xml><?xml version="1.0" encoding="utf-8"?>
<ds:datastoreItem xmlns:ds="http://schemas.openxmlformats.org/officeDocument/2006/customXml" ds:itemID="{DF2286C6-ABD5-486C-9ADD-58901BB2EEA9}"/>
</file>

<file path=customXml/itemProps2.xml><?xml version="1.0" encoding="utf-8"?>
<ds:datastoreItem xmlns:ds="http://schemas.openxmlformats.org/officeDocument/2006/customXml" ds:itemID="{7F2BB70C-0A2D-4DEC-BEAF-CB4315E3643C}"/>
</file>

<file path=customXml/itemProps3.xml><?xml version="1.0" encoding="utf-8"?>
<ds:datastoreItem xmlns:ds="http://schemas.openxmlformats.org/officeDocument/2006/customXml" ds:itemID="{C0041E53-35D5-4AAC-A1B2-11F510516350}"/>
</file>

<file path=docMetadata/LabelInfo.xml><?xml version="1.0" encoding="utf-8"?>
<clbl:labelList xmlns:clbl="http://schemas.microsoft.com/office/2020/mipLabelMetadata">
  <clbl:label id="{ed5b36e7-01ee-4ebc-867e-e03cfa0d4697}" enabled="0" method="" siteId="{ed5b36e7-01ee-4ebc-867e-e03cfa0d469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62</vt:i4>
      </vt:variant>
    </vt:vector>
  </HeadingPairs>
  <TitlesOfParts>
    <vt:vector size="67" baseType="lpstr">
      <vt:lpstr>Instructions</vt:lpstr>
      <vt:lpstr>Program Overview</vt:lpstr>
      <vt:lpstr>Components Overview</vt:lpstr>
      <vt:lpstr>Detailed County</vt:lpstr>
      <vt:lpstr>Detailed Provider</vt:lpstr>
      <vt:lpstr>'Components Overview'!Component_Checks_Threshold</vt:lpstr>
      <vt:lpstr>'Detailed County'!Component_Checks_Threshold</vt:lpstr>
      <vt:lpstr>Component_Checks_Threshold</vt:lpstr>
      <vt:lpstr>Instructions!Data_Source</vt:lpstr>
      <vt:lpstr>Instructions!Data_Source_Code</vt:lpstr>
      <vt:lpstr>'Components Overview'!FFY_1</vt:lpstr>
      <vt:lpstr>'Detailed County'!FFY_1</vt:lpstr>
      <vt:lpstr>'Detailed Provider'!FFY_1</vt:lpstr>
      <vt:lpstr>'Program Overview'!FFY_1</vt:lpstr>
      <vt:lpstr>'Components Overview'!FFY_2</vt:lpstr>
      <vt:lpstr>'Detailed County'!FFY_2</vt:lpstr>
      <vt:lpstr>'Detailed Provider'!FFY_2</vt:lpstr>
      <vt:lpstr>'Program Overview'!FFY_2</vt:lpstr>
      <vt:lpstr>'Components Overview'!FFY_3</vt:lpstr>
      <vt:lpstr>'Detailed County'!FFY_3</vt:lpstr>
      <vt:lpstr>'Detailed Provider'!FFY_3</vt:lpstr>
      <vt:lpstr>'Program Overview'!FFY_3</vt:lpstr>
      <vt:lpstr>'Detailed County'!IndivProvider_Checks_Threshold</vt:lpstr>
      <vt:lpstr>'Detailed Provider'!IndivProvider_Checks_Threshold</vt:lpstr>
      <vt:lpstr>Instructions!Print_Area</vt:lpstr>
      <vt:lpstr>'Components Overview'!Print_Titles</vt:lpstr>
      <vt:lpstr>'Detailed County'!Print_Titles</vt:lpstr>
      <vt:lpstr>'Detailed Provider'!Print_Titles</vt:lpstr>
      <vt:lpstr>'Program Overview'!Print_Titles</vt:lpstr>
      <vt:lpstr>Instructions!Provider_Actual_Expenditures</vt:lpstr>
      <vt:lpstr>Instructions!Provider_Actual_Participants</vt:lpstr>
      <vt:lpstr>Instructions!Provider_Budget</vt:lpstr>
      <vt:lpstr>Instructions!Provider_Planned_Participants</vt:lpstr>
      <vt:lpstr>Instructions!State_Actual_Expenditures</vt:lpstr>
      <vt:lpstr>Instructions!State_Actual_Participants</vt:lpstr>
      <vt:lpstr>Instructions!State_Budget</vt:lpstr>
      <vt:lpstr>State_Check_Threshold</vt:lpstr>
      <vt:lpstr>Instructions!State_Component_Actual_Expenditures</vt:lpstr>
      <vt:lpstr>Instructions!State_Component_Budget</vt:lpstr>
      <vt:lpstr>'Components Overview'!STATE_OR_PROVIDER</vt:lpstr>
      <vt:lpstr>'Detailed County'!STATE_OR_PROVIDER</vt:lpstr>
      <vt:lpstr>'Detailed Provider'!STATE_OR_PROVIDER</vt:lpstr>
      <vt:lpstr>'Program Overview'!STATE_OR_PROVIDER</vt:lpstr>
      <vt:lpstr>Instructions!State_Planned_Participants</vt:lpstr>
      <vt:lpstr>'Components Overview'!STATE_PROV_NAME</vt:lpstr>
      <vt:lpstr>'Detailed County'!STATE_PROV_NAME</vt:lpstr>
      <vt:lpstr>'Detailed Provider'!STATE_PROV_NAME</vt:lpstr>
      <vt:lpstr>'Program Overview'!STATE_PROV_NAME</vt:lpstr>
      <vt:lpstr>'Program Overview'!State_Total_Actual_Participants</vt:lpstr>
      <vt:lpstr>'Program Overview'!State_Total_Budget</vt:lpstr>
      <vt:lpstr>'Program Overview'!State_Total_Planned</vt:lpstr>
      <vt:lpstr>TitleRegion1.A34.B38.2</vt:lpstr>
      <vt:lpstr>TitleRegion1.A40.C56.1</vt:lpstr>
      <vt:lpstr>TitleRegion1.A46.B50.3</vt:lpstr>
      <vt:lpstr>TitleRegion1.A60.B64.4</vt:lpstr>
      <vt:lpstr>TitleRegion1.A60.B64.5</vt:lpstr>
      <vt:lpstr>TitleRegion2.A14.E36.1</vt:lpstr>
      <vt:lpstr>TitleRegion2.A18.AJ42.3</vt:lpstr>
      <vt:lpstr>TitleRegion2.A18.R30.2</vt:lpstr>
      <vt:lpstr>TitleRegion2.A32.AD56.4</vt:lpstr>
      <vt:lpstr>TitleRegion2.A32.AD56.5</vt:lpstr>
      <vt:lpstr>TitleRegion3.A10.B13.2</vt:lpstr>
      <vt:lpstr>TitleRegion3.A10.B13.3</vt:lpstr>
      <vt:lpstr>TitleRegion3.A20.AD27.4</vt:lpstr>
      <vt:lpstr>TitleRegion3.A20.AD27.5</vt:lpstr>
      <vt:lpstr>TitleRegion4.A12.B15.4</vt:lpstr>
      <vt:lpstr>TitleRegion4.A12.B15.5</vt:lpstr>
    </vt:vector>
  </TitlesOfParts>
  <Company>Mathematica,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Planning and Budgeting Tool for SNAP E&amp;T</dc:title>
  <dc:subject>Optional tool for States to use data to plan and build better SNAP E&amp;T budgets</dc:subject>
  <dc:creator>Mathematica</dc:creator>
  <cp:keywords>SNAP E&amp;T, planning, budgeting, fiscal management, annual analysis, SNAP to Skills</cp:keywords>
  <cp:lastModifiedBy>Mengesha, Isabelle - FNA</cp:lastModifiedBy>
  <cp:lastPrinted>2026-05-14T18:40:06Z</cp:lastPrinted>
  <dcterms:created xsi:type="dcterms:W3CDTF">2025-10-16T22:08:10Z</dcterms:created>
  <dcterms:modified xsi:type="dcterms:W3CDTF">2026-07-08T21:03:03Z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0x01010056172219E140EF439EA3A5E815526697</vt:lpwstr>
  </property>
</Properties>
</file>