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usdagcc.sharepoint.com/sites/ProgramIntegrityandMonitoringBranchPIMB/Shared Documents/Rebates/Checklist Revision/August 2023 Checklist Revisions/"/>
    </mc:Choice>
  </mc:AlternateContent>
  <xr:revisionPtr revIDLastSave="0" documentId="8_{F903168A-F829-4229-939A-F3AE6202D109}" xr6:coauthVersionLast="47" xr6:coauthVersionMax="47" xr10:uidLastSave="{00000000-0000-0000-0000-000000000000}"/>
  <bookViews>
    <workbookView xWindow="-110" yWindow="-110" windowWidth="19420" windowHeight="10420" tabRatio="388" firstSheet="1" activeTab="1" xr2:uid="{00000000-000D-0000-FFFF-FFFF00000000}"/>
  </bookViews>
  <sheets>
    <sheet name="Instructions for Completion" sheetId="4" r:id="rId1"/>
    <sheet name="FNS Checklist" sheetId="1" r:id="rId2"/>
    <sheet name="General Information" sheetId="5" r:id="rId3"/>
    <sheet name="Lists" sheetId="3" r:id="rId4"/>
  </sheets>
  <externalReferences>
    <externalReference r:id="rId5"/>
  </externalReferences>
  <definedNames>
    <definedName name="_xlnm._FilterDatabase" localSheetId="1" hidden="1">'FNS Checklist'!$A$15:$H$140</definedName>
    <definedName name="FNSBidSheet" localSheetId="2">'[1]FNS Checklist'!#REF!</definedName>
    <definedName name="FNSBidSheet" localSheetId="0">'[1]FNS Checklist'!#REF!</definedName>
    <definedName name="FNSBidSheet">'FNS Checklist'!#REF!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1" l="1"/>
  <c r="G25" i="1"/>
  <c r="G79" i="1"/>
  <c r="G78" i="1"/>
  <c r="G77" i="1"/>
  <c r="G76" i="1"/>
  <c r="G75" i="1"/>
  <c r="G74" i="1"/>
  <c r="G27" i="1"/>
  <c r="G81" i="1"/>
  <c r="G80" i="1"/>
  <c r="G65" i="1"/>
  <c r="G30" i="1"/>
  <c r="G29" i="1"/>
  <c r="G28" i="1"/>
  <c r="G26" i="1"/>
  <c r="G122" i="1"/>
  <c r="G121" i="1"/>
  <c r="G120" i="1"/>
  <c r="G105" i="1"/>
  <c r="G104" i="1"/>
  <c r="G103" i="1"/>
  <c r="G102" i="1"/>
  <c r="G101" i="1"/>
  <c r="G100" i="1"/>
  <c r="G99" i="1"/>
  <c r="G98" i="1"/>
  <c r="G52" i="1"/>
  <c r="G40" i="1"/>
  <c r="G38" i="1"/>
  <c r="G82" i="1"/>
  <c r="G95" i="1"/>
  <c r="G97" i="1"/>
  <c r="G48" i="1"/>
  <c r="G47" i="1"/>
  <c r="G131" i="1"/>
  <c r="G130" i="1"/>
  <c r="G129" i="1"/>
  <c r="G128" i="1"/>
  <c r="G127" i="1"/>
  <c r="G126" i="1"/>
  <c r="G119" i="1"/>
  <c r="G118" i="1"/>
  <c r="G117" i="1"/>
  <c r="G116" i="1"/>
  <c r="G115" i="1"/>
  <c r="G96" i="1"/>
  <c r="G92" i="1"/>
  <c r="G91" i="1"/>
  <c r="G90" i="1"/>
  <c r="G89" i="1"/>
  <c r="G88" i="1"/>
  <c r="G87" i="1"/>
  <c r="G86" i="1"/>
  <c r="G73" i="1"/>
  <c r="G55" i="1"/>
  <c r="G54" i="1"/>
  <c r="G50" i="1"/>
  <c r="G46" i="1"/>
  <c r="G44" i="1"/>
  <c r="G34" i="1"/>
  <c r="G33" i="1"/>
  <c r="G94" i="1" l="1"/>
  <c r="G17" i="1"/>
  <c r="G132" i="1"/>
  <c r="G83" i="1"/>
  <c r="G45" i="1"/>
  <c r="G23" i="1"/>
  <c r="G139" i="1"/>
  <c r="G42" i="1"/>
  <c r="G36" i="1"/>
  <c r="G35" i="1"/>
  <c r="G22" i="1"/>
  <c r="G114" i="1"/>
  <c r="G93" i="1"/>
  <c r="G18" i="1"/>
  <c r="G21" i="1"/>
  <c r="G64" i="1"/>
  <c r="G112" i="1" l="1"/>
  <c r="G111" i="1"/>
  <c r="G110" i="1"/>
  <c r="G109" i="1"/>
  <c r="G108" i="1"/>
  <c r="G107" i="1"/>
  <c r="G106" i="1"/>
  <c r="G20" i="1" l="1"/>
  <c r="G19" i="1"/>
  <c r="G138" i="1" l="1"/>
  <c r="G32" i="1" l="1"/>
  <c r="G41" i="1" l="1"/>
  <c r="G16" i="1" l="1"/>
  <c r="G125" i="1" l="1"/>
  <c r="G67" i="1" l="1"/>
  <c r="G71" i="1"/>
  <c r="G51" i="1" l="1"/>
  <c r="G123" i="1"/>
  <c r="G124" i="1"/>
  <c r="G85" i="1" l="1"/>
  <c r="G43" i="1"/>
  <c r="G60" i="1" l="1"/>
  <c r="G31" i="1" l="1"/>
  <c r="G39" i="1" l="1"/>
  <c r="G49" i="1" l="1"/>
  <c r="G56" i="1" l="1"/>
  <c r="G84" i="1" l="1"/>
  <c r="G113" i="1"/>
  <c r="G24" i="1"/>
  <c r="G59" i="1" l="1"/>
  <c r="G70" i="1"/>
  <c r="G69" i="1"/>
  <c r="G68" i="1"/>
  <c r="G72" i="1"/>
  <c r="G66" i="1"/>
  <c r="G63" i="1" l="1"/>
  <c r="G62" i="1"/>
  <c r="G61" i="1"/>
  <c r="G58" i="1" l="1"/>
  <c r="G57" i="1"/>
  <c r="G137" i="1" l="1"/>
  <c r="G37" i="1"/>
</calcChain>
</file>

<file path=xl/sharedStrings.xml><?xml version="1.0" encoding="utf-8"?>
<sst xmlns="http://schemas.openxmlformats.org/spreadsheetml/2006/main" count="373" uniqueCount="216">
  <si>
    <t xml:space="preserve">Instructions for Completion of FNS Checklist </t>
  </si>
  <si>
    <r>
      <t xml:space="preserve">1. Complete all cells highlighted in yellow in the </t>
    </r>
    <r>
      <rPr>
        <b/>
        <sz val="12"/>
        <rFont val="Cambria"/>
        <family val="1"/>
      </rPr>
      <t xml:space="preserve">General Information Worksheet </t>
    </r>
    <r>
      <rPr>
        <sz val="12"/>
        <rFont val="Cambria"/>
        <family val="1"/>
      </rPr>
      <t xml:space="preserve">and </t>
    </r>
    <r>
      <rPr>
        <b/>
        <sz val="12"/>
        <rFont val="Cambria"/>
        <family val="1"/>
      </rPr>
      <t xml:space="preserve">All Solicitations </t>
    </r>
    <r>
      <rPr>
        <sz val="12"/>
        <rFont val="Cambria"/>
        <family val="1"/>
      </rPr>
      <t xml:space="preserve">sections.  
</t>
    </r>
  </si>
  <si>
    <t>2. If the solicitation is for a State Alliance, also complete the questions under the Solicitations for State Alliances section (otherwise, select "Not applicable" for these questions).</t>
  </si>
  <si>
    <t>3. Please use the drop-down menus to select the appropriate response (yes, no, etc.) for Reviewer's Response (column E).</t>
  </si>
  <si>
    <t xml:space="preserve">4. The FNS Comment (column H) in the All Solicitations and Solicitations for State Alliances sections is automatically generated based on the Reviewer's Response (column E).  </t>
  </si>
  <si>
    <t xml:space="preserve">5. The reviewer may choose to make additional notes to clarify the issue and provide technical assistance to the State agency in the Reviewer's Notes (column I).  </t>
  </si>
  <si>
    <t>6. Please be sure to include the page number and section number for each checklist item where you find the relevant text in the solicitation. If the relevant text is in an attachment or document other than the solicitation then please include that as well (e.g., Attachment A, p. 5 and section 6.b.).</t>
  </si>
  <si>
    <t>Please Note: All cells requiring responses will stay yellow until responses are entered.</t>
  </si>
  <si>
    <t>FNS Checklist for Single-Supplier Competitive Infant Formula Rebate Systems</t>
  </si>
  <si>
    <t>Revised: 12/07/2023</t>
  </si>
  <si>
    <t>Instructions for FNS Reviewers</t>
  </si>
  <si>
    <r>
      <t xml:space="preserve">1. Complete all cells highlighted in yellow under the </t>
    </r>
    <r>
      <rPr>
        <b/>
        <sz val="12"/>
        <rFont val="Cambria"/>
        <family val="1"/>
      </rPr>
      <t xml:space="preserve">General </t>
    </r>
    <r>
      <rPr>
        <sz val="12"/>
        <rFont val="Cambria"/>
        <family val="1"/>
      </rPr>
      <t xml:space="preserve">and </t>
    </r>
    <r>
      <rPr>
        <b/>
        <sz val="12"/>
        <rFont val="Cambria"/>
        <family val="1"/>
      </rPr>
      <t xml:space="preserve">All Solicitations </t>
    </r>
    <r>
      <rPr>
        <sz val="12"/>
        <rFont val="Cambria"/>
        <family val="1"/>
      </rPr>
      <t xml:space="preserve">sections.  
2. If the solicitation is for a State Alliance, also complete the questions under the </t>
    </r>
    <r>
      <rPr>
        <b/>
        <sz val="12"/>
        <rFont val="Cambria"/>
        <family val="1"/>
      </rPr>
      <t>Solicitations for State Alliances</t>
    </r>
    <r>
      <rPr>
        <sz val="12"/>
        <rFont val="Cambria"/>
        <family val="1"/>
      </rPr>
      <t xml:space="preserve"> section (otherwise, select "Not applicable" for these questions).
3. Please use the drop-down menus to select the appropriate response (yes, no, etc.) for Reviewer's Response (</t>
    </r>
    <r>
      <rPr>
        <i/>
        <sz val="12"/>
        <rFont val="Cambria"/>
        <family val="1"/>
      </rPr>
      <t>column E</t>
    </r>
    <r>
      <rPr>
        <sz val="12"/>
        <rFont val="Cambria"/>
        <family val="1"/>
      </rPr>
      <t>).
3. The FNS Comment (</t>
    </r>
    <r>
      <rPr>
        <i/>
        <sz val="12"/>
        <rFont val="Cambria"/>
        <family val="1"/>
      </rPr>
      <t>column H</t>
    </r>
    <r>
      <rPr>
        <sz val="12"/>
        <rFont val="Cambria"/>
        <family val="1"/>
      </rPr>
      <t xml:space="preserve">) in the </t>
    </r>
    <r>
      <rPr>
        <b/>
        <sz val="12"/>
        <rFont val="Cambria"/>
        <family val="1"/>
      </rPr>
      <t xml:space="preserve">All Solicitations </t>
    </r>
    <r>
      <rPr>
        <sz val="12"/>
        <rFont val="Cambria"/>
        <family val="1"/>
      </rPr>
      <t xml:space="preserve">and </t>
    </r>
    <r>
      <rPr>
        <b/>
        <sz val="12"/>
        <rFont val="Cambria"/>
        <family val="1"/>
      </rPr>
      <t>Solicitations for State Alliances</t>
    </r>
    <r>
      <rPr>
        <sz val="12"/>
        <rFont val="Cambria"/>
        <family val="1"/>
      </rPr>
      <t xml:space="preserve"> sections is automatically generated based on the Reviewer's Response (</t>
    </r>
    <r>
      <rPr>
        <i/>
        <sz val="12"/>
        <rFont val="Cambria"/>
        <family val="1"/>
      </rPr>
      <t>column E</t>
    </r>
    <r>
      <rPr>
        <sz val="12"/>
        <rFont val="Cambria"/>
        <family val="1"/>
      </rPr>
      <t>).  
4. The reviewer may choose to make additional notes to clarify the issue and provide technical assistance to the State agency in the Reviewer's Notes (</t>
    </r>
    <r>
      <rPr>
        <i/>
        <sz val="12"/>
        <rFont val="Cambria"/>
        <family val="1"/>
      </rPr>
      <t>column I)</t>
    </r>
    <r>
      <rPr>
        <sz val="12"/>
        <rFont val="Cambria"/>
        <family val="1"/>
      </rPr>
      <t xml:space="preserve">.  
5. Please be sure to include the page number and section number for each checklist item where you find the relevant text in the solicitation. If the relevant text is in an attachment or document other than the solicitation then please include that as well (e.g., Attachment A, p. 5 and section 6.b.).
</t>
    </r>
    <r>
      <rPr>
        <b/>
        <sz val="12"/>
        <rFont val="Cambria"/>
        <family val="1"/>
      </rPr>
      <t>Please Note:</t>
    </r>
    <r>
      <rPr>
        <sz val="12"/>
        <rFont val="Cambria"/>
        <family val="1"/>
      </rPr>
      <t xml:space="preserve"> All cells requiring responses will stay yellow until responses are entered.</t>
    </r>
  </si>
  <si>
    <t xml:space="preserve">General </t>
  </si>
  <si>
    <t>FNS Checklist Review</t>
  </si>
  <si>
    <t>Reviewer Name</t>
  </si>
  <si>
    <t>Procurement Dates</t>
  </si>
  <si>
    <t>Expected Solicitation Publication Date</t>
  </si>
  <si>
    <t>Regional Office</t>
  </si>
  <si>
    <t>Due Date for Bid Submissions</t>
  </si>
  <si>
    <t>Date of Checklist Review</t>
  </si>
  <si>
    <t xml:space="preserve">State Agency or Alliance Name </t>
  </si>
  <si>
    <t>Contract Information</t>
  </si>
  <si>
    <t>Type of Solicitation</t>
  </si>
  <si>
    <t>Contract Term</t>
  </si>
  <si>
    <t>Contract Extension Options</t>
  </si>
  <si>
    <t>All Solicitations</t>
  </si>
  <si>
    <t xml:space="preserve">Complete every question in this section for the solicitation being reviewed.  </t>
  </si>
  <si>
    <t>Question Number</t>
  </si>
  <si>
    <t>Review Question</t>
  </si>
  <si>
    <t>Federal Regulation Citation</t>
  </si>
  <si>
    <t>Reviewer's Response</t>
  </si>
  <si>
    <r>
      <t xml:space="preserve">Page Number </t>
    </r>
    <r>
      <rPr>
        <sz val="12"/>
        <rFont val="Calibri"/>
        <family val="2"/>
        <scheme val="minor"/>
      </rPr>
      <t>(if provided in the solicitation)</t>
    </r>
    <r>
      <rPr>
        <b/>
        <sz val="12"/>
        <rFont val="Calibri"/>
        <family val="2"/>
        <scheme val="minor"/>
      </rPr>
      <t>,</t>
    </r>
    <r>
      <rPr>
        <sz val="12"/>
        <rFont val="Calibri"/>
        <family val="2"/>
        <scheme val="minor"/>
      </rPr>
      <t xml:space="preserve"> </t>
    </r>
    <r>
      <rPr>
        <b/>
        <sz val="12"/>
        <rFont val="Calibri"/>
        <family val="2"/>
        <scheme val="minor"/>
      </rPr>
      <t xml:space="preserve">or 
Attachment Name and Page Number </t>
    </r>
    <r>
      <rPr>
        <sz val="12"/>
        <rFont val="Calibri"/>
        <family val="2"/>
        <scheme val="minor"/>
      </rPr>
      <t>(if provided in an attachment)</t>
    </r>
  </si>
  <si>
    <r>
      <t xml:space="preserve">Section Number 
</t>
    </r>
    <r>
      <rPr>
        <sz val="12"/>
        <rFont val="Calibri"/>
        <family val="2"/>
        <scheme val="minor"/>
      </rPr>
      <t>(in the solicitation or attachment)</t>
    </r>
  </si>
  <si>
    <r>
      <t xml:space="preserve">FNS Comment 
</t>
    </r>
    <r>
      <rPr>
        <sz val="12"/>
        <rFont val="Calibri"/>
        <family val="2"/>
        <scheme val="minor"/>
      </rPr>
      <t>(auto-generated based on selected response in column E)</t>
    </r>
  </si>
  <si>
    <t>Reviewer's Notes</t>
  </si>
  <si>
    <r>
      <rPr>
        <b/>
        <sz val="11"/>
        <rFont val="Calibri"/>
        <family val="2"/>
        <scheme val="minor"/>
      </rPr>
      <t>Infants Served Requirement:</t>
    </r>
    <r>
      <rPr>
        <sz val="11"/>
        <rFont val="Calibri"/>
        <family val="2"/>
        <scheme val="minor"/>
      </rPr>
      <t xml:space="preserve"> For single solicitations, was a monthly average of less than 100,000 infants served during the preceding 12-month period?</t>
    </r>
    <r>
      <rPr>
        <i/>
        <sz val="11"/>
        <color rgb="FFD60093"/>
        <rFont val="Calibri"/>
        <family val="2"/>
        <scheme val="minor"/>
      </rPr>
      <t xml:space="preserve"> (If separate solicitation, choose "Not applicable.")</t>
    </r>
  </si>
  <si>
    <t>7 C.F.R. 246.16a(c)(2)(ii)</t>
  </si>
  <si>
    <t>No</t>
  </si>
  <si>
    <r>
      <rPr>
        <b/>
        <sz val="11"/>
        <rFont val="Calibri"/>
        <family val="2"/>
        <scheme val="minor"/>
      </rPr>
      <t xml:space="preserve">Procurement Dates: </t>
    </r>
    <r>
      <rPr>
        <sz val="11"/>
        <rFont val="Calibri"/>
        <family val="2"/>
        <scheme val="minor"/>
      </rPr>
      <t xml:space="preserve">Does the solicitation allow at least 30 days between the expected publication of the solicitation and the date on which the bids are due? </t>
    </r>
  </si>
  <si>
    <t>7 C.F.R. 246.16a(c)(1)(i)</t>
  </si>
  <si>
    <r>
      <rPr>
        <b/>
        <sz val="11"/>
        <rFont val="Calibri"/>
        <family val="2"/>
        <scheme val="minor"/>
      </rPr>
      <t>Procurement Dates:</t>
    </r>
    <r>
      <rPr>
        <sz val="11"/>
        <rFont val="Calibri"/>
        <family val="2"/>
        <scheme val="minor"/>
      </rPr>
      <t xml:space="preserve"> Does the solicitation provide the following dates?
1.   Bidder's Questions Due Date;
</t>
    </r>
  </si>
  <si>
    <t>2.   Bid Submission Due Date;</t>
  </si>
  <si>
    <t>3.   Date of Bid Opening; and</t>
  </si>
  <si>
    <t>4.   Contract Award Notification Date.</t>
  </si>
  <si>
    <r>
      <rPr>
        <b/>
        <sz val="11"/>
        <rFont val="Calibri"/>
        <family val="2"/>
        <scheme val="minor"/>
      </rPr>
      <t xml:space="preserve">Procurement Dates: </t>
    </r>
    <r>
      <rPr>
        <sz val="11"/>
        <rFont val="Calibri"/>
        <family val="2"/>
        <scheme val="minor"/>
      </rPr>
      <t xml:space="preserve">Does the solicitation allow time for bidders' questions in addition to the required 30 days between the publication of the solicitation and the bid submission due date? </t>
    </r>
  </si>
  <si>
    <r>
      <rPr>
        <b/>
        <sz val="11"/>
        <rFont val="Calibri"/>
        <family val="2"/>
        <scheme val="minor"/>
      </rPr>
      <t xml:space="preserve">Contract Extensions: </t>
    </r>
    <r>
      <rPr>
        <sz val="11"/>
        <rFont val="Calibri"/>
        <family val="2"/>
        <scheme val="minor"/>
      </rPr>
      <t xml:space="preserve">Does the solicitation allow for contract extensions only at the State option (i.e., the solicitation does not allow for contract extensions by mutual consent)? </t>
    </r>
  </si>
  <si>
    <r>
      <rPr>
        <b/>
        <sz val="11"/>
        <rFont val="Calibri"/>
        <family val="2"/>
        <scheme val="minor"/>
      </rPr>
      <t xml:space="preserve">Procurement Dates: </t>
    </r>
    <r>
      <rPr>
        <sz val="11"/>
        <rFont val="Calibri"/>
        <family val="2"/>
        <scheme val="minor"/>
      </rPr>
      <t>Do all date and time references include a time zone?</t>
    </r>
  </si>
  <si>
    <r>
      <rPr>
        <b/>
        <sz val="11"/>
        <color rgb="FF000000"/>
        <rFont val="Calibri"/>
        <scheme val="minor"/>
      </rPr>
      <t xml:space="preserve">Contract Award: </t>
    </r>
    <r>
      <rPr>
        <sz val="11"/>
        <color rgb="FF000000"/>
        <rFont val="Calibri"/>
        <scheme val="minor"/>
      </rPr>
      <t xml:space="preserve">Does the solicitation state that all contract(s) will be awarded to the responsive bidder(s) offering the lowest total monthly net price for infant formula or the highest monthly rebate for a standardized number of units of infant formula? </t>
    </r>
  </si>
  <si>
    <t>7 C.F.R. 246.16a(c)(5)</t>
  </si>
  <si>
    <r>
      <rPr>
        <b/>
        <sz val="11"/>
        <rFont val="Calibri"/>
        <family val="2"/>
        <scheme val="minor"/>
      </rPr>
      <t>Contract Termination:</t>
    </r>
    <r>
      <rPr>
        <sz val="11"/>
        <rFont val="Calibri"/>
        <family val="2"/>
        <scheme val="minor"/>
      </rPr>
      <t xml:space="preserve"> Does the solicitation avoid including any language allowing the bidder to terminate the agreement for convenience?</t>
    </r>
  </si>
  <si>
    <r>
      <rPr>
        <b/>
        <sz val="11"/>
        <rFont val="Calibri"/>
        <family val="2"/>
        <scheme val="minor"/>
      </rPr>
      <t>Contract Extensions:</t>
    </r>
    <r>
      <rPr>
        <sz val="11"/>
        <rFont val="Calibri"/>
        <family val="2"/>
        <scheme val="minor"/>
      </rPr>
      <t xml:space="preserve"> Does the solicitation clearly state the following?
1.   Length and number of contract extensions.</t>
    </r>
    <r>
      <rPr>
        <b/>
        <sz val="11"/>
        <rFont val="Calibri"/>
        <family val="2"/>
        <scheme val="minor"/>
      </rPr>
      <t xml:space="preserve">
</t>
    </r>
    <r>
      <rPr>
        <sz val="11"/>
        <rFont val="Calibri"/>
        <family val="2"/>
        <scheme val="minor"/>
      </rPr>
      <t xml:space="preserve">
</t>
    </r>
  </si>
  <si>
    <t xml:space="preserve">2.   That contract terms are not to be renegotiated.   </t>
  </si>
  <si>
    <t>3.   Rebate amounts that will apply to the contract and any extension period(s) or the method by which the rebates will be calculated.</t>
  </si>
  <si>
    <r>
      <rPr>
        <b/>
        <sz val="11"/>
        <rFont val="Calibri"/>
        <family val="2"/>
        <scheme val="minor"/>
      </rPr>
      <t xml:space="preserve">Bid Opening: </t>
    </r>
    <r>
      <rPr>
        <sz val="11"/>
        <rFont val="Calibri"/>
        <family val="2"/>
        <scheme val="minor"/>
      </rPr>
      <t>Does the solicitation state that all bids will be publicly opened and read aloud on the day the bids are due?</t>
    </r>
  </si>
  <si>
    <t>7 C.F.R. 246.16a(c)(1)(ii)</t>
  </si>
  <si>
    <r>
      <rPr>
        <b/>
        <sz val="11"/>
        <rFont val="Calibri"/>
        <family val="2"/>
        <scheme val="minor"/>
      </rPr>
      <t>Bidding Process:</t>
    </r>
    <r>
      <rPr>
        <sz val="11"/>
        <rFont val="Calibri"/>
        <family val="2"/>
        <scheme val="minor"/>
      </rPr>
      <t xml:space="preserve"> Does the solicitation require infant formula manufacturers to submit sealed bids to supply and provide a rebate for infant formulas?</t>
    </r>
  </si>
  <si>
    <t>7 C.F.R. 246.16a(c)(1)</t>
  </si>
  <si>
    <r>
      <rPr>
        <b/>
        <sz val="11"/>
        <rFont val="Calibri"/>
        <family val="2"/>
        <scheme val="minor"/>
      </rPr>
      <t xml:space="preserve">Federal Food, Drug, and Cosmetic Act: </t>
    </r>
    <r>
      <rPr>
        <sz val="11"/>
        <rFont val="Calibri"/>
        <family val="2"/>
        <scheme val="minor"/>
      </rPr>
      <t>Does the solicitation require infant formula provided to WIC participants to meet the definition of an infant formula in section 201(z) of the Federal Food, Drug, and Cosmetic Act (21 U.S.C. 321(z)) and meet the requirements for an infant formula under section 412 of the Federal Food, Drug, and Cosmetic Act (21 U.S.C. 350a) and the regulations at 21 C.F.R parts 106 and 107?</t>
    </r>
  </si>
  <si>
    <r>
      <rPr>
        <u/>
        <sz val="11"/>
        <color rgb="FF0070C0"/>
        <rFont val="Calibri"/>
        <family val="2"/>
        <scheme val="minor"/>
      </rPr>
      <t xml:space="preserve">7 C.F.R. 246.2 </t>
    </r>
    <r>
      <rPr>
        <sz val="11"/>
        <color theme="1"/>
        <rFont val="Calibri"/>
        <family val="2"/>
        <scheme val="minor"/>
      </rPr>
      <t xml:space="preserve">
</t>
    </r>
  </si>
  <si>
    <r>
      <rPr>
        <b/>
        <sz val="11"/>
        <rFont val="Calibri"/>
        <family val="2"/>
        <scheme val="minor"/>
      </rPr>
      <t xml:space="preserve">Federal Food, Drug, and Cosmetic Act: </t>
    </r>
    <r>
      <rPr>
        <sz val="11"/>
        <rFont val="Calibri"/>
        <family val="2"/>
        <scheme val="minor"/>
      </rPr>
      <t>Does the solicitation require infant formula manufacturers supplying formula to the WIC Program to:
1.   Be registered with the Secretary of Health and Human Services under the Federal Food, Drug, and Cosmetic Act (21 U.S.C. 301 et seq.); and</t>
    </r>
  </si>
  <si>
    <t>7 C.F.R. 246.16a(j)(2)</t>
  </si>
  <si>
    <t>2.   Certify with the State health department that their infant formulas comply with the Federal Food, Drug, and Cosmetic Act and regulations issued pursuant to the Act.</t>
  </si>
  <si>
    <r>
      <rPr>
        <b/>
        <sz val="11"/>
        <rFont val="Calibri"/>
        <family val="2"/>
        <scheme val="minor"/>
      </rPr>
      <t>Milk-based Requirements:</t>
    </r>
    <r>
      <rPr>
        <sz val="11"/>
        <rFont val="Calibri"/>
        <family val="2"/>
        <scheme val="minor"/>
      </rPr>
      <t xml:space="preserve"> Does the solicitation require that the milk-based infant formula that is used to bid meets the requirements under 7 C.F.R 246.10(e)(1)(iii) and §246.10(e)(2)(iii) and is suitable for routine issuance to the majority of generally healthy, full-term infants?</t>
    </r>
  </si>
  <si>
    <t>7 C.F.R. 246.16a(c)(4)</t>
  </si>
  <si>
    <r>
      <rPr>
        <b/>
        <sz val="11"/>
        <rFont val="Calibri"/>
        <family val="2"/>
        <scheme val="minor"/>
      </rPr>
      <t>Soy-based Requirements:</t>
    </r>
    <r>
      <rPr>
        <sz val="11"/>
        <rFont val="Calibri"/>
        <family val="2"/>
        <scheme val="minor"/>
      </rPr>
      <t xml:space="preserve"> For separate solicitations, does the solicitation require that the soy-based</t>
    </r>
    <r>
      <rPr>
        <b/>
        <sz val="11"/>
        <rFont val="Calibri"/>
        <family val="2"/>
        <scheme val="minor"/>
      </rPr>
      <t xml:space="preserve"> </t>
    </r>
    <r>
      <rPr>
        <sz val="11"/>
        <rFont val="Calibri"/>
        <family val="2"/>
        <scheme val="minor"/>
      </rPr>
      <t>infant formula that is used to bid meets the requirements under 7 C.F.R 246.10(e)(1)(iii) and 7 C.F.R. 246.10(e)(2)(iii)?</t>
    </r>
    <r>
      <rPr>
        <i/>
        <sz val="11"/>
        <color rgb="FFD60093"/>
        <rFont val="Calibri"/>
        <family val="2"/>
        <scheme val="minor"/>
      </rPr>
      <t xml:space="preserve"> (If single solicitation, choose "Not applicable.")</t>
    </r>
  </si>
  <si>
    <t xml:space="preserve">7 C.F.R. 246.16a(c)(4)(ii)(B)
</t>
  </si>
  <si>
    <r>
      <rPr>
        <b/>
        <sz val="11"/>
        <rFont val="Calibri"/>
        <family val="2"/>
        <scheme val="minor"/>
      </rPr>
      <t>Soy-based Requirements</t>
    </r>
    <r>
      <rPr>
        <sz val="11"/>
        <rFont val="Calibri"/>
        <family val="2"/>
        <scheme val="minor"/>
      </rPr>
      <t xml:space="preserve">: For single solicitations, does the solicitation require bidders that do not produce a soy-based infant formula to subcontract with another manufacturer to supply a soy-based infant formula under the contract? </t>
    </r>
    <r>
      <rPr>
        <i/>
        <sz val="11"/>
        <color rgb="FFD60093"/>
        <rFont val="Calibri"/>
        <family val="2"/>
        <scheme val="minor"/>
      </rPr>
      <t>(If separate solicitation, choose "Not applicable.")</t>
    </r>
  </si>
  <si>
    <t>7 C.F.R. 246.16a(c)(2)(i)</t>
  </si>
  <si>
    <r>
      <rPr>
        <b/>
        <sz val="11"/>
        <rFont val="Calibri"/>
        <family val="2"/>
        <scheme val="minor"/>
      </rPr>
      <t>Soy-based Requirements:</t>
    </r>
    <r>
      <rPr>
        <sz val="11"/>
        <rFont val="Calibri"/>
        <family val="2"/>
        <scheme val="minor"/>
      </rPr>
      <t xml:space="preserve"> If under a single solicitation the bidder must subcontract for</t>
    </r>
    <r>
      <rPr>
        <b/>
        <sz val="11"/>
        <rFont val="Calibri"/>
        <family val="2"/>
        <scheme val="minor"/>
      </rPr>
      <t xml:space="preserve"> soy-based</t>
    </r>
    <r>
      <rPr>
        <sz val="11"/>
        <rFont val="Calibri"/>
        <family val="2"/>
        <scheme val="minor"/>
      </rPr>
      <t xml:space="preserve"> infant formula, then does the solicitation require the winning bidder to pay the State agency a rebate on the soy-based infant formula supplied by the subcontractor that is issued by the State agency? </t>
    </r>
    <r>
      <rPr>
        <i/>
        <sz val="11"/>
        <color rgb="FFD60093"/>
        <rFont val="Calibri"/>
        <family val="2"/>
        <scheme val="minor"/>
      </rPr>
      <t>(If separate solicitation, choose "Not applicable.")</t>
    </r>
  </si>
  <si>
    <r>
      <rPr>
        <b/>
        <sz val="11"/>
        <rFont val="Calibri"/>
        <family val="2"/>
        <scheme val="minor"/>
      </rPr>
      <t xml:space="preserve">Iron Requirements: </t>
    </r>
    <r>
      <rPr>
        <sz val="11"/>
        <rFont val="Calibri"/>
        <family val="2"/>
        <scheme val="minor"/>
      </rPr>
      <t>Does the solicitation provide language that the State agency will only issue infant formula that contains at least 10 milligrams of iron per liter (at least 1.5 milligrams iron per 100 kilocalories) at standard dilution (except as specified in 246.10(d) when medical documentation is required or if related waivers are obtained)?</t>
    </r>
  </si>
  <si>
    <t xml:space="preserve">7 C.F.R. 246.10(e)(1)(iii)
</t>
  </si>
  <si>
    <r>
      <rPr>
        <b/>
        <sz val="11"/>
        <rFont val="Calibri"/>
        <family val="2"/>
        <scheme val="minor"/>
      </rPr>
      <t xml:space="preserve">Rebate and Brand Name: </t>
    </r>
    <r>
      <rPr>
        <sz val="11"/>
        <rFont val="Calibri"/>
        <family val="2"/>
        <scheme val="minor"/>
      </rPr>
      <t>If under a single solicitation, does the solicitation require bidders to specify a rebate and brand name for a single milk-based primary contract infant formula, or, If under a separate solicitation, does the solicitation require bidders to specify a rebate and brand name for a single milk-based and a single soy-based formula for the following physical forms: concentrated liquid, powdered, and ready-to-feed?</t>
    </r>
  </si>
  <si>
    <t>7 C.F.R. 246.16a(c)(2)(i)-(ii)</t>
  </si>
  <si>
    <r>
      <rPr>
        <b/>
        <sz val="11"/>
        <rFont val="Calibri"/>
        <family val="2"/>
        <scheme val="minor"/>
      </rPr>
      <t xml:space="preserve">Rebates on Other Formulas: </t>
    </r>
    <r>
      <rPr>
        <sz val="11"/>
        <rFont val="Calibri"/>
        <family val="2"/>
        <scheme val="minor"/>
      </rPr>
      <t>Does the solicitation require the winning bidder to supply and provide a rebate on all infant formulas it produces that the State agency chooses to issue, except exempt infant formulas?</t>
    </r>
  </si>
  <si>
    <r>
      <rPr>
        <b/>
        <sz val="11"/>
        <rFont val="Calibri"/>
        <family val="2"/>
        <scheme val="minor"/>
      </rPr>
      <t xml:space="preserve">First Choice of Issuance: </t>
    </r>
    <r>
      <rPr>
        <sz val="11"/>
        <rFont val="Calibri"/>
        <family val="2"/>
        <scheme val="minor"/>
      </rPr>
      <t>Does the solicitation state that the primary contract infant formula(s) is the first choice of issuance (by physical form), with all other infant formulas issued as an alternative or under any applicable waivers?</t>
    </r>
  </si>
  <si>
    <t xml:space="preserve">7 C.F.R. 246.16a(c)(8) 
7 C.F.R. 246.10(e)(1)(iii)
</t>
  </si>
  <si>
    <r>
      <rPr>
        <b/>
        <sz val="11"/>
        <rFont val="Calibri"/>
        <family val="2"/>
        <scheme val="minor"/>
      </rPr>
      <t xml:space="preserve">Issuance of Other Formulas: </t>
    </r>
    <r>
      <rPr>
        <sz val="11"/>
        <rFont val="Calibri"/>
        <family val="2"/>
        <scheme val="minor"/>
      </rPr>
      <t>Does the solicitation state that the State agency may choose to issue some, none, or all of the winning bidder's other infant formula(s) meeting the requirements outlined at 7 C.F.R. 246.16a(c)(8), per 7 C.F.R. 246.16a(c)(9)?</t>
    </r>
  </si>
  <si>
    <t>7 C.F.R. 246.16a(c)(9)</t>
  </si>
  <si>
    <r>
      <rPr>
        <b/>
        <sz val="11"/>
        <rFont val="Calibri"/>
        <family val="2"/>
        <scheme val="minor"/>
      </rPr>
      <t xml:space="preserve">Transition to New Contract: </t>
    </r>
    <r>
      <rPr>
        <sz val="11"/>
        <rFont val="Calibri"/>
        <family val="2"/>
        <scheme val="minor"/>
      </rPr>
      <t>Does the solicitation clearly outline the dates when infant formula issuance and rebates will begin under the contract, as well as any necessary information about how the State agency will transition from their previous rebate contract?</t>
    </r>
  </si>
  <si>
    <r>
      <rPr>
        <b/>
        <sz val="11"/>
        <rFont val="Calibri"/>
        <family val="2"/>
        <scheme val="minor"/>
      </rPr>
      <t xml:space="preserve">Rebate Calculations: </t>
    </r>
    <r>
      <rPr>
        <sz val="11"/>
        <rFont val="Calibri"/>
        <family val="2"/>
        <scheme val="minor"/>
      </rPr>
      <t>Does the solicitation require that the rebates specified for the milk-based (and soy-based if a separate solicitation) infant formula will apply proportionally to other infant formulas produced by the winning bidder(s)?</t>
    </r>
  </si>
  <si>
    <r>
      <rPr>
        <b/>
        <sz val="11"/>
        <rFont val="Calibri"/>
        <family val="2"/>
        <scheme val="minor"/>
      </rPr>
      <t xml:space="preserve">Rebates for New Infant Formulas: </t>
    </r>
    <r>
      <rPr>
        <sz val="11"/>
        <rFont val="Calibri"/>
        <family val="2"/>
        <scheme val="minor"/>
      </rPr>
      <t>Does the solicitation require rebates to be paid on any new infant formulas that are introduced by the manufacturer after the contract is awarded?</t>
    </r>
  </si>
  <si>
    <r>
      <rPr>
        <b/>
        <sz val="11"/>
        <rFont val="Calibri"/>
        <family val="2"/>
        <scheme val="minor"/>
      </rPr>
      <t xml:space="preserve">Participation and Usage Data: </t>
    </r>
    <r>
      <rPr>
        <sz val="11"/>
        <rFont val="Calibri"/>
        <family val="2"/>
        <scheme val="minor"/>
      </rPr>
      <t>Does the solicitation and/or bid sheet provide participation and infant formula usage data and the standardized number of ounces by physical form of infant formula to be used in evaluating bids as described in 7 C.F.R. 246.16a(c)(6)?</t>
    </r>
  </si>
  <si>
    <t>7 C.F.R. 246.16a(c)(6)</t>
  </si>
  <si>
    <r>
      <rPr>
        <b/>
        <sz val="11"/>
        <rFont val="Calibri"/>
        <family val="2"/>
        <scheme val="minor"/>
      </rPr>
      <t>Participation and Usage Data:</t>
    </r>
    <r>
      <rPr>
        <sz val="11"/>
        <rFont val="Calibri"/>
        <family val="2"/>
        <scheme val="minor"/>
      </rPr>
      <t xml:space="preserve"> Does the solicitation and/or bid sheet notify bidders that the participation and infant formula usage data does not necessarily reflect the actual issuance and redemption that will occur under the contract?</t>
    </r>
  </si>
  <si>
    <r>
      <rPr>
        <b/>
        <sz val="11"/>
        <rFont val="Calibri"/>
        <family val="2"/>
        <scheme val="minor"/>
      </rPr>
      <t xml:space="preserve">Participation and Issuance Data: </t>
    </r>
    <r>
      <rPr>
        <sz val="11"/>
        <rFont val="Calibri"/>
        <family val="2"/>
        <scheme val="minor"/>
      </rPr>
      <t xml:space="preserve">Does the solicitation and/or bid sheet specify that the average monthly number of infants using each physical form is based on at least 6 months of the most recent participation and issuance data? </t>
    </r>
  </si>
  <si>
    <t>7 C.F.R. 246.16a(c)(5)(i)</t>
  </si>
  <si>
    <r>
      <rPr>
        <b/>
        <sz val="11"/>
        <rFont val="Calibri"/>
        <family val="2"/>
        <scheme val="minor"/>
      </rPr>
      <t xml:space="preserve">Participation and Issuance Data: </t>
    </r>
    <r>
      <rPr>
        <sz val="11"/>
        <rFont val="Calibri"/>
        <family val="2"/>
        <scheme val="minor"/>
      </rPr>
      <t xml:space="preserve">Do the solicitation and bid sheet consistently use the same time period for the most recent participation and issuance data (at least 6 months of the most recent data)? </t>
    </r>
  </si>
  <si>
    <r>
      <rPr>
        <b/>
        <sz val="11"/>
        <rFont val="Calibri"/>
        <family val="2"/>
        <scheme val="minor"/>
      </rPr>
      <t xml:space="preserve">Participation and Issuance Data: </t>
    </r>
    <r>
      <rPr>
        <sz val="11"/>
        <rFont val="Calibri"/>
        <family val="2"/>
        <scheme val="minor"/>
      </rPr>
      <t xml:space="preserve">Are the data used in the solicitation and bid sheet the same (i.e., do they have the same numbers and totals) for the most recent participation and issuance data (at least 6 months of the most recent data)? </t>
    </r>
  </si>
  <si>
    <r>
      <rPr>
        <b/>
        <sz val="11"/>
        <rFont val="Calibri"/>
        <family val="2"/>
        <scheme val="minor"/>
      </rPr>
      <t xml:space="preserve">Participation and Issuance Data: </t>
    </r>
    <r>
      <rPr>
        <sz val="11"/>
        <rFont val="Calibri"/>
        <family val="2"/>
        <scheme val="minor"/>
      </rPr>
      <t xml:space="preserve">Are the data used in the solicitation and bid sheet consistent with FNS-798 data available on the FNS public website? 
</t>
    </r>
    <r>
      <rPr>
        <sz val="11"/>
        <color rgb="FFCE2090"/>
        <rFont val="Calibri"/>
        <family val="2"/>
        <scheme val="minor"/>
      </rPr>
      <t xml:space="preserve">Note to RO: Due to  differences in requirements for solicitation data (e.g., excluding infant participants who are exclusively breastfed or those who are issued exempt infant formula), these will not match exactly but they should be fairly close. One review method is to use the FNS website to compare </t>
    </r>
    <r>
      <rPr>
        <i/>
        <sz val="11"/>
        <color rgb="FFCE2090"/>
        <rFont val="Calibri"/>
        <family val="2"/>
        <scheme val="minor"/>
      </rPr>
      <t>Monthly Data -- State Level Participation by Category and Program Costs</t>
    </r>
    <r>
      <rPr>
        <sz val="11"/>
        <color rgb="FFCE2090"/>
        <rFont val="Calibri"/>
        <family val="2"/>
        <scheme val="minor"/>
      </rPr>
      <t xml:space="preserve"> for the same time period as the bid sheets and/or solicitation. The total infants provided in the bid sheets can  be compared with public FNS data for partially breastfed infants plus fully formula-fed infants. Any noticeable differences (e.g., between the total infants in the bid sheet and the FNS data) can then be flagged and provided as  the Reviewer's Notes (column I).</t>
    </r>
  </si>
  <si>
    <t>https://www.fns.usda.gov/pd/wic-program</t>
  </si>
  <si>
    <r>
      <rPr>
        <b/>
        <sz val="11"/>
        <rFont val="Calibri"/>
        <family val="2"/>
        <scheme val="minor"/>
      </rPr>
      <t xml:space="preserve">Issuance and Redemption Data: </t>
    </r>
    <r>
      <rPr>
        <sz val="11"/>
        <rFont val="Calibri"/>
        <family val="2"/>
        <scheme val="minor"/>
      </rPr>
      <t>Does the solicitation include recent, aggregate issuance and/or redemption data for all contract and non-contract brand infant formulas issued by the State agency and redeemed by participants, broken down by physical form (i.e., powder, liquid concentrate, and ready-to-feed) and type (i.e., milk-based and soy-based)?</t>
    </r>
  </si>
  <si>
    <r>
      <rPr>
        <b/>
        <sz val="11"/>
        <rFont val="Calibri"/>
        <family val="2"/>
        <scheme val="minor"/>
      </rPr>
      <t>Lowest Net Price:</t>
    </r>
    <r>
      <rPr>
        <sz val="11"/>
        <rFont val="Calibri"/>
        <family val="2"/>
        <scheme val="minor"/>
      </rPr>
      <t xml:space="preserve"> Does the solicitation state that the lowest net price is calculated using the lowest national wholesale cost per unit for a full truckload of infant formula on the date of the bid opening? </t>
    </r>
  </si>
  <si>
    <r>
      <rPr>
        <b/>
        <sz val="11"/>
        <rFont val="Calibri"/>
        <family val="2"/>
        <scheme val="minor"/>
      </rPr>
      <t xml:space="preserve">FNS Bid Sheet Template: </t>
    </r>
    <r>
      <rPr>
        <sz val="11"/>
        <rFont val="Calibri"/>
        <family val="2"/>
        <scheme val="minor"/>
      </rPr>
      <t xml:space="preserve">Does the solicitation package include FNS' bid sheet template? </t>
    </r>
  </si>
  <si>
    <r>
      <rPr>
        <b/>
        <sz val="11"/>
        <rFont val="Calibri"/>
        <family val="2"/>
        <scheme val="minor"/>
      </rPr>
      <t xml:space="preserve">Bid Sheet: </t>
    </r>
    <r>
      <rPr>
        <sz val="11"/>
        <rFont val="Calibri"/>
        <family val="2"/>
        <scheme val="minor"/>
      </rPr>
      <t xml:space="preserve">Does the bid sheet used in the solicitation package have locked or password protected cell calculations and require that bids be submitted with at least 3 decimal place units? </t>
    </r>
    <r>
      <rPr>
        <i/>
        <sz val="11"/>
        <color rgb="FFD60093"/>
        <rFont val="Calibri"/>
        <family val="2"/>
        <scheme val="minor"/>
      </rPr>
      <t>(If the FNS bid sheet template is used, select "Yes.")</t>
    </r>
  </si>
  <si>
    <r>
      <rPr>
        <b/>
        <sz val="11"/>
        <rFont val="Calibri"/>
        <family val="2"/>
        <scheme val="minor"/>
      </rPr>
      <t>Standardized Number of Units:</t>
    </r>
    <r>
      <rPr>
        <sz val="11"/>
        <rFont val="Calibri"/>
        <family val="2"/>
        <scheme val="minor"/>
      </rPr>
      <t xml:space="preserve"> Does the solicitation and/or bid sheet specify a standardized number of units of infant formula by physical form to be bid on calculated as an equivalent to the total number of ounces by physical form needed to give the maximum allowance to the average monthly number of infants using each form?  </t>
    </r>
    <r>
      <rPr>
        <i/>
        <sz val="11"/>
        <color rgb="FFD60093"/>
        <rFont val="Calibri"/>
        <family val="2"/>
        <scheme val="minor"/>
      </rPr>
      <t>(If the FNS bid sheet template is used, select  "Yes.")</t>
    </r>
  </si>
  <si>
    <r>
      <rPr>
        <b/>
        <sz val="11"/>
        <rFont val="Calibri"/>
        <family val="2"/>
        <scheme val="minor"/>
      </rPr>
      <t xml:space="preserve">Standardized Number of Units: </t>
    </r>
    <r>
      <rPr>
        <sz val="11"/>
        <rFont val="Calibri"/>
        <family val="2"/>
        <scheme val="minor"/>
      </rPr>
      <t xml:space="preserve">Does the solicitation and/or bid sheet specify that the number of infants used to calculate the number of standardized units does not include infant participants who are exclusively breastfed or those who are issued exempt infant formula? </t>
    </r>
    <r>
      <rPr>
        <i/>
        <sz val="11"/>
        <color rgb="FFD60093"/>
        <rFont val="Calibri"/>
        <family val="2"/>
        <scheme val="minor"/>
      </rPr>
      <t>(If the FNS bid sheet template is used, select "Yes.")</t>
    </r>
  </si>
  <si>
    <r>
      <rPr>
        <b/>
        <sz val="11"/>
        <rFont val="Calibri"/>
        <family val="2"/>
        <scheme val="minor"/>
      </rPr>
      <t>Standardized Number of Units:</t>
    </r>
    <r>
      <rPr>
        <sz val="11"/>
        <rFont val="Calibri"/>
        <family val="2"/>
        <scheme val="minor"/>
      </rPr>
      <t xml:space="preserve"> Does the solicitation and/or bid sheet calculate the standardized number of units of infant formula as the average monthly number of infants using each physical form multiplied by the maximum monthly allowable number of ounces for each form (as allowed under §246.10(e)(9)(Table1)), and divided by the corresponding unit size (i.e., number of ounces per unit being bid)?</t>
    </r>
    <r>
      <rPr>
        <i/>
        <sz val="11"/>
        <rFont val="Calibri"/>
        <family val="2"/>
        <scheme val="minor"/>
      </rPr>
      <t xml:space="preserve"> </t>
    </r>
    <r>
      <rPr>
        <i/>
        <sz val="11"/>
        <color rgb="FFCE2090"/>
        <rFont val="Calibri"/>
        <family val="2"/>
        <scheme val="minor"/>
      </rPr>
      <t>(If the FNS bid sheet template is used, select "Yes.")</t>
    </r>
  </si>
  <si>
    <r>
      <rPr>
        <b/>
        <sz val="11"/>
        <rFont val="Calibri"/>
        <family val="2"/>
        <scheme val="minor"/>
      </rPr>
      <t xml:space="preserve">Total Cost: </t>
    </r>
    <r>
      <rPr>
        <sz val="11"/>
        <rFont val="Calibri"/>
        <family val="2"/>
        <scheme val="minor"/>
      </rPr>
      <t>When comparing bids, does the solicitation and/or bid sheet calculate the total cost by multiplying the calculated standardized number of units by the net price for each physical form or does it specify an alternative calculation used that arrives at a mathematically equivalent result?</t>
    </r>
    <r>
      <rPr>
        <sz val="11"/>
        <color rgb="FFE34BAD"/>
        <rFont val="Calibri"/>
        <family val="2"/>
        <scheme val="minor"/>
      </rPr>
      <t xml:space="preserve"> </t>
    </r>
    <r>
      <rPr>
        <i/>
        <sz val="11"/>
        <color rgb="FFCE2090"/>
        <rFont val="Calibri"/>
        <family val="2"/>
        <scheme val="minor"/>
      </rPr>
      <t>(If the FNS bid sheet template is used, select "Yes.")</t>
    </r>
  </si>
  <si>
    <r>
      <rPr>
        <b/>
        <sz val="11"/>
        <color rgb="FF000000"/>
        <rFont val="Calibri"/>
      </rPr>
      <t xml:space="preserve">Rebate Calculations: </t>
    </r>
    <r>
      <rPr>
        <sz val="11"/>
        <color rgb="FF000000"/>
        <rFont val="Calibri"/>
      </rPr>
      <t xml:space="preserve">If the State agency has elected to evaluate bids by the lowest total monthly net price, does the solicitation and/or bid sheet multiply the net price per unit by the established standardized amount of infant formula to be bid upon as calculated at 7 C.F.R. 246.16a(c)(5)(i)? </t>
    </r>
    <r>
      <rPr>
        <i/>
        <sz val="11"/>
        <color rgb="FFCE2090"/>
        <rFont val="Calibri"/>
      </rPr>
      <t>(If the FNS bid sheet template is used, select "Yes.")</t>
    </r>
  </si>
  <si>
    <t>7 C.F.R. 246.16a(c)(5)(ii)</t>
  </si>
  <si>
    <r>
      <rPr>
        <b/>
        <sz val="11"/>
        <rFont val="Calibri"/>
        <family val="2"/>
        <scheme val="minor"/>
      </rPr>
      <t>Highest Rebate for Bid Evaluation:</t>
    </r>
    <r>
      <rPr>
        <sz val="11"/>
        <rFont val="Calibri"/>
        <family val="2"/>
        <scheme val="minor"/>
      </rPr>
      <t xml:space="preserve">  If the State agency has elected to evaluate bids by highest rebate, does the solicitation and/or bid sheet calculate the highest rebate by multiplying the rebate offered by the established amount of infant formula to be bid upon as calculated at 7 C.F.R. 246.16a(c)(5)(ii)?</t>
    </r>
    <r>
      <rPr>
        <sz val="11"/>
        <color rgb="FFCE2090"/>
        <rFont val="Calibri"/>
        <family val="2"/>
        <scheme val="minor"/>
      </rPr>
      <t xml:space="preserve"> </t>
    </r>
    <r>
      <rPr>
        <i/>
        <sz val="11"/>
        <color rgb="FFCE2090"/>
        <rFont val="Calibri"/>
        <family val="2"/>
        <scheme val="minor"/>
      </rPr>
      <t>(If the FNS bid sheet template is used, select "Not applicable.")</t>
    </r>
  </si>
  <si>
    <r>
      <rPr>
        <b/>
        <sz val="11"/>
        <rFont val="Calibri"/>
        <family val="2"/>
        <scheme val="minor"/>
      </rPr>
      <t xml:space="preserve">Highest Rebate for Bid Evaluation: </t>
    </r>
    <r>
      <rPr>
        <sz val="11"/>
        <rFont val="Calibri"/>
        <family val="2"/>
        <scheme val="minor"/>
      </rPr>
      <t xml:space="preserve">If the State agency has elected to evaluate bids by highest rebate, has the State agency demonstrated to FNS' satisfaction that: 
1.   The weighted average retail prices for different brands of infant formula in the State vary by 5 percent or less. </t>
    </r>
    <r>
      <rPr>
        <i/>
        <sz val="11"/>
        <color rgb="FFD60093"/>
        <rFont val="Calibri"/>
        <family val="2"/>
        <scheme val="minor"/>
      </rPr>
      <t>(If the FNS bid sheet template is used, select "Not applicable.")</t>
    </r>
  </si>
  <si>
    <t>7 C.F.R. 246.16a(c)(5)(iii)</t>
  </si>
  <si>
    <r>
      <t xml:space="preserve">2.   The weighted average retail price takes into account the prices charged for each type and physical form of infant formula by authorized vendors or, if a State agency elects, it may include stores that do not participate in the WIC program in the State. </t>
    </r>
    <r>
      <rPr>
        <i/>
        <sz val="11"/>
        <color rgb="FFD60093"/>
        <rFont val="Calibri"/>
        <family val="2"/>
        <scheme val="minor"/>
      </rPr>
      <t>(If the FNS bid sheet template is used, select "Not applicable.")</t>
    </r>
  </si>
  <si>
    <r>
      <t xml:space="preserve">3.   The State agency bases its calculations on the proportion of each type and physical form of infant formula the State agency issues based on the data provided to bidders pursuant to 7 C.F.R. 246.16a(c)(5). </t>
    </r>
    <r>
      <rPr>
        <i/>
        <sz val="11"/>
        <color rgb="FFD60093"/>
        <rFont val="Calibri"/>
        <family val="2"/>
        <scheme val="minor"/>
      </rPr>
      <t>(If the FNS bid sheet template is used, select "Not applicable.")</t>
    </r>
  </si>
  <si>
    <r>
      <rPr>
        <b/>
        <sz val="11"/>
        <rFont val="Calibri"/>
        <family val="2"/>
        <scheme val="minor"/>
      </rPr>
      <t xml:space="preserve">Percentage Discount: </t>
    </r>
    <r>
      <rPr>
        <sz val="11"/>
        <rFont val="Calibri"/>
        <family val="2"/>
        <scheme val="minor"/>
      </rPr>
      <t>For contract brand infant formulas, other than the primary contract infant formula(s) for which bids were received, does the solicitation state that the rebate will be calculated by determining the percentage discount for each physical form (e.g., concentrated liquid, powdered, and ready-to-feed) of the primary contract infant formula(s)?</t>
    </r>
  </si>
  <si>
    <t>7 C.F.R. 246.16a(c)(7)(i)</t>
  </si>
  <si>
    <r>
      <rPr>
        <b/>
        <sz val="11"/>
        <rFont val="Calibri"/>
        <family val="2"/>
        <scheme val="minor"/>
      </rPr>
      <t xml:space="preserve">Percentage Discount: </t>
    </r>
    <r>
      <rPr>
        <sz val="11"/>
        <rFont val="Calibri"/>
        <family val="2"/>
        <scheme val="minor"/>
      </rPr>
      <t>Does the solicitation state that the percentage discount will be calculated by dividing the rebate for the primary contract infant formula by the manufacturer's lowest national wholesale price per unit, as of the date of the bid opening, for a full truckload of the primary contract infant formula?</t>
    </r>
  </si>
  <si>
    <r>
      <rPr>
        <b/>
        <sz val="11"/>
        <rFont val="Calibri"/>
        <family val="2"/>
        <scheme val="minor"/>
      </rPr>
      <t xml:space="preserve">Percentage Discount: </t>
    </r>
    <r>
      <rPr>
        <sz val="11"/>
        <rFont val="Calibri"/>
        <family val="2"/>
        <scheme val="minor"/>
      </rPr>
      <t>Does the solicitation state that the rebates resulting from the application of the percentage discount must remain the same throughout the contract period except for the cent-for-cent rebate adjustments required in 7 C.F.R. 246.16a(c)(7)(iv)?</t>
    </r>
  </si>
  <si>
    <t>7 C.F.R. 246.16a(c)(7)(iii)</t>
  </si>
  <si>
    <r>
      <rPr>
        <b/>
        <sz val="11"/>
        <rFont val="Calibri"/>
        <family val="2"/>
        <scheme val="minor"/>
      </rPr>
      <t xml:space="preserve">Price Changes Before Bid Opening: </t>
    </r>
    <r>
      <rPr>
        <sz val="11"/>
        <rFont val="Calibri"/>
        <family val="2"/>
        <scheme val="minor"/>
      </rPr>
      <t xml:space="preserve">Does the solicitation require the manufacturer to adjust rebates for price changes subsequent to the bid opening? </t>
    </r>
  </si>
  <si>
    <t>7 C.F.R. 246.16a(c)(7)(iv)</t>
  </si>
  <si>
    <r>
      <rPr>
        <b/>
        <sz val="11"/>
        <rFont val="Calibri"/>
        <family val="2"/>
        <scheme val="minor"/>
      </rPr>
      <t xml:space="preserve">Cent-for-Cent Adjustments: </t>
    </r>
    <r>
      <rPr>
        <sz val="11"/>
        <rFont val="Calibri"/>
        <family val="2"/>
        <scheme val="minor"/>
      </rPr>
      <t>Does the solicitation require price adjustments to reflect any increase and decrease, on a cent-for-cent basis, in the manufacturer's lowest national wholesale prices for a full truckload of infant formula?</t>
    </r>
  </si>
  <si>
    <r>
      <rPr>
        <b/>
        <sz val="11"/>
        <rFont val="Calibri"/>
        <family val="2"/>
        <scheme val="minor"/>
      </rPr>
      <t xml:space="preserve">Rebate for Other Contract Brand Formula: </t>
    </r>
    <r>
      <rPr>
        <sz val="11"/>
        <rFont val="Calibri"/>
        <family val="2"/>
        <scheme val="minor"/>
      </rPr>
      <t xml:space="preserve">Does the solicitation state that the rebate for each type and form of all other contract brand infant formulas will be calculated by multiplying the percentage discount by the manufacturer's lowest national wholesale price per unit, as of the date of the bid opening, for a full truckload of the other contract brand infant formula? </t>
    </r>
  </si>
  <si>
    <t>7 C.F.R. 246.16a(c)(7)(ii)</t>
  </si>
  <si>
    <r>
      <rPr>
        <b/>
        <sz val="11"/>
        <rFont val="Calibri"/>
        <family val="2"/>
        <scheme val="minor"/>
      </rPr>
      <t xml:space="preserve">Rebates for Contract Brand Formula Introduced During the Contract: </t>
    </r>
    <r>
      <rPr>
        <sz val="11"/>
        <rFont val="Calibri"/>
        <family val="2"/>
        <scheme val="minor"/>
      </rPr>
      <t>Does the solicitation state that the rebate for any types or forms of contract brand infant formulas that are introduced during the contract period will be calculated using the wholesale prices of these new contract brand infant formulas at the time the infant formulas are approved for issuance by the State agency?</t>
    </r>
  </si>
  <si>
    <r>
      <rPr>
        <b/>
        <sz val="11"/>
        <rFont val="Calibri"/>
        <family val="2"/>
        <scheme val="minor"/>
      </rPr>
      <t xml:space="preserve">Notice of Product Changes: </t>
    </r>
    <r>
      <rPr>
        <sz val="11"/>
        <rFont val="Calibri"/>
        <family val="2"/>
        <scheme val="minor"/>
      </rPr>
      <t>Does the solicitation require manufacturers to provide the State agency with advance notification of any changes in label, unit size, SKU/UPC, reconstitution information, and reformulation of infant formula?</t>
    </r>
  </si>
  <si>
    <r>
      <rPr>
        <b/>
        <sz val="11"/>
        <color rgb="FF000000"/>
        <rFont val="Calibri"/>
      </rPr>
      <t xml:space="preserve">Formula Supply: </t>
    </r>
    <r>
      <rPr>
        <sz val="11"/>
        <color rgb="FF000000"/>
        <rFont val="Calibri"/>
      </rPr>
      <t xml:space="preserve">Does the solicitation contain language addressing how an infant formula manufacturer would protect against disruption to program participants in the event of an infant formula recall? </t>
    </r>
  </si>
  <si>
    <t>7 CFR 246.16a(n)</t>
  </si>
  <si>
    <r>
      <t xml:space="preserve">Formula Supply: </t>
    </r>
    <r>
      <rPr>
        <sz val="11"/>
        <color rgb="FF000000"/>
        <rFont val="Calibri"/>
        <family val="2"/>
      </rPr>
      <t>Does the solicitation contain language addressing how the  State agency will implement remedies in the event of a recall in accordance with any applicable waivers and that the remedies will remain in effect for the duration of the waivers at the discretion of the State agency?</t>
    </r>
  </si>
  <si>
    <r>
      <t xml:space="preserve">Formula Supply: </t>
    </r>
    <r>
      <rPr>
        <sz val="11"/>
        <color rgb="FF000000"/>
        <rFont val="Calibri"/>
      </rPr>
      <t xml:space="preserve"> Does the solicitation describe remedies in the event of an infant formula recall, including:  
1. Allowing infant formula to be issued in all unit sizes that may exceed the maximum monthly allowance;   </t>
    </r>
    <r>
      <rPr>
        <i/>
        <sz val="11"/>
        <color rgb="FFD60093"/>
        <rFont val="Calibri"/>
        <family val="2"/>
      </rPr>
      <t>(If "No" is selected for item #51, select "No.")</t>
    </r>
  </si>
  <si>
    <t>7 CFR 246.16a(n)(1)</t>
  </si>
  <si>
    <r>
      <t>2. Allowing the issuance of non-contract brand infant formulas without medical documentation, with the exception of participants receiving Food Package III as defined in section 246.10(e)(3)</t>
    </r>
    <r>
      <rPr>
        <u/>
        <sz val="11"/>
        <color rgb="FF881798"/>
        <rFont val="Calibri"/>
        <family val="2"/>
      </rPr>
      <t>.</t>
    </r>
    <r>
      <rPr>
        <b/>
        <i/>
        <sz val="11"/>
        <color rgb="FF000000"/>
        <rFont val="Calibri"/>
        <family val="2"/>
        <scheme val="minor"/>
      </rPr>
      <t> </t>
    </r>
    <r>
      <rPr>
        <i/>
        <sz val="11"/>
        <color rgb="FFD60093"/>
        <rFont val="Calibri"/>
        <family val="2"/>
        <scheme val="minor"/>
      </rPr>
      <t>(If "No" is selected for item #51, select "No.")</t>
    </r>
  </si>
  <si>
    <t>7 CFR 246.16a(n)(2)</t>
  </si>
  <si>
    <r>
      <t xml:space="preserve">3. Require the contracted infant formula manufactuer to provide the State agency with an action plan, within a timeline established within the contract, which includes supply data, to meet infant formula demand and limit disruption to Program participants in the affected jurisdiction (s); and 
</t>
    </r>
    <r>
      <rPr>
        <i/>
        <sz val="11"/>
        <color rgb="FFCE2090"/>
        <rFont val="Calibri"/>
        <family val="2"/>
      </rPr>
      <t>(If "No" is selected for item #51, select "No.")</t>
    </r>
  </si>
  <si>
    <t>7 CFR 246.16a(n)(3)(i)</t>
  </si>
  <si>
    <r>
      <t>4.</t>
    </r>
    <r>
      <rPr>
        <sz val="11"/>
        <color rgb="FF000000"/>
        <rFont val="Calibri"/>
        <family val="2"/>
      </rPr>
      <t xml:space="preserve"> Require the contracted infant formula manufacturer to pay rebates on competitive, non-contract brand infant formula that meets the definition of infant formula at 7 CFR 246.2. </t>
    </r>
    <r>
      <rPr>
        <b/>
        <sz val="11"/>
        <color rgb="FF000000"/>
        <rFont val="Calibri"/>
        <family val="2"/>
      </rPr>
      <t xml:space="preserve">
</t>
    </r>
    <r>
      <rPr>
        <i/>
        <sz val="11"/>
        <color rgb="FFCE2090"/>
        <rFont val="Calibri"/>
        <family val="2"/>
      </rPr>
      <t>(If "No" is selected for item #51, select "No.")</t>
    </r>
    <r>
      <rPr>
        <b/>
        <sz val="11"/>
        <color rgb="FF000000"/>
        <rFont val="Calibri"/>
        <family val="2"/>
      </rPr>
      <t xml:space="preserve">
</t>
    </r>
  </si>
  <si>
    <t>7 CFR 246.16a(n)(3)(ii)</t>
  </si>
  <si>
    <r>
      <t xml:space="preserve">Formula Supply:  </t>
    </r>
    <r>
      <rPr>
        <sz val="11"/>
        <color rgb="FF000000"/>
        <rFont val="Calibri"/>
        <family val="2"/>
      </rPr>
      <t>Does the solicitation describe remedies in the event of infant formula shortages</t>
    </r>
    <r>
      <rPr>
        <b/>
        <i/>
        <sz val="11"/>
        <color rgb="FF000000"/>
        <rFont val="Calibri"/>
        <family val="2"/>
      </rPr>
      <t xml:space="preserve"> other than a recall</t>
    </r>
    <r>
      <rPr>
        <sz val="11"/>
        <color rgb="FF000000"/>
        <rFont val="Calibri"/>
        <family val="2"/>
      </rPr>
      <t xml:space="preserve">, including that manufacturers must allow issuance of, and pay rebates on, both contract brand and non-contract brand formula in any available unit size, type, or form?  </t>
    </r>
    <r>
      <rPr>
        <b/>
        <sz val="11"/>
        <color rgb="FF000000"/>
        <rFont val="Calibri"/>
        <family val="2"/>
      </rPr>
      <t xml:space="preserve"> </t>
    </r>
  </si>
  <si>
    <r>
      <rPr>
        <b/>
        <sz val="11"/>
        <rFont val="Calibri"/>
        <family val="2"/>
        <scheme val="minor"/>
      </rPr>
      <t>Formula Supply:</t>
    </r>
    <r>
      <rPr>
        <sz val="11"/>
        <rFont val="Calibri"/>
        <family val="2"/>
        <scheme val="minor"/>
      </rPr>
      <t xml:space="preserve"> Does the solicitation avoid including possibly contradictory language? For example, allowing issuance of non-contract brand infant formula after a recall but elsewhere stating that only contract brand infant formula will be issued, etc.</t>
    </r>
  </si>
  <si>
    <r>
      <t xml:space="preserve">Formula Supply: </t>
    </r>
    <r>
      <rPr>
        <sz val="11"/>
        <color rgb="FF000000"/>
        <rFont val="Calibri"/>
      </rPr>
      <t xml:space="preserve">Does the solicitation contain language that would allow the State agency to immediately implement waivers issued by USDA to support WIC outreach, innovation, and/or modernization? </t>
    </r>
  </si>
  <si>
    <r>
      <rPr>
        <b/>
        <sz val="11"/>
        <rFont val="Calibri"/>
        <family val="2"/>
        <scheme val="minor"/>
      </rPr>
      <t xml:space="preserve">Ready-to-Feed: </t>
    </r>
    <r>
      <rPr>
        <sz val="11"/>
        <rFont val="Calibri"/>
        <family val="2"/>
        <scheme val="minor"/>
      </rPr>
      <t>Does the solicitation provide the requirements for issuance of ready-to-feed infant formula as outlined in regulations? 
Per 7 C.F.R. 246.10(e)(1)(iv) this may include when the participant’s household has an unsanitary or restricted water supply or poor refrigeration; the person caring for the participant may have difficulty in correctly diluting concentrated or powder forms; or the WIC infant formula is only available in ready-to-feed.
Per 7 C.F.R. 246.10(b)(1)(ii) this may include making food package adjustments to better accommodate homeless participants. These optional adjustments may include, but not be limited to, issuing authorized supplemental foods in individual serving-size containers to accommodate lack of food storage or preparation facilities.</t>
    </r>
  </si>
  <si>
    <t>7 C.F.R. 246.10(e)(1)(iv)
7 C.F.R. 246.10(b)(1)(ii)</t>
  </si>
  <si>
    <r>
      <rPr>
        <b/>
        <sz val="11"/>
        <rFont val="Calibri"/>
        <family val="2"/>
        <scheme val="minor"/>
      </rPr>
      <t xml:space="preserve">Discontinuations: </t>
    </r>
    <r>
      <rPr>
        <sz val="11"/>
        <rFont val="Calibri"/>
        <family val="2"/>
        <scheme val="minor"/>
      </rPr>
      <t>Does the solicitation require the winning bidder that discontinues production of the primary contract brand infant formula to provide a rebate that yields the same net cost per ounce for the replacement primary contract brand infant formula?</t>
    </r>
  </si>
  <si>
    <t>GAO Report 06-380</t>
  </si>
  <si>
    <r>
      <rPr>
        <b/>
        <sz val="11"/>
        <rFont val="Calibri"/>
        <family val="2"/>
        <scheme val="minor"/>
      </rPr>
      <t xml:space="preserve">Medical Documentation: </t>
    </r>
    <r>
      <rPr>
        <sz val="11"/>
        <rFont val="Calibri"/>
        <family val="2"/>
        <scheme val="minor"/>
      </rPr>
      <t>Does the solicitation state that the State agency may choose to require medical documentation before issuing any contract brand infant formula as outlined at 7 C.F.R. 246.16a(c)(9)? (Medical documentation requirements are outlined at 7 C.F.R. 246.10(d)(1)-(2).)</t>
    </r>
  </si>
  <si>
    <t xml:space="preserve">7 C.F.R. 246.16a(c)(9); 
7 C.F.R. 246.10(d)(1)-(2) 
</t>
  </si>
  <si>
    <r>
      <rPr>
        <b/>
        <sz val="11"/>
        <rFont val="Calibri"/>
        <family val="2"/>
        <scheme val="minor"/>
      </rPr>
      <t xml:space="preserve">Medical Documentation: </t>
    </r>
    <r>
      <rPr>
        <sz val="11"/>
        <rFont val="Calibri"/>
        <family val="2"/>
        <scheme val="minor"/>
      </rPr>
      <t xml:space="preserve">Does the solicitation notify bidders that the State agency will require medical documentation before issuing the following described at 7 C.F.R. 246.10(d)(1):
1.   Any </t>
    </r>
    <r>
      <rPr>
        <b/>
        <sz val="11"/>
        <rFont val="Calibri"/>
        <family val="2"/>
        <scheme val="minor"/>
      </rPr>
      <t xml:space="preserve">non-contract </t>
    </r>
    <r>
      <rPr>
        <sz val="11"/>
        <rFont val="Calibri"/>
        <family val="2"/>
        <scheme val="minor"/>
      </rPr>
      <t xml:space="preserve">brand infant formula, except as allowed under any applicable waivers;
</t>
    </r>
  </si>
  <si>
    <t>7 C.F.R. 246.16a(c)(9) 
7 C.F.R. 246.10(d)(1) 
7 C.F.R. 246.10(e)(3)</t>
  </si>
  <si>
    <t>2.   Any infant formula prescribed to an infant, child, or adult who receives Food Package III, except as allowed under any applicable waivers;</t>
  </si>
  <si>
    <t>3.  Any exempt infant formula, except as allowed under any applicable waivers;</t>
  </si>
  <si>
    <t>4.  Any WIC-eligible nutritional, except as allowed under any applicable waivers;</t>
  </si>
  <si>
    <t>5.  Any authorized supplemental food issued to participants who receive Food Package III, except as allowed under any applicable waivers;</t>
  </si>
  <si>
    <t>6.  Any contract brand infant formula that does not meet the requirements in 7 C.F.R. 246.10(e)(12), except as allowed under any applicable waivers?</t>
  </si>
  <si>
    <r>
      <rPr>
        <b/>
        <sz val="11"/>
        <rFont val="Calibri"/>
        <family val="2"/>
        <scheme val="minor"/>
      </rPr>
      <t xml:space="preserve">Religious Eating Patterns: </t>
    </r>
    <r>
      <rPr>
        <sz val="11"/>
        <rFont val="Calibri"/>
        <family val="2"/>
        <scheme val="minor"/>
      </rPr>
      <t>Does the solicitation state whether the State agency will issue non-contract brand infant formula without medical documentation to meet religious eating patterns (as allowed per regulations)?</t>
    </r>
  </si>
  <si>
    <t>7 C.F.R. 246.10(d)(2)(i)</t>
  </si>
  <si>
    <r>
      <rPr>
        <b/>
        <sz val="11"/>
        <rFont val="Calibri"/>
        <family val="2"/>
        <scheme val="minor"/>
      </rPr>
      <t>Religious Eating Patterns:</t>
    </r>
    <r>
      <rPr>
        <sz val="11"/>
        <rFont val="Calibri"/>
        <family val="2"/>
        <scheme val="minor"/>
      </rPr>
      <t xml:space="preserve"> If the State agency allows non-contract brand infant formula to be issued for religious eating patterns without medical documentation (as allowed per regulations), does the solicitation avoid including possibly contradictory language? For example, stating that only contract brand infant formula will be issued, that non-contract brand infant formula will only be issued with medical documentation, etc.</t>
    </r>
  </si>
  <si>
    <r>
      <rPr>
        <b/>
        <sz val="11"/>
        <rFont val="Calibri"/>
        <family val="2"/>
        <scheme val="minor"/>
      </rPr>
      <t>Rebate Billing for Women and Children</t>
    </r>
    <r>
      <rPr>
        <sz val="11"/>
        <rFont val="Calibri"/>
        <family val="2"/>
        <scheme val="minor"/>
      </rPr>
      <t>: Does the solicitation clearly specify the situations when the State agency will collect infant formula rebates on infant formula issued to women and children (via Food Package III)?</t>
    </r>
  </si>
  <si>
    <r>
      <rPr>
        <b/>
        <sz val="11"/>
        <rFont val="Calibri"/>
        <family val="2"/>
        <scheme val="minor"/>
      </rPr>
      <t>Rebate Billing:</t>
    </r>
    <r>
      <rPr>
        <sz val="11"/>
        <rFont val="Calibri"/>
        <family val="2"/>
        <scheme val="minor"/>
      </rPr>
      <t xml:space="preserve"> Does the solicitation provide a clear process for rebate invoicing and billing that ensures that infant formula rebate invoices provide a reasonable estimate or an actual count of the number of units purchased by WIC participants?</t>
    </r>
  </si>
  <si>
    <t>7 C.F.R. 246.16a(k)</t>
  </si>
  <si>
    <r>
      <rPr>
        <b/>
        <sz val="11"/>
        <rFont val="Calibri"/>
        <family val="2"/>
        <scheme val="minor"/>
      </rPr>
      <t xml:space="preserve">Rebate Billing: </t>
    </r>
    <r>
      <rPr>
        <sz val="11"/>
        <rFont val="Calibri"/>
        <family val="2"/>
        <scheme val="minor"/>
      </rPr>
      <t>Does the solicitation state that invoicing and billing for rebates will be based on actual count of the number of units purchased by participants?</t>
    </r>
  </si>
  <si>
    <r>
      <rPr>
        <b/>
        <sz val="11"/>
        <rFont val="Calibri"/>
        <family val="2"/>
        <scheme val="minor"/>
      </rPr>
      <t>Rebate Billing:</t>
    </r>
    <r>
      <rPr>
        <sz val="11"/>
        <rFont val="Calibri"/>
        <family val="2"/>
        <scheme val="minor"/>
      </rPr>
      <t xml:space="preserve"> 
1. Does the solicitation state the contractor must pay an invoice within a timeframe specified in the contract (usually 30 days)?</t>
    </r>
  </si>
  <si>
    <t>WIC Policy Memorandum 1996-6</t>
  </si>
  <si>
    <t>2. Does the solicitation state that the contractor must notify the State agency of any disputes or errors contained in the rebate invoice within a time period specified in the contract?</t>
  </si>
  <si>
    <t>3. Does the solicitation state that all disputes must be settled by closeout of the fiscal year in which the dispute(s) occurred?</t>
  </si>
  <si>
    <t>4. Does the solicitation state that the contractor may not withhold any rebate payments due to the State agency under any circumstances?</t>
  </si>
  <si>
    <t>5. Does the solicitation provide language that the State agency will make every effort to validate all overbilling errors (ideally through independent review)?</t>
  </si>
  <si>
    <r>
      <t>6.</t>
    </r>
    <r>
      <rPr>
        <b/>
        <sz val="11"/>
        <rFont val="Calibri"/>
        <family val="2"/>
        <scheme val="minor"/>
      </rPr>
      <t xml:space="preserve"> </t>
    </r>
    <r>
      <rPr>
        <sz val="11"/>
        <rFont val="Calibri"/>
        <family val="2"/>
        <scheme val="minor"/>
      </rPr>
      <t>Does the solicitation state that upon resolution of a billing dispute, the State agency will promptly disburse any funds owed to the appropriate party?</t>
    </r>
  </si>
  <si>
    <r>
      <t>7</t>
    </r>
    <r>
      <rPr>
        <b/>
        <sz val="11"/>
        <rFont val="Calibri"/>
        <family val="2"/>
        <scheme val="minor"/>
      </rPr>
      <t xml:space="preserve">. </t>
    </r>
    <r>
      <rPr>
        <sz val="11"/>
        <rFont val="Calibri"/>
        <family val="2"/>
        <scheme val="minor"/>
      </rPr>
      <t xml:space="preserve">Does the solicitation provide language that the State agency and contractor will meet as often as necessary to review the progress and performance of the contract, including any concerns with billing procedures? </t>
    </r>
  </si>
  <si>
    <t>8. Does the solicitation and contract identify the records that the contractor has access to, specifically that the contractor only has access to records directly related to monthly rebate billing?</t>
  </si>
  <si>
    <r>
      <t>9</t>
    </r>
    <r>
      <rPr>
        <b/>
        <sz val="11"/>
        <rFont val="Calibri"/>
        <family val="2"/>
        <scheme val="minor"/>
      </rPr>
      <t xml:space="preserve">. </t>
    </r>
    <r>
      <rPr>
        <sz val="11"/>
        <rFont val="Calibri"/>
        <family val="2"/>
        <scheme val="minor"/>
      </rPr>
      <t>Does the solicitation and contract clearly identify the billing procedures (i.e., the data used and how the data will be gathered and used to prepare rebate billings)?</t>
    </r>
  </si>
  <si>
    <r>
      <rPr>
        <b/>
        <sz val="11"/>
        <rFont val="Calibri"/>
        <family val="2"/>
        <scheme val="minor"/>
      </rPr>
      <t xml:space="preserve">Rebate Invoices: </t>
    </r>
    <r>
      <rPr>
        <sz val="11"/>
        <rFont val="Calibri"/>
        <family val="2"/>
        <scheme val="minor"/>
      </rPr>
      <t xml:space="preserve">Does the solicitation include language requiring the following information to support rebate invoices?
1.   For State agencies that have not yet implemented EBT, Food Instrument Number;
</t>
    </r>
  </si>
  <si>
    <t>2.   For State agencies that have not yet implemented EBT, Food Package Identifier;</t>
  </si>
  <si>
    <t>3.   Product Name;</t>
  </si>
  <si>
    <t>4.   Number of Units Authorized to Purchase;</t>
  </si>
  <si>
    <t>5.   For State agencies that have not yet implemented EBT, Effective Date of Food Instrument;</t>
  </si>
  <si>
    <t>6.   Redemption Date of Food Instrument; and</t>
  </si>
  <si>
    <t>7.   Redeemed Amount</t>
  </si>
  <si>
    <r>
      <rPr>
        <b/>
        <sz val="11"/>
        <rFont val="Calibri"/>
        <family val="2"/>
        <scheme val="minor"/>
      </rPr>
      <t>Rebate Invoices:</t>
    </r>
    <r>
      <rPr>
        <sz val="11"/>
        <rFont val="Calibri"/>
        <family val="2"/>
        <scheme val="minor"/>
      </rPr>
      <t xml:space="preserve"> Does the solicitation include at least 1 recent rebate invoice?</t>
    </r>
  </si>
  <si>
    <r>
      <rPr>
        <b/>
        <sz val="11"/>
        <rFont val="Calibri"/>
        <family val="2"/>
        <scheme val="minor"/>
      </rPr>
      <t xml:space="preserve">Advances: </t>
    </r>
    <r>
      <rPr>
        <sz val="11"/>
        <rFont val="Calibri"/>
        <family val="2"/>
        <scheme val="minor"/>
      </rPr>
      <t>Does the solicitation avoid including language that would allow for advance rebate payments?</t>
    </r>
  </si>
  <si>
    <t>7 C.F.R. 246.14(f)</t>
  </si>
  <si>
    <r>
      <rPr>
        <b/>
        <sz val="11"/>
        <rFont val="Calibri"/>
        <family val="2"/>
        <scheme val="minor"/>
      </rPr>
      <t xml:space="preserve">Gratis Items: </t>
    </r>
    <r>
      <rPr>
        <sz val="11"/>
        <rFont val="Calibri"/>
        <family val="2"/>
        <scheme val="minor"/>
      </rPr>
      <t>Does the solicitation avoid including any requirements for the winning bidder to provide gratis infant formula or other items?</t>
    </r>
  </si>
  <si>
    <t>7 C.F.R. 246.16a(j)(4)</t>
  </si>
  <si>
    <r>
      <rPr>
        <b/>
        <sz val="11"/>
        <rFont val="Calibri"/>
        <family val="2"/>
        <scheme val="minor"/>
      </rPr>
      <t xml:space="preserve">Subsequent Cost Containment Contract: </t>
    </r>
    <r>
      <rPr>
        <sz val="11"/>
        <rFont val="Calibri"/>
        <family val="2"/>
        <scheme val="minor"/>
      </rPr>
      <t>Does the solicitation avoid prescribing conditions that would void, reduce the savings under or otherwise limit the original contract if the State agency solicited or secured bids for, or entered into, a subsequent cost containment contract to take effect after the expiration of the original contract?</t>
    </r>
  </si>
  <si>
    <t>7 C.F.R. 246.16a(j)(1)</t>
  </si>
  <si>
    <r>
      <rPr>
        <b/>
        <sz val="11"/>
        <rFont val="Calibri"/>
        <family val="2"/>
        <scheme val="minor"/>
      </rPr>
      <t xml:space="preserve">More than one Food Delivery System: </t>
    </r>
    <r>
      <rPr>
        <sz val="11"/>
        <rFont val="Calibri"/>
        <family val="2"/>
        <scheme val="minor"/>
      </rPr>
      <t>Does the solicitation avoid requiring submission of bids on more than one other systems specified in the solicitation (e.g., retail and direct distribution)?</t>
    </r>
  </si>
  <si>
    <t>7 C.F.R. 246.16a(j)(3)</t>
  </si>
  <si>
    <r>
      <rPr>
        <b/>
        <sz val="11"/>
        <rFont val="Calibri"/>
        <family val="2"/>
        <scheme val="minor"/>
      </rPr>
      <t xml:space="preserve">Confidential Participant Language: </t>
    </r>
    <r>
      <rPr>
        <sz val="11"/>
        <rFont val="Calibri"/>
        <family val="2"/>
        <scheme val="minor"/>
      </rPr>
      <t>Does the solicitation provide language addressing confidential WIC participant and applicant information, specifically that information or a combination of information will not be released to bidders that individually identifies an applicant or participant and/or family member(s)?</t>
    </r>
  </si>
  <si>
    <t xml:space="preserve">7 C.F.R. 246.26(d)(1)(i-ii)
WIC Policy Memorandum #2021-6
</t>
  </si>
  <si>
    <r>
      <rPr>
        <b/>
        <sz val="11"/>
        <rFont val="Calibri"/>
        <family val="2"/>
        <scheme val="minor"/>
      </rPr>
      <t xml:space="preserve">Confidential Vendor Language: </t>
    </r>
    <r>
      <rPr>
        <sz val="11"/>
        <rFont val="Calibri"/>
        <family val="2"/>
        <scheme val="minor"/>
      </rPr>
      <t>Does the solicitation provide language addressing confidential WIC vendor information, specifically that information will not be released to bidders that individually identifies a vendor except for the vendor's name, address, telephone number, Web site, email address, store type, and authorization status?</t>
    </r>
  </si>
  <si>
    <t xml:space="preserve">7 C.F.R. 246.26(e)
WIC Policy Memorandum #2021-6
</t>
  </si>
  <si>
    <r>
      <rPr>
        <b/>
        <sz val="11"/>
        <rFont val="Calibri"/>
        <family val="2"/>
        <scheme val="minor"/>
      </rPr>
      <t xml:space="preserve">WIC Logo: </t>
    </r>
    <r>
      <rPr>
        <sz val="11"/>
        <rFont val="Calibri"/>
        <family val="2"/>
        <scheme val="minor"/>
      </rPr>
      <t xml:space="preserve">Does the solicitation contain the following language:
1.   The service marks are not used on a manufacturer’s goods; and
</t>
    </r>
  </si>
  <si>
    <t>WIC Policy Memorandum 2009-1</t>
  </si>
  <si>
    <t>2.   The WIC Logo is not used in manufacturer advertising; and</t>
  </si>
  <si>
    <t>3.   The WIC Acronym is not used in manufacturer advertising in any manner likely to cause confusion, mistake, or deception as to the affiliation, connection, or association of a manufacturer with the WIC Program, or as to the sponsorship or approval of a manufacturer’s goods, services, advertising, or commercial activities, including nutritional message(s), by the WIC Program, USDA, or the State agency.</t>
  </si>
  <si>
    <r>
      <rPr>
        <b/>
        <sz val="11"/>
        <rFont val="Calibri"/>
        <family val="2"/>
        <scheme val="minor"/>
      </rPr>
      <t xml:space="preserve">Open Competition: </t>
    </r>
    <r>
      <rPr>
        <sz val="11"/>
        <rFont val="Calibri"/>
        <family val="2"/>
        <scheme val="minor"/>
      </rPr>
      <t xml:space="preserve">Does the solicitation </t>
    </r>
    <r>
      <rPr>
        <sz val="11"/>
        <color rgb="FFFF0000"/>
        <rFont val="Calibri"/>
        <family val="2"/>
        <scheme val="minor"/>
      </rPr>
      <t>avoid including any</t>
    </r>
    <r>
      <rPr>
        <sz val="11"/>
        <rFont val="Calibri"/>
        <family val="2"/>
        <scheme val="minor"/>
      </rPr>
      <t xml:space="preserve"> language that would limit or prohibit full and open competition or would subjectively evaluate technical requirements identified in the solicitation (e.g., specifying unit sizes to be bid on, specifying brand names, etc.)?</t>
    </r>
  </si>
  <si>
    <r>
      <rPr>
        <b/>
        <sz val="11"/>
        <rFont val="Calibri"/>
        <family val="2"/>
        <scheme val="minor"/>
      </rPr>
      <t xml:space="preserve">Open Competition: </t>
    </r>
    <r>
      <rPr>
        <sz val="11"/>
        <rFont val="Calibri"/>
        <family val="2"/>
        <scheme val="minor"/>
      </rPr>
      <t xml:space="preserve">Does the solicitation consistently use general language like "unit" to mean a unit of infant formula (instead of a specific type of container such as "can")? </t>
    </r>
  </si>
  <si>
    <r>
      <rPr>
        <b/>
        <sz val="11"/>
        <rFont val="Calibri"/>
        <family val="2"/>
        <scheme val="minor"/>
      </rPr>
      <t xml:space="preserve">Boilerplate Language: </t>
    </r>
    <r>
      <rPr>
        <sz val="11"/>
        <rFont val="Calibri"/>
        <family val="2"/>
        <scheme val="minor"/>
      </rPr>
      <t xml:space="preserve">If State boilerplate language is included in the solicitation, does the solicitation indicate which provisions apply to WIC infant formula rebates? </t>
    </r>
    <r>
      <rPr>
        <i/>
        <sz val="11"/>
        <color rgb="FFD60093"/>
        <rFont val="Calibri"/>
        <family val="2"/>
        <scheme val="minor"/>
      </rPr>
      <t>If no boilerplate language is included, select "Not applicable."</t>
    </r>
  </si>
  <si>
    <r>
      <rPr>
        <b/>
        <sz val="11"/>
        <rFont val="Calibri"/>
        <family val="2"/>
        <scheme val="minor"/>
      </rPr>
      <t>Federally-defined Terms:</t>
    </r>
    <r>
      <rPr>
        <sz val="11"/>
        <rFont val="Calibri"/>
        <family val="2"/>
        <scheme val="minor"/>
      </rPr>
      <t xml:space="preserve"> Does the solicitation define and consistently use the following terms? 
1.   Contract Brand Infant Formula
</t>
    </r>
  </si>
  <si>
    <t>7 C.F.R. 246.2</t>
  </si>
  <si>
    <t>2.   Non-contract Brand Infant Formula</t>
  </si>
  <si>
    <t>3.   Exempt Infant Formula</t>
  </si>
  <si>
    <t>4.   Infant Formula</t>
  </si>
  <si>
    <t>5.   Primary Contract Brand Infant Formula</t>
  </si>
  <si>
    <r>
      <rPr>
        <b/>
        <sz val="11"/>
        <rFont val="Calibri"/>
        <family val="2"/>
        <scheme val="minor"/>
      </rPr>
      <t xml:space="preserve">Infant Formula Returns: </t>
    </r>
    <r>
      <rPr>
        <sz val="11"/>
        <rFont val="Calibri"/>
        <family val="2"/>
        <scheme val="minor"/>
      </rPr>
      <t>Does the solicitation clearly state policies, procedures, and rebate requirements related to returned infant formula (including whether returns are allowed and replacements issued)?</t>
    </r>
  </si>
  <si>
    <t>WIC Policy Memorandum #2020-1</t>
  </si>
  <si>
    <r>
      <rPr>
        <b/>
        <sz val="11"/>
        <rFont val="Calibri"/>
        <family val="2"/>
        <scheme val="minor"/>
      </rPr>
      <t xml:space="preserve">Other Concerns: </t>
    </r>
    <r>
      <rPr>
        <sz val="11"/>
        <rFont val="Calibri"/>
        <family val="2"/>
        <scheme val="minor"/>
      </rPr>
      <t xml:space="preserve">Are all concerns with the solicitation listed in the checklist items? </t>
    </r>
    <r>
      <rPr>
        <i/>
        <sz val="11"/>
        <color rgb="FFCE2090"/>
        <rFont val="Calibri"/>
        <family val="2"/>
        <scheme val="minor"/>
      </rPr>
      <t>If not, please add concerns here to Reviewer's Notes (Column I).</t>
    </r>
  </si>
  <si>
    <t>Solicitations for State Alliances</t>
  </si>
  <si>
    <t xml:space="preserve">Complete this section if the solicitation is being issued on behalf of a State Alliance (more than one State agency). Otherwise, select "Not applicable" for these questions.  </t>
  </si>
  <si>
    <t>Page Number (if provided in the solicitation), or 
Attachment Name and Page Number (if provided in an attachment)</t>
  </si>
  <si>
    <t>Section Number (in the solicitation or attachment)</t>
  </si>
  <si>
    <r>
      <t xml:space="preserve">FNS Comment </t>
    </r>
    <r>
      <rPr>
        <sz val="12"/>
        <rFont val="Calibri"/>
        <family val="2"/>
        <scheme val="minor"/>
      </rPr>
      <t>(auto-generated based on selected response in column E)</t>
    </r>
  </si>
  <si>
    <r>
      <rPr>
        <b/>
        <sz val="11"/>
        <rFont val="Calibri"/>
        <family val="2"/>
        <scheme val="minor"/>
      </rPr>
      <t>State Alliance Composition:</t>
    </r>
    <r>
      <rPr>
        <sz val="11"/>
        <rFont val="Calibri"/>
        <family val="2"/>
        <scheme val="minor"/>
      </rPr>
      <t xml:space="preserve"> Does the solicitation identify the composition of the State alliance for the purpose of a cost containment measure? </t>
    </r>
    <r>
      <rPr>
        <i/>
        <sz val="11"/>
        <color rgb="FFCE2090"/>
        <rFont val="Calibri"/>
        <family val="2"/>
        <scheme val="minor"/>
      </rPr>
      <t>(If not a State Alliance solicitation, choose "Not applicable.")</t>
    </r>
  </si>
  <si>
    <t>7 C.F.R. 246.16a(c)(3)</t>
  </si>
  <si>
    <r>
      <rPr>
        <b/>
        <sz val="11"/>
        <rFont val="Calibri"/>
        <family val="2"/>
        <scheme val="minor"/>
      </rPr>
      <t xml:space="preserve">Addition of Other State agencies: </t>
    </r>
    <r>
      <rPr>
        <sz val="11"/>
        <rFont val="Calibri"/>
        <family val="2"/>
        <scheme val="minor"/>
      </rPr>
      <t xml:space="preserve">Does the solicitation include language addressing that no additional State agency may be added to the State alliance between the date of the solicitation and the end of the contract? 
</t>
    </r>
    <r>
      <rPr>
        <i/>
        <sz val="11"/>
        <color rgb="FFCE2090"/>
        <rFont val="Calibri"/>
        <family val="2"/>
        <scheme val="minor"/>
      </rPr>
      <t>(If not a State Alliance solicitation, choose "Not applicable.")</t>
    </r>
  </si>
  <si>
    <r>
      <rPr>
        <b/>
        <sz val="11"/>
        <rFont val="Calibri"/>
        <family val="2"/>
        <scheme val="minor"/>
      </rPr>
      <t xml:space="preserve">Addition of Other State agencies: </t>
    </r>
    <r>
      <rPr>
        <sz val="11"/>
        <rFont val="Calibri"/>
        <family val="2"/>
        <scheme val="minor"/>
      </rPr>
      <t xml:space="preserve">If a State agency is being added to a State alliance, is one of the following true?:
</t>
    </r>
    <r>
      <rPr>
        <b/>
        <sz val="11"/>
        <rFont val="Calibri"/>
        <family val="2"/>
        <scheme val="minor"/>
      </rPr>
      <t xml:space="preserve">1.  </t>
    </r>
    <r>
      <rPr>
        <sz val="11"/>
        <rFont val="Calibri"/>
        <family val="2"/>
        <scheme val="minor"/>
      </rPr>
      <t xml:space="preserve"> The total number of infants served by the States participating in the alliance as of 10/1/2003 is less than 100,000; or
</t>
    </r>
    <r>
      <rPr>
        <b/>
        <sz val="11"/>
        <rFont val="Calibri"/>
        <family val="2"/>
        <scheme val="minor"/>
      </rPr>
      <t xml:space="preserve">2. </t>
    </r>
    <r>
      <rPr>
        <sz val="11"/>
        <rFont val="Calibri"/>
        <family val="2"/>
        <scheme val="minor"/>
      </rPr>
      <t xml:space="preserve">  The State alliance existed as of 7/1/2004 and serves over 100,000 infants, but the State agency being added served less than 5,000 infants as of 10/1/2003. </t>
    </r>
    <r>
      <rPr>
        <i/>
        <sz val="11"/>
        <color rgb="FFD60093"/>
        <rFont val="Calibri"/>
        <family val="2"/>
        <scheme val="minor"/>
      </rPr>
      <t xml:space="preserve"> (If not a State Alliance solicitation, choose "Not applicable.")</t>
    </r>
  </si>
  <si>
    <t>Extension/Renewal</t>
  </si>
  <si>
    <t>Type of Bid Solicitation</t>
  </si>
  <si>
    <t>Response</t>
  </si>
  <si>
    <t>State Option</t>
  </si>
  <si>
    <t>Single (milk-based only)</t>
  </si>
  <si>
    <t>Mutual Consent</t>
  </si>
  <si>
    <t>Separate (milk- and soy- based)</t>
  </si>
  <si>
    <t>Yes</t>
  </si>
  <si>
    <t>Not Specified</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</si>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</sst>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1"/>
      <color theme="1"/>
      <name val="Calibri"/>
      <family val="2"/>
      <scheme val="minor"/>
    </font>
    <font>
      <sz val="11"/>
      <name val="Calibri"/>
      <family val="2"/>
      <scheme val="minor"/>
    </font>
    <font>
      <b/>
      <sz val="12"/>
      <name val="Cambria"/>
      <family val="1"/>
    </font>
    <font>
      <b/>
      <sz val="14"/>
      <color theme="0"/>
      <name val="Cambria"/>
      <family val="1"/>
    </font>
    <font>
      <i/>
      <sz val="11"/>
      <name val="Calibri"/>
      <family val="2"/>
      <scheme val="minor"/>
    </font>
    <font>
      <sz val="11"/>
      <color rgb="FFE34BAD"/>
      <name val="Calibri"/>
      <family val="2"/>
      <scheme val="minor"/>
    </font>
    <font>
      <b/>
      <sz val="11"/>
      <name val="Calibri"/>
      <family val="2"/>
      <scheme val="minor"/>
    </font>
    <font>
      <u/>
      <sz val="11"/>
      <color theme="10"/>
      <name val="Calibri"/>
      <family val="2"/>
      <scheme val="minor"/>
    </font>
    <font>
      <b/>
      <sz val="12"/>
      <color theme="1"/>
      <name val="Calibri"/>
      <family val="2"/>
      <scheme val="minor"/>
    </font>
    <font>
      <sz val="11"/>
      <color rgb="FFFF0000"/>
      <name val="Calibri"/>
      <family val="2"/>
      <scheme val="minor"/>
    </font>
    <font>
      <b/>
      <sz val="16"/>
      <name val="Cambria"/>
      <family val="1"/>
    </font>
    <font>
      <sz val="12"/>
      <name val="Cambria"/>
      <family val="1"/>
    </font>
    <font>
      <b/>
      <sz val="12"/>
      <name val="Calibri"/>
      <family val="2"/>
      <scheme val="minor"/>
    </font>
    <font>
      <sz val="12"/>
      <name val="Calibri"/>
      <family val="2"/>
      <scheme val="minor"/>
    </font>
    <font>
      <sz val="12"/>
      <color theme="1"/>
      <name val="Calibri"/>
      <family val="2"/>
      <scheme val="minor"/>
    </font>
    <font>
      <b/>
      <sz val="14"/>
      <name val="Cambria"/>
      <family val="1"/>
    </font>
    <font>
      <i/>
      <sz val="12"/>
      <name val="Cambria"/>
      <family val="1"/>
    </font>
    <font>
      <i/>
      <sz val="11"/>
      <color rgb="FFCE2090"/>
      <name val="Calibri"/>
      <family val="2"/>
      <scheme val="minor"/>
    </font>
    <font>
      <i/>
      <sz val="11"/>
      <color rgb="FFD60093"/>
      <name val="Calibri"/>
      <family val="2"/>
      <scheme val="minor"/>
    </font>
    <font>
      <sz val="11"/>
      <color rgb="FFCE2090"/>
      <name val="Calibri"/>
      <family val="2"/>
      <scheme val="minor"/>
    </font>
    <font>
      <u/>
      <sz val="11"/>
      <color rgb="FF0070C0"/>
      <name val="Calibri"/>
      <family val="2"/>
      <scheme val="minor"/>
    </font>
    <font>
      <b/>
      <sz val="11"/>
      <color rgb="FF000000"/>
      <name val="Calibri"/>
    </font>
    <font>
      <sz val="11"/>
      <color rgb="FF000000"/>
      <name val="Calibri"/>
    </font>
    <font>
      <i/>
      <sz val="11"/>
      <color rgb="FFCE2090"/>
      <name val="Calibri"/>
    </font>
    <font>
      <sz val="11"/>
      <name val="Calibri"/>
    </font>
    <font>
      <i/>
      <sz val="11"/>
      <color rgb="FFD60093"/>
      <name val="Calibri"/>
      <family val="2"/>
    </font>
    <font>
      <b/>
      <sz val="11"/>
      <color rgb="FF000000"/>
      <name val="Calibri"/>
      <family val="2"/>
    </font>
    <font>
      <sz val="12"/>
      <name val="Roboto"/>
    </font>
    <font>
      <sz val="11"/>
      <color rgb="FF000000"/>
      <name val="Calibri"/>
      <family val="2"/>
    </font>
    <font>
      <b/>
      <sz val="11"/>
      <color rgb="FF000000"/>
      <name val="Calibri"/>
      <scheme val="minor"/>
    </font>
    <font>
      <sz val="11"/>
      <color rgb="FF000000"/>
      <name val="Calibri"/>
      <scheme val="minor"/>
    </font>
    <font>
      <sz val="11"/>
      <color rgb="FF000000"/>
      <name val="Calibri"/>
      <family val="2"/>
      <scheme val="minor"/>
    </font>
    <font>
      <b/>
      <i/>
      <sz val="11"/>
      <color rgb="FF000000"/>
      <name val="Calibri"/>
      <family val="2"/>
    </font>
    <font>
      <u/>
      <sz val="11"/>
      <color rgb="FF881798"/>
      <name val="Calibri"/>
      <family val="2"/>
    </font>
    <font>
      <i/>
      <sz val="11"/>
      <color rgb="FFCE2090"/>
      <name val="Calibri"/>
      <family val="2"/>
    </font>
    <font>
      <b/>
      <i/>
      <sz val="11"/>
      <color rgb="FF000000"/>
      <name val="Calibri"/>
      <family val="2"/>
      <scheme val="minor"/>
    </font>
    <font>
      <sz val="11"/>
      <color theme="1"/>
      <name val="Cambria"/>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60093"/>
        <bgColor indexed="64"/>
      </patternFill>
    </fill>
    <fill>
      <patternFill patternType="solid">
        <fgColor theme="0" tint="-0.14999847407452621"/>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right/>
      <top style="medium">
        <color indexed="64"/>
      </top>
      <bottom/>
      <diagonal/>
    </border>
    <border>
      <left style="thin">
        <color indexed="64"/>
      </left>
      <right style="thin">
        <color indexed="64"/>
      </right>
      <top style="thick">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84">
    <xf numFmtId="0" fontId="0" fillId="0" borderId="0" xfId="0"/>
    <xf numFmtId="0" fontId="1" fillId="0" borderId="0" xfId="0" applyFont="1"/>
    <xf numFmtId="0" fontId="2" fillId="0" borderId="0" xfId="0" applyFont="1" applyAlignment="1">
      <alignment vertical="center" wrapText="1"/>
    </xf>
    <xf numFmtId="0" fontId="2" fillId="0" borderId="0" xfId="0" applyFont="1"/>
    <xf numFmtId="0" fontId="0" fillId="0" borderId="2" xfId="0" applyBorder="1"/>
    <xf numFmtId="0" fontId="0" fillId="0" borderId="9" xfId="0" applyBorder="1"/>
    <xf numFmtId="0" fontId="0" fillId="0" borderId="0" xfId="0" applyAlignment="1">
      <alignment vertical="center"/>
    </xf>
    <xf numFmtId="0" fontId="16" fillId="0" borderId="0" xfId="0" quotePrefix="1" applyFont="1" applyAlignment="1">
      <alignment vertical="top" wrapText="1"/>
    </xf>
    <xf numFmtId="0" fontId="16" fillId="0" borderId="9" xfId="0" quotePrefix="1" applyFont="1" applyBorder="1" applyAlignment="1">
      <alignment vertical="top" wrapText="1"/>
    </xf>
    <xf numFmtId="0" fontId="12" fillId="0" borderId="9" xfId="0" quotePrefix="1" applyFont="1" applyBorder="1" applyAlignment="1">
      <alignment vertical="top" wrapText="1"/>
    </xf>
    <xf numFmtId="0" fontId="9" fillId="2" borderId="13" xfId="0" applyFont="1" applyFill="1" applyBorder="1" applyAlignment="1">
      <alignment horizontal="center" vertical="center" wrapText="1"/>
    </xf>
    <xf numFmtId="0" fontId="13" fillId="2" borderId="13" xfId="0" applyFont="1" applyFill="1" applyBorder="1" applyAlignment="1">
      <alignment vertical="center" wrapText="1"/>
    </xf>
    <xf numFmtId="0" fontId="13" fillId="2" borderId="13" xfId="0" applyFont="1" applyFill="1" applyBorder="1" applyAlignment="1">
      <alignment horizontal="left" vertical="center" wrapText="1"/>
    </xf>
    <xf numFmtId="0" fontId="13" fillId="2" borderId="13" xfId="0" applyFont="1" applyFill="1" applyBorder="1" applyAlignment="1">
      <alignment horizontal="center" vertical="center" wrapText="1"/>
    </xf>
    <xf numFmtId="0" fontId="9" fillId="2" borderId="19" xfId="0" applyFont="1" applyFill="1" applyBorder="1" applyAlignment="1">
      <alignment horizontal="center" vertical="center"/>
    </xf>
    <xf numFmtId="0" fontId="2" fillId="2" borderId="19" xfId="0" applyFont="1" applyFill="1" applyBorder="1" applyAlignment="1">
      <alignment vertical="center" wrapText="1"/>
    </xf>
    <xf numFmtId="0" fontId="8" fillId="2" borderId="19" xfId="1" applyFill="1" applyBorder="1" applyAlignment="1">
      <alignment vertical="center" wrapText="1"/>
    </xf>
    <xf numFmtId="0" fontId="8" fillId="2" borderId="20" xfId="1" applyFill="1" applyBorder="1" applyAlignment="1">
      <alignment vertical="center" wrapText="1"/>
    </xf>
    <xf numFmtId="0" fontId="0" fillId="0" borderId="0" xfId="0" applyAlignment="1">
      <alignment vertical="top"/>
    </xf>
    <xf numFmtId="0" fontId="2" fillId="2" borderId="19" xfId="0" applyFont="1" applyFill="1" applyBorder="1" applyAlignment="1">
      <alignment vertical="top" wrapText="1"/>
    </xf>
    <xf numFmtId="0" fontId="2" fillId="2" borderId="1" xfId="0" applyFont="1" applyFill="1" applyBorder="1" applyAlignment="1">
      <alignment horizontal="left" vertical="top" wrapText="1"/>
    </xf>
    <xf numFmtId="0" fontId="2" fillId="0" borderId="0" xfId="0" applyFont="1" applyAlignment="1">
      <alignment vertical="top"/>
    </xf>
    <xf numFmtId="0" fontId="16" fillId="0" borderId="0" xfId="0" quotePrefix="1" applyFont="1" applyAlignment="1">
      <alignment horizontal="left" vertical="top" wrapText="1"/>
    </xf>
    <xf numFmtId="0" fontId="0" fillId="0" borderId="0" xfId="0" applyAlignment="1">
      <alignment horizontal="left" vertical="top"/>
    </xf>
    <xf numFmtId="0" fontId="2" fillId="2" borderId="15"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0" borderId="0" xfId="0" applyFont="1" applyAlignment="1">
      <alignment horizontal="left" vertical="top"/>
    </xf>
    <xf numFmtId="0" fontId="0" fillId="0" borderId="7" xfId="0" applyBorder="1" applyAlignment="1">
      <alignment vertical="center"/>
    </xf>
    <xf numFmtId="0" fontId="0" fillId="0" borderId="0" xfId="0" applyAlignment="1">
      <alignment wrapText="1"/>
    </xf>
    <xf numFmtId="0" fontId="8" fillId="2" borderId="19" xfId="1" applyFill="1" applyBorder="1" applyAlignment="1">
      <alignment horizontal="left" vertical="center" wrapText="1"/>
    </xf>
    <xf numFmtId="0" fontId="0" fillId="0" borderId="2" xfId="0" applyBorder="1" applyAlignment="1">
      <alignment vertical="center"/>
    </xf>
    <xf numFmtId="0" fontId="22" fillId="2" borderId="19" xfId="0" applyFont="1" applyFill="1" applyBorder="1" applyAlignment="1">
      <alignment horizontal="left" vertical="top" wrapText="1"/>
    </xf>
    <xf numFmtId="0" fontId="25" fillId="2" borderId="19" xfId="0" applyFont="1" applyFill="1" applyBorder="1" applyAlignment="1">
      <alignment horizontal="left" vertical="top" wrapText="1"/>
    </xf>
    <xf numFmtId="0" fontId="2" fillId="0" borderId="19" xfId="0" applyFont="1" applyBorder="1" applyAlignment="1">
      <alignment horizontal="left" vertical="top" wrapText="1"/>
    </xf>
    <xf numFmtId="14" fontId="2" fillId="0" borderId="1" xfId="0" applyNumberFormat="1" applyFont="1" applyBorder="1" applyAlignment="1" applyProtection="1">
      <alignment vertical="center" wrapText="1"/>
      <protection locked="0"/>
    </xf>
    <xf numFmtId="0" fontId="0" fillId="0" borderId="0" xfId="0" applyAlignment="1" applyProtection="1">
      <alignment vertical="center"/>
      <protection locked="0"/>
    </xf>
    <xf numFmtId="14" fontId="2" fillId="0" borderId="1" xfId="0" applyNumberFormat="1" applyFont="1" applyBorder="1" applyAlignment="1" applyProtection="1">
      <alignment horizontal="center" vertical="center" wrapText="1"/>
      <protection locked="0"/>
    </xf>
    <xf numFmtId="0" fontId="0" fillId="0" borderId="7" xfId="0" applyBorder="1" applyAlignment="1" applyProtection="1">
      <alignment vertical="center"/>
      <protection locked="0"/>
    </xf>
    <xf numFmtId="0" fontId="0" fillId="0" borderId="1" xfId="0"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0" fillId="0" borderId="10" xfId="0" applyBorder="1" applyAlignment="1" applyProtection="1">
      <alignment vertical="center"/>
      <protection locked="0"/>
    </xf>
    <xf numFmtId="0" fontId="0" fillId="0" borderId="2" xfId="0"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9" fillId="2" borderId="1" xfId="0" applyFont="1" applyFill="1" applyBorder="1" applyAlignment="1">
      <alignment horizontal="left" vertical="top"/>
    </xf>
    <xf numFmtId="0" fontId="13" fillId="0" borderId="0" xfId="0" applyFont="1" applyAlignment="1">
      <alignment vertical="center" wrapText="1"/>
    </xf>
    <xf numFmtId="0" fontId="2" fillId="0" borderId="1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5" borderId="19" xfId="0" applyFont="1" applyFill="1" applyBorder="1" applyAlignment="1" applyProtection="1">
      <alignment horizontal="center" vertical="center" wrapText="1"/>
      <protection locked="0"/>
    </xf>
    <xf numFmtId="0" fontId="2" fillId="0" borderId="1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3" borderId="21"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3" borderId="1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7" fillId="3" borderId="19" xfId="0" applyFont="1" applyFill="1" applyBorder="1" applyAlignment="1" applyProtection="1">
      <alignment horizontal="left" vertical="center" wrapText="1"/>
      <protection locked="0"/>
    </xf>
    <xf numFmtId="0" fontId="2" fillId="3" borderId="19" xfId="0" quotePrefix="1"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28" fillId="0" borderId="1" xfId="0" applyFont="1" applyBorder="1" applyAlignment="1" applyProtection="1">
      <alignment wrapText="1"/>
      <protection locked="0"/>
    </xf>
    <xf numFmtId="0" fontId="5" fillId="3" borderId="19"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32" fillId="2" borderId="19" xfId="0" applyFont="1" applyFill="1" applyBorder="1" applyAlignment="1">
      <alignment horizontal="left" vertical="top" wrapText="1"/>
    </xf>
    <xf numFmtId="0" fontId="2" fillId="0" borderId="16" xfId="0" applyFont="1" applyBorder="1" applyAlignment="1" applyProtection="1">
      <alignment horizontal="center" vertical="center" wrapText="1"/>
      <protection locked="0"/>
    </xf>
    <xf numFmtId="0" fontId="2" fillId="2" borderId="16" xfId="0" applyFont="1" applyFill="1" applyBorder="1" applyAlignment="1">
      <alignment horizontal="left" vertical="top" wrapText="1"/>
    </xf>
    <xf numFmtId="0" fontId="2" fillId="0" borderId="15" xfId="0" applyFont="1" applyBorder="1" applyAlignment="1">
      <alignment horizontal="left" vertical="top" wrapText="1"/>
    </xf>
    <xf numFmtId="0" fontId="29" fillId="2" borderId="1" xfId="0" applyFont="1" applyFill="1" applyBorder="1" applyAlignment="1">
      <alignment horizontal="left" vertical="top" wrapText="1"/>
    </xf>
    <xf numFmtId="0" fontId="27" fillId="2" borderId="4" xfId="0" applyFont="1" applyFill="1" applyBorder="1" applyAlignment="1">
      <alignment horizontal="left" vertical="top" wrapText="1"/>
    </xf>
    <xf numFmtId="0" fontId="8" fillId="2" borderId="4" xfId="1" applyFill="1" applyBorder="1" applyAlignment="1">
      <alignment vertical="center" wrapText="1"/>
    </xf>
    <xf numFmtId="0" fontId="23" fillId="2" borderId="16" xfId="0" applyFont="1" applyFill="1" applyBorder="1" applyAlignment="1">
      <alignment horizontal="left" vertical="top" wrapText="1"/>
    </xf>
    <xf numFmtId="0" fontId="27" fillId="2" borderId="25" xfId="0" applyFont="1" applyFill="1" applyBorder="1" applyAlignment="1">
      <alignment horizontal="left" vertical="top" wrapText="1"/>
    </xf>
    <xf numFmtId="0" fontId="8" fillId="2" borderId="26" xfId="1" applyFill="1" applyBorder="1" applyAlignment="1">
      <alignment vertical="center" wrapText="1"/>
    </xf>
    <xf numFmtId="0" fontId="2" fillId="0" borderId="26" xfId="0" applyFont="1" applyBorder="1" applyAlignment="1" applyProtection="1">
      <alignment horizontal="center" vertical="center" wrapText="1"/>
      <protection locked="0"/>
    </xf>
    <xf numFmtId="0" fontId="2" fillId="2" borderId="27" xfId="0" applyFont="1" applyFill="1" applyBorder="1" applyAlignment="1">
      <alignment horizontal="left" vertical="top" wrapText="1"/>
    </xf>
    <xf numFmtId="0" fontId="8" fillId="2" borderId="3" xfId="1" applyFill="1" applyBorder="1" applyAlignment="1">
      <alignment vertical="center" wrapText="1"/>
    </xf>
    <xf numFmtId="0" fontId="2" fillId="0" borderId="3" xfId="0" applyFont="1" applyBorder="1" applyAlignment="1" applyProtection="1">
      <alignment horizontal="center" vertical="center" wrapText="1"/>
      <protection locked="0"/>
    </xf>
    <xf numFmtId="0" fontId="22" fillId="2" borderId="28" xfId="0" applyFont="1" applyFill="1" applyBorder="1" applyAlignment="1">
      <alignment horizontal="left" vertical="top" wrapText="1"/>
    </xf>
    <xf numFmtId="0" fontId="8" fillId="2" borderId="28" xfId="1" applyFill="1" applyBorder="1" applyAlignment="1">
      <alignment vertical="center" wrapText="1"/>
    </xf>
    <xf numFmtId="0" fontId="2" fillId="0" borderId="28" xfId="0" applyFont="1" applyBorder="1" applyAlignment="1" applyProtection="1">
      <alignment horizontal="center" vertical="center" wrapText="1"/>
      <protection locked="0"/>
    </xf>
    <xf numFmtId="0" fontId="2" fillId="2" borderId="28" xfId="0" applyFont="1" applyFill="1" applyBorder="1" applyAlignment="1">
      <alignment horizontal="left" vertical="top" wrapText="1"/>
    </xf>
    <xf numFmtId="0" fontId="2" fillId="0" borderId="28" xfId="0" applyFont="1" applyBorder="1" applyAlignment="1">
      <alignment horizontal="left" vertical="top" wrapText="1"/>
    </xf>
    <xf numFmtId="0" fontId="2" fillId="3" borderId="15" xfId="0" applyFont="1" applyFill="1" applyBorder="1" applyAlignment="1" applyProtection="1">
      <alignment horizontal="center" vertical="center" wrapText="1"/>
      <protection locked="0"/>
    </xf>
    <xf numFmtId="0" fontId="27" fillId="2" borderId="3" xfId="0" applyFont="1" applyFill="1" applyBorder="1" applyAlignment="1">
      <alignment horizontal="left" vertical="top" wrapText="1"/>
    </xf>
    <xf numFmtId="0" fontId="8" fillId="2" borderId="1" xfId="1" applyFill="1" applyBorder="1" applyAlignment="1">
      <alignment horizontal="left" vertical="center"/>
    </xf>
    <xf numFmtId="0" fontId="8" fillId="2" borderId="1" xfId="1" applyFill="1" applyBorder="1" applyAlignment="1">
      <alignment vertical="center"/>
    </xf>
    <xf numFmtId="0" fontId="9" fillId="0" borderId="19" xfId="0" applyFont="1" applyBorder="1" applyAlignment="1">
      <alignment horizontal="center" vertical="center"/>
    </xf>
    <xf numFmtId="0" fontId="9" fillId="6" borderId="19" xfId="0" applyFont="1" applyFill="1" applyBorder="1" applyAlignment="1">
      <alignment horizontal="center" vertical="center"/>
    </xf>
    <xf numFmtId="0" fontId="9" fillId="6" borderId="21" xfId="0" applyFont="1" applyFill="1" applyBorder="1" applyAlignment="1">
      <alignment horizontal="center" vertical="center"/>
    </xf>
    <xf numFmtId="0" fontId="2" fillId="0" borderId="16" xfId="0" applyFont="1" applyBorder="1" applyAlignment="1">
      <alignment horizontal="left" vertical="top" wrapText="1"/>
    </xf>
    <xf numFmtId="0" fontId="2" fillId="0" borderId="26"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37" fillId="0" borderId="0" xfId="0" applyFont="1" applyAlignment="1">
      <alignment wrapText="1"/>
    </xf>
    <xf numFmtId="0" fontId="9" fillId="0" borderId="1" xfId="0" applyFont="1" applyBorder="1" applyAlignment="1">
      <alignment horizontal="left" vertical="top"/>
    </xf>
    <xf numFmtId="0" fontId="0" fillId="0" borderId="1" xfId="0" applyBorder="1" applyAlignment="1" applyProtection="1">
      <alignment vertical="center"/>
      <protection locked="0"/>
    </xf>
    <xf numFmtId="0" fontId="13" fillId="0" borderId="1" xfId="0" applyFont="1" applyBorder="1" applyAlignment="1">
      <alignment horizontal="left" vertical="top" wrapText="1"/>
    </xf>
    <xf numFmtId="0" fontId="13" fillId="0" borderId="1" xfId="0" applyFont="1" applyBorder="1" applyAlignment="1">
      <alignment vertical="center" wrapText="1"/>
    </xf>
    <xf numFmtId="0" fontId="9" fillId="0" borderId="1" xfId="0" applyFont="1" applyBorder="1" applyAlignment="1">
      <alignment horizontal="left" vertical="center"/>
    </xf>
    <xf numFmtId="0" fontId="13" fillId="0" borderId="1" xfId="0" applyFont="1" applyBorder="1" applyAlignment="1">
      <alignment horizontal="left" vertical="center" wrapText="1"/>
    </xf>
    <xf numFmtId="0" fontId="0" fillId="0" borderId="1" xfId="0" applyBorder="1"/>
    <xf numFmtId="0" fontId="0" fillId="0" borderId="1" xfId="0" applyBorder="1" applyAlignment="1">
      <alignment horizontal="left"/>
    </xf>
    <xf numFmtId="0" fontId="9" fillId="2" borderId="15" xfId="0" applyFont="1" applyFill="1" applyBorder="1" applyAlignment="1">
      <alignment horizontal="center" vertical="center"/>
    </xf>
    <xf numFmtId="0" fontId="2" fillId="2" borderId="15" xfId="0" applyFont="1" applyFill="1" applyBorder="1" applyAlignment="1">
      <alignment vertical="center" wrapText="1"/>
    </xf>
    <xf numFmtId="0" fontId="8" fillId="2" borderId="16" xfId="1" applyFill="1" applyBorder="1" applyAlignment="1">
      <alignment vertical="center" wrapText="1"/>
    </xf>
    <xf numFmtId="0" fontId="8" fillId="2" borderId="15" xfId="1" applyFill="1" applyBorder="1" applyAlignment="1">
      <alignment vertical="center" wrapText="1"/>
    </xf>
    <xf numFmtId="0" fontId="12" fillId="0" borderId="0" xfId="0" quotePrefix="1" applyFont="1" applyAlignment="1">
      <alignment horizontal="left" vertical="top" wrapText="1"/>
    </xf>
    <xf numFmtId="0" fontId="13" fillId="2" borderId="1" xfId="0" applyFont="1" applyFill="1" applyBorder="1" applyAlignment="1">
      <alignment horizontal="left" vertical="top" wrapText="1"/>
    </xf>
    <xf numFmtId="0" fontId="4" fillId="4" borderId="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9" xfId="0" applyFont="1" applyFill="1" applyBorder="1" applyAlignment="1">
      <alignment horizontal="left" vertical="center"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0" borderId="8" xfId="0" applyFont="1" applyBorder="1" applyAlignment="1">
      <alignment horizontal="left" vertical="top" wrapText="1"/>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3" xfId="0" applyFont="1" applyFill="1" applyBorder="1" applyAlignment="1">
      <alignment horizontal="center" vertical="center"/>
    </xf>
    <xf numFmtId="0" fontId="8" fillId="2" borderId="5" xfId="1" applyFill="1" applyBorder="1" applyAlignment="1">
      <alignment vertical="center" wrapText="1"/>
    </xf>
    <xf numFmtId="0" fontId="8" fillId="2" borderId="15" xfId="1" applyFill="1" applyBorder="1" applyAlignment="1">
      <alignment vertical="center" wrapText="1"/>
    </xf>
    <xf numFmtId="0" fontId="2" fillId="2" borderId="5" xfId="0" applyFont="1" applyFill="1" applyBorder="1" applyAlignment="1">
      <alignment vertical="center" wrapText="1"/>
    </xf>
    <xf numFmtId="0" fontId="2" fillId="2" borderId="15" xfId="0" applyFont="1" applyFill="1" applyBorder="1" applyAlignment="1">
      <alignment vertical="center" wrapText="1"/>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5" xfId="0" applyFont="1" applyFill="1" applyBorder="1" applyAlignment="1">
      <alignment horizontal="center" vertical="center"/>
    </xf>
    <xf numFmtId="0" fontId="8" fillId="2" borderId="5" xfId="1" applyFill="1" applyBorder="1" applyAlignment="1">
      <alignment horizontal="center" vertical="center" wrapText="1"/>
    </xf>
    <xf numFmtId="0" fontId="8" fillId="2" borderId="15" xfId="1" applyFill="1" applyBorder="1" applyAlignment="1">
      <alignment horizontal="center" vertical="center" wrapText="1"/>
    </xf>
    <xf numFmtId="0" fontId="8" fillId="2" borderId="9" xfId="1" applyFill="1" applyBorder="1" applyAlignment="1">
      <alignment vertical="center" wrapText="1"/>
    </xf>
    <xf numFmtId="0" fontId="8" fillId="2" borderId="18" xfId="1" applyFill="1" applyBorder="1" applyAlignment="1">
      <alignment vertical="center" wrapText="1"/>
    </xf>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0" fontId="11" fillId="0" borderId="2" xfId="0" applyFont="1" applyBorder="1" applyAlignment="1">
      <alignment horizontal="center"/>
    </xf>
    <xf numFmtId="0" fontId="11" fillId="0" borderId="0" xfId="0" applyFont="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4" fillId="4" borderId="2" xfId="0" applyFont="1" applyFill="1" applyBorder="1" applyAlignment="1">
      <alignment horizontal="left" vertical="top"/>
    </xf>
    <xf numFmtId="0" fontId="4" fillId="4" borderId="0" xfId="0" applyFont="1" applyFill="1" applyAlignment="1">
      <alignment horizontal="left" vertical="top"/>
    </xf>
    <xf numFmtId="0" fontId="4" fillId="4" borderId="9" xfId="0" applyFont="1" applyFill="1" applyBorder="1" applyAlignment="1">
      <alignment horizontal="left" vertical="top"/>
    </xf>
    <xf numFmtId="0" fontId="4" fillId="4" borderId="11"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8" xfId="0" applyFont="1" applyFill="1" applyBorder="1" applyAlignment="1">
      <alignment horizontal="left" vertical="top" wrapText="1"/>
    </xf>
    <xf numFmtId="0" fontId="12" fillId="0" borderId="0" xfId="0" quotePrefix="1" applyFont="1" applyAlignment="1">
      <alignment horizontal="left" vertical="top" wrapText="1"/>
    </xf>
    <xf numFmtId="0" fontId="9" fillId="2" borderId="11" xfId="0" applyFont="1" applyFill="1" applyBorder="1" applyAlignment="1">
      <alignment horizontal="left" vertical="center"/>
    </xf>
    <xf numFmtId="0" fontId="15" fillId="2" borderId="8" xfId="0" applyFont="1" applyFill="1" applyBorder="1" applyAlignment="1">
      <alignment horizontal="left" vertical="center"/>
    </xf>
    <xf numFmtId="0" fontId="13" fillId="2" borderId="1" xfId="0" applyFont="1" applyFill="1" applyBorder="1" applyAlignment="1">
      <alignment horizontal="left" vertical="center" wrapText="1"/>
    </xf>
    <xf numFmtId="0" fontId="13" fillId="0" borderId="0" xfId="0" applyFont="1" applyAlignment="1">
      <alignment horizontal="left" vertical="center" wrapText="1"/>
    </xf>
    <xf numFmtId="0" fontId="13" fillId="2" borderId="1" xfId="0" applyFont="1" applyFill="1" applyBorder="1" applyAlignment="1">
      <alignment horizontal="left" vertical="top"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22" xfId="0" applyFont="1" applyFill="1" applyBorder="1" applyAlignment="1">
      <alignment horizontal="left" vertical="top" wrapText="1"/>
    </xf>
    <xf numFmtId="0" fontId="13" fillId="2" borderId="23" xfId="0" applyFont="1" applyFill="1" applyBorder="1" applyAlignment="1">
      <alignment horizontal="left" vertical="top" wrapText="1"/>
    </xf>
    <xf numFmtId="0" fontId="17" fillId="0" borderId="2" xfId="0" applyFont="1" applyBorder="1" applyAlignment="1">
      <alignment horizontal="left" vertical="top" wrapText="1"/>
    </xf>
    <xf numFmtId="0" fontId="17" fillId="0" borderId="0" xfId="0" applyFont="1" applyAlignment="1">
      <alignment horizontal="left" vertical="top" wrapText="1"/>
    </xf>
    <xf numFmtId="0" fontId="17" fillId="0" borderId="9" xfId="0" applyFont="1" applyBorder="1" applyAlignment="1">
      <alignment horizontal="left" vertical="top" wrapText="1"/>
    </xf>
    <xf numFmtId="0" fontId="8" fillId="2" borderId="16" xfId="1" applyFill="1" applyBorder="1" applyAlignment="1">
      <alignment horizontal="center" vertical="center" wrapText="1"/>
    </xf>
    <xf numFmtId="0" fontId="21" fillId="2" borderId="16" xfId="0" applyFont="1" applyFill="1" applyBorder="1" applyAlignment="1">
      <alignment vertical="center" wrapText="1"/>
    </xf>
    <xf numFmtId="0" fontId="21" fillId="2" borderId="5" xfId="0" applyFont="1" applyFill="1" applyBorder="1" applyAlignment="1">
      <alignment vertical="center" wrapText="1"/>
    </xf>
    <xf numFmtId="0" fontId="21" fillId="2" borderId="15" xfId="0" applyFont="1" applyFill="1" applyBorder="1" applyAlignment="1">
      <alignment vertical="center" wrapText="1"/>
    </xf>
    <xf numFmtId="0" fontId="8" fillId="2" borderId="16" xfId="1" applyFill="1" applyBorder="1" applyAlignment="1">
      <alignment vertical="center" wrapText="1"/>
    </xf>
    <xf numFmtId="0" fontId="8" fillId="2" borderId="16" xfId="1" applyFill="1" applyBorder="1" applyAlignment="1">
      <alignment horizontal="left" vertical="center" wrapText="1"/>
    </xf>
    <xf numFmtId="0" fontId="8" fillId="2" borderId="15" xfId="1" applyFill="1" applyBorder="1" applyAlignment="1">
      <alignment horizontal="left" vertical="center" wrapText="1"/>
    </xf>
    <xf numFmtId="0" fontId="9" fillId="6" borderId="24"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14" xfId="0" applyFont="1" applyFill="1" applyBorder="1" applyAlignment="1">
      <alignment horizontal="center" vertical="center"/>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cellXfs>
  <cellStyles count="2">
    <cellStyle name="Hyperlink" xfId="1" builtinId="8"/>
    <cellStyle name="Normal" xfId="0" builtinId="0"/>
  </cellStyles>
  <dxfs count="6">
    <dxf>
      <fill>
        <patternFill>
          <bgColor rgb="FFFFFF9F"/>
        </patternFill>
      </fill>
    </dxf>
    <dxf>
      <fill>
        <patternFill>
          <bgColor rgb="FFFFFF9F"/>
        </patternFill>
      </fill>
    </dxf>
    <dxf>
      <fill>
        <patternFill>
          <bgColor rgb="FFFFFF9F"/>
        </patternFill>
      </fill>
    </dxf>
    <dxf>
      <fill>
        <patternFill>
          <bgColor rgb="FFFFFF9F"/>
        </patternFill>
      </fill>
    </dxf>
    <dxf>
      <fill>
        <patternFill>
          <bgColor rgb="FFFFFF9F"/>
        </patternFill>
      </fill>
    </dxf>
    <dxf>
      <fill>
        <patternFill>
          <bgColor rgb="FFFFFF9F"/>
        </patternFill>
      </fill>
    </dxf>
  </dxfs>
  <tableStyles count="0" defaultTableStyle="TableStyleMedium2" defaultPivotStyle="PivotStyleLight16"/>
  <colors>
    <mruColors>
      <color rgb="FFCE2090"/>
      <color rgb="FFD60093"/>
      <color rgb="FFFEE8F2"/>
      <color rgb="FFFFFF9F"/>
      <color rgb="FFFAF7EC"/>
      <color rgb="FFFDE9F9"/>
      <color rgb="FFFFFFCC"/>
      <color rgb="FFFEF7CE"/>
      <color rgb="FFFAFFCD"/>
      <color rgb="FFFFE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ecfr.federalregister.gov/current/title-7/subtitle-B/chapter-II/subchapter-A/part-246#p-246.16a(c)(8)" TargetMode="External"/><Relationship Id="rId13" Type="http://schemas.openxmlformats.org/officeDocument/2006/relationships/hyperlink" Target="https://ecfr.federalregister.gov/current/title-7/subtitle-B/chapter-II/subchapter-A/part-246#p-246.26(d)(1)(ii)" TargetMode="External"/><Relationship Id="rId3" Type="http://schemas.openxmlformats.org/officeDocument/2006/relationships/hyperlink" Target="https://ecfr.federalregister.gov/current/title-7/subtitle-B/chapter-II/subchapter-A/part-246#p-246.26(e)" TargetMode="External"/><Relationship Id="rId7" Type="http://schemas.openxmlformats.org/officeDocument/2006/relationships/hyperlink" Target="https://ecfr.federalregister.gov/current/title-7/subtitle-B/chapter-II/subchapter-A/part-246#p-246.10(b)(1)(ii)" TargetMode="External"/><Relationship Id="rId12" Type="http://schemas.openxmlformats.org/officeDocument/2006/relationships/hyperlink" Target="https://ecfr.federalregister.gov/current/title-7/subtitle-B/chapter-II/subchapter-A/part-246#p-246.10(e)(3)" TargetMode="External"/><Relationship Id="rId2" Type="http://schemas.openxmlformats.org/officeDocument/2006/relationships/hyperlink" Target="https://www.fns.usda.gov/wic/policy-memorandum-2021-6" TargetMode="External"/><Relationship Id="rId1" Type="http://schemas.openxmlformats.org/officeDocument/2006/relationships/hyperlink" Target="https://ecfr.federalregister.gov/current/title-7/subtitle-B/chapter-II/subchapter-A/part-246#p-246.26(d)(1)(i)" TargetMode="External"/><Relationship Id="rId6" Type="http://schemas.openxmlformats.org/officeDocument/2006/relationships/hyperlink" Target="https://ecfr.federalregister.gov/current/title-7/subtitle-B/chapter-II/subchapter-A/part-246#p-246.10(e)(1)(iv)" TargetMode="External"/><Relationship Id="rId11" Type="http://schemas.openxmlformats.org/officeDocument/2006/relationships/hyperlink" Target="https://ecfr.federalregister.gov/current/title-7/subtitle-B/chapter-II/subchapter-A/part-246#p-246.10(d)(2)" TargetMode="External"/><Relationship Id="rId5" Type="http://schemas.openxmlformats.org/officeDocument/2006/relationships/hyperlink" Target="https://ecfr.federalregister.gov/current/title-7/subtitle-B/chapter-II/subchapter-A/part-246#p-246.16a(c)(2)(ii)" TargetMode="External"/><Relationship Id="rId15" Type="http://schemas.openxmlformats.org/officeDocument/2006/relationships/hyperlink" Target="https://ecfr.federalregister.gov/current/title-7/subtitle-B/chapter-II/subchapter-A/part-246#p-246.10(g)" TargetMode="External"/><Relationship Id="rId10" Type="http://schemas.openxmlformats.org/officeDocument/2006/relationships/hyperlink" Target="https://ecfr.federalregister.gov/current/title-7/subtitle-B/chapter-II/subchapter-A/part-246#p-246.10(d)(1)" TargetMode="External"/><Relationship Id="rId4" Type="http://schemas.openxmlformats.org/officeDocument/2006/relationships/hyperlink" Target="https://ecfr.federalregister.gov/current/title-7/subtitle-B/chapter-II/subchapter-A/part-246#p-246.10(e)(1)(iii)" TargetMode="External"/><Relationship Id="rId9" Type="http://schemas.openxmlformats.org/officeDocument/2006/relationships/hyperlink" Target="https://ecfr.federalregister.gov/current/title-7/subtitle-B/chapter-II/subchapter-A/part-246#p-246.16a(c)(9)" TargetMode="External"/><Relationship Id="rId14" Type="http://schemas.openxmlformats.org/officeDocument/2006/relationships/hyperlink" Target="https://ecfr.federalregister.gov/current/title-7/subtitle-B/chapter-II/subchapter-A/part-246#246.2" TargetMode="External"/></Relationships>
</file>

<file path=xl/drawings/drawing1.xml><?xml version="1.0" encoding="utf-8"?>
<xdr:wsDr xmlns:xdr="http://schemas.openxmlformats.org/drawingml/2006/spreadsheetDrawing" xmlns:a="http://schemas.openxmlformats.org/drawingml/2006/main">
  <xdr:twoCellAnchor>
    <xdr:from>
      <xdr:col>2</xdr:col>
      <xdr:colOff>22087</xdr:colOff>
      <xdr:row>117</xdr:row>
      <xdr:rowOff>38652</xdr:rowOff>
    </xdr:from>
    <xdr:to>
      <xdr:col>2</xdr:col>
      <xdr:colOff>1518479</xdr:colOff>
      <xdr:row>117</xdr:row>
      <xdr:rowOff>226391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770217" y="62765609"/>
          <a:ext cx="1496392" cy="187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4522305</xdr:colOff>
      <xdr:row>117</xdr:row>
      <xdr:rowOff>375478</xdr:rowOff>
    </xdr:from>
    <xdr:to>
      <xdr:col>2</xdr:col>
      <xdr:colOff>1579218</xdr:colOff>
      <xdr:row>117</xdr:row>
      <xdr:rowOff>822739</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5742609" y="63102435"/>
          <a:ext cx="1584739" cy="4472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22087</xdr:colOff>
      <xdr:row>118</xdr:row>
      <xdr:rowOff>38652</xdr:rowOff>
    </xdr:from>
    <xdr:to>
      <xdr:col>2</xdr:col>
      <xdr:colOff>1518479</xdr:colOff>
      <xdr:row>118</xdr:row>
      <xdr:rowOff>226391</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5770217" y="62765609"/>
          <a:ext cx="1496392" cy="187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4522305</xdr:colOff>
      <xdr:row>118</xdr:row>
      <xdr:rowOff>375478</xdr:rowOff>
    </xdr:from>
    <xdr:to>
      <xdr:col>2</xdr:col>
      <xdr:colOff>1579218</xdr:colOff>
      <xdr:row>118</xdr:row>
      <xdr:rowOff>822739</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5742609" y="63102435"/>
          <a:ext cx="1584739" cy="4472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38100</xdr:colOff>
      <xdr:row>41</xdr:row>
      <xdr:rowOff>247650</xdr:rowOff>
    </xdr:from>
    <xdr:to>
      <xdr:col>2</xdr:col>
      <xdr:colOff>1457325</xdr:colOff>
      <xdr:row>41</xdr:row>
      <xdr:rowOff>476250</xdr:rowOff>
    </xdr:to>
    <xdr:sp macro="" textlink="">
      <xdr:nvSpPr>
        <xdr:cNvPr id="8" name="Rectangle 7">
          <a:hlinkClick xmlns:r="http://schemas.openxmlformats.org/officeDocument/2006/relationships" r:id="rId4"/>
          <a:extLst>
            <a:ext uri="{FF2B5EF4-FFF2-40B4-BE49-F238E27FC236}">
              <a16:creationId xmlns:a16="http://schemas.microsoft.com/office/drawing/2014/main" id="{3751AB4C-0BDC-420C-B02A-3A468DC20BDB}"/>
            </a:ext>
          </a:extLst>
        </xdr:cNvPr>
        <xdr:cNvSpPr/>
      </xdr:nvSpPr>
      <xdr:spPr>
        <a:xfrm>
          <a:off x="6572250" y="23355300"/>
          <a:ext cx="14192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19050</xdr:colOff>
      <xdr:row>45</xdr:row>
      <xdr:rowOff>314325</xdr:rowOff>
    </xdr:from>
    <xdr:to>
      <xdr:col>2</xdr:col>
      <xdr:colOff>752475</xdr:colOff>
      <xdr:row>45</xdr:row>
      <xdr:rowOff>552450</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02830DED-37F2-4BE5-8590-2685659DECFC}"/>
            </a:ext>
          </a:extLst>
        </xdr:cNvPr>
        <xdr:cNvSpPr/>
      </xdr:nvSpPr>
      <xdr:spPr>
        <a:xfrm>
          <a:off x="6553200" y="26508075"/>
          <a:ext cx="7334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38100</xdr:colOff>
      <xdr:row>82</xdr:row>
      <xdr:rowOff>1123950</xdr:rowOff>
    </xdr:from>
    <xdr:to>
      <xdr:col>2</xdr:col>
      <xdr:colOff>1485900</xdr:colOff>
      <xdr:row>82</xdr:row>
      <xdr:rowOff>1314450</xdr:rowOff>
    </xdr:to>
    <xdr:sp macro="" textlink="">
      <xdr:nvSpPr>
        <xdr:cNvPr id="10" name="Rectangle 9">
          <a:hlinkClick xmlns:r="http://schemas.openxmlformats.org/officeDocument/2006/relationships" r:id="rId6"/>
          <a:extLst>
            <a:ext uri="{FF2B5EF4-FFF2-40B4-BE49-F238E27FC236}">
              <a16:creationId xmlns:a16="http://schemas.microsoft.com/office/drawing/2014/main" id="{386E0BA3-79A4-44A5-80E7-0B13D1FE3BFF}"/>
            </a:ext>
          </a:extLst>
        </xdr:cNvPr>
        <xdr:cNvSpPr/>
      </xdr:nvSpPr>
      <xdr:spPr>
        <a:xfrm>
          <a:off x="6572250" y="58121550"/>
          <a:ext cx="14478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28575</xdr:colOff>
      <xdr:row>82</xdr:row>
      <xdr:rowOff>1371600</xdr:rowOff>
    </xdr:from>
    <xdr:to>
      <xdr:col>2</xdr:col>
      <xdr:colOff>1390650</xdr:colOff>
      <xdr:row>82</xdr:row>
      <xdr:rowOff>1676400</xdr:rowOff>
    </xdr:to>
    <xdr:sp macro="" textlink="">
      <xdr:nvSpPr>
        <xdr:cNvPr id="11" name="Rectangle 10">
          <a:hlinkClick xmlns:r="http://schemas.openxmlformats.org/officeDocument/2006/relationships" r:id="rId7"/>
          <a:extLst>
            <a:ext uri="{FF2B5EF4-FFF2-40B4-BE49-F238E27FC236}">
              <a16:creationId xmlns:a16="http://schemas.microsoft.com/office/drawing/2014/main" id="{257BC5AA-0749-42B0-B322-67540BE39ACC}"/>
            </a:ext>
          </a:extLst>
        </xdr:cNvPr>
        <xdr:cNvSpPr/>
      </xdr:nvSpPr>
      <xdr:spPr>
        <a:xfrm>
          <a:off x="6562725" y="58369200"/>
          <a:ext cx="1362075"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19050</xdr:colOff>
      <xdr:row>41</xdr:row>
      <xdr:rowOff>28575</xdr:rowOff>
    </xdr:from>
    <xdr:to>
      <xdr:col>2</xdr:col>
      <xdr:colOff>1314450</xdr:colOff>
      <xdr:row>41</xdr:row>
      <xdr:rowOff>190500</xdr:rowOff>
    </xdr:to>
    <xdr:sp macro="" textlink="">
      <xdr:nvSpPr>
        <xdr:cNvPr id="12" name="Rectangle 11">
          <a:hlinkClick xmlns:r="http://schemas.openxmlformats.org/officeDocument/2006/relationships" r:id="rId8"/>
          <a:extLst>
            <a:ext uri="{FF2B5EF4-FFF2-40B4-BE49-F238E27FC236}">
              <a16:creationId xmlns:a16="http://schemas.microsoft.com/office/drawing/2014/main" id="{BB6DE850-6528-4343-818D-A5BAAFE997C2}"/>
            </a:ext>
          </a:extLst>
        </xdr:cNvPr>
        <xdr:cNvSpPr/>
      </xdr:nvSpPr>
      <xdr:spPr>
        <a:xfrm>
          <a:off x="6553200" y="23136225"/>
          <a:ext cx="12954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38100</xdr:colOff>
      <xdr:row>84</xdr:row>
      <xdr:rowOff>266700</xdr:rowOff>
    </xdr:from>
    <xdr:to>
      <xdr:col>2</xdr:col>
      <xdr:colOff>1276350</xdr:colOff>
      <xdr:row>84</xdr:row>
      <xdr:rowOff>466725</xdr:rowOff>
    </xdr:to>
    <xdr:sp macro="" textlink="">
      <xdr:nvSpPr>
        <xdr:cNvPr id="13" name="Rectangle 12">
          <a:hlinkClick xmlns:r="http://schemas.openxmlformats.org/officeDocument/2006/relationships" r:id="rId9"/>
          <a:extLst>
            <a:ext uri="{FF2B5EF4-FFF2-40B4-BE49-F238E27FC236}">
              <a16:creationId xmlns:a16="http://schemas.microsoft.com/office/drawing/2014/main" id="{92E66755-E266-4D1B-828D-0830025477D6}"/>
            </a:ext>
          </a:extLst>
        </xdr:cNvPr>
        <xdr:cNvSpPr/>
      </xdr:nvSpPr>
      <xdr:spPr>
        <a:xfrm>
          <a:off x="6572250" y="60740925"/>
          <a:ext cx="12382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xdr:colOff>
      <xdr:row>84</xdr:row>
      <xdr:rowOff>495300</xdr:rowOff>
    </xdr:from>
    <xdr:to>
      <xdr:col>2</xdr:col>
      <xdr:colOff>1495425</xdr:colOff>
      <xdr:row>84</xdr:row>
      <xdr:rowOff>676275</xdr:rowOff>
    </xdr:to>
    <xdr:sp macro="" textlink="">
      <xdr:nvSpPr>
        <xdr:cNvPr id="14" name="Rectangle 13">
          <a:hlinkClick xmlns:r="http://schemas.openxmlformats.org/officeDocument/2006/relationships" r:id="rId10"/>
          <a:extLst>
            <a:ext uri="{FF2B5EF4-FFF2-40B4-BE49-F238E27FC236}">
              <a16:creationId xmlns:a16="http://schemas.microsoft.com/office/drawing/2014/main" id="{7F15E5B4-F555-42DB-B72A-A5F4955C5672}"/>
            </a:ext>
          </a:extLst>
        </xdr:cNvPr>
        <xdr:cNvSpPr/>
      </xdr:nvSpPr>
      <xdr:spPr>
        <a:xfrm>
          <a:off x="6543675" y="60969525"/>
          <a:ext cx="14859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28575</xdr:colOff>
      <xdr:row>84</xdr:row>
      <xdr:rowOff>714376</xdr:rowOff>
    </xdr:from>
    <xdr:to>
      <xdr:col>2</xdr:col>
      <xdr:colOff>714375</xdr:colOff>
      <xdr:row>84</xdr:row>
      <xdr:rowOff>866776</xdr:rowOff>
    </xdr:to>
    <xdr:sp macro="" textlink="">
      <xdr:nvSpPr>
        <xdr:cNvPr id="15" name="Rectangle 14">
          <a:hlinkClick xmlns:r="http://schemas.openxmlformats.org/officeDocument/2006/relationships" r:id="rId11"/>
          <a:extLst>
            <a:ext uri="{FF2B5EF4-FFF2-40B4-BE49-F238E27FC236}">
              <a16:creationId xmlns:a16="http://schemas.microsoft.com/office/drawing/2014/main" id="{F8C470C3-81B8-4409-A63E-B057BC073169}"/>
            </a:ext>
          </a:extLst>
        </xdr:cNvPr>
        <xdr:cNvSpPr/>
      </xdr:nvSpPr>
      <xdr:spPr>
        <a:xfrm>
          <a:off x="6562725" y="61188601"/>
          <a:ext cx="6858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19050</xdr:colOff>
      <xdr:row>86</xdr:row>
      <xdr:rowOff>85725</xdr:rowOff>
    </xdr:from>
    <xdr:to>
      <xdr:col>2</xdr:col>
      <xdr:colOff>1285875</xdr:colOff>
      <xdr:row>86</xdr:row>
      <xdr:rowOff>266700</xdr:rowOff>
    </xdr:to>
    <xdr:sp macro="" textlink="">
      <xdr:nvSpPr>
        <xdr:cNvPr id="16" name="Rectangle 15">
          <a:hlinkClick xmlns:r="http://schemas.openxmlformats.org/officeDocument/2006/relationships" r:id="rId9"/>
          <a:extLst>
            <a:ext uri="{FF2B5EF4-FFF2-40B4-BE49-F238E27FC236}">
              <a16:creationId xmlns:a16="http://schemas.microsoft.com/office/drawing/2014/main" id="{64939A84-D876-48DC-A13C-C2990D53131F}"/>
            </a:ext>
          </a:extLst>
        </xdr:cNvPr>
        <xdr:cNvSpPr/>
      </xdr:nvSpPr>
      <xdr:spPr>
        <a:xfrm>
          <a:off x="6553200" y="62474475"/>
          <a:ext cx="12668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xdr:colOff>
      <xdr:row>86</xdr:row>
      <xdr:rowOff>295275</xdr:rowOff>
    </xdr:from>
    <xdr:to>
      <xdr:col>2</xdr:col>
      <xdr:colOff>1285875</xdr:colOff>
      <xdr:row>87</xdr:row>
      <xdr:rowOff>104775</xdr:rowOff>
    </xdr:to>
    <xdr:sp macro="" textlink="">
      <xdr:nvSpPr>
        <xdr:cNvPr id="17" name="Rectangle 16">
          <a:hlinkClick xmlns:r="http://schemas.openxmlformats.org/officeDocument/2006/relationships" r:id="rId10"/>
          <a:extLst>
            <a:ext uri="{FF2B5EF4-FFF2-40B4-BE49-F238E27FC236}">
              <a16:creationId xmlns:a16="http://schemas.microsoft.com/office/drawing/2014/main" id="{3C9A8030-8295-4188-83E3-908488FD3F77}"/>
            </a:ext>
          </a:extLst>
        </xdr:cNvPr>
        <xdr:cNvSpPr/>
      </xdr:nvSpPr>
      <xdr:spPr>
        <a:xfrm>
          <a:off x="6543675" y="62684025"/>
          <a:ext cx="12763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19050</xdr:colOff>
      <xdr:row>87</xdr:row>
      <xdr:rowOff>133350</xdr:rowOff>
    </xdr:from>
    <xdr:to>
      <xdr:col>2</xdr:col>
      <xdr:colOff>1257300</xdr:colOff>
      <xdr:row>89</xdr:row>
      <xdr:rowOff>9525</xdr:rowOff>
    </xdr:to>
    <xdr:sp macro="" textlink="">
      <xdr:nvSpPr>
        <xdr:cNvPr id="18" name="Rectangle 17">
          <a:hlinkClick xmlns:r="http://schemas.openxmlformats.org/officeDocument/2006/relationships" r:id="rId12"/>
          <a:extLst>
            <a:ext uri="{FF2B5EF4-FFF2-40B4-BE49-F238E27FC236}">
              <a16:creationId xmlns:a16="http://schemas.microsoft.com/office/drawing/2014/main" id="{F0FD80F6-9CD8-448E-9DE1-6866A1FA95A0}"/>
            </a:ext>
          </a:extLst>
        </xdr:cNvPr>
        <xdr:cNvSpPr/>
      </xdr:nvSpPr>
      <xdr:spPr>
        <a:xfrm>
          <a:off x="6553200" y="62903100"/>
          <a:ext cx="123825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xdr:colOff>
      <xdr:row>117</xdr:row>
      <xdr:rowOff>209549</xdr:rowOff>
    </xdr:from>
    <xdr:to>
      <xdr:col>2</xdr:col>
      <xdr:colOff>1219200</xdr:colOff>
      <xdr:row>117</xdr:row>
      <xdr:rowOff>390524</xdr:rowOff>
    </xdr:to>
    <xdr:sp macro="" textlink="">
      <xdr:nvSpPr>
        <xdr:cNvPr id="19" name="Rectangle 18">
          <a:hlinkClick xmlns:r="http://schemas.openxmlformats.org/officeDocument/2006/relationships" r:id="rId13"/>
          <a:extLst>
            <a:ext uri="{FF2B5EF4-FFF2-40B4-BE49-F238E27FC236}">
              <a16:creationId xmlns:a16="http://schemas.microsoft.com/office/drawing/2014/main" id="{3B14713B-C752-47D2-8802-E06DC5C9FDD5}"/>
            </a:ext>
          </a:extLst>
        </xdr:cNvPr>
        <xdr:cNvSpPr/>
      </xdr:nvSpPr>
      <xdr:spPr>
        <a:xfrm>
          <a:off x="6619875" y="80962499"/>
          <a:ext cx="11334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19050</xdr:colOff>
      <xdr:row>31</xdr:row>
      <xdr:rowOff>504825</xdr:rowOff>
    </xdr:from>
    <xdr:to>
      <xdr:col>2</xdr:col>
      <xdr:colOff>1000125</xdr:colOff>
      <xdr:row>31</xdr:row>
      <xdr:rowOff>762000</xdr:rowOff>
    </xdr:to>
    <xdr:sp macro="" textlink="">
      <xdr:nvSpPr>
        <xdr:cNvPr id="20" name="Rectangle 19">
          <a:hlinkClick xmlns:r="http://schemas.openxmlformats.org/officeDocument/2006/relationships" r:id="rId14"/>
          <a:extLst>
            <a:ext uri="{FF2B5EF4-FFF2-40B4-BE49-F238E27FC236}">
              <a16:creationId xmlns:a16="http://schemas.microsoft.com/office/drawing/2014/main" id="{FFF177E8-D2B3-4894-A1FF-622D4BE6A090}"/>
            </a:ext>
          </a:extLst>
        </xdr:cNvPr>
        <xdr:cNvSpPr/>
      </xdr:nvSpPr>
      <xdr:spPr>
        <a:xfrm>
          <a:off x="6553200" y="15992475"/>
          <a:ext cx="981075"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u="none">
            <a:solidFill>
              <a:srgbClr val="0070C0"/>
            </a:solidFill>
          </a:endParaRPr>
        </a:p>
      </xdr:txBody>
    </xdr:sp>
    <xdr:clientData/>
  </xdr:twoCellAnchor>
  <xdr:twoCellAnchor>
    <xdr:from>
      <xdr:col>1</xdr:col>
      <xdr:colOff>4455502</xdr:colOff>
      <xdr:row>32</xdr:row>
      <xdr:rowOff>1154479</xdr:rowOff>
    </xdr:from>
    <xdr:to>
      <xdr:col>2</xdr:col>
      <xdr:colOff>1442427</xdr:colOff>
      <xdr:row>32</xdr:row>
      <xdr:rowOff>1471979</xdr:rowOff>
    </xdr:to>
    <xdr:sp macro="" textlink="">
      <xdr:nvSpPr>
        <xdr:cNvPr id="21" name="Rectangle 20">
          <a:hlinkClick xmlns:r="http://schemas.openxmlformats.org/officeDocument/2006/relationships" r:id="rId15"/>
          <a:extLst>
            <a:ext uri="{FF2B5EF4-FFF2-40B4-BE49-F238E27FC236}">
              <a16:creationId xmlns:a16="http://schemas.microsoft.com/office/drawing/2014/main" id="{15067673-56DA-4357-9153-EFC7297AFC27}"/>
            </a:ext>
          </a:extLst>
        </xdr:cNvPr>
        <xdr:cNvSpPr/>
      </xdr:nvSpPr>
      <xdr:spPr>
        <a:xfrm>
          <a:off x="6792790" y="15771691"/>
          <a:ext cx="1492983" cy="317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u="sng">
              <a:solidFill>
                <a:schemeClr val="accent5"/>
              </a:solidFill>
            </a:rPr>
            <a:t>7 C.F.R. 246.10(g)</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DREA~1.WHI\AppData\Local\Temp\MicrosoftEdgeDownloads\848c888e-b822-43ca-a851-e7b7ace6b7bd\Infant-Formula-Solicitation-Tool.xlsx" TargetMode="External"/><Relationship Id="rId1" Type="http://schemas.openxmlformats.org/officeDocument/2006/relationships/externalLinkPath" Target="file:///C:\Users\ANDREA~1.WHI\AppData\Local\Temp\MicrosoftEdgeDownloads\848c888e-b822-43ca-a851-e7b7ace6b7bd\Infant-Formula-Solicitation-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for Completion"/>
      <sheetName val="FNS Checklist"/>
      <sheetName val="General Information"/>
      <sheetName val="List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ecfr.federalregister.gov/current/title-7/subtitle-B/chapter-II/subchapter-A/part-246" TargetMode="External"/><Relationship Id="rId18" Type="http://schemas.openxmlformats.org/officeDocument/2006/relationships/hyperlink" Target="https://ecfr.federalregister.gov/current/title-7/subtitle-B/chapter-II/subchapter-A/part-246" TargetMode="External"/><Relationship Id="rId26" Type="http://schemas.openxmlformats.org/officeDocument/2006/relationships/hyperlink" Target="https://ecfr.federalregister.gov/current/title-7/subtitle-B/chapter-II/subchapter-A/part-246" TargetMode="External"/><Relationship Id="rId39" Type="http://schemas.openxmlformats.org/officeDocument/2006/relationships/hyperlink" Target="https://www.ecfr.gov/cgi-bin/text-idx?SID=9c44a3ac96591a78fce45cfb3a20f10b&amp;mc=true&amp;node=se7.4.246_116a&amp;rgn=div8" TargetMode="External"/><Relationship Id="rId21" Type="http://schemas.openxmlformats.org/officeDocument/2006/relationships/hyperlink" Target="https://ecfr.federalregister.gov/current/title-7/subtitle-B/chapter-II/subchapter-A/part-246" TargetMode="External"/><Relationship Id="rId34" Type="http://schemas.openxmlformats.org/officeDocument/2006/relationships/hyperlink" Target="https://ecfr.federalregister.gov/current/title-7/subtitle-B/chapter-II/subchapter-A/part-246" TargetMode="External"/><Relationship Id="rId42" Type="http://schemas.openxmlformats.org/officeDocument/2006/relationships/hyperlink" Target="https://ecfr.federalregister.gov/current/title-7/subtitle-B/chapter-II/subchapter-A/part-246" TargetMode="External"/><Relationship Id="rId47" Type="http://schemas.openxmlformats.org/officeDocument/2006/relationships/hyperlink" Target="https://ecfr.federalregister.gov/current/title-7/subtitle-B/chapter-II/subchapter-A/part-246" TargetMode="External"/><Relationship Id="rId50" Type="http://schemas.openxmlformats.org/officeDocument/2006/relationships/hyperlink" Target="https://ecfr.federalregister.gov/current/title-7/subtitle-B/chapter-II/subchapter-A/part-246" TargetMode="External"/><Relationship Id="rId55" Type="http://schemas.openxmlformats.org/officeDocument/2006/relationships/hyperlink" Target="https://www.fns.usda.gov/resource/donation-unused-returned-infant-formula" TargetMode="External"/><Relationship Id="rId7" Type="http://schemas.openxmlformats.org/officeDocument/2006/relationships/hyperlink" Target="https://ecfr.federalregister.gov/current/title-7/subtitle-B/chapter-II/subchapter-A/part-246" TargetMode="External"/><Relationship Id="rId2" Type="http://schemas.openxmlformats.org/officeDocument/2006/relationships/hyperlink" Target="https://ecfr.federalregister.gov/current/title-7/subtitle-B/chapter-II/subchapter-A/part-246" TargetMode="External"/><Relationship Id="rId16" Type="http://schemas.openxmlformats.org/officeDocument/2006/relationships/hyperlink" Target="https://ecfr.federalregister.gov/current/title-7/subtitle-B/chapter-II/subchapter-A/part-246" TargetMode="External"/><Relationship Id="rId29" Type="http://schemas.openxmlformats.org/officeDocument/2006/relationships/hyperlink" Target="https://ecfr.federalregister.gov/current/title-7/subtitle-B/chapter-II/subchapter-A/part-246" TargetMode="External"/><Relationship Id="rId11" Type="http://schemas.openxmlformats.org/officeDocument/2006/relationships/hyperlink" Target="https://ecfr.federalregister.gov/current/title-7/subtitle-B/chapter-II/subchapter-A/part-246" TargetMode="External"/><Relationship Id="rId24" Type="http://schemas.openxmlformats.org/officeDocument/2006/relationships/hyperlink" Target="https://ecfr.federalregister.gov/current/title-7/subtitle-B/chapter-II/subchapter-A/part-246" TargetMode="External"/><Relationship Id="rId32" Type="http://schemas.openxmlformats.org/officeDocument/2006/relationships/hyperlink" Target="https://ecfr.federalregister.gov/current/title-7/subtitle-B/chapter-II/subchapter-A/part-246" TargetMode="External"/><Relationship Id="rId37" Type="http://schemas.openxmlformats.org/officeDocument/2006/relationships/hyperlink" Target="https://ecfr.federalregister.gov/current/title-7/subtitle-B/chapter-II/subchapter-A/part-246" TargetMode="External"/><Relationship Id="rId40" Type="http://schemas.openxmlformats.org/officeDocument/2006/relationships/hyperlink" Target="https://www.fns.usda.gov/pd/wic-program" TargetMode="External"/><Relationship Id="rId45" Type="http://schemas.openxmlformats.org/officeDocument/2006/relationships/hyperlink" Target="https://ecfr.federalregister.gov/current/title-7/subtitle-B/chapter-II/subchapter-A/part-246" TargetMode="External"/><Relationship Id="rId53" Type="http://schemas.openxmlformats.org/officeDocument/2006/relationships/hyperlink" Target="https://ecfr.federalregister.gov/current/title-7/subtitle-B/chapter-II/subchapter-A/part-246" TargetMode="External"/><Relationship Id="rId58" Type="http://schemas.openxmlformats.org/officeDocument/2006/relationships/hyperlink" Target="https://www.ecfr.gov/current/title-7/part-246" TargetMode="External"/><Relationship Id="rId5" Type="http://schemas.openxmlformats.org/officeDocument/2006/relationships/hyperlink" Target="https://ecfr.federalregister.gov/current/title-7/subtitle-B/chapter-II/subchapter-A/part-246" TargetMode="External"/><Relationship Id="rId61" Type="http://schemas.openxmlformats.org/officeDocument/2006/relationships/printerSettings" Target="../printerSettings/printerSettings1.bin"/><Relationship Id="rId19" Type="http://schemas.openxmlformats.org/officeDocument/2006/relationships/hyperlink" Target="https://ecfr.federalregister.gov/current/title-7/subtitle-B/chapter-II/subchapter-A/part-246" TargetMode="External"/><Relationship Id="rId14" Type="http://schemas.openxmlformats.org/officeDocument/2006/relationships/hyperlink" Target="https://fns-prod.azureedge.net/sites/default/files/resource-files/96-6-WICInfantFormulaRebateReviews.pdf" TargetMode="External"/><Relationship Id="rId22" Type="http://schemas.openxmlformats.org/officeDocument/2006/relationships/hyperlink" Target="https://ecfr.federalregister.gov/current/title-7/subtitle-B/chapter-II/subchapter-A/part-246" TargetMode="External"/><Relationship Id="rId27" Type="http://schemas.openxmlformats.org/officeDocument/2006/relationships/hyperlink" Target="https://ecfr.federalregister.gov/current/title-7/subtitle-B/chapter-II/subchapter-A/part-246" TargetMode="External"/><Relationship Id="rId30" Type="http://schemas.openxmlformats.org/officeDocument/2006/relationships/hyperlink" Target="https://ecfr.federalregister.gov/current/title-7/subtitle-B/chapter-II/subchapter-A/part-246" TargetMode="External"/><Relationship Id="rId35" Type="http://schemas.openxmlformats.org/officeDocument/2006/relationships/hyperlink" Target="https://ecfr.federalregister.gov/current/title-7/subtitle-B/chapter-II/subchapter-A/part-246" TargetMode="External"/><Relationship Id="rId43" Type="http://schemas.openxmlformats.org/officeDocument/2006/relationships/hyperlink" Target="https://ecfr.federalregister.gov/current/title-7/subtitle-B/chapter-II/subchapter-A/part-246" TargetMode="External"/><Relationship Id="rId48" Type="http://schemas.openxmlformats.org/officeDocument/2006/relationships/hyperlink" Target="https://ecfr.federalregister.gov/current/title-7/subtitle-B/chapter-II/subchapter-A/part-246" TargetMode="External"/><Relationship Id="rId56" Type="http://schemas.openxmlformats.org/officeDocument/2006/relationships/hyperlink" Target="https://www.ecfr.gov/current/title-7/part-246" TargetMode="External"/><Relationship Id="rId8" Type="http://schemas.openxmlformats.org/officeDocument/2006/relationships/hyperlink" Target="https://ecfr.federalregister.gov/current/title-7/subtitle-B/chapter-II/subchapter-A/part-246" TargetMode="External"/><Relationship Id="rId51" Type="http://schemas.openxmlformats.org/officeDocument/2006/relationships/hyperlink" Target="https://ecfr.federalregister.gov/current/title-7/subtitle-B/chapter-II/subchapter-A/part-246" TargetMode="External"/><Relationship Id="rId3" Type="http://schemas.openxmlformats.org/officeDocument/2006/relationships/hyperlink" Target="https://ecfr.federalregister.gov/current/title-7/subtitle-B/chapter-II/subchapter-A/part-246" TargetMode="External"/><Relationship Id="rId12" Type="http://schemas.openxmlformats.org/officeDocument/2006/relationships/hyperlink" Target="https://www.gao.gov/assets/gao-06-380.pdf" TargetMode="External"/><Relationship Id="rId17" Type="http://schemas.openxmlformats.org/officeDocument/2006/relationships/hyperlink" Target="https://ecfr.federalregister.gov/current/title-7/subtitle-B/chapter-II/subchapter-A/part-246" TargetMode="External"/><Relationship Id="rId25" Type="http://schemas.openxmlformats.org/officeDocument/2006/relationships/hyperlink" Target="https://ecfr.federalregister.gov/current/title-7/subtitle-B/chapter-II/subchapter-A/part-246" TargetMode="External"/><Relationship Id="rId33" Type="http://schemas.openxmlformats.org/officeDocument/2006/relationships/hyperlink" Target="https://ecfr.federalregister.gov/current/title-7/subtitle-B/chapter-II/subchapter-A/part-246" TargetMode="External"/><Relationship Id="rId38" Type="http://schemas.openxmlformats.org/officeDocument/2006/relationships/hyperlink" Target="https://ecfr.federalregister.gov/current/title-7/subtitle-B/chapter-II/subchapter-A/part-246" TargetMode="External"/><Relationship Id="rId46" Type="http://schemas.openxmlformats.org/officeDocument/2006/relationships/hyperlink" Target="https://ecfr.federalregister.gov/current/title-7/subtitle-B/chapter-II/subchapter-A/part-246" TargetMode="External"/><Relationship Id="rId59" Type="http://schemas.openxmlformats.org/officeDocument/2006/relationships/hyperlink" Target="https://www.ecfr.gov/current/title-7/part-246" TargetMode="External"/><Relationship Id="rId20" Type="http://schemas.openxmlformats.org/officeDocument/2006/relationships/hyperlink" Target="https://ecfr.federalregister.gov/current/title-7/subtitle-B/chapter-II/subchapter-A/part-246" TargetMode="External"/><Relationship Id="rId41" Type="http://schemas.openxmlformats.org/officeDocument/2006/relationships/hyperlink" Target="https://fns-prod.azureedge.net/sites/default/files/2009-1-clarification-wicacronym-logo.pdf" TargetMode="External"/><Relationship Id="rId54" Type="http://schemas.openxmlformats.org/officeDocument/2006/relationships/hyperlink" Target="https://ecfr.federalregister.gov/current/title-7/subtitle-B/chapter-II/subchapter-A/part-246" TargetMode="External"/><Relationship Id="rId62" Type="http://schemas.openxmlformats.org/officeDocument/2006/relationships/drawing" Target="../drawings/drawing1.xml"/><Relationship Id="rId1" Type="http://schemas.openxmlformats.org/officeDocument/2006/relationships/hyperlink" Target="https://gov.ecfr.io/cgi-bin/text-idx?SID=aa55f6173ff00d7a6816b6e0e3439a97&amp;mc=true&amp;node=pt7.4.246&amp;rgn=div5" TargetMode="External"/><Relationship Id="rId6" Type="http://schemas.openxmlformats.org/officeDocument/2006/relationships/hyperlink" Target="https://ecfr.federalregister.gov/current/title-7/subtitle-B/chapter-II/subchapter-A/part-246" TargetMode="External"/><Relationship Id="rId15" Type="http://schemas.openxmlformats.org/officeDocument/2006/relationships/hyperlink" Target="https://ecfr.federalregister.gov/current/title-7/subtitle-B/chapter-II/subchapter-A/part-246" TargetMode="External"/><Relationship Id="rId23" Type="http://schemas.openxmlformats.org/officeDocument/2006/relationships/hyperlink" Target="https://ecfr.federalregister.gov/current/title-7/subtitle-B/chapter-II/subchapter-A/part-246" TargetMode="External"/><Relationship Id="rId28" Type="http://schemas.openxmlformats.org/officeDocument/2006/relationships/hyperlink" Target="https://ecfr.federalregister.gov/current/title-7/subtitle-B/chapter-II/subchapter-A/part-246" TargetMode="External"/><Relationship Id="rId36" Type="http://schemas.openxmlformats.org/officeDocument/2006/relationships/hyperlink" Target="https://ecfr.federalregister.gov/current/title-7/subtitle-B/chapter-II/subchapter-A/part-246" TargetMode="External"/><Relationship Id="rId49" Type="http://schemas.openxmlformats.org/officeDocument/2006/relationships/hyperlink" Target="https://ecfr.federalregister.gov/current/title-7/subtitle-B/chapter-II/subchapter-A/part-246" TargetMode="External"/><Relationship Id="rId57" Type="http://schemas.openxmlformats.org/officeDocument/2006/relationships/hyperlink" Target="https://www.ecfr.gov/current/title-7/part-246" TargetMode="External"/><Relationship Id="rId10" Type="http://schemas.openxmlformats.org/officeDocument/2006/relationships/hyperlink" Target="https://ecfr.federalregister.gov/current/title-7/subtitle-B/chapter-II/subchapter-A/part-246" TargetMode="External"/><Relationship Id="rId31" Type="http://schemas.openxmlformats.org/officeDocument/2006/relationships/hyperlink" Target="https://ecfr.federalregister.gov/current/title-7/subtitle-B/chapter-II/subchapter-A/part-246" TargetMode="External"/><Relationship Id="rId44" Type="http://schemas.openxmlformats.org/officeDocument/2006/relationships/hyperlink" Target="https://ecfr.federalregister.gov/current/title-7/subtitle-B/chapter-II/subchapter-A/part-246" TargetMode="External"/><Relationship Id="rId52" Type="http://schemas.openxmlformats.org/officeDocument/2006/relationships/hyperlink" Target="https://ecfr.federalregister.gov/current/title-7/subtitle-B/chapter-II/subchapter-A/part-246" TargetMode="External"/><Relationship Id="rId60" Type="http://schemas.openxmlformats.org/officeDocument/2006/relationships/hyperlink" Target="https://www.ecfr.gov/current/title-7/part-246" TargetMode="External"/><Relationship Id="rId4" Type="http://schemas.openxmlformats.org/officeDocument/2006/relationships/hyperlink" Target="https://ecfr.federalregister.gov/current/title-7/subtitle-B/chapter-II/subchapter-A/part-246" TargetMode="External"/><Relationship Id="rId9" Type="http://schemas.openxmlformats.org/officeDocument/2006/relationships/hyperlink" Target="https://ecfr.federalregister.gov/current/title-7/subtitle-B/chapter-II/subchapter-A/part-24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45C95-9527-446E-B63B-BE41AC0414AA}">
  <dimension ref="A1:G8"/>
  <sheetViews>
    <sheetView workbookViewId="0"/>
  </sheetViews>
  <sheetFormatPr defaultRowHeight="14.45"/>
  <cols>
    <col min="1" max="1" width="100.28515625" style="33" customWidth="1"/>
  </cols>
  <sheetData>
    <row r="1" spans="1:7" ht="21.6" customHeight="1">
      <c r="A1" s="22" t="s">
        <v>0</v>
      </c>
      <c r="B1" s="7"/>
      <c r="C1" s="7"/>
      <c r="D1" s="7"/>
      <c r="E1" s="7"/>
      <c r="F1" s="7"/>
      <c r="G1" s="8"/>
    </row>
    <row r="2" spans="1:7" ht="18" customHeight="1">
      <c r="A2" s="118" t="s">
        <v>1</v>
      </c>
      <c r="B2" s="118"/>
      <c r="C2" s="118"/>
      <c r="D2" s="118"/>
      <c r="E2" s="118"/>
      <c r="F2" s="118"/>
      <c r="G2" s="9"/>
    </row>
    <row r="3" spans="1:7" ht="28.5">
      <c r="A3" s="105" t="s">
        <v>2</v>
      </c>
    </row>
    <row r="4" spans="1:7" ht="28.5">
      <c r="A4" s="105" t="s">
        <v>3</v>
      </c>
    </row>
    <row r="5" spans="1:7" ht="28.5">
      <c r="A5" s="105" t="s">
        <v>4</v>
      </c>
    </row>
    <row r="6" spans="1:7" ht="28.5">
      <c r="A6" s="105" t="s">
        <v>5</v>
      </c>
    </row>
    <row r="7" spans="1:7" ht="42.6">
      <c r="A7" s="105" t="s">
        <v>6</v>
      </c>
    </row>
    <row r="8" spans="1:7">
      <c r="A8" s="105"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0"/>
  <sheetViews>
    <sheetView showGridLines="0" tabSelected="1" topLeftCell="A48" zoomScale="60" zoomScaleNormal="60" workbookViewId="0">
      <selection activeCell="D53" sqref="D53"/>
    </sheetView>
  </sheetViews>
  <sheetFormatPr defaultRowHeight="14.45"/>
  <cols>
    <col min="1" max="1" width="15.42578125" customWidth="1"/>
    <col min="2" max="2" width="64.5703125" style="31" customWidth="1"/>
    <col min="3" max="3" width="23.42578125" style="3" customWidth="1"/>
    <col min="4" max="4" width="18.7109375" style="3" customWidth="1"/>
    <col min="5" max="5" width="25.7109375" style="3" customWidth="1"/>
    <col min="6" max="6" width="20.7109375" style="3" customWidth="1"/>
    <col min="7" max="7" width="79.7109375" style="21" customWidth="1"/>
    <col min="8" max="8" width="34.5703125" style="2" customWidth="1"/>
  </cols>
  <sheetData>
    <row r="1" spans="1:8" ht="20.100000000000001">
      <c r="A1" s="146" t="s">
        <v>8</v>
      </c>
      <c r="B1" s="147"/>
      <c r="C1" s="147"/>
      <c r="D1" s="147"/>
      <c r="E1" s="147"/>
      <c r="F1" s="147"/>
      <c r="G1" s="147"/>
      <c r="H1" s="148"/>
    </row>
    <row r="2" spans="1:8" ht="20.100000000000001">
      <c r="A2" s="143" t="s">
        <v>9</v>
      </c>
      <c r="B2" s="144"/>
      <c r="C2" s="144"/>
      <c r="D2" s="144"/>
      <c r="E2" s="144"/>
      <c r="F2" s="144"/>
      <c r="G2" s="144"/>
      <c r="H2" s="145"/>
    </row>
    <row r="3" spans="1:8" ht="17.45">
      <c r="A3" s="4"/>
      <c r="B3" s="22" t="s">
        <v>10</v>
      </c>
      <c r="C3" s="7"/>
      <c r="D3" s="7"/>
      <c r="E3" s="7"/>
      <c r="F3" s="7"/>
      <c r="G3" s="7"/>
      <c r="H3" s="8"/>
    </row>
    <row r="4" spans="1:8" ht="136.5" customHeight="1">
      <c r="A4" s="4"/>
      <c r="B4" s="155" t="s">
        <v>11</v>
      </c>
      <c r="C4" s="155"/>
      <c r="D4" s="155"/>
      <c r="E4" s="155"/>
      <c r="F4" s="155"/>
      <c r="G4" s="155"/>
      <c r="H4" s="9"/>
    </row>
    <row r="5" spans="1:8" s="6" customFormat="1" ht="17.45">
      <c r="A5" s="149" t="s">
        <v>12</v>
      </c>
      <c r="B5" s="150"/>
      <c r="C5" s="150"/>
      <c r="D5" s="150"/>
      <c r="E5" s="150"/>
      <c r="F5" s="150"/>
      <c r="G5" s="150"/>
      <c r="H5" s="151"/>
    </row>
    <row r="6" spans="1:8" s="40" customFormat="1" ht="15.6">
      <c r="A6" s="163" t="s">
        <v>13</v>
      </c>
      <c r="B6" s="48" t="s">
        <v>14</v>
      </c>
      <c r="C6" s="39"/>
      <c r="E6" s="161" t="s">
        <v>15</v>
      </c>
      <c r="F6" s="156" t="s">
        <v>16</v>
      </c>
      <c r="G6" s="157"/>
      <c r="H6" s="41"/>
    </row>
    <row r="7" spans="1:8" s="40" customFormat="1" ht="15.6">
      <c r="A7" s="164"/>
      <c r="B7" s="119" t="s">
        <v>17</v>
      </c>
      <c r="C7" s="39"/>
      <c r="E7" s="162"/>
      <c r="F7" s="158" t="s">
        <v>18</v>
      </c>
      <c r="G7" s="158"/>
      <c r="H7" s="41"/>
    </row>
    <row r="8" spans="1:8" s="40" customFormat="1" ht="15.6">
      <c r="A8" s="164"/>
      <c r="B8" s="119" t="s">
        <v>19</v>
      </c>
      <c r="C8" s="39"/>
      <c r="E8" s="49"/>
      <c r="F8" s="159"/>
      <c r="G8" s="159"/>
      <c r="H8" s="42"/>
    </row>
    <row r="9" spans="1:8" s="40" customFormat="1" ht="15.6">
      <c r="A9" s="165"/>
      <c r="B9" s="119" t="s">
        <v>20</v>
      </c>
      <c r="C9" s="43"/>
      <c r="E9" s="161" t="s">
        <v>21</v>
      </c>
      <c r="F9" s="167" t="s">
        <v>22</v>
      </c>
      <c r="G9" s="168"/>
      <c r="H9" s="44"/>
    </row>
    <row r="10" spans="1:8" s="40" customFormat="1" ht="15.6">
      <c r="A10" s="45"/>
      <c r="E10" s="166"/>
      <c r="F10" s="167" t="s">
        <v>23</v>
      </c>
      <c r="G10" s="168"/>
      <c r="H10" s="44"/>
    </row>
    <row r="11" spans="1:8" s="40" customFormat="1" ht="15.6">
      <c r="A11" s="46"/>
      <c r="E11" s="162"/>
      <c r="F11" s="160" t="s">
        <v>24</v>
      </c>
      <c r="G11" s="160"/>
      <c r="H11" s="47"/>
    </row>
    <row r="12" spans="1:8" s="6" customFormat="1">
      <c r="A12" s="35"/>
      <c r="H12" s="32"/>
    </row>
    <row r="13" spans="1:8" ht="17.45">
      <c r="A13" s="152" t="s">
        <v>25</v>
      </c>
      <c r="B13" s="153"/>
      <c r="C13" s="153"/>
      <c r="D13" s="153"/>
      <c r="E13" s="153"/>
      <c r="F13" s="153"/>
      <c r="G13" s="153"/>
      <c r="H13" s="154"/>
    </row>
    <row r="14" spans="1:8" ht="15">
      <c r="A14" s="169" t="s">
        <v>26</v>
      </c>
      <c r="B14" s="170"/>
      <c r="C14" s="170"/>
      <c r="D14" s="170"/>
      <c r="E14" s="170"/>
      <c r="F14" s="170"/>
      <c r="G14" s="170"/>
      <c r="H14" s="171"/>
    </row>
    <row r="15" spans="1:8" ht="78" thickBot="1">
      <c r="A15" s="10" t="s">
        <v>27</v>
      </c>
      <c r="B15" s="12" t="s">
        <v>28</v>
      </c>
      <c r="C15" s="11" t="s">
        <v>29</v>
      </c>
      <c r="D15" s="12" t="s">
        <v>30</v>
      </c>
      <c r="E15" s="12" t="s">
        <v>31</v>
      </c>
      <c r="F15" s="12" t="s">
        <v>32</v>
      </c>
      <c r="G15" s="11" t="s">
        <v>33</v>
      </c>
      <c r="H15" s="11" t="s">
        <v>34</v>
      </c>
    </row>
    <row r="16" spans="1:8" ht="63" customHeight="1">
      <c r="A16" s="114">
        <v>1</v>
      </c>
      <c r="B16" s="24" t="s">
        <v>35</v>
      </c>
      <c r="C16" s="117" t="s">
        <v>36</v>
      </c>
      <c r="D16" s="50" t="s">
        <v>37</v>
      </c>
      <c r="E16" s="52"/>
      <c r="F16" s="52"/>
      <c r="G16" s="24" t="str">
        <f>IF(D16="no", CONCATENATE("Regulatory non-compliance: Any State agency or alliance that served a monthly average of more than 100,000 infants during the preceding 12-month period", " ", "shall issue separate bid solicitations for milk-based and soy-based infant formula per 7 C.F.R. 246.16a(c)(2)(ii).", ""), "")</f>
        <v>Regulatory non-compliance: Any State agency or alliance that served a monthly average of more than 100,000 infants during the preceding 12-month period shall issue separate bid solicitations for milk-based and soy-based infant formula per 7 C.F.R. 246.16a(c)(2)(ii).</v>
      </c>
      <c r="H16" s="63"/>
    </row>
    <row r="17" spans="1:8" ht="78.75" customHeight="1" thickBot="1">
      <c r="A17" s="114">
        <v>2</v>
      </c>
      <c r="B17" s="24" t="s">
        <v>38</v>
      </c>
      <c r="C17" s="117" t="s">
        <v>39</v>
      </c>
      <c r="D17" s="50" t="s">
        <v>37</v>
      </c>
      <c r="E17" s="52"/>
      <c r="F17" s="52"/>
      <c r="G17" s="24" t="str">
        <f>IF(D17="no", CONCATENATE("Regulatory non-compliance: A minimum of 30 days must be provided between the publication of the solicitation and the date on which the bids are due per 7 C.F.R. 246.16a(c)(1)(i).", " ", "Consider allowing time for bidders' questions in addition to the required 30 days between the publication of the solicitation and the bid submission due date.", " "," ","")," ")</f>
        <v xml:space="preserve">Regulatory non-compliance: A minimum of 30 days must be provided between the publication of the solicitation and the date on which the bids are due per 7 C.F.R. 246.16a(c)(1)(i). Consider allowing time for bidders' questions in addition to the required 30 days between the publication of the solicitation and the bid submission due date.  </v>
      </c>
      <c r="H17" s="63"/>
    </row>
    <row r="18" spans="1:8" ht="57.95">
      <c r="A18" s="135">
        <v>3</v>
      </c>
      <c r="B18" s="25" t="s">
        <v>40</v>
      </c>
      <c r="C18" s="131"/>
      <c r="D18" s="51" t="s">
        <v>37</v>
      </c>
      <c r="E18" s="47"/>
      <c r="F18" s="47"/>
      <c r="G18" s="20" t="str">
        <f>IF(D18="no",CONCATENATE("Recommendation: Consider including the date that bidders' questions are due in the solicitation.", " "," ","")," ")</f>
        <v xml:space="preserve">Recommendation: Consider including the date that bidders' questions are due in the solicitation.  </v>
      </c>
      <c r="H18" s="66"/>
    </row>
    <row r="19" spans="1:8" ht="30.75" customHeight="1">
      <c r="A19" s="135"/>
      <c r="B19" s="20" t="s">
        <v>41</v>
      </c>
      <c r="C19" s="131"/>
      <c r="D19" s="47" t="s">
        <v>37</v>
      </c>
      <c r="E19" s="47"/>
      <c r="F19" s="47"/>
      <c r="G19" s="20" t="str">
        <f>IF(D19="no",CONCATENATE("Recommendation: Consider including the bid submission due date in the solicitation.", " "," ","")," ")</f>
        <v xml:space="preserve">Recommendation: Consider including the bid submission due date in the solicitation.  </v>
      </c>
      <c r="H19" s="70"/>
    </row>
    <row r="20" spans="1:8" ht="33" customHeight="1">
      <c r="A20" s="135"/>
      <c r="B20" s="20" t="s">
        <v>42</v>
      </c>
      <c r="C20" s="131"/>
      <c r="D20" s="47" t="s">
        <v>37</v>
      </c>
      <c r="E20" s="47"/>
      <c r="F20" s="47"/>
      <c r="G20" s="20" t="str">
        <f>IF(D20="no",CONCATENATE("Recommendation: Consider including the date of bid opening in the solicitation.", " "," ","")," ")</f>
        <v xml:space="preserve">Recommendation: Consider including the date of bid opening in the solicitation.  </v>
      </c>
      <c r="H20" s="70"/>
    </row>
    <row r="21" spans="1:8" ht="31.5" customHeight="1" thickBot="1">
      <c r="A21" s="136"/>
      <c r="B21" s="20" t="s">
        <v>43</v>
      </c>
      <c r="C21" s="132"/>
      <c r="D21" s="52" t="s">
        <v>37</v>
      </c>
      <c r="E21" s="54"/>
      <c r="F21" s="54"/>
      <c r="G21" s="28" t="str">
        <f>IF(D21="no",CONCATENATE("Recommendation: Consider including the contract award notification date in the solicitation.", " "," ","")," ")</f>
        <v xml:space="preserve">Recommendation: Consider including the contract award notification date in the solicitation.  </v>
      </c>
      <c r="H21" s="71"/>
    </row>
    <row r="22" spans="1:8" ht="44.1" thickBot="1">
      <c r="A22" s="114">
        <v>4</v>
      </c>
      <c r="B22" s="24" t="s">
        <v>44</v>
      </c>
      <c r="C22" s="117"/>
      <c r="D22" s="50" t="s">
        <v>37</v>
      </c>
      <c r="E22" s="52"/>
      <c r="F22" s="52"/>
      <c r="G22" s="24" t="str">
        <f>IF(D22="no", CONCATENATE("Recommendation: Consider allowing time for bidders' questions in addition to the required 30 days between the publication of the solicitation and the bid submission due date.", " ", "", " "," ","")," ")</f>
        <v xml:space="preserve">Recommendation: Consider allowing time for bidders' questions in addition to the required 30 days between the publication of the solicitation and the bid submission due date.   </v>
      </c>
      <c r="H22" s="63"/>
    </row>
    <row r="23" spans="1:8" ht="75.75" customHeight="1" thickBot="1">
      <c r="A23" s="14">
        <v>5</v>
      </c>
      <c r="B23" s="26" t="s">
        <v>45</v>
      </c>
      <c r="C23" s="15"/>
      <c r="D23" s="50" t="s">
        <v>37</v>
      </c>
      <c r="E23" s="56"/>
      <c r="F23" s="50"/>
      <c r="G23" s="26" t="str">
        <f>IF(D23="No",CONCATENATE("Recommendation: Consider offering contract extension options at the State agency's option instead of by mutual consent. If mutual agreement is permitted, consider ensuring"," ","that adequate time is outlined in the contract to allow the State agency to rebid if the infant formula manufacturer declines the option to extend.", " "," ","")," ")</f>
        <v xml:space="preserve">Recommendation: Consider offering contract extension options at the State agency's option instead of by mutual consent. If mutual agreement is permitted, consider ensuring that adequate time is outlined in the contract to allow the State agency to rebid if the infant formula manufacturer declines the option to extend.  </v>
      </c>
      <c r="H23" s="62"/>
    </row>
    <row r="24" spans="1:8" ht="15.75">
      <c r="A24" s="14">
        <v>6</v>
      </c>
      <c r="B24" s="26" t="s">
        <v>46</v>
      </c>
      <c r="C24" s="15"/>
      <c r="D24" s="50" t="s">
        <v>37</v>
      </c>
      <c r="E24" s="50"/>
      <c r="F24" s="50"/>
      <c r="G24" s="26" t="str">
        <f>IF(D24="no", "Recommendation: Consider including a time zone reference for all dates that have times in the solicitation.", "")</f>
        <v>Recommendation: Consider including a time zone reference for all dates that have times in the solicitation.</v>
      </c>
      <c r="H24" s="62"/>
    </row>
    <row r="25" spans="1:8" ht="78" customHeight="1" thickBot="1">
      <c r="A25" s="97">
        <v>7</v>
      </c>
      <c r="B25" s="74" t="s">
        <v>47</v>
      </c>
      <c r="C25" s="16" t="s">
        <v>48</v>
      </c>
      <c r="D25" s="50" t="s">
        <v>37</v>
      </c>
      <c r="E25" s="50"/>
      <c r="F25" s="50"/>
      <c r="G25" s="26" t="str">
        <f>IF(D25="no",CONCATENATE("Regulatory non-compliance: A State agency must award the contract(s) to the responsive bidder(s) offering the lowest total monthly net price for infant formula or the highest monthly rebate"," ","for a standardized number of units of infant formula per 7 C.F.R. 246.16a(c)(5).",""), "")</f>
        <v>Regulatory non-compliance: A State agency must award the contract(s) to the responsive bidder(s) offering the lowest total monthly net price for infant formula or the highest monthly rebate for a standardized number of units of infant formula per 7 C.F.R. 246.16a(c)(5).</v>
      </c>
      <c r="H25" s="62"/>
    </row>
    <row r="26" spans="1:8" ht="63" customHeight="1" thickBot="1">
      <c r="A26" s="14">
        <v>8</v>
      </c>
      <c r="B26" s="24" t="s">
        <v>49</v>
      </c>
      <c r="C26" s="115"/>
      <c r="D26" s="52" t="s">
        <v>37</v>
      </c>
      <c r="E26" s="52"/>
      <c r="F26" s="52"/>
      <c r="G26" s="26" t="str">
        <f>IF(D26="no",CONCATENATE("Recommendation: Consider removing language allowing the termination for convenience by bidders or, if retained, consider including language that ensures"," ","a 12-month notification is required if a bidder terminates the agreement for convenience to allow sufficient time for the State agency to procure a new contract.",""), "")</f>
        <v>Recommendation: Consider removing language allowing the termination for convenience by bidders or, if retained, consider including language that ensures a 12-month notification is required if a bidder terminates the agreement for convenience to allow sufficient time for the State agency to procure a new contract.</v>
      </c>
      <c r="H26" s="67"/>
    </row>
    <row r="27" spans="1:8" ht="99.75" customHeight="1" thickBot="1">
      <c r="A27" s="134">
        <v>9</v>
      </c>
      <c r="B27" s="20" t="s">
        <v>50</v>
      </c>
      <c r="C27" s="176"/>
      <c r="D27" s="53" t="s">
        <v>37</v>
      </c>
      <c r="E27" s="57"/>
      <c r="F27" s="53"/>
      <c r="G27" s="27" t="str">
        <f>IF(D27="no",CONCATENATE("Recommendation: "," Consider clarifying the length and number of options to renew or extend, the infant formula cost containment contract ","and that any renewal or extension will continue under terms specified in the original contract. "," Similarly, consider revising or removing any language allowing renegotiation of a contract's terms during the term of the contract or after all options to renew ","or extend have been exercised.",""))</f>
        <v>Recommendation:  Consider clarifying the length and number of options to renew or extend, the infant formula cost containment contract and that any renewal or extension will continue under terms specified in the original contract.  Similarly, consider revising or removing any language allowing renegotiation of a contract's terms during the term of the contract or after all options to renew or extend have been exercised.</v>
      </c>
      <c r="H27" s="72"/>
    </row>
    <row r="28" spans="1:8" ht="72.599999999999994">
      <c r="A28" s="135"/>
      <c r="B28" s="20" t="s">
        <v>51</v>
      </c>
      <c r="C28" s="129"/>
      <c r="D28" s="47" t="s">
        <v>37</v>
      </c>
      <c r="E28" s="58"/>
      <c r="F28" s="47"/>
      <c r="G28" s="27" t="str">
        <f>IF(D28="no",CONCATENATE("Recommendation: ", " Consider clarifying the length and number of options to renew or extend the infant formula cost containment contract ", " and that any renewal or extension will continue under terms specified in the original contract. "," Similarly, consider revising or removing any language allowing renegotiation of a contract's terms during the term of the contract ","or after all options to renew or extend have been exercised..",""), "")</f>
        <v>Recommendation:  Consider clarifying the length and number of options to renew or extend the infant formula cost containment contract  and that any renewal or extension will continue under terms specified in the original contract.  Similarly, consider revising or removing any language allowing renegotiation of a contract's terms during the term of the contract or after all options to renew or extend have been exercised..</v>
      </c>
      <c r="H28" s="68"/>
    </row>
    <row r="29" spans="1:8" ht="61.5" customHeight="1" thickBot="1">
      <c r="A29" s="136"/>
      <c r="B29" s="28" t="s">
        <v>52</v>
      </c>
      <c r="C29" s="130"/>
      <c r="D29" s="54" t="s">
        <v>37</v>
      </c>
      <c r="E29" s="59"/>
      <c r="F29" s="54"/>
      <c r="G29" s="28" t="str">
        <f>IF(D29="no",CONCATENATE("Recommendation: Consider clarifying that the rebate amounts that are bid or the method", " by which the rebate amounts will be calculated apply for the entire term of the contract, including any options to renew or extend.",""), "")</f>
        <v>Recommendation: Consider clarifying that the rebate amounts that are bid or the method by which the rebate amounts will be calculated apply for the entire term of the contract, including any options to renew or extend.</v>
      </c>
      <c r="H29" s="70"/>
    </row>
    <row r="30" spans="1:8" ht="29.45" thickBot="1">
      <c r="A30" s="14">
        <v>10</v>
      </c>
      <c r="B30" s="26" t="s">
        <v>53</v>
      </c>
      <c r="C30" s="16" t="s">
        <v>54</v>
      </c>
      <c r="D30" s="50" t="s">
        <v>37</v>
      </c>
      <c r="E30" s="50"/>
      <c r="F30" s="50"/>
      <c r="G30" s="26" t="str">
        <f>IF(D30="no", "Regulatory non-compliance: All bids must be publicly opened and read aloud on the day the bids are due per 7 C.F.R. 246.16a(c)(1)(ii).", "")</f>
        <v>Regulatory non-compliance: All bids must be publicly opened and read aloud on the day the bids are due per 7 C.F.R. 246.16a(c)(1)(ii).</v>
      </c>
      <c r="H30" s="62"/>
    </row>
    <row r="31" spans="1:8" ht="62.25" customHeight="1" thickBot="1">
      <c r="A31" s="14">
        <v>11</v>
      </c>
      <c r="B31" s="26" t="s">
        <v>55</v>
      </c>
      <c r="C31" s="16" t="s">
        <v>56</v>
      </c>
      <c r="D31" s="50" t="s">
        <v>37</v>
      </c>
      <c r="E31" s="50"/>
      <c r="F31" s="50"/>
      <c r="G31" s="19" t="str">
        <f>IF(D31="no", "Regulatory non-compliance: Under a single-supplier competitive system, a State agency or State Alliance must solicit sealed bids from infant formula manufacturers to supply and provide a rebate for infant formulas per 7 C.F.R. 246.16a(c)(1).", "")</f>
        <v>Regulatory non-compliance: Under a single-supplier competitive system, a State agency or State Alliance must solicit sealed bids from infant formula manufacturers to supply and provide a rebate for infant formulas per 7 C.F.R. 246.16a(c)(1).</v>
      </c>
      <c r="H31" s="64"/>
    </row>
    <row r="32" spans="1:8" ht="87.6" thickBot="1">
      <c r="A32" s="14">
        <v>12</v>
      </c>
      <c r="B32" s="29" t="s">
        <v>57</v>
      </c>
      <c r="C32" s="34" t="s">
        <v>58</v>
      </c>
      <c r="D32" s="50" t="s">
        <v>37</v>
      </c>
      <c r="E32" s="50"/>
      <c r="F32" s="50"/>
      <c r="G32" s="19" t="str">
        <f>IF(D32="no", CONCATENATE("Regulatory non-compliance: Infant formula must meet the definition outlined in section 201(z) of the Federal Food, Drug, and Cosmetic Act (21 U.S.C. 321(z))", " ", "and meet the requirements for an infant formula under section 412 of the Federal Food, Drug, and Cosmetic Act (21 U.S.C. 350a) and the regulations at 21 C.F.R. parts 106 and 107 per 7 C.F.R. 246.2.", ""), "")</f>
        <v>Regulatory non-compliance: Infant formula must meet the definition outlined in section 201(z) of the Federal Food, Drug, and Cosmetic Act (21 U.S.C. 321(z)) and meet the requirements for an infant formula under section 412 of the Federal Food, Drug, and Cosmetic Act (21 U.S.C. 350a) and the regulations at 21 C.F.R. parts 106 and 107 per 7 C.F.R. 246.2.</v>
      </c>
      <c r="H32" s="64"/>
    </row>
    <row r="33" spans="1:8" ht="75" customHeight="1" thickBot="1">
      <c r="A33" s="134">
        <v>13</v>
      </c>
      <c r="B33" s="26" t="s">
        <v>59</v>
      </c>
      <c r="C33" s="177" t="s">
        <v>60</v>
      </c>
      <c r="D33" s="50" t="s">
        <v>37</v>
      </c>
      <c r="E33" s="50"/>
      <c r="F33" s="50"/>
      <c r="G33" s="26" t="str">
        <f>IF(D33="no",CONCATENATE("Regulatory non-compliance: A State agency may not issue bid solicitations or enter into contracts that do not include the registration and certification requirements outlined at §246.10(g) per §246.16a(j)(2).",""), "")</f>
        <v>Regulatory non-compliance: A State agency may not issue bid solicitations or enter into contracts that do not include the registration and certification requirements outlined at §246.10(g) per §246.16a(j)(2).</v>
      </c>
      <c r="H33" s="62"/>
    </row>
    <row r="34" spans="1:8" ht="44.1" thickBot="1">
      <c r="A34" s="136"/>
      <c r="B34" s="26" t="s">
        <v>61</v>
      </c>
      <c r="C34" s="178"/>
      <c r="D34" s="50" t="s">
        <v>37</v>
      </c>
      <c r="E34" s="50"/>
      <c r="F34" s="50"/>
      <c r="G34" s="26" t="str">
        <f>IF(D34="no",CONCATENATE("Regulatory non-compliance: A State agency may not issue bid solicitations or enter into contracts that do not include the registration and certification requirements outlined at §246.10(g) per §246.16a(j)(2).",""), "")</f>
        <v>Regulatory non-compliance: A State agency may not issue bid solicitations or enter into contracts that do not include the registration and certification requirements outlined at §246.10(g) per §246.16a(j)(2).</v>
      </c>
      <c r="H34" s="62"/>
    </row>
    <row r="35" spans="1:8" ht="58.5" thickBot="1">
      <c r="A35" s="14">
        <v>14</v>
      </c>
      <c r="B35" s="26" t="s">
        <v>62</v>
      </c>
      <c r="C35" s="17" t="s">
        <v>63</v>
      </c>
      <c r="D35" s="50" t="s">
        <v>37</v>
      </c>
      <c r="E35" s="55"/>
      <c r="F35" s="60"/>
      <c r="G35" s="26" t="str">
        <f>IF(D35="no", CONCATENATE("Regulatory non-compliance: Bidders must bid using a milk-based infant formula that meets the requirements under 7 C.F.R. 246.10(e)(1)(iii)", " ", "and §246.10(e)(2)(iii) and is suitable for routine issuance to the majority of generally healthy, full-term infants per §246.16a(c)(4)."), "")</f>
        <v>Regulatory non-compliance: Bidders must bid using a milk-based infant formula that meets the requirements under 7 C.F.R. 246.10(e)(1)(iii) and §246.10(e)(2)(iii) and is suitable for routine issuance to the majority of generally healthy, full-term infants per §246.16a(c)(4).</v>
      </c>
      <c r="H35" s="65"/>
    </row>
    <row r="36" spans="1:8" ht="75.75" customHeight="1" thickBot="1">
      <c r="A36" s="14">
        <v>15</v>
      </c>
      <c r="B36" s="26" t="s">
        <v>64</v>
      </c>
      <c r="C36" s="16" t="s">
        <v>65</v>
      </c>
      <c r="D36" s="50" t="s">
        <v>37</v>
      </c>
      <c r="E36" s="50"/>
      <c r="F36" s="50"/>
      <c r="G36" s="26" t="str">
        <f>IF(D36="no", CONCATENATE("Regulatory non-compliance: For a separate solicitation, bidders must bid using a soy-based infant formula that meets the requirements under 7 C.F.R. 246.10(e)(1)(iii) and §246.10(e)(2)(iii) per §246.16a(c)(4)(ii)(B)."), "")</f>
        <v>Regulatory non-compliance: For a separate solicitation, bidders must bid using a soy-based infant formula that meets the requirements under 7 C.F.R. 246.10(e)(1)(iii) and §246.10(e)(2)(iii) per §246.16a(c)(4)(ii)(B).</v>
      </c>
      <c r="H36" s="65"/>
    </row>
    <row r="37" spans="1:8" ht="72.95" thickBot="1">
      <c r="A37" s="14">
        <v>16</v>
      </c>
      <c r="B37" s="26" t="s">
        <v>66</v>
      </c>
      <c r="C37" s="16" t="s">
        <v>67</v>
      </c>
      <c r="D37" s="55" t="s">
        <v>37</v>
      </c>
      <c r="E37" s="55"/>
      <c r="F37" s="60"/>
      <c r="G37" s="26" t="str">
        <f>IF(D37="no", "Regulatory non-compliance: For a single solicitation, bidders that do not produce a soy-based infant formula must subcontract with another manufacturer to supply a soy-based infant formula under the contract per 7 C.F.R. 246.16a(c)(2)(i).", "")</f>
        <v>Regulatory non-compliance: For a single solicitation, bidders that do not produce a soy-based infant formula must subcontract with another manufacturer to supply a soy-based infant formula under the contract per 7 C.F.R. 246.16a(c)(2)(i).</v>
      </c>
      <c r="H37" s="62"/>
    </row>
    <row r="38" spans="1:8" ht="72.95" thickBot="1">
      <c r="A38" s="14">
        <v>17</v>
      </c>
      <c r="B38" s="26" t="s">
        <v>68</v>
      </c>
      <c r="C38" s="16" t="s">
        <v>67</v>
      </c>
      <c r="D38" s="55" t="s">
        <v>37</v>
      </c>
      <c r="E38" s="55"/>
      <c r="F38" s="60"/>
      <c r="G38" s="26" t="str">
        <f>IF(D38="no", CONCATENATE("Regulatory non-compliance: If under a single solicitation the bidder needs to subcontract for soy-based infant formula, the bidder must be required to pay the State agency", " ", "a rebate on the soy-based infant formula supplied by the subcontractor that is issued by the State agency per 7 C.F.R. 246.16a(c)(2)(i)."), "")</f>
        <v>Regulatory non-compliance: If under a single solicitation the bidder needs to subcontract for soy-based infant formula, the bidder must be required to pay the State agency a rebate on the soy-based infant formula supplied by the subcontractor that is issued by the State agency per 7 C.F.R. 246.16a(c)(2)(i).</v>
      </c>
      <c r="H38" s="62"/>
    </row>
    <row r="39" spans="1:8" ht="72.95" thickBot="1">
      <c r="A39" s="14">
        <v>18</v>
      </c>
      <c r="B39" s="26" t="s">
        <v>69</v>
      </c>
      <c r="C39" s="16" t="s">
        <v>70</v>
      </c>
      <c r="D39" s="50" t="s">
        <v>37</v>
      </c>
      <c r="E39" s="50"/>
      <c r="F39" s="50"/>
      <c r="G39" s="26" t="str">
        <f>IF(D39="no",CONCATENATE("Regulatory non-compliance: The issuance of any contract brand or non-contract brand infant formula that contains", " ", "less than 10 milligrams of iron per liter (at least 1.5 milligrams iron per 100 kilocalories) at standard dilution is prohibited per 7 C.F.R. 246.10(e)(1)(iii), except as specified in 246.10(d) when medical documentation is required.",""), "")</f>
        <v>Regulatory non-compliance: The issuance of any contract brand or non-contract brand infant formula that contains less than 10 milligrams of iron per liter (at least 1.5 milligrams iron per 100 kilocalories) at standard dilution is prohibited per 7 C.F.R. 246.10(e)(1)(iii), except as specified in 246.10(d) when medical documentation is required.</v>
      </c>
      <c r="H39" s="62"/>
    </row>
    <row r="40" spans="1:8" ht="108" customHeight="1" thickBot="1">
      <c r="A40" s="14">
        <v>19</v>
      </c>
      <c r="B40" s="26" t="s">
        <v>71</v>
      </c>
      <c r="C40" s="17" t="s">
        <v>72</v>
      </c>
      <c r="D40" s="50" t="s">
        <v>37</v>
      </c>
      <c r="E40" s="55"/>
      <c r="F40" s="60"/>
      <c r="G40" s="26" t="str">
        <f>IF(D40="no", CONCATENATE("Regulatory non-compliance: Bidders must specify a rebate and brand name for a single milk-based infant formula if using a single solicitation, and for a single milk-based and a single soy-based infant formula", " ", "if using separate solicitations for the following physical forms: concentrated liquid, powdered, and ready-to-feed per 7 C.F.R. 246.16a(c)(4)(i)-(ii)."), "")</f>
        <v>Regulatory non-compliance: Bidders must specify a rebate and brand name for a single milk-based infant formula if using a single solicitation, and for a single milk-based and a single soy-based infant formula if using separate solicitations for the following physical forms: concentrated liquid, powdered, and ready-to-feed per 7 C.F.R. 246.16a(c)(4)(i)-(ii).</v>
      </c>
      <c r="H40" s="62"/>
    </row>
    <row r="41" spans="1:8" ht="44.1" thickBot="1">
      <c r="A41" s="14">
        <v>20</v>
      </c>
      <c r="B41" s="26" t="s">
        <v>73</v>
      </c>
      <c r="C41" s="17" t="s">
        <v>72</v>
      </c>
      <c r="D41" s="50" t="s">
        <v>37</v>
      </c>
      <c r="E41" s="55"/>
      <c r="F41" s="60"/>
      <c r="G41" s="26" t="str">
        <f>IF(D41="no", "Regulatory non-compliance: The winning bidder must supply and provide a rebate on all infant formulas it produces and the State agency chooses to issue except for exempt infant formulas per 7 C.F.R. 246.16a(c)(2)(i)-(ii).", "")</f>
        <v>Regulatory non-compliance: The winning bidder must supply and provide a rebate on all infant formulas it produces and the State agency chooses to issue except for exempt infant formulas per 7 C.F.R. 246.16a(c)(2)(i)-(ii).</v>
      </c>
      <c r="H41" s="62"/>
    </row>
    <row r="42" spans="1:8" ht="58.5" thickBot="1">
      <c r="A42" s="14">
        <v>21</v>
      </c>
      <c r="B42" s="26" t="s">
        <v>74</v>
      </c>
      <c r="C42" s="17" t="s">
        <v>75</v>
      </c>
      <c r="D42" s="50" t="s">
        <v>37</v>
      </c>
      <c r="E42" s="50"/>
      <c r="F42" s="50"/>
      <c r="G42" s="26" t="str">
        <f>IF(D42="no",CONCATENATE("Regulatory non-compliance: The State agency must use the primary contract infant formula(s) as the first choice of issuance (by physical form), with all other infant formulas issued as an alternative per 7 C.F.R. 246.16a(c)(8) ","and 7 C.F.R. 246.10(e)(1)(iii)."), "")</f>
        <v>Regulatory non-compliance: The State agency must use the primary contract infant formula(s) as the first choice of issuance (by physical form), with all other infant formulas issued as an alternative per 7 C.F.R. 246.16a(c)(8) and 7 C.F.R. 246.10(e)(1)(iii).</v>
      </c>
      <c r="H42" s="62"/>
    </row>
    <row r="43" spans="1:8" ht="78" customHeight="1" thickBot="1">
      <c r="A43" s="14">
        <v>22</v>
      </c>
      <c r="B43" s="26" t="s">
        <v>76</v>
      </c>
      <c r="C43" s="16" t="s">
        <v>77</v>
      </c>
      <c r="D43" s="50" t="s">
        <v>37</v>
      </c>
      <c r="E43" s="50"/>
      <c r="F43" s="50"/>
      <c r="G43" s="26" t="str">
        <f>IF(D43="no",CONCATENATE("Regulatory non-compliance: Except as required at 7 C.F.R. 246.16a(c)(8), the State agency may choose to approve for issuance some, none, or all of the winning bidder's other infant formula(s) per 7 C.F.R. 246.16a(c)(9).",""), "")</f>
        <v>Regulatory non-compliance: Except as required at 7 C.F.R. 246.16a(c)(8), the State agency may choose to approve for issuance some, none, or all of the winning bidder's other infant formula(s) per 7 C.F.R. 246.16a(c)(9).</v>
      </c>
      <c r="H43" s="62"/>
    </row>
    <row r="44" spans="1:8" ht="58.5" thickBot="1">
      <c r="A44" s="14">
        <v>23</v>
      </c>
      <c r="B44" s="26" t="s">
        <v>78</v>
      </c>
      <c r="C44" s="17"/>
      <c r="D44" s="50" t="s">
        <v>37</v>
      </c>
      <c r="E44" s="50"/>
      <c r="F44" s="50"/>
      <c r="G44" s="19" t="str">
        <f>IF(D44="no", CONCATENATE("Recommendation: Consider revising the solicitation to clearly outline the dates when infant formula issuance and rebates will begin, as well as any necessary information about how the State agency will transition from their previous rebate contract.", ""), "")</f>
        <v>Recommendation: Consider revising the solicitation to clearly outline the dates when infant formula issuance and rebates will begin, as well as any necessary information about how the State agency will transition from their previous rebate contract.</v>
      </c>
      <c r="H44" s="62"/>
    </row>
    <row r="45" spans="1:8" ht="58.5" thickBot="1">
      <c r="A45" s="14">
        <v>24</v>
      </c>
      <c r="B45" s="26" t="s">
        <v>79</v>
      </c>
      <c r="C45" s="17" t="s">
        <v>63</v>
      </c>
      <c r="D45" s="50" t="s">
        <v>37</v>
      </c>
      <c r="E45" s="55"/>
      <c r="F45" s="60"/>
      <c r="G45" s="26" t="str">
        <f>IF(D45="no", CONCATENATE("Regulatory non-compliance: Rebates specified by bidders for milk-based (and soy-based, if separate solicitation) infant formulas must apply proportionally to other infant formulas produced by the winning bidder(s) per 7 C.F.R. 246.16a(c)(4)."), "")</f>
        <v>Regulatory non-compliance: Rebates specified by bidders for milk-based (and soy-based, if separate solicitation) infant formulas must apply proportionally to other infant formulas produced by the winning bidder(s) per 7 C.F.R. 246.16a(c)(4).</v>
      </c>
      <c r="H45" s="62"/>
    </row>
    <row r="46" spans="1:8" ht="44.1" thickBot="1">
      <c r="A46" s="14">
        <v>25</v>
      </c>
      <c r="B46" s="26" t="s">
        <v>80</v>
      </c>
      <c r="C46" s="16" t="s">
        <v>72</v>
      </c>
      <c r="D46" s="50" t="s">
        <v>37</v>
      </c>
      <c r="E46" s="55"/>
      <c r="F46" s="60"/>
      <c r="G46" s="26" t="str">
        <f>IF(D46="no", "Regulatory non-compliance: Rebates must be paid on any new infant formulas that are introduced by the manufacturer after the contract is awarded per 7 C.F.R. 246.16a(c)(2)(i)-(ii).", "")</f>
        <v>Regulatory non-compliance: Rebates must be paid on any new infant formulas that are introduced by the manufacturer after the contract is awarded per 7 C.F.R. 246.16a(c)(2)(i)-(ii).</v>
      </c>
      <c r="H46" s="62"/>
    </row>
    <row r="47" spans="1:8" ht="78" customHeight="1" thickBot="1">
      <c r="A47" s="14">
        <v>26</v>
      </c>
      <c r="B47" s="26" t="s">
        <v>81</v>
      </c>
      <c r="C47" s="16" t="s">
        <v>82</v>
      </c>
      <c r="D47" s="50" t="s">
        <v>37</v>
      </c>
      <c r="E47" s="50"/>
      <c r="F47" s="50"/>
      <c r="G47" s="26" t="str">
        <f>IF(D47="no",CONCATENATE("Regulatory non-compliance: State agency must provide bidders with participation and infant formula usage data and the standardized number of ounces", " ", "by physical form of infant formula to be used in evaluating bids per 7 C.F.R. 246.16a(c)(6).",""), "")</f>
        <v>Regulatory non-compliance: State agency must provide bidders with participation and infant formula usage data and the standardized number of ounces by physical form of infant formula to be used in evaluating bids per 7 C.F.R. 246.16a(c)(6).</v>
      </c>
      <c r="H47" s="62"/>
    </row>
    <row r="48" spans="1:8" ht="58.5" thickBot="1">
      <c r="A48" s="14">
        <v>27</v>
      </c>
      <c r="B48" s="26" t="s">
        <v>83</v>
      </c>
      <c r="C48" s="16" t="s">
        <v>82</v>
      </c>
      <c r="D48" s="50" t="s">
        <v>37</v>
      </c>
      <c r="E48" s="50"/>
      <c r="F48" s="50"/>
      <c r="G48" s="26" t="str">
        <f>IF(D48="no",CONCATENATE("Regulatory non-compliance: State agency must notify bidders that the participation and infant formula usage data does not necessarily reflect", " ", "the actual issuance and redemption that will occur under the contract per 7 C.F.R. 246.16a(c)(6).",""), "")</f>
        <v>Regulatory non-compliance: State agency must notify bidders that the participation and infant formula usage data does not necessarily reflect the actual issuance and redemption that will occur under the contract per 7 C.F.R. 246.16a(c)(6).</v>
      </c>
      <c r="H48" s="62"/>
    </row>
    <row r="49" spans="1:8" ht="58.5" thickBot="1">
      <c r="A49" s="14">
        <v>28</v>
      </c>
      <c r="B49" s="26" t="s">
        <v>84</v>
      </c>
      <c r="C49" s="16" t="s">
        <v>85</v>
      </c>
      <c r="D49" s="50" t="s">
        <v>37</v>
      </c>
      <c r="E49" s="50"/>
      <c r="F49" s="50"/>
      <c r="G49" s="26" t="str">
        <f>IF(D49="no",CONCATENATE("Regulatory non-compliance: The average monthly number of infants using each physical form must be based on at least 6 months of the most recent participation and issuance data per 7 C.F.R. 246.16a(c)(5)(i).",""), "")</f>
        <v>Regulatory non-compliance: The average monthly number of infants using each physical form must be based on at least 6 months of the most recent participation and issuance data per 7 C.F.R. 246.16a(c)(5)(i).</v>
      </c>
      <c r="H49" s="62"/>
    </row>
    <row r="50" spans="1:8" ht="44.1" thickBot="1">
      <c r="A50" s="14">
        <v>29</v>
      </c>
      <c r="B50" s="26" t="s">
        <v>86</v>
      </c>
      <c r="C50" s="16" t="s">
        <v>85</v>
      </c>
      <c r="D50" s="50" t="s">
        <v>37</v>
      </c>
      <c r="E50" s="50"/>
      <c r="F50" s="50"/>
      <c r="G50" s="26" t="str">
        <f>IF(D50="no",CONCATENATE("Regulatory non-compliance: The average monthly number of infants using each physical form must be based on at least 6 months of the most recent participation and issuance data per 7 C.F.R. 246.16a(c)(5)(i).",""), "")</f>
        <v>Regulatory non-compliance: The average monthly number of infants using each physical form must be based on at least 6 months of the most recent participation and issuance data per 7 C.F.R. 246.16a(c)(5)(i).</v>
      </c>
      <c r="H50" s="62"/>
    </row>
    <row r="51" spans="1:8" ht="58.5" thickBot="1">
      <c r="A51" s="14">
        <v>30</v>
      </c>
      <c r="B51" s="26" t="s">
        <v>87</v>
      </c>
      <c r="C51" s="16"/>
      <c r="D51" s="50" t="s">
        <v>37</v>
      </c>
      <c r="E51" s="50"/>
      <c r="F51" s="50"/>
      <c r="G51" s="26" t="str">
        <f>IF(D51="no", "Recommendation: Consider revising the solicitation and/or bid sheet so that the data match (i.e., have the same numbers for each item) for the most recent participation and issuance data (at least 6 months of the most recent data).", "")</f>
        <v>Recommendation: Consider revising the solicitation and/or bid sheet so that the data match (i.e., have the same numbers for each item) for the most recent participation and issuance data (at least 6 months of the most recent data).</v>
      </c>
      <c r="H51" s="62"/>
    </row>
    <row r="52" spans="1:8" ht="243" customHeight="1" thickBot="1">
      <c r="A52" s="14">
        <v>31</v>
      </c>
      <c r="B52" s="26" t="s">
        <v>88</v>
      </c>
      <c r="C52" s="16" t="s">
        <v>89</v>
      </c>
      <c r="D52" s="50" t="s">
        <v>37</v>
      </c>
      <c r="E52" s="50"/>
      <c r="F52" s="50"/>
      <c r="G52" s="26" t="str">
        <f>IF(D52="no", "Recommendation: Consider reviewing data and revising if necessary in order to ensure as much consistency as possible with FNS data available on the FNS public website.", "")</f>
        <v>Recommendation: Consider reviewing data and revising if necessary in order to ensure as much consistency as possible with FNS data available on the FNS public website.</v>
      </c>
      <c r="H52" s="62"/>
    </row>
    <row r="53" spans="1:8" ht="91.5">
      <c r="A53" s="14">
        <v>32</v>
      </c>
      <c r="B53" s="26" t="s">
        <v>90</v>
      </c>
      <c r="C53" s="16" t="s">
        <v>82</v>
      </c>
      <c r="D53" s="50" t="s">
        <v>37</v>
      </c>
      <c r="E53" s="50"/>
      <c r="F53" s="50"/>
      <c r="G53" s="26" t="str">
        <f>IF(D53="no",CONCATENATE("Recommendation: Consider providing bidders with recent, aggregate issuance and/or redemption data that shows the number of units of contract and non-contract brand infant formula issued by the State"," agency and redeemed by participants, broken down by physical form (i.e., powder, liquid concentrate, and ready-to-feed) and type (i.e., milk-based and soy-based)."),"")</f>
        <v>Recommendation: Consider providing bidders with recent, aggregate issuance and/or redemption data that shows the number of units of contract and non-contract brand infant formula issued by the State agency and redeemed by participants, broken down by physical form (i.e., powder, liquid concentrate, and ready-to-feed) and type (i.e., milk-based and soy-based).</v>
      </c>
      <c r="H53" s="62"/>
    </row>
    <row r="54" spans="1:8" ht="44.1" thickBot="1">
      <c r="A54" s="14">
        <v>33</v>
      </c>
      <c r="B54" s="26" t="s">
        <v>91</v>
      </c>
      <c r="C54" s="16" t="s">
        <v>48</v>
      </c>
      <c r="D54" s="50" t="s">
        <v>37</v>
      </c>
      <c r="E54" s="52"/>
      <c r="F54" s="50"/>
      <c r="G54" s="26" t="str">
        <f>IF(D54="no",CONCATENATE("Regulatory non-compliance: A State agency must calculate the lowest net price using the lowest national wholesale cost per unit for a full truckload of infant formula on the date of bid opening per 7 C.F.R. 246.16a(c)(5).",""), "")</f>
        <v>Regulatory non-compliance: A State agency must calculate the lowest net price using the lowest national wholesale cost per unit for a full truckload of infant formula on the date of bid opening per 7 C.F.R. 246.16a(c)(5).</v>
      </c>
      <c r="H54" s="62"/>
    </row>
    <row r="55" spans="1:8" ht="29.45" thickBot="1">
      <c r="A55" s="14">
        <v>34</v>
      </c>
      <c r="B55" s="26" t="s">
        <v>92</v>
      </c>
      <c r="C55" s="15"/>
      <c r="D55" s="50" t="s">
        <v>37</v>
      </c>
      <c r="E55" s="50"/>
      <c r="F55" s="50"/>
      <c r="G55" s="26" t="str">
        <f>IF(D55="no", "Recommendation: Consider using FNS' bid sheet template to ensure that all federally required information is captured on the bid sheet.", "")</f>
        <v>Recommendation: Consider using FNS' bid sheet template to ensure that all federally required information is captured on the bid sheet.</v>
      </c>
      <c r="H55" s="62"/>
    </row>
    <row r="56" spans="1:8" ht="58.5" thickBot="1">
      <c r="A56" s="14">
        <v>35</v>
      </c>
      <c r="B56" s="26" t="s">
        <v>93</v>
      </c>
      <c r="C56" s="15"/>
      <c r="D56" s="50" t="s">
        <v>37</v>
      </c>
      <c r="E56" s="50"/>
      <c r="F56" s="50"/>
      <c r="G56" s="26" t="str">
        <f>IF(D56="no", "Recommendation: Consider revising the bid sheet to password protect all calculated cells and require bidders to provide data to 3 decimal place units.", "")</f>
        <v>Recommendation: Consider revising the bid sheet to password protect all calculated cells and require bidders to provide data to 3 decimal place units.</v>
      </c>
      <c r="H56" s="62"/>
    </row>
    <row r="57" spans="1:8" ht="108" customHeight="1" thickBot="1">
      <c r="A57" s="14">
        <v>36</v>
      </c>
      <c r="B57" s="26" t="s">
        <v>94</v>
      </c>
      <c r="C57" s="16" t="s">
        <v>85</v>
      </c>
      <c r="D57" s="50" t="s">
        <v>37</v>
      </c>
      <c r="E57" s="50"/>
      <c r="F57" s="50"/>
      <c r="G57" s="26" t="str">
        <f>IF(D57="no",CONCATENATE("Regulatory non-compliance: The standardized number of units of infant formula by physical form to bid on must be calculated as an equivalent to the total number of ounces by physical form", " ", "needed to give the maximum allowance to the average monthly number of infants using each form per 7 C.F.R. 246.16a(c)(5)(i).",""), "")</f>
        <v>Regulatory non-compliance: The standardized number of units of infant formula by physical form to bid on must be calculated as an equivalent to the total number of ounces by physical form needed to give the maximum allowance to the average monthly number of infants using each form per 7 C.F.R. 246.16a(c)(5)(i).</v>
      </c>
      <c r="H57" s="62"/>
    </row>
    <row r="58" spans="1:8" ht="91.5" customHeight="1" thickBot="1">
      <c r="A58" s="14">
        <v>37</v>
      </c>
      <c r="B58" s="26" t="s">
        <v>95</v>
      </c>
      <c r="C58" s="16" t="s">
        <v>85</v>
      </c>
      <c r="D58" s="50" t="s">
        <v>37</v>
      </c>
      <c r="E58" s="50"/>
      <c r="F58" s="50"/>
      <c r="G58" s="26" t="str">
        <f>IF(D58="no",CONCATENATE("Regulatory non-compliance: The number of infants used to calculate the number of standardized units must not include infant participants who are exclusively breastfed or those who are issued exempt infant formula per 7 C.F.R. 246.16a(c)(5)(i).",""), "")</f>
        <v>Regulatory non-compliance: The number of infants used to calculate the number of standardized units must not include infant participants who are exclusively breastfed or those who are issued exempt infant formula per 7 C.F.R. 246.16a(c)(5)(i).</v>
      </c>
      <c r="H58" s="62"/>
    </row>
    <row r="59" spans="1:8" ht="102" thickBot="1">
      <c r="A59" s="14">
        <v>38</v>
      </c>
      <c r="B59" s="26" t="s">
        <v>96</v>
      </c>
      <c r="C59" s="16" t="s">
        <v>85</v>
      </c>
      <c r="D59" s="50" t="s">
        <v>37</v>
      </c>
      <c r="E59" s="50"/>
      <c r="F59" s="50"/>
      <c r="G59" s="26" t="str">
        <f>IF(D59="no",CONCATENATE("Regulatory non-compliance: The standardized number of units of infant formula must be calculated as the average monthly number of infants using each physical form multiplied by the maximum monthly allowable number of ounces for ", " ", "each form (as allowed under  7 C.F.R. 246.10(e)(9)(Table1)), and divided by the corresponding unit size (i.e., number of ounces per unit being bid) per §246.16a(c)(5)(i).",""), "")</f>
        <v>Regulatory non-compliance: The standardized number of units of infant formula must be calculated as the average monthly number of infants using each physical form multiplied by the maximum monthly allowable number of ounces for  each form (as allowed under  7 C.F.R. 246.10(e)(9)(Table1)), and divided by the corresponding unit size (i.e., number of ounces per unit being bid) per §246.16a(c)(5)(i).</v>
      </c>
      <c r="H59" s="62"/>
    </row>
    <row r="60" spans="1:8" ht="72.95" thickBot="1">
      <c r="A60" s="14">
        <v>39</v>
      </c>
      <c r="B60" s="26" t="s">
        <v>97</v>
      </c>
      <c r="C60" s="16" t="s">
        <v>85</v>
      </c>
      <c r="D60" s="50" t="s">
        <v>37</v>
      </c>
      <c r="E60" s="50"/>
      <c r="F60" s="50"/>
      <c r="G60" s="26" t="str">
        <f>IF(D60="no",CONCATENATE("Regulatory non-compliance: In order to compare bids, the total cost must be calculated by multiplying the calculated standardized number of units by", " ", "the net price for each physical form or by using an alternative methodology that arrives as a mathematically equivalent result per 7 C.F.R. 246.16a(c)(5)(i).",""), "")</f>
        <v>Regulatory non-compliance: In order to compare bids, the total cost must be calculated by multiplying the calculated standardized number of units by the net price for each physical form or by using an alternative methodology that arrives as a mathematically equivalent result per 7 C.F.R. 246.16a(c)(5)(i).</v>
      </c>
      <c r="H60" s="62"/>
    </row>
    <row r="61" spans="1:8" ht="91.5" customHeight="1" thickBot="1">
      <c r="A61" s="14">
        <v>40</v>
      </c>
      <c r="B61" s="37" t="s">
        <v>98</v>
      </c>
      <c r="C61" s="16" t="s">
        <v>99</v>
      </c>
      <c r="D61" s="50" t="s">
        <v>37</v>
      </c>
      <c r="E61" s="50"/>
      <c r="F61" s="50"/>
      <c r="G61" s="26" t="str">
        <f>IF(D61="no",CONCATENATE("Regulatory non-compliance: The net price per unit must be multiplied by the established standardized amount of infant", " ", "formula to be bid upon to determine lowest total monthly net price per 7 C.F.R. 246.16a(c)(5)(ii).",""), "")</f>
        <v>Regulatory non-compliance: The net price per unit must be multiplied by the established standardized amount of infant formula to be bid upon to determine lowest total monthly net price per 7 C.F.R. 246.16a(c)(5)(ii).</v>
      </c>
      <c r="H61" s="62"/>
    </row>
    <row r="62" spans="1:8" ht="87.6" thickBot="1">
      <c r="A62" s="14">
        <v>41</v>
      </c>
      <c r="B62" s="26" t="s">
        <v>100</v>
      </c>
      <c r="C62" s="16" t="s">
        <v>99</v>
      </c>
      <c r="D62" s="50" t="s">
        <v>37</v>
      </c>
      <c r="E62" s="50"/>
      <c r="F62" s="50"/>
      <c r="G62" s="26" t="str">
        <f>IF(D62="no",CONCATENATE("Regulatory non-compliance: The highest rebate must be calculated by multiplying the rebate offered by the established amount of infant formula to be bid upon", " ", "per 7 C.F.R. 246.16a(c)(5)(ii).",""), "")</f>
        <v>Regulatory non-compliance: The highest rebate must be calculated by multiplying the rebate offered by the established amount of infant formula to be bid upon per 7 C.F.R. 246.16a(c)(5)(ii).</v>
      </c>
      <c r="H62" s="62"/>
    </row>
    <row r="63" spans="1:8" ht="102" thickBot="1">
      <c r="A63" s="134">
        <v>42</v>
      </c>
      <c r="B63" s="26" t="s">
        <v>101</v>
      </c>
      <c r="C63" s="172" t="s">
        <v>102</v>
      </c>
      <c r="D63" s="50" t="s">
        <v>37</v>
      </c>
      <c r="E63" s="50"/>
      <c r="F63" s="50"/>
      <c r="G63" s="26" t="str">
        <f>IF(D63="no",CONCATENATE("Regulatory non-compliance: If the highest rebate is used to evaluate bids, the State agency must demonstrate to FNS' satisfaction that the weighted average", " ", "retail prices for different brands of infant formula in the State vary by 5 percent or less and meet the requirements outlined at 7 C.F.R. 246.16a(c)(5)(iii).",""), "")</f>
        <v>Regulatory non-compliance: If the highest rebate is used to evaluate bids, the State agency must demonstrate to FNS' satisfaction that the weighted average retail prices for different brands of infant formula in the State vary by 5 percent or less and meet the requirements outlined at 7 C.F.R. 246.16a(c)(5)(iii).</v>
      </c>
      <c r="H63" s="62"/>
    </row>
    <row r="64" spans="1:8" ht="72.95" thickBot="1">
      <c r="A64" s="135"/>
      <c r="B64" s="26" t="s">
        <v>103</v>
      </c>
      <c r="C64" s="137"/>
      <c r="D64" s="50" t="s">
        <v>37</v>
      </c>
      <c r="E64" s="50"/>
      <c r="F64" s="50"/>
      <c r="G64" s="26" t="str">
        <f>IF(D64="no",CONCATENATE("Regulatory non-compliance: If the highest rebate is used to evaluate bids, the State agency must demonstrate to FNS' satisfaction that the weighted average retail price"," ","takes into account the prices charged for each type and physical form of infant formula by authorized vendors or, if a State agency elects, it may include stores that do not participate in the WIC program in the State"," ","and meets the requirements outlined at 7 C.F.R. 246.16a(c)(5)(iii).",""),"")</f>
        <v>Regulatory non-compliance: If the highest rebate is used to evaluate bids, the State agency must demonstrate to FNS' satisfaction that the weighted average retail price takes into account the prices charged for each type and physical form of infant formula by authorized vendors or, if a State agency elects, it may include stores that do not participate in the WIC program in the State and meets the requirements outlined at 7 C.F.R. 246.16a(c)(5)(iii).</v>
      </c>
      <c r="H64" s="62"/>
    </row>
    <row r="65" spans="1:8" ht="58.5" thickBot="1">
      <c r="A65" s="136"/>
      <c r="B65" s="26" t="s">
        <v>104</v>
      </c>
      <c r="C65" s="138"/>
      <c r="D65" s="50" t="s">
        <v>37</v>
      </c>
      <c r="E65" s="50"/>
      <c r="F65" s="50"/>
      <c r="G65" s="26" t="str">
        <f>IF(D65="no",CONCATENATE("Regulatory non-compliance: If the highest rebate is used to evaluate bids, the State agency must demonstrate to FNS' satisfaction that it bases its calculations on the proportion of each type and physical form", " of infant formula the State agency issues based on the data provided to bidders and meet the requirements outlined at 7 C.F.R. 246.16a(c)(5)(iii).",""), "")</f>
        <v>Regulatory non-compliance: If the highest rebate is used to evaluate bids, the State agency must demonstrate to FNS' satisfaction that it bases its calculations on the proportion of each type and physical form of infant formula the State agency issues based on the data provided to bidders and meet the requirements outlined at 7 C.F.R. 246.16a(c)(5)(iii).</v>
      </c>
      <c r="H65" s="62"/>
    </row>
    <row r="66" spans="1:8" ht="94.5" customHeight="1" thickBot="1">
      <c r="A66" s="14">
        <v>43</v>
      </c>
      <c r="B66" s="26" t="s">
        <v>105</v>
      </c>
      <c r="C66" s="16" t="s">
        <v>106</v>
      </c>
      <c r="D66" s="50" t="s">
        <v>37</v>
      </c>
      <c r="E66" s="50"/>
      <c r="F66" s="50"/>
      <c r="G66" s="26" t="str">
        <f>IF(D66="no",CONCATENATE("Regulatory non-compliance:  For contract brand infant formulas, other than the primary contract infant formula(s) for which bids were received, the rebate must be calculated by determining the percentage", " ","discount for each physical form (e.g., concentrated liquid, powdered, and ready-to-feed) of the primary contract infant formula(s) per 7 C.F.R. 246.16a(c)(7)(i).",""), "")</f>
        <v>Regulatory non-compliance:  For contract brand infant formulas, other than the primary contract infant formula(s) for which bids were received, the rebate must be calculated by determining the percentage discount for each physical form (e.g., concentrated liquid, powdered, and ready-to-feed) of the primary contract infant formula(s) per 7 C.F.R. 246.16a(c)(7)(i).</v>
      </c>
      <c r="H66" s="62"/>
    </row>
    <row r="67" spans="1:8" ht="91.5" customHeight="1" thickBot="1">
      <c r="A67" s="14">
        <v>44</v>
      </c>
      <c r="B67" s="26" t="s">
        <v>107</v>
      </c>
      <c r="C67" s="16" t="s">
        <v>106</v>
      </c>
      <c r="D67" s="50" t="s">
        <v>37</v>
      </c>
      <c r="E67" s="50"/>
      <c r="F67" s="50"/>
      <c r="G67" s="26" t="str">
        <f>IF(D67="no",CONCATENATE("Regulatory non-compliance:  The percentage discount must be calculated by dividing the rebate for the primary contract infant formula by the manufacturer's lowest national wholesale price", " ", "per unit, as of the date of the bid opening, for a full truckload of the primary contract infant formula per 7 C.F.R. 246.16a(c)(7)(i).", " ", "Consider explicitly stating in the solicitation how this calculation will be made."), "")</f>
        <v>Regulatory non-compliance:  The percentage discount must be calculated by dividing the rebate for the primary contract infant formula by the manufacturer's lowest national wholesale price per unit, as of the date of the bid opening, for a full truckload of the primary contract infant formula per 7 C.F.R. 246.16a(c)(7)(i). Consider explicitly stating in the solicitation how this calculation will be made.</v>
      </c>
      <c r="H67" s="62"/>
    </row>
    <row r="68" spans="1:8" ht="76.5" customHeight="1" thickBot="1">
      <c r="A68" s="14">
        <v>45</v>
      </c>
      <c r="B68" s="26" t="s">
        <v>108</v>
      </c>
      <c r="C68" s="16" t="s">
        <v>109</v>
      </c>
      <c r="D68" s="50" t="s">
        <v>37</v>
      </c>
      <c r="E68" s="50"/>
      <c r="F68" s="50"/>
      <c r="G68" s="26" t="str">
        <f>IF(D68="no",CONCATENATE("Regulatory non-compliance: The rebates resulting from the application of the percentage discount must remain the same throughout the contract period except for the cent-for-cent rebate adjustments per 7 C.F.R. 246.16a(c)(7)(iii).",""), "")</f>
        <v>Regulatory non-compliance: The rebates resulting from the application of the percentage discount must remain the same throughout the contract period except for the cent-for-cent rebate adjustments per 7 C.F.R. 246.16a(c)(7)(iii).</v>
      </c>
      <c r="H68" s="62"/>
    </row>
    <row r="69" spans="1:8" ht="44.1" thickBot="1">
      <c r="A69" s="14">
        <v>46</v>
      </c>
      <c r="B69" s="26" t="s">
        <v>110</v>
      </c>
      <c r="C69" s="16" t="s">
        <v>111</v>
      </c>
      <c r="D69" s="50" t="s">
        <v>37</v>
      </c>
      <c r="E69" s="50"/>
      <c r="F69" s="50"/>
      <c r="G69" s="26" t="str">
        <f>IF(D69="no",CONCATENATE("Regulatory non-compliance: Bid solicitations must require the manufacturer to adjust rebates for price changes subsequent to the bid opening per 7 C.F.R. 246.16a(c)(7)(iv).",""), "")</f>
        <v>Regulatory non-compliance: Bid solicitations must require the manufacturer to adjust rebates for price changes subsequent to the bid opening per 7 C.F.R. 246.16a(c)(7)(iv).</v>
      </c>
      <c r="H69" s="62"/>
    </row>
    <row r="70" spans="1:8" ht="58.5" thickBot="1">
      <c r="A70" s="14">
        <v>47</v>
      </c>
      <c r="B70" s="26" t="s">
        <v>112</v>
      </c>
      <c r="C70" s="16" t="s">
        <v>111</v>
      </c>
      <c r="D70" s="50" t="s">
        <v>37</v>
      </c>
      <c r="E70" s="50"/>
      <c r="F70" s="50"/>
      <c r="G70" s="26" t="str">
        <f>IF(D70="no",CONCATENATE("Regulatory non-compliance: Price adjustments must reflect any increase and decrease, on a cent-for-cent basis, in the manufacturer's lowest national wholesale prices for a full truckload of infant formula per 7 C.F.R. 246.16a(c)(7)(iv).",""), "")</f>
        <v>Regulatory non-compliance: Price adjustments must reflect any increase and decrease, on a cent-for-cent basis, in the manufacturer's lowest national wholesale prices for a full truckload of infant formula per 7 C.F.R. 246.16a(c)(7)(iv).</v>
      </c>
      <c r="H70" s="62"/>
    </row>
    <row r="71" spans="1:8" ht="87.6" thickBot="1">
      <c r="A71" s="14">
        <v>48</v>
      </c>
      <c r="B71" s="26" t="s">
        <v>113</v>
      </c>
      <c r="C71" s="16" t="s">
        <v>114</v>
      </c>
      <c r="D71" s="50" t="s">
        <v>37</v>
      </c>
      <c r="E71" s="50"/>
      <c r="F71" s="50"/>
      <c r="G71" s="26" t="str">
        <f>IF(D71="no",CONCATENATE("Regulatory non-compliance: The rebate for each type and physical form of all other contract brand infant formulas must be calculated by multiplying the percentage discount", " ", "by the manufacturer's lowest national wholesale price per unit, as of the date of the bid opening, for a full truckload of the other contract brand infant formula per 7 C.F.R. 246.16a(c)(7)(ii).", " ", "Consider explicitly stating in the solicitation how this calculation will be made."), "")</f>
        <v>Regulatory non-compliance: The rebate for each type and physical form of all other contract brand infant formulas must be calculated by multiplying the percentage discount by the manufacturer's lowest national wholesale price per unit, as of the date of the bid opening, for a full truckload of the other contract brand infant formula per 7 C.F.R. 246.16a(c)(7)(ii). Consider explicitly stating in the solicitation how this calculation will be made.</v>
      </c>
      <c r="H71" s="62"/>
    </row>
    <row r="72" spans="1:8" ht="87.6" thickBot="1">
      <c r="A72" s="14">
        <v>49</v>
      </c>
      <c r="B72" s="26" t="s">
        <v>115</v>
      </c>
      <c r="C72" s="16" t="s">
        <v>114</v>
      </c>
      <c r="D72" s="50" t="s">
        <v>37</v>
      </c>
      <c r="E72" s="50"/>
      <c r="F72" s="50"/>
      <c r="G72" s="26" t="str">
        <f>IF(D72="no",CONCATENATE("Regulatory non-compliance: The rebate for any types or physical forms of contract brand infant formulas that are introduced during the contract period must be calculated using the wholesale", " ", "prices of the new contract brand infant formulas at the time the infant formulas are approved for issuance by the State agency per 7 C.F.R. 246.16a(c)(7)(ii).",""), "")</f>
        <v>Regulatory non-compliance: The rebate for any types or physical forms of contract brand infant formulas that are introduced during the contract period must be calculated using the wholesale prices of the new contract brand infant formulas at the time the infant formulas are approved for issuance by the State agency per 7 C.F.R. 246.16a(c)(7)(ii).</v>
      </c>
      <c r="H72" s="62"/>
    </row>
    <row r="73" spans="1:8" ht="57.95">
      <c r="A73" s="14">
        <v>50</v>
      </c>
      <c r="B73" s="26" t="s">
        <v>116</v>
      </c>
      <c r="C73" s="16"/>
      <c r="D73" s="50" t="s">
        <v>37</v>
      </c>
      <c r="E73" s="50"/>
      <c r="F73" s="50"/>
      <c r="G73" s="26" t="str">
        <f>IF(D73="no", "Recommendation: Consider revising the solicitation to include language that requires manufacturers to provide advance notice to the State agency of any changes in label, unit size, SKU/UPC, reconstitution information, and reformulation.", "")</f>
        <v>Recommendation: Consider revising the solicitation to include language that requires manufacturers to provide advance notice to the State agency of any changes in label, unit size, SKU/UPC, reconstitution information, and reformulation.</v>
      </c>
      <c r="H73" s="62"/>
    </row>
    <row r="74" spans="1:8" ht="62.45" customHeight="1">
      <c r="A74" s="98">
        <v>51</v>
      </c>
      <c r="B74" s="81" t="s">
        <v>117</v>
      </c>
      <c r="C74" s="116" t="s">
        <v>118</v>
      </c>
      <c r="D74" s="75" t="s">
        <v>37</v>
      </c>
      <c r="E74" s="75"/>
      <c r="F74" s="75"/>
      <c r="G74" s="76" t="str">
        <f>IF(D74="no", CONCATENATE("Regulatory non-compliance: The solicitation must include remedies in the event of an infant formula recall,", " including how an infant formula manufacturer would protect against disruption to program participants in the State, per the Access to Baby Formula Act of 2022. ", "", ""), "")</f>
        <v xml:space="preserve">Regulatory non-compliance: The solicitation must include remedies in the event of an infant formula recall, including how an infant formula manufacturer would protect against disruption to program participants in the State, per the Access to Baby Formula Act of 2022. </v>
      </c>
      <c r="H74" s="100"/>
    </row>
    <row r="75" spans="1:8" ht="98.45" customHeight="1" thickBot="1">
      <c r="A75" s="99">
        <v>52</v>
      </c>
      <c r="B75" s="82" t="s">
        <v>119</v>
      </c>
      <c r="C75" s="83"/>
      <c r="D75" s="84" t="s">
        <v>37</v>
      </c>
      <c r="E75" s="84"/>
      <c r="F75" s="84"/>
      <c r="G75" s="85" t="str">
        <f>IF(D75="no", CONCATENATE("Recommendation: Consider revising the solicitation to include language that an approved waiver is required before a State agency can operationalize the remedies and must be implemented within the", " active waivers’ timeframe to remain in compliance with Program requirements. ", "", ""), "")</f>
        <v xml:space="preserve">Recommendation: Consider revising the solicitation to include language that an approved waiver is required before a State agency can operationalize the remedies and must be implemented within the active waivers’ timeframe to remain in compliance with Program requirements. </v>
      </c>
      <c r="H75" s="101"/>
    </row>
    <row r="76" spans="1:8" ht="183.75" customHeight="1">
      <c r="A76" s="179">
        <v>53</v>
      </c>
      <c r="B76" s="79" t="s">
        <v>120</v>
      </c>
      <c r="C76" s="80" t="s">
        <v>121</v>
      </c>
      <c r="D76" s="51" t="s">
        <v>37</v>
      </c>
      <c r="E76" s="51"/>
      <c r="F76" s="51"/>
      <c r="G76" s="91" t="str">
        <f>IF(D76="no", CONCATENATE("Regulatory non-compliance: Include language that the maximum monthly allowance (MMA) may be exceeded in the event of a recall. ", "The State agency and contracted infant formula manufacturer must prioritize unit sizes that most closely provide the maximum monthly allowance. ", "", ""), "")</f>
        <v xml:space="preserve">Regulatory non-compliance: Include language that the maximum monthly allowance (MMA) may be exceeded in the event of a recall. The State agency and contracted infant formula manufacturer must prioritize unit sizes that most closely provide the maximum monthly allowance. </v>
      </c>
      <c r="H76" s="102"/>
    </row>
    <row r="77" spans="1:8" ht="183.75" customHeight="1">
      <c r="A77" s="180"/>
      <c r="B77" s="78" t="s">
        <v>122</v>
      </c>
      <c r="C77" s="95" t="s">
        <v>123</v>
      </c>
      <c r="D77" s="47" t="s">
        <v>37</v>
      </c>
      <c r="E77" s="47"/>
      <c r="F77" s="47"/>
      <c r="G77" s="30" t="str">
        <f>IF(D77="no", CONCATENATE("Regulatory non-compliance: Include language requiring the issuance of non-contract brand infant formulas without medical documentation, with the exception of participants receiving Food Package III. ", "", "", ""), "")</f>
        <v xml:space="preserve">Regulatory non-compliance: Include language requiring the issuance of non-contract brand infant formulas without medical documentation, with the exception of participants receiving Food Package III. </v>
      </c>
      <c r="H77" s="103"/>
    </row>
    <row r="78" spans="1:8" ht="183.75" customHeight="1">
      <c r="A78" s="180"/>
      <c r="B78" s="78" t="s">
        <v>124</v>
      </c>
      <c r="C78" s="96" t="s">
        <v>125</v>
      </c>
      <c r="D78" s="47" t="s">
        <v>37</v>
      </c>
      <c r="E78" s="47"/>
      <c r="F78" s="47"/>
      <c r="G78" s="30" t="str">
        <f>IF(D78="no", CONCATENATE("Regulatory non-compliance: Include language for the manufacturer to provide the State agency with an action plan, within a timeline established within the contract, which includes supply data,", " to meet infant formula demand and limit disruption to Program participants in the affected jurisdiction(s). ", "", ""), "")</f>
        <v xml:space="preserve">Regulatory non-compliance: Include language for the manufacturer to provide the State agency with an action plan, within a timeline established within the contract, which includes supply data, to meet infant formula demand and limit disruption to Program participants in the affected jurisdiction(s). </v>
      </c>
      <c r="H78" s="103"/>
    </row>
    <row r="79" spans="1:8" ht="183.75" customHeight="1">
      <c r="A79" s="181"/>
      <c r="B79" s="94" t="s">
        <v>126</v>
      </c>
      <c r="C79" s="86" t="s">
        <v>127</v>
      </c>
      <c r="D79" s="87" t="s">
        <v>37</v>
      </c>
      <c r="E79" s="87"/>
      <c r="F79" s="87"/>
      <c r="G79" s="30" t="str">
        <f>IF(D79="no", CONCATENATE("Regulatory non-compliance: Include language requiring the manufacturer to allow issuance of, and to pay rebates on non-contract brand formula in any available unit size, type, or form", " authorized by the Food and Drug Administration (FDA), or for which FDA is exercising enforcement discretion, in the event of a recall. ", "", ""), "")</f>
        <v xml:space="preserve">Regulatory non-compliance: Include language requiring the manufacturer to allow issuance of, and to pay rebates on non-contract brand formula in any available unit size, type, or form authorized by the Food and Drug Administration (FDA), or for which FDA is exercising enforcement discretion, in the event of a recall. </v>
      </c>
      <c r="H79" s="104"/>
    </row>
    <row r="80" spans="1:8" ht="283.5" customHeight="1">
      <c r="A80" s="99">
        <v>54</v>
      </c>
      <c r="B80" s="88" t="s">
        <v>128</v>
      </c>
      <c r="C80" s="89"/>
      <c r="D80" s="90" t="s">
        <v>37</v>
      </c>
      <c r="E80" s="90"/>
      <c r="F80" s="90"/>
      <c r="G80" s="91" t="str">
        <f>IF(D80="no", CONCATENATE("Recommendation: Consider including language to address remedies in the event of shortages other than an infant formula recall that may impact the supply of infant formula, including supply chain disruptions, emergencies, and disasters. ","Consider revising the solicitation to include language requiring the manufacturer to allow issuance of, and to pay rebates on all contract brand ","formulas in any available unit size, type, or form that a State agency chooses to issue in the event of a supply chain disruption, emergency, and disaster. ", "Consider including language requiring the manufacturer to allow issuance of, and to pay rebates on non-contract brand formula in any available ","unit size, type, or form authorized by the Food and Drug Administration (FDA), or for which FDA is exercising enforcement discretion, in the event of a supply chain disruption, emergency, and disaster. ","Consider including language that the maximum monthly allowance (MMA) may be exceeded in the event ","of a supply chain disruption, emergency, and disaster. ", "Consider including language stating that the State agency will implement remedies in accordance ","with any applicable waivers and that the remedies will remain in effect for the duration of the waivers, unless discontinued earlier by the State agency. ","Consider specifying that the State agency will choose to first issue contract brand infant formula in a different product line, size and/or physical form ","prior to issuing a non-contract brand infant formula in the event of a supply chain disruption, emergency, and disaster."), "")</f>
        <v>Recommendation: Consider including language to address remedies in the event of shortages other than an infant formula recall that may impact the supply of infant formula, including supply chain disruptions, emergencies, and disasters. Consider revising the solicitation to include language requiring the manufacturer to allow issuance of, and to pay rebates on all contract brand formulas in any available unit size, type, or form that a State agency chooses to issue in the event of a supply chain disruption, emergency, and disaster. Consider including language requiring the manufacturer to allow issuance of, and to pay rebates on non-contract brand formula in any available unit size, type, or form authorized by the Food and Drug Administration (FDA), or for which FDA is exercising enforcement discretion, in the event of a supply chain disruption, emergency, and disaster. Consider including language that the maximum monthly allowance (MMA) may be exceeded in the event of a supply chain disruption, emergency, and disaster. Consider including language stating that the State agency will implement remedies in accordance with any applicable waivers and that the remedies will remain in effect for the duration of the waivers, unless discontinued earlier by the State agency. Consider specifying that the State agency will choose to first issue contract brand infant formula in a different product line, size and/or physical form prior to issuing a non-contract brand infant formula in the event of a supply chain disruption, emergency, and disaster.</v>
      </c>
      <c r="H80" s="92"/>
    </row>
    <row r="81" spans="1:8" ht="57.95">
      <c r="A81" s="14">
        <v>55</v>
      </c>
      <c r="B81" s="24" t="s">
        <v>129</v>
      </c>
      <c r="C81" s="117"/>
      <c r="D81" s="93" t="s">
        <v>37</v>
      </c>
      <c r="E81" s="52"/>
      <c r="F81" s="52"/>
      <c r="G81" s="24" t="str">
        <f>IF(D81="no", CONCATENATE("Recommendation: Consider revising the solicitation to make the language consistent on how the State agency will address ","any infant formula recalls or other shortages. Consider avoiding language that restricts issuance to only contract brand infant formula, if elsewhere stating that non-contract brand formulas may be issued during a recall or other shortage.", " ", "", ""), "")</f>
        <v xml:space="preserve">Recommendation: Consider revising the solicitation to make the language consistent on how the State agency will address any infant formula recalls or other shortages. Consider avoiding language that restricts issuance to only contract brand infant formula, if elsewhere stating that non-contract brand formulas may be issued during a recall or other shortage. </v>
      </c>
      <c r="H81" s="77"/>
    </row>
    <row r="82" spans="1:8" ht="60.75" customHeight="1">
      <c r="A82" s="14">
        <v>56</v>
      </c>
      <c r="B82" s="36" t="s">
        <v>130</v>
      </c>
      <c r="C82" s="16"/>
      <c r="D82" s="50" t="s">
        <v>37</v>
      </c>
      <c r="E82" s="50"/>
      <c r="F82" s="50"/>
      <c r="G82" s="26" t="str">
        <f>IF(D82="no", CONCATENATE("Recommendation: Consider revising the solicitation to include language that allows the State agency, at its sole discretion, to obtain USDA waivers and, upon notifying the contract holder, immediately implement such waivers.  ", " ", "", ""), "")</f>
        <v xml:space="preserve">Recommendation: Consider revising the solicitation to include language that allows the State agency, at its sole discretion, to obtain USDA waivers and, upon notifying the contract holder, immediately implement such waivers.   </v>
      </c>
      <c r="H82" s="38"/>
    </row>
    <row r="83" spans="1:8" ht="226.5" customHeight="1" thickBot="1">
      <c r="A83" s="14">
        <v>57</v>
      </c>
      <c r="B83" s="26" t="s">
        <v>131</v>
      </c>
      <c r="C83" s="16" t="s">
        <v>132</v>
      </c>
      <c r="D83" s="50" t="s">
        <v>37</v>
      </c>
      <c r="E83" s="50"/>
      <c r="F83" s="50"/>
      <c r="G83" s="26" t="str">
        <f>IF(D83="no",CONCATENATE("Recommendation: Consider including language that describes situations in which the State agency may issue ready-to-feed infant formula"," ","at 7 C.F.R. 246.10(e)(1)(iv) and 7 C.F.R. 246.10(b)(1)(ii).","")," ")</f>
        <v>Recommendation: Consider including language that describes situations in which the State agency may issue ready-to-feed infant formula at 7 C.F.R. 246.10(e)(1)(iv) and 7 C.F.R. 246.10(b)(1)(ii).</v>
      </c>
      <c r="H83" s="62"/>
    </row>
    <row r="84" spans="1:8" ht="58.5" thickBot="1">
      <c r="A84" s="14">
        <v>58</v>
      </c>
      <c r="B84" s="26" t="s">
        <v>133</v>
      </c>
      <c r="C84" s="16" t="s">
        <v>134</v>
      </c>
      <c r="D84" s="50" t="s">
        <v>37</v>
      </c>
      <c r="E84" s="50"/>
      <c r="F84" s="50"/>
      <c r="G84" s="26" t="str">
        <f>IF(D84="no", CONCATENATE("Recommendation: Consider revising the solicitation to require that if the winning infant formula manufacturer discontinues production of the primary contract", " ", "brand infant formula that the manufacturer provide a rebate that yields the same net cost per ounce for the replacement primary contract brand infant formula.", ""), "")</f>
        <v>Recommendation: Consider revising the solicitation to require that if the winning infant formula manufacturer discontinues production of the primary contract brand infant formula that the manufacturer provide a rebate that yields the same net cost per ounce for the replacement primary contract brand infant formula.</v>
      </c>
      <c r="H84" s="62"/>
    </row>
    <row r="85" spans="1:8" ht="92.25" customHeight="1" thickBot="1">
      <c r="A85" s="14">
        <v>59</v>
      </c>
      <c r="B85" s="26" t="s">
        <v>135</v>
      </c>
      <c r="C85" s="16" t="s">
        <v>136</v>
      </c>
      <c r="D85" s="50" t="s">
        <v>37</v>
      </c>
      <c r="E85" s="50"/>
      <c r="F85" s="50"/>
      <c r="G85" s="26" t="str">
        <f>IF(D85="no",CONCATENATE("Regulatory non-compliance: The State agency may require medical documentation before issuing any contract brand infant formula other than the primary contract infant formula as outlined at 7 C.F.R. 246.16a(c)(9) and 7 C.F.R. 246.10(d)(1)-(2).",""), "")</f>
        <v>Regulatory non-compliance: The State agency may require medical documentation before issuing any contract brand infant formula other than the primary contract infant formula as outlined at 7 C.F.R. 246.16a(c)(9) and 7 C.F.R. 246.10(d)(1)-(2).</v>
      </c>
      <c r="H85" s="62"/>
    </row>
    <row r="86" spans="1:8" ht="91.5" customHeight="1">
      <c r="A86" s="134">
        <v>60</v>
      </c>
      <c r="B86" s="30" t="s">
        <v>137</v>
      </c>
      <c r="C86" s="173" t="s">
        <v>138</v>
      </c>
      <c r="D86" s="51" t="s">
        <v>37</v>
      </c>
      <c r="E86" s="51"/>
      <c r="F86" s="51"/>
      <c r="G86" s="30" t="str">
        <f t="shared" ref="G86:G91" si="0">IF(D86="no",CONCATENATE("Regulatory non-compliance: The State agency must require medical documentation before issuing any WIC formula covered by 7 C.F.R. 246.10(d)(1) per §246.16a(c)(9), except as allowed under any applicable waivers.",""), "")</f>
        <v>Regulatory non-compliance: The State agency must require medical documentation before issuing any WIC formula covered by 7 C.F.R. 246.10(d)(1) per §246.16a(c)(9), except as allowed under any applicable waivers.</v>
      </c>
      <c r="H86" s="66"/>
    </row>
    <row r="87" spans="1:8" ht="43.5">
      <c r="A87" s="135"/>
      <c r="B87" s="30" t="s">
        <v>139</v>
      </c>
      <c r="C87" s="174"/>
      <c r="D87" s="51" t="s">
        <v>37</v>
      </c>
      <c r="E87" s="51"/>
      <c r="F87" s="51"/>
      <c r="G87" s="30" t="str">
        <f t="shared" si="0"/>
        <v>Regulatory non-compliance: The State agency must require medical documentation before issuing any WIC formula covered by 7 C.F.R. 246.10(d)(1) per §246.16a(c)(9), except as allowed under any applicable waivers.</v>
      </c>
      <c r="H87" s="66"/>
    </row>
    <row r="88" spans="1:8" ht="48" customHeight="1">
      <c r="A88" s="135"/>
      <c r="B88" s="30" t="s">
        <v>140</v>
      </c>
      <c r="C88" s="174"/>
      <c r="D88" s="51" t="s">
        <v>37</v>
      </c>
      <c r="E88" s="51"/>
      <c r="F88" s="51"/>
      <c r="G88" s="30" t="str">
        <f t="shared" si="0"/>
        <v>Regulatory non-compliance: The State agency must require medical documentation before issuing any WIC formula covered by 7 C.F.R. 246.10(d)(1) per §246.16a(c)(9), except as allowed under any applicable waivers.</v>
      </c>
      <c r="H88" s="66"/>
    </row>
    <row r="89" spans="1:8" ht="45" customHeight="1">
      <c r="A89" s="135"/>
      <c r="B89" s="30" t="s">
        <v>141</v>
      </c>
      <c r="C89" s="174"/>
      <c r="D89" s="51" t="s">
        <v>37</v>
      </c>
      <c r="E89" s="51"/>
      <c r="F89" s="51"/>
      <c r="G89" s="30" t="str">
        <f t="shared" si="0"/>
        <v>Regulatory non-compliance: The State agency must require medical documentation before issuing any WIC formula covered by 7 C.F.R. 246.10(d)(1) per §246.16a(c)(9), except as allowed under any applicable waivers.</v>
      </c>
      <c r="H89" s="66"/>
    </row>
    <row r="90" spans="1:8" ht="43.5">
      <c r="A90" s="135"/>
      <c r="B90" s="30" t="s">
        <v>142</v>
      </c>
      <c r="C90" s="174"/>
      <c r="D90" s="51" t="s">
        <v>37</v>
      </c>
      <c r="E90" s="51"/>
      <c r="F90" s="51"/>
      <c r="G90" s="30" t="str">
        <f t="shared" si="0"/>
        <v>Regulatory non-compliance: The State agency must require medical documentation before issuing any WIC formula covered by 7 C.F.R. 246.10(d)(1) per §246.16a(c)(9), except as allowed under any applicable waivers.</v>
      </c>
      <c r="H90" s="66"/>
    </row>
    <row r="91" spans="1:8" ht="44.1" thickBot="1">
      <c r="A91" s="136"/>
      <c r="B91" s="24" t="s">
        <v>143</v>
      </c>
      <c r="C91" s="175"/>
      <c r="D91" s="52" t="s">
        <v>37</v>
      </c>
      <c r="E91" s="52"/>
      <c r="F91" s="52"/>
      <c r="G91" s="24" t="str">
        <f t="shared" si="0"/>
        <v>Regulatory non-compliance: The State agency must require medical documentation before issuing any WIC formula covered by 7 C.F.R. 246.10(d)(1) per §246.16a(c)(9), except as allowed under any applicable waivers.</v>
      </c>
      <c r="H91" s="66"/>
    </row>
    <row r="92" spans="1:8" ht="58.5" thickBot="1">
      <c r="A92" s="14">
        <v>61</v>
      </c>
      <c r="B92" s="26" t="s">
        <v>144</v>
      </c>
      <c r="C92" s="16" t="s">
        <v>145</v>
      </c>
      <c r="D92" s="50" t="s">
        <v>37</v>
      </c>
      <c r="E92" s="50"/>
      <c r="F92" s="50"/>
      <c r="G92" s="26" t="str">
        <f>IF(D92="no", "Recommendation: Consider including language in the bid solicitation on whether the State agency will issue non-contract brand infant formula without medical documentation to meet religious eating patterns as outlined per 7 C.F.R. 246.10(d)(2)(i).", "")</f>
        <v>Recommendation: Consider including language in the bid solicitation on whether the State agency will issue non-contract brand infant formula without medical documentation to meet religious eating patterns as outlined per 7 C.F.R. 246.10(d)(2)(i).</v>
      </c>
      <c r="H92" s="62"/>
    </row>
    <row r="93" spans="1:8" ht="87.6" thickBot="1">
      <c r="A93" s="14">
        <v>62</v>
      </c>
      <c r="B93" s="26" t="s">
        <v>146</v>
      </c>
      <c r="C93" s="16" t="s">
        <v>145</v>
      </c>
      <c r="D93" s="50" t="s">
        <v>37</v>
      </c>
      <c r="E93" s="50"/>
      <c r="F93" s="50"/>
      <c r="G93" s="26" t="str">
        <f>IF(D93="no", "Recommendation: Consider including language in the bid solicitation clarifying that the State agency will issue non-contract brand infant formula without medical documentation to meet religious eating patterns as outlined per 7 C.F.R. 246.10(d)(2)(i).", "")</f>
        <v>Recommendation: Consider including language in the bid solicitation clarifying that the State agency will issue non-contract brand infant formula without medical documentation to meet religious eating patterns as outlined per 7 C.F.R. 246.10(d)(2)(i).</v>
      </c>
      <c r="H93" s="62"/>
    </row>
    <row r="94" spans="1:8" ht="44.1" thickBot="1">
      <c r="A94" s="14">
        <v>63</v>
      </c>
      <c r="B94" s="26" t="s">
        <v>147</v>
      </c>
      <c r="C94" s="15"/>
      <c r="D94" s="50" t="s">
        <v>37</v>
      </c>
      <c r="E94" s="50"/>
      <c r="F94" s="50"/>
      <c r="G94" s="26" t="str">
        <f>IF(D94="no", "Recommendation: Consider including language to specify the situations when the State agency will collect a rebate on infant formula issued to and redeemed by women or children.", "")</f>
        <v>Recommendation: Consider including language to specify the situations when the State agency will collect a rebate on infant formula issued to and redeemed by women or children.</v>
      </c>
      <c r="H94" s="62"/>
    </row>
    <row r="95" spans="1:8" ht="58.5" thickBot="1">
      <c r="A95" s="14">
        <v>64</v>
      </c>
      <c r="B95" s="26" t="s">
        <v>148</v>
      </c>
      <c r="C95" s="16" t="s">
        <v>149</v>
      </c>
      <c r="D95" s="50" t="s">
        <v>37</v>
      </c>
      <c r="E95" s="50"/>
      <c r="F95" s="50"/>
      <c r="G95" s="26" t="str">
        <f>IF(D95="no",CONCATENATE("Regulatory non-compliance: The State agency must have a system in place that ensures infant formula and authorized food rebate invoices, under competitive bidding, provide a reasonable", " ", "estimate or an actual count of the number of units purchased by participants in the program per 7 C.F.R. 246.16a(k).",""), "")</f>
        <v>Regulatory non-compliance: The State agency must have a system in place that ensures infant formula and authorized food rebate invoices, under competitive bidding, provide a reasonable estimate or an actual count of the number of units purchased by participants in the program per 7 C.F.R. 246.16a(k).</v>
      </c>
      <c r="H95" s="62"/>
    </row>
    <row r="96" spans="1:8" ht="44.1" thickBot="1">
      <c r="A96" s="14">
        <v>65</v>
      </c>
      <c r="B96" s="26" t="s">
        <v>150</v>
      </c>
      <c r="C96" s="15"/>
      <c r="D96" s="50" t="s">
        <v>37</v>
      </c>
      <c r="E96" s="50"/>
      <c r="F96" s="50"/>
      <c r="G96" s="26" t="str">
        <f>IF(D96="no", "Recommendation: Consider invoicing and billing for rebates using actual counts of the number of units purchased by WIC participants.", "")</f>
        <v>Recommendation: Consider invoicing and billing for rebates using actual counts of the number of units purchased by WIC participants.</v>
      </c>
      <c r="H96" s="62"/>
    </row>
    <row r="97" spans="1:8" ht="43.5">
      <c r="A97" s="126">
        <v>66</v>
      </c>
      <c r="B97" s="30" t="s">
        <v>151</v>
      </c>
      <c r="C97" s="129" t="s">
        <v>152</v>
      </c>
      <c r="D97" s="51" t="s">
        <v>37</v>
      </c>
      <c r="E97" s="51"/>
      <c r="F97" s="51"/>
      <c r="G97" s="30" t="str">
        <f>IF(D97="no",CONCATENATE("Policy non-compliance: The State agency should include clear rebate billing language in its solicitation and contract, as outlined in WIC Policy Memorandum 1996-6, including language", " ", "that the contractor must pay an invoice within a specified timeframe.",""), "")</f>
        <v>Policy non-compliance: The State agency should include clear rebate billing language in its solicitation and contract, as outlined in WIC Policy Memorandum 1996-6, including language that the contractor must pay an invoice within a specified timeframe.</v>
      </c>
      <c r="H97" s="66"/>
    </row>
    <row r="98" spans="1:8" ht="57.95">
      <c r="A98" s="127"/>
      <c r="B98" s="30" t="s">
        <v>153</v>
      </c>
      <c r="C98" s="129"/>
      <c r="D98" s="51" t="s">
        <v>37</v>
      </c>
      <c r="E98" s="51"/>
      <c r="F98" s="51"/>
      <c r="G98" s="20" t="str">
        <f>IF(D98="no",CONCATENATE("Policy non-compliance: The State agency should include clear rebate billing language in its solicitation and contract, as outlined in WIC Policy Memorandum 1996-6, including language", " ", "that the contractor must notify the State agency of any billing disputes or errors within a specified timeframe.",""), "")</f>
        <v>Policy non-compliance: The State agency should include clear rebate billing language in its solicitation and contract, as outlined in WIC Policy Memorandum 1996-6, including language that the contractor must notify the State agency of any billing disputes or errors within a specified timeframe.</v>
      </c>
      <c r="H98" s="66"/>
    </row>
    <row r="99" spans="1:8" ht="57.95">
      <c r="A99" s="127"/>
      <c r="B99" s="30" t="s">
        <v>154</v>
      </c>
      <c r="C99" s="129"/>
      <c r="D99" s="51" t="s">
        <v>37</v>
      </c>
      <c r="E99" s="51"/>
      <c r="F99" s="51"/>
      <c r="G99" s="20" t="str">
        <f>IF(D99="no",CONCATENATE("Policy non-compliance: The State agency should include clear rebate billing language in its solicitation and contract, as outlined in WIC Policy Memorandum 1996-6, including language", " ", "that all disputes must be settled by closeout of the fiscal year in which the dispute(s) occurred.",""), "")</f>
        <v>Policy non-compliance: The State agency should include clear rebate billing language in its solicitation and contract, as outlined in WIC Policy Memorandum 1996-6, including language that all disputes must be settled by closeout of the fiscal year in which the dispute(s) occurred.</v>
      </c>
      <c r="H99" s="66"/>
    </row>
    <row r="100" spans="1:8" ht="57.95">
      <c r="A100" s="127"/>
      <c r="B100" s="30" t="s">
        <v>155</v>
      </c>
      <c r="C100" s="129"/>
      <c r="D100" s="51" t="s">
        <v>37</v>
      </c>
      <c r="E100" s="51"/>
      <c r="F100" s="51"/>
      <c r="G100" s="20" t="str">
        <f>IF(D100="no",CONCATENATE("Policy non-compliance: The State agency should include clear rebate billing language in its solicitation and contract, as outlined in WIC Policy Memorandum 1996-6, including language", " ", "that the contractor may not withhold any rebate payments due to the State agency under any circumstance.",""), "")</f>
        <v>Policy non-compliance: The State agency should include clear rebate billing language in its solicitation and contract, as outlined in WIC Policy Memorandum 1996-6, including language that the contractor may not withhold any rebate payments due to the State agency under any circumstance.</v>
      </c>
      <c r="H100" s="66"/>
    </row>
    <row r="101" spans="1:8" ht="43.5">
      <c r="A101" s="127"/>
      <c r="B101" s="30" t="s">
        <v>156</v>
      </c>
      <c r="C101" s="129"/>
      <c r="D101" s="51" t="s">
        <v>37</v>
      </c>
      <c r="E101" s="51"/>
      <c r="F101" s="51"/>
      <c r="G101" s="20" t="str">
        <f>IF(D101="no",CONCATENATE("Policy non-compliance: The State agency should include clear rebate billing language in its solicitation and contract, as outlined in WIC Policy Memorandum 1996-6, including language", " ", "that the State agency will make every effort to validate all overbilling errors.",""), "")</f>
        <v>Policy non-compliance: The State agency should include clear rebate billing language in its solicitation and contract, as outlined in WIC Policy Memorandum 1996-6, including language that the State agency will make every effort to validate all overbilling errors.</v>
      </c>
      <c r="H101" s="66"/>
    </row>
    <row r="102" spans="1:8" ht="57.95">
      <c r="A102" s="127"/>
      <c r="B102" s="30" t="s">
        <v>157</v>
      </c>
      <c r="C102" s="129"/>
      <c r="D102" s="51" t="s">
        <v>37</v>
      </c>
      <c r="E102" s="51"/>
      <c r="F102" s="51"/>
      <c r="G102" s="20" t="str">
        <f>IF(D102="no",CONCATENATE("Policy non-compliance: The State agency should include clear rebate billing language in its solicitation and contract, as outlined in WIC Policy Memorandum 1996-6, including language", " ", "that the State agency will promptly disburse any funds owed to the appropriate party upon the resolution of a billing dispute.",""), "")</f>
        <v>Policy non-compliance: The State agency should include clear rebate billing language in its solicitation and contract, as outlined in WIC Policy Memorandum 1996-6, including language that the State agency will promptly disburse any funds owed to the appropriate party upon the resolution of a billing dispute.</v>
      </c>
      <c r="H102" s="66"/>
    </row>
    <row r="103" spans="1:8" ht="57.95">
      <c r="A103" s="127"/>
      <c r="B103" s="30" t="s">
        <v>158</v>
      </c>
      <c r="C103" s="129"/>
      <c r="D103" s="51" t="s">
        <v>37</v>
      </c>
      <c r="E103" s="51"/>
      <c r="F103" s="51"/>
      <c r="G103" s="20" t="str">
        <f>IF(D103="no",CONCATENATE("Policy non-compliance: The State agency should include clear rebate billing language in its solicitation and contract, as outlined in WIC Policy Memorandum 1996-6, including language", " ", "that the State agency and contractor will meet as often as necessary to review the progress and performance of the contract, including any concerns with billing procedures.",""), "")</f>
        <v>Policy non-compliance: The State agency should include clear rebate billing language in its solicitation and contract, as outlined in WIC Policy Memorandum 1996-6, including language that the State agency and contractor will meet as often as necessary to review the progress and performance of the contract, including any concerns with billing procedures.</v>
      </c>
      <c r="H103" s="66"/>
    </row>
    <row r="104" spans="1:8" ht="43.5">
      <c r="A104" s="127"/>
      <c r="B104" s="30" t="s">
        <v>159</v>
      </c>
      <c r="C104" s="129"/>
      <c r="D104" s="51" t="s">
        <v>37</v>
      </c>
      <c r="E104" s="51"/>
      <c r="F104" s="51"/>
      <c r="G104" s="20" t="str">
        <f>IF(D104="no",CONCATENATE("Policy non-compliance: The State agency should include clear rebate billing language in its solicitation and contract, as outlined in WIC Policy Memorandum 1996-6, including language", " ", "that the contractor will only have access to records directly related to monthly rebate billing.",""), "")</f>
        <v>Policy non-compliance: The State agency should include clear rebate billing language in its solicitation and contract, as outlined in WIC Policy Memorandum 1996-6, including language that the contractor will only have access to records directly related to monthly rebate billing.</v>
      </c>
      <c r="H104" s="66"/>
    </row>
    <row r="105" spans="1:8" ht="44.1" thickBot="1">
      <c r="A105" s="128"/>
      <c r="B105" s="24" t="s">
        <v>160</v>
      </c>
      <c r="C105" s="130"/>
      <c r="D105" s="52" t="s">
        <v>37</v>
      </c>
      <c r="E105" s="52"/>
      <c r="F105" s="52"/>
      <c r="G105" s="28" t="str">
        <f>IF(D105="no",CONCATENATE("Policy non-compliance: The State agency should include clear rebate billing language in its solicitation and contract, as outlined in WIC Policy Memorandum 1996-6, including language", " ", "that identifies the billing procedures.",""), "")</f>
        <v>Policy non-compliance: The State agency should include clear rebate billing language in its solicitation and contract, as outlined in WIC Policy Memorandum 1996-6, including language that identifies the billing procedures.</v>
      </c>
      <c r="H105" s="63"/>
    </row>
    <row r="106" spans="1:8" ht="79.5" customHeight="1" thickBot="1">
      <c r="A106" s="133">
        <v>67</v>
      </c>
      <c r="B106" s="30" t="s">
        <v>161</v>
      </c>
      <c r="C106" s="131"/>
      <c r="D106" s="50" t="s">
        <v>37</v>
      </c>
      <c r="E106" s="51"/>
      <c r="F106" s="52"/>
      <c r="G106" s="30" t="str">
        <f>IF(D106="no", CONCATENATE("Recommendation: Consider providing the food instrument number on a monthly basis to support rebate invoices.", " ", " "), "")</f>
        <v xml:space="preserve">Recommendation: Consider providing the food instrument number on a monthly basis to support rebate invoices.  </v>
      </c>
      <c r="H106" s="66"/>
    </row>
    <row r="107" spans="1:8" ht="29.45" thickBot="1">
      <c r="A107" s="127"/>
      <c r="B107" s="30" t="s">
        <v>162</v>
      </c>
      <c r="C107" s="131"/>
      <c r="D107" s="50" t="s">
        <v>37</v>
      </c>
      <c r="E107" s="47"/>
      <c r="F107" s="52"/>
      <c r="G107" s="20" t="str">
        <f>IF(D107="no", CONCATENATE("Recommendation: Consider providing the food package identifier on a monthly basis to support rebate invoices.", " ", " "), "")</f>
        <v xml:space="preserve">Recommendation: Consider providing the food package identifier on a monthly basis to support rebate invoices.  </v>
      </c>
      <c r="H107" s="66"/>
    </row>
    <row r="108" spans="1:8" ht="29.45" thickBot="1">
      <c r="A108" s="127"/>
      <c r="B108" s="30" t="s">
        <v>163</v>
      </c>
      <c r="C108" s="131"/>
      <c r="D108" s="51" t="s">
        <v>37</v>
      </c>
      <c r="E108" s="47"/>
      <c r="F108" s="52"/>
      <c r="G108" s="20" t="str">
        <f>IF(D108="no", CONCATENATE("Recommendation: Consider providing the product name on a monthly basis to support rebate invoices.", " ", " "), "")</f>
        <v xml:space="preserve">Recommendation: Consider providing the product name on a monthly basis to support rebate invoices.  </v>
      </c>
      <c r="H108" s="70"/>
    </row>
    <row r="109" spans="1:8" ht="29.45" thickBot="1">
      <c r="A109" s="127"/>
      <c r="B109" s="30" t="s">
        <v>164</v>
      </c>
      <c r="C109" s="131"/>
      <c r="D109" s="51" t="s">
        <v>37</v>
      </c>
      <c r="E109" s="47"/>
      <c r="F109" s="52"/>
      <c r="G109" s="20" t="str">
        <f>IF(D109="no", CONCATENATE("Recommendation: Consider providing the number of units authorized to purchase on a monthly basis to support rebate invoices.", " ", " "), "")</f>
        <v xml:space="preserve">Recommendation: Consider providing the number of units authorized to purchase on a monthly basis to support rebate invoices.  </v>
      </c>
      <c r="H109" s="70"/>
    </row>
    <row r="110" spans="1:8" ht="29.45" thickBot="1">
      <c r="A110" s="127"/>
      <c r="B110" s="30" t="s">
        <v>165</v>
      </c>
      <c r="C110" s="131"/>
      <c r="D110" s="50" t="s">
        <v>37</v>
      </c>
      <c r="E110" s="47"/>
      <c r="F110" s="52"/>
      <c r="G110" s="20" t="str">
        <f>IF(D110="no", CONCATENATE("Recommendation: Consider providing the effective date of food instrument on a monthly basis to support rebate invoices.", " ", " "), "")</f>
        <v xml:space="preserve">Recommendation: Consider providing the effective date of food instrument on a monthly basis to support rebate invoices.  </v>
      </c>
      <c r="H110" s="66"/>
    </row>
    <row r="111" spans="1:8" ht="29.45" thickBot="1">
      <c r="A111" s="127"/>
      <c r="B111" s="30" t="s">
        <v>166</v>
      </c>
      <c r="C111" s="131"/>
      <c r="D111" s="52" t="s">
        <v>37</v>
      </c>
      <c r="E111" s="47"/>
      <c r="F111" s="52"/>
      <c r="G111" s="20" t="str">
        <f>IF(D111="no", CONCATENATE("Recommendation: Consider providing the redemption date of food instrument on a monthly basis to support rebate invoices.", " ", " "), "")</f>
        <v xml:space="preserve">Recommendation: Consider providing the redemption date of food instrument on a monthly basis to support rebate invoices.  </v>
      </c>
      <c r="H111" s="66"/>
    </row>
    <row r="112" spans="1:8" ht="29.45" thickBot="1">
      <c r="A112" s="128"/>
      <c r="B112" s="28" t="s">
        <v>167</v>
      </c>
      <c r="C112" s="132"/>
      <c r="D112" s="52" t="s">
        <v>37</v>
      </c>
      <c r="E112" s="54"/>
      <c r="F112" s="52"/>
      <c r="G112" s="28" t="str">
        <f>IF(D112="no", CONCATENATE("Recommendation: Consider providing the redeemed amount on a monthly basis to support rebate invoices.", " ", " "), "")</f>
        <v xml:space="preserve">Recommendation: Consider providing the redeemed amount on a monthly basis to support rebate invoices.  </v>
      </c>
      <c r="H112" s="71"/>
    </row>
    <row r="113" spans="1:8" ht="29.45" thickBot="1">
      <c r="A113" s="14">
        <v>68</v>
      </c>
      <c r="B113" s="26" t="s">
        <v>168</v>
      </c>
      <c r="C113" s="15"/>
      <c r="D113" s="50" t="s">
        <v>37</v>
      </c>
      <c r="E113" s="50"/>
      <c r="F113" s="50"/>
      <c r="G113" s="26" t="str">
        <f>IF(D113="no", "Recommendation: Consider including a copy of at least one recent rebates invoice in the solicitation.", "")</f>
        <v>Recommendation: Consider including a copy of at least one recent rebates invoice in the solicitation.</v>
      </c>
      <c r="H113" s="62"/>
    </row>
    <row r="114" spans="1:8" ht="29.45" thickBot="1">
      <c r="A114" s="14">
        <v>69</v>
      </c>
      <c r="B114" s="26" t="s">
        <v>169</v>
      </c>
      <c r="C114" s="16" t="s">
        <v>170</v>
      </c>
      <c r="D114" s="50" t="s">
        <v>37</v>
      </c>
      <c r="E114" s="50"/>
      <c r="F114" s="50"/>
      <c r="G114" s="26" t="str">
        <f>IF(D114="no", "Recommendation: Consider removing the advance rebate payment provision to ensure compliance with the reporting requirements outlined at 7 C.F.R. 246.14(f) .", "")</f>
        <v>Recommendation: Consider removing the advance rebate payment provision to ensure compliance with the reporting requirements outlined at 7 C.F.R. 246.14(f) .</v>
      </c>
      <c r="H114" s="62"/>
    </row>
    <row r="115" spans="1:8" ht="44.1" thickBot="1">
      <c r="A115" s="14">
        <v>70</v>
      </c>
      <c r="B115" s="26" t="s">
        <v>171</v>
      </c>
      <c r="C115" s="16" t="s">
        <v>172</v>
      </c>
      <c r="D115" s="50" t="s">
        <v>37</v>
      </c>
      <c r="E115" s="50"/>
      <c r="F115" s="50"/>
      <c r="G115" s="26" t="str">
        <f>IF(D115="no",CONCATENATE("Regulatory non-compliance: A State agency may not issue bid solicitations or enter into contracts that require infant formula manufacturers to provide gratis infant formula or other items per 7 C.F.R. 246.16a(j)(2).",""), "")</f>
        <v>Regulatory non-compliance: A State agency may not issue bid solicitations or enter into contracts that require infant formula manufacturers to provide gratis infant formula or other items per 7 C.F.R. 246.16a(j)(2).</v>
      </c>
      <c r="H115" s="62"/>
    </row>
    <row r="116" spans="1:8" ht="96.75" customHeight="1" thickBot="1">
      <c r="A116" s="14">
        <v>71</v>
      </c>
      <c r="B116" s="26" t="s">
        <v>173</v>
      </c>
      <c r="C116" s="16" t="s">
        <v>174</v>
      </c>
      <c r="D116" s="50" t="s">
        <v>37</v>
      </c>
      <c r="E116" s="50"/>
      <c r="F116" s="50"/>
      <c r="G116" s="26" t="str">
        <f>IF(D116="no",CONCATENATE("Regulatory non-compliance: A State agency may not issue bid solicitations or enter into contracts that prescribe conditions that would void, reduce the savings under or otherwise", " ", "limit the original contract if the State agency solicited or secured bids for, or entered into, a subsequent cost containment contract to take effect after the expiration of the original contract per 7 C.F.R. 246.16a(j)(2).",""), "")</f>
        <v>Regulatory non-compliance: A State agency may not issue bid solicitations or enter into contracts that prescribe conditions that would void, reduce the savings under or otherwise limit the original contract if the State agency solicited or secured bids for, or entered into, a subsequent cost containment contract to take effect after the expiration of the original contract per 7 C.F.R. 246.16a(j)(2).</v>
      </c>
      <c r="H116" s="62"/>
    </row>
    <row r="117" spans="1:8" ht="66.75" customHeight="1" thickBot="1">
      <c r="A117" s="14">
        <v>72</v>
      </c>
      <c r="B117" s="26" t="s">
        <v>175</v>
      </c>
      <c r="C117" s="16" t="s">
        <v>176</v>
      </c>
      <c r="D117" s="50" t="s">
        <v>37</v>
      </c>
      <c r="E117" s="50"/>
      <c r="F117" s="50"/>
      <c r="G117" s="26" t="str">
        <f>IF(D117="no",CONCATENATE("Regulatory non-compliance: A State agency may not issue bid solicitations or enter into contracts that require infant formula manufacturers to submit bids on", " ", "more than one of the systems specified in the invitation for bids per 7 C.F.R. 246.16a(j)(2).",""), "")</f>
        <v>Regulatory non-compliance: A State agency may not issue bid solicitations or enter into contracts that require infant formula manufacturers to submit bids on more than one of the systems specified in the invitation for bids per 7 C.F.R. 246.16a(j)(2).</v>
      </c>
      <c r="H117" s="62"/>
    </row>
    <row r="118" spans="1:8" ht="87.6" thickBot="1">
      <c r="A118" s="14">
        <v>73</v>
      </c>
      <c r="B118" s="26" t="s">
        <v>177</v>
      </c>
      <c r="C118" s="16" t="s">
        <v>178</v>
      </c>
      <c r="D118" s="50" t="s">
        <v>37</v>
      </c>
      <c r="E118" s="50"/>
      <c r="F118" s="50"/>
      <c r="G118" s="26" t="str">
        <f>IF(D118="no",CONCATENATE("Regulatory non-compliance: The State agency must restrict the use and disclosure of confidential WIC applicant and participant information or a combination of information that individually", " ", "identifies a WIC applicant or participant and/or family members per 7 C.F.R. 246.26(d)(1)(i-ii) and WIC Policy Memorandum #2021-6.",""), "")</f>
        <v>Regulatory non-compliance: The State agency must restrict the use and disclosure of confidential WIC applicant and participant information or a combination of information that individually identifies a WIC applicant or participant and/or family members per 7 C.F.R. 246.26(d)(1)(i-ii) and WIC Policy Memorandum #2021-6.</v>
      </c>
      <c r="H118" s="62"/>
    </row>
    <row r="119" spans="1:8" ht="87.6" thickBot="1">
      <c r="A119" s="14">
        <v>74</v>
      </c>
      <c r="B119" s="24" t="s">
        <v>179</v>
      </c>
      <c r="C119" s="117" t="s">
        <v>180</v>
      </c>
      <c r="D119" s="52" t="s">
        <v>37</v>
      </c>
      <c r="E119" s="52"/>
      <c r="F119" s="52"/>
      <c r="G119" s="24" t="str">
        <f>IF(D119="no",CONCATENATE("Regulatory non-compliance: The State agency must restrict the use and disclosure of confidential WIC vendor information that individually", " ", "identifies a vendor, except for the vendor's name, address, telephone number, Web site, e-mail address, store type, and authorization status per 7 C.F.R. 246.26(e) and WIC Policy Memorandum #2021-6.",""), "")</f>
        <v>Regulatory non-compliance: The State agency must restrict the use and disclosure of confidential WIC vendor information that individually identifies a vendor, except for the vendor's name, address, telephone number, Web site, e-mail address, store type, and authorization status per 7 C.F.R. 246.26(e) and WIC Policy Memorandum #2021-6.</v>
      </c>
      <c r="H119" s="62"/>
    </row>
    <row r="120" spans="1:8" ht="57.95">
      <c r="A120" s="134">
        <v>75</v>
      </c>
      <c r="B120" s="30" t="s">
        <v>181</v>
      </c>
      <c r="C120" s="137" t="s">
        <v>182</v>
      </c>
      <c r="D120" s="51" t="s">
        <v>37</v>
      </c>
      <c r="E120" s="51"/>
      <c r="F120" s="51"/>
      <c r="G120" s="30" t="str">
        <f>IF(D120="no",CONCATENATE("Policy non-compliance: Incorporate language on use of the WIC acronym and logo", " ", "as outlined in WIC Policy Memorandum 2009-1.",""), "")</f>
        <v>Policy non-compliance: Incorporate language on use of the WIC acronym and logo as outlined in WIC Policy Memorandum 2009-1.</v>
      </c>
      <c r="H120" s="66"/>
    </row>
    <row r="121" spans="1:8" s="33" customFormat="1" ht="29.1">
      <c r="A121" s="135"/>
      <c r="B121" s="25" t="s">
        <v>183</v>
      </c>
      <c r="C121" s="137"/>
      <c r="D121" s="51" t="s">
        <v>37</v>
      </c>
      <c r="E121" s="61"/>
      <c r="F121" s="61"/>
      <c r="G121" s="30" t="str">
        <f>IF(D121="no",CONCATENATE("Policy non-compliance: Incorporate language on use of the WIC acronym and logo", " ", "as outlined in WIC Policy Memorandum 2009-1.",""), "")</f>
        <v>Policy non-compliance: Incorporate language on use of the WIC acronym and logo as outlined in WIC Policy Memorandum 2009-1.</v>
      </c>
      <c r="H121" s="73"/>
    </row>
    <row r="122" spans="1:8" ht="87.6" thickBot="1">
      <c r="A122" s="136"/>
      <c r="B122" s="28" t="s">
        <v>184</v>
      </c>
      <c r="C122" s="138"/>
      <c r="D122" s="54" t="s">
        <v>37</v>
      </c>
      <c r="E122" s="54"/>
      <c r="F122" s="54"/>
      <c r="G122" s="28" t="str">
        <f>IF(D122="no",CONCATENATE("Policy non-compliance: Incorporate language on use of the WIC acronym and logo", " ", "as outlined in WIC Policy Memorandum 2009-1.",""), "")</f>
        <v>Policy non-compliance: Incorporate language on use of the WIC acronym and logo as outlined in WIC Policy Memorandum 2009-1.</v>
      </c>
      <c r="H122" s="71"/>
    </row>
    <row r="123" spans="1:8" ht="58.5" thickBot="1">
      <c r="A123" s="14">
        <v>76</v>
      </c>
      <c r="B123" s="24" t="s">
        <v>185</v>
      </c>
      <c r="C123" s="16" t="s">
        <v>56</v>
      </c>
      <c r="D123" s="50" t="s">
        <v>37</v>
      </c>
      <c r="E123" s="50"/>
      <c r="F123" s="50"/>
      <c r="G123" s="26" t="str">
        <f>IF(D123="no", "Regulatory non-compliance: Under a single supplier competitive system, the State agency must conduct the procurement in a manner that maximizes full and open competition per 7 C.F.R. 246.16a(c)(1).", "")</f>
        <v>Regulatory non-compliance: Under a single supplier competitive system, the State agency must conduct the procurement in a manner that maximizes full and open competition per 7 C.F.R. 246.16a(c)(1).</v>
      </c>
      <c r="H123" s="62"/>
    </row>
    <row r="124" spans="1:8" ht="65.25" customHeight="1" thickBot="1">
      <c r="A124" s="14">
        <v>77</v>
      </c>
      <c r="B124" s="24" t="s">
        <v>186</v>
      </c>
      <c r="C124" s="16"/>
      <c r="D124" s="50" t="s">
        <v>37</v>
      </c>
      <c r="E124" s="50"/>
      <c r="F124" s="50"/>
      <c r="G124" s="26" t="str">
        <f>IF(D124="no", "Recommendation: Since all bidders may not be able to supply or provide all physical forms of infant formula in a specified type of container, consider replacing with ""unit"" to allow for full and open competition as defined at 7 C.F.R.  246.16a(c)(1).", "")</f>
        <v>Recommendation: Since all bidders may not be able to supply or provide all physical forms of infant formula in a specified type of container, consider replacing with "unit" to allow for full and open competition as defined at 7 C.F.R.  246.16a(c)(1).</v>
      </c>
      <c r="H124" s="62"/>
    </row>
    <row r="125" spans="1:8" ht="58.5" thickBot="1">
      <c r="A125" s="14">
        <v>78</v>
      </c>
      <c r="B125" s="24" t="s">
        <v>187</v>
      </c>
      <c r="C125" s="115"/>
      <c r="D125" s="52" t="s">
        <v>37</v>
      </c>
      <c r="E125" s="52"/>
      <c r="F125" s="52"/>
      <c r="G125" s="24" t="str">
        <f>IF(D125="no", "Recommendation: Consider indicating which State boilerplate provisions apply to the WIC infant formula rebate solicitation and/or removing State boilerplate provisions that do not apply to the WIC infant formula rebate solicitation.", "")</f>
        <v>Recommendation: Consider indicating which State boilerplate provisions apply to the WIC infant formula rebate solicitation and/or removing State boilerplate provisions that do not apply to the WIC infant formula rebate solicitation.</v>
      </c>
      <c r="H125" s="62"/>
    </row>
    <row r="126" spans="1:8" ht="72.599999999999994">
      <c r="A126" s="141">
        <v>79</v>
      </c>
      <c r="B126" s="25" t="s">
        <v>188</v>
      </c>
      <c r="C126" s="139" t="s">
        <v>189</v>
      </c>
      <c r="D126" s="51" t="s">
        <v>37</v>
      </c>
      <c r="E126" s="51"/>
      <c r="F126" s="51"/>
      <c r="G126" s="30" t="str">
        <f>IF(D126="no", CONCATENATE("Recommendation: Consider revising the solicitation to define and consistently use the term contract brand infant formula throughout the bid solicitation.", " ", "", ""), "")</f>
        <v xml:space="preserve">Recommendation: Consider revising the solicitation to define and consistently use the term contract brand infant formula throughout the bid solicitation. </v>
      </c>
      <c r="H126" s="66"/>
    </row>
    <row r="127" spans="1:8" ht="29.1">
      <c r="A127" s="141"/>
      <c r="B127" s="25" t="s">
        <v>190</v>
      </c>
      <c r="C127" s="139"/>
      <c r="D127" s="47" t="s">
        <v>37</v>
      </c>
      <c r="E127" s="47"/>
      <c r="F127" s="47"/>
      <c r="G127" s="20" t="str">
        <f>IF(D127="no", CONCATENATE("Recommendation: Consider revising the solicitation to define and consistently use the term non-contract brand infant formula throughout the bid solicitation.", " ", "", ""), "")</f>
        <v xml:space="preserve">Recommendation: Consider revising the solicitation to define and consistently use the term non-contract brand infant formula throughout the bid solicitation. </v>
      </c>
      <c r="H127" s="66"/>
    </row>
    <row r="128" spans="1:8" ht="29.1">
      <c r="A128" s="141"/>
      <c r="B128" s="25" t="s">
        <v>191</v>
      </c>
      <c r="C128" s="139"/>
      <c r="D128" s="47" t="s">
        <v>37</v>
      </c>
      <c r="E128" s="47"/>
      <c r="F128" s="47"/>
      <c r="G128" s="20" t="str">
        <f>IF(D128="no", CONCATENATE("Recommendation: Consider revising the solicitation to define and consistently use the term exempt infant formula throughout the bid solicitation.", " ", "", ""), "")</f>
        <v xml:space="preserve">Recommendation: Consider revising the solicitation to define and consistently use the term exempt infant formula throughout the bid solicitation. </v>
      </c>
      <c r="H128" s="66"/>
    </row>
    <row r="129" spans="1:8" ht="29.1">
      <c r="A129" s="141"/>
      <c r="B129" s="25" t="s">
        <v>192</v>
      </c>
      <c r="C129" s="139"/>
      <c r="D129" s="47" t="s">
        <v>37</v>
      </c>
      <c r="E129" s="47"/>
      <c r="F129" s="47"/>
      <c r="G129" s="20" t="str">
        <f>IF(D129="no", CONCATENATE("Recommendation: Consider revising the solicitation to define and consistently use the term infant formula throughout the bid solicitation.", " ", "", ""), "")</f>
        <v xml:space="preserve">Recommendation: Consider revising the solicitation to define and consistently use the term infant formula throughout the bid solicitation. </v>
      </c>
      <c r="H129" s="66"/>
    </row>
    <row r="130" spans="1:8" ht="46.5" customHeight="1" thickBot="1">
      <c r="A130" s="142"/>
      <c r="B130" s="24" t="s">
        <v>193</v>
      </c>
      <c r="C130" s="140"/>
      <c r="D130" s="54" t="s">
        <v>37</v>
      </c>
      <c r="E130" s="54"/>
      <c r="F130" s="54"/>
      <c r="G130" s="28" t="str">
        <f>IF(D130="no", CONCATENATE("Recommendation: Consider revising the solicitation to define and consistently use the term primary contract brand infant formula throughout the bid solicitation.", " ", "", ""), "")</f>
        <v xml:space="preserve">Recommendation: Consider revising the solicitation to define and consistently use the term primary contract brand infant formula throughout the bid solicitation. </v>
      </c>
      <c r="H130" s="66"/>
    </row>
    <row r="131" spans="1:8" ht="108" customHeight="1" thickBot="1">
      <c r="A131" s="14">
        <v>80</v>
      </c>
      <c r="B131" s="26" t="s">
        <v>194</v>
      </c>
      <c r="C131" s="16" t="s">
        <v>195</v>
      </c>
      <c r="D131" s="50" t="s">
        <v>37</v>
      </c>
      <c r="E131" s="50"/>
      <c r="F131" s="50"/>
      <c r="G131" s="26" t="str">
        <f>IF(D131="no", CONCATENATE("Recommendation: Consider revising the solicitation to clearly state policies, procedures, and rebate requirements related to returned infant formula and any replacements issued.", " ", "Consider outlining for bidders whether (and under what circumstances) returns of infant formula are allowed and replacements are issued, as well as the circumstances in which a rebate will be required.", "", " FNS does not recommend accepting returned infant formula, per WIC Policy Memorandum #2021-1. ", "",""), "")</f>
        <v xml:space="preserve">Recommendation: Consider revising the solicitation to clearly state policies, procedures, and rebate requirements related to returned infant formula and any replacements issued. Consider outlining for bidders whether (and under what circumstances) returns of infant formula are allowed and replacements are issued, as well as the circumstances in which a rebate will be required. FNS does not recommend accepting returned infant formula, per WIC Policy Memorandum #2021-1. </v>
      </c>
      <c r="H131" s="62"/>
    </row>
    <row r="132" spans="1:8" ht="29.45" thickBot="1">
      <c r="A132" s="14">
        <v>81</v>
      </c>
      <c r="B132" s="26" t="s">
        <v>196</v>
      </c>
      <c r="C132" s="15"/>
      <c r="D132" s="50" t="s">
        <v>37</v>
      </c>
      <c r="E132" s="50"/>
      <c r="F132" s="50"/>
      <c r="G132" s="26" t="str">
        <f>IF(D132="no", "Recommendation: Consider revising the WIC infant formula rebate solicitation to address the concerns noted in these Reviewer's Notes.", "")</f>
        <v>Recommendation: Consider revising the WIC infant formula rebate solicitation to address the concerns noted in these Reviewer's Notes.</v>
      </c>
      <c r="H132" s="62"/>
    </row>
    <row r="133" spans="1:8">
      <c r="A133" s="4"/>
      <c r="B133" s="23"/>
      <c r="C133"/>
      <c r="D133"/>
      <c r="E133"/>
      <c r="F133"/>
      <c r="G133" s="18"/>
      <c r="H133" s="5"/>
    </row>
    <row r="134" spans="1:8" ht="18" customHeight="1">
      <c r="A134" s="120" t="s">
        <v>197</v>
      </c>
      <c r="B134" s="121"/>
      <c r="C134" s="121"/>
      <c r="D134" s="121"/>
      <c r="E134" s="121"/>
      <c r="F134" s="121"/>
      <c r="G134" s="121"/>
      <c r="H134" s="122"/>
    </row>
    <row r="135" spans="1:8" ht="15.75" customHeight="1">
      <c r="A135" s="123" t="s">
        <v>198</v>
      </c>
      <c r="B135" s="124"/>
      <c r="C135" s="124"/>
      <c r="D135" s="124"/>
      <c r="E135" s="124"/>
      <c r="F135" s="124"/>
      <c r="G135" s="124"/>
      <c r="H135" s="125"/>
    </row>
    <row r="136" spans="1:8" ht="78" thickBot="1">
      <c r="A136" s="10" t="s">
        <v>27</v>
      </c>
      <c r="B136" s="12" t="s">
        <v>28</v>
      </c>
      <c r="C136" s="11" t="s">
        <v>29</v>
      </c>
      <c r="D136" s="13" t="s">
        <v>30</v>
      </c>
      <c r="E136" s="12" t="s">
        <v>199</v>
      </c>
      <c r="F136" s="12" t="s">
        <v>200</v>
      </c>
      <c r="G136" s="11" t="s">
        <v>201</v>
      </c>
      <c r="H136" s="11" t="s">
        <v>34</v>
      </c>
    </row>
    <row r="137" spans="1:8" ht="44.1" thickBot="1">
      <c r="A137" s="14">
        <v>82</v>
      </c>
      <c r="B137" s="26" t="s">
        <v>202</v>
      </c>
      <c r="C137" s="16" t="s">
        <v>203</v>
      </c>
      <c r="D137" s="55" t="s">
        <v>37</v>
      </c>
      <c r="E137" s="55"/>
      <c r="F137" s="55"/>
      <c r="G137" s="26" t="str">
        <f>IF(D137="no", "Regulatory non-compliance: The composition of a State alliance must be provided in the solicitation for the purpose of a cost containment measure per 7 C.F.R. 246.16a(c)(3).", "")</f>
        <v>Regulatory non-compliance: The composition of a State alliance must be provided in the solicitation for the purpose of a cost containment measure per 7 C.F.R. 246.16a(c)(3).</v>
      </c>
      <c r="H137" s="62"/>
    </row>
    <row r="138" spans="1:8" ht="58.5" thickBot="1">
      <c r="A138" s="14">
        <v>83</v>
      </c>
      <c r="B138" s="26" t="s">
        <v>204</v>
      </c>
      <c r="C138" s="16" t="s">
        <v>203</v>
      </c>
      <c r="D138" s="55" t="s">
        <v>37</v>
      </c>
      <c r="E138" s="55"/>
      <c r="F138" s="55"/>
      <c r="G138" s="26" t="str">
        <f>IF(D138="no", "Regulatory non-compliance: Additional States must not be added to a State alliance between the date of the bid solicitation and the end of the contract per 7 C.F.R. 246.16a(c)(3).", "")</f>
        <v>Regulatory non-compliance: Additional States must not be added to a State alliance between the date of the bid solicitation and the end of the contract per 7 C.F.R. 246.16a(c)(3).</v>
      </c>
      <c r="H138" s="62"/>
    </row>
    <row r="139" spans="1:8" ht="102" thickBot="1">
      <c r="A139" s="14">
        <v>84</v>
      </c>
      <c r="B139" s="26" t="s">
        <v>205</v>
      </c>
      <c r="C139" s="16" t="s">
        <v>203</v>
      </c>
      <c r="D139" s="55" t="s">
        <v>37</v>
      </c>
      <c r="E139" s="55"/>
      <c r="F139" s="55"/>
      <c r="G139" s="26" t="str">
        <f>IF(D139="no", CONCATENATE("Regulatory non-compliance: In order for a State alliance to exist for the purposes of procuring WIC infant formula, the total number of infants served by the State agencies participating in the alliance as of 10/1/2003 must be less than 100,000", " ", "or if the State alliance existed as of 7/1/2004 and the number of infants served is greater than 100,000, the State agency that is being added must have served less than 5,000 infants as of 10/1/2003 per 7 C.F.R. 246.16a(c)(3)."), "")</f>
        <v>Regulatory non-compliance: In order for a State alliance to exist for the purposes of procuring WIC infant formula, the total number of infants served by the State agencies participating in the alliance as of 10/1/2003 must be less than 100,000 or if the State alliance existed as of 7/1/2004 and the number of infants served is greater than 100,000, the State agency that is being added must have served less than 5,000 infants as of 10/1/2003 per 7 C.F.R. 246.16a(c)(3).</v>
      </c>
      <c r="H139" s="69"/>
    </row>
    <row r="140" spans="1:8">
      <c r="B140" s="23"/>
      <c r="C140"/>
      <c r="D140"/>
      <c r="E140"/>
      <c r="F140"/>
      <c r="G140" s="18"/>
      <c r="H140"/>
    </row>
  </sheetData>
  <sheetProtection sheet="1" formatRows="0"/>
  <protectedRanges>
    <protectedRange sqref="C6:C9" name="Range1"/>
    <protectedRange sqref="H6:H7" name="Range2"/>
    <protectedRange sqref="H9:H11" name="Range3"/>
    <protectedRange sqref="D16:F132" name="Range4"/>
    <protectedRange sqref="E137:F139" name="Range5"/>
    <protectedRange sqref="H137:H139" name="Range6"/>
    <protectedRange sqref="H16:H132" name="Range7"/>
  </protectedRanges>
  <mergeCells count="36">
    <mergeCell ref="A14:H14"/>
    <mergeCell ref="A18:A21"/>
    <mergeCell ref="C63:C65"/>
    <mergeCell ref="A86:A91"/>
    <mergeCell ref="C86:C91"/>
    <mergeCell ref="C18:C21"/>
    <mergeCell ref="A27:A29"/>
    <mergeCell ref="C27:C29"/>
    <mergeCell ref="A33:A34"/>
    <mergeCell ref="C33:C34"/>
    <mergeCell ref="A63:A65"/>
    <mergeCell ref="A76:A79"/>
    <mergeCell ref="A2:H2"/>
    <mergeCell ref="A1:H1"/>
    <mergeCell ref="A5:H5"/>
    <mergeCell ref="A13:H13"/>
    <mergeCell ref="B4:G4"/>
    <mergeCell ref="F6:G6"/>
    <mergeCell ref="F7:G7"/>
    <mergeCell ref="F8:G8"/>
    <mergeCell ref="F11:G11"/>
    <mergeCell ref="E6:E7"/>
    <mergeCell ref="A6:A9"/>
    <mergeCell ref="E9:E11"/>
    <mergeCell ref="F10:G10"/>
    <mergeCell ref="F9:G9"/>
    <mergeCell ref="A134:H134"/>
    <mergeCell ref="A135:H135"/>
    <mergeCell ref="A97:A105"/>
    <mergeCell ref="C97:C105"/>
    <mergeCell ref="C106:C112"/>
    <mergeCell ref="A106:A112"/>
    <mergeCell ref="A120:A122"/>
    <mergeCell ref="C120:C122"/>
    <mergeCell ref="C126:C130"/>
    <mergeCell ref="A126:A130"/>
  </mergeCells>
  <conditionalFormatting sqref="C6:C9">
    <cfRule type="containsBlanks" dxfId="5" priority="24">
      <formula>LEN(TRIM(C6))=0</formula>
    </cfRule>
  </conditionalFormatting>
  <conditionalFormatting sqref="D66:E67">
    <cfRule type="containsBlanks" dxfId="4" priority="2">
      <formula>LEN(TRIM(D66))=0</formula>
    </cfRule>
  </conditionalFormatting>
  <conditionalFormatting sqref="D16:F65">
    <cfRule type="containsBlanks" dxfId="3" priority="4">
      <formula>LEN(TRIM(D16))=0</formula>
    </cfRule>
  </conditionalFormatting>
  <conditionalFormatting sqref="D68:F132">
    <cfRule type="containsBlanks" dxfId="2" priority="1">
      <formula>LEN(TRIM(D68))=0</formula>
    </cfRule>
  </conditionalFormatting>
  <conditionalFormatting sqref="H6:H7">
    <cfRule type="containsBlanks" dxfId="1" priority="26">
      <formula>LEN(TRIM(H6))=0</formula>
    </cfRule>
  </conditionalFormatting>
  <conditionalFormatting sqref="H9:H11 F66:F68 D137:F139">
    <cfRule type="containsBlanks" dxfId="0" priority="72">
      <formula>LEN(TRIM(D9))=0</formula>
    </cfRule>
  </conditionalFormatting>
  <dataValidations count="1">
    <dataValidation type="list" allowBlank="1" showInputMessage="1" showErrorMessage="1" sqref="H11" xr:uid="{6AB3B427-CC83-44E4-97F4-C069EB1BD46F}">
      <formula1>"State Option, Mutual Consent, Not Specified"</formula1>
    </dataValidation>
  </dataValidations>
  <hyperlinks>
    <hyperlink ref="C123" r:id="rId1" location="se7.4.246_116a" display="https://gov.ecfr.io/cgi-bin/text-idx?SID=aa55f6173ff00d7a6816b6e0e3439a97&amp;mc=true&amp;node=pt7.4.246&amp;rgn=div5#se7.4.246_116a" xr:uid="{00000000-0004-0000-0000-000001000000}"/>
    <hyperlink ref="C123" r:id="rId2" location="p-246.16a(c)(1)" xr:uid="{00000000-0004-0000-0000-000002000000}"/>
    <hyperlink ref="C30" r:id="rId3" location="p-246.16a(c)(1)(ii)" xr:uid="{00000000-0004-0000-0000-000004000000}"/>
    <hyperlink ref="C25" r:id="rId4" location="p-246.16a(c)(5)" xr:uid="{00000000-0004-0000-0000-000005000000}"/>
    <hyperlink ref="C63" r:id="rId5" location="p-246.16a(c)(5)(iii)" xr:uid="{00000000-0004-0000-0000-000008000000}"/>
    <hyperlink ref="C68" r:id="rId6" location="p-246.16a(c)(7)(iii)" xr:uid="{00000000-0004-0000-0000-000009000000}"/>
    <hyperlink ref="C43" r:id="rId7" location="p-246.16a(c)(9)" xr:uid="{00000000-0004-0000-0000-00000B000000}"/>
    <hyperlink ref="C95" r:id="rId8" location="p-246.16a(k)" xr:uid="{00000000-0004-0000-0000-00000C000000}"/>
    <hyperlink ref="C45" r:id="rId9" location="p-246.16a(c)(4)" xr:uid="{00000000-0004-0000-0000-00000D000000}"/>
    <hyperlink ref="C39" r:id="rId10" location="p-246.10(e)(1)(iii)" display="https://ecfr.federalregister.gov/current/title-7/subtitle-B/chapter-II/subchapter-A/part-246 - p-246.10(e)(1)(iii)" xr:uid="{00000000-0004-0000-0000-000014000000}"/>
    <hyperlink ref="C92" r:id="rId11" location="p-246.10(d)(2)(i)" xr:uid="{00000000-0004-0000-0000-000015000000}"/>
    <hyperlink ref="C84" r:id="rId12" xr:uid="{00000000-0004-0000-0000-000017000000}"/>
    <hyperlink ref="C114" r:id="rId13" location="p-246.14(f)" xr:uid="{00000000-0004-0000-0000-000018000000}"/>
    <hyperlink ref="C97" r:id="rId14" xr:uid="{00000000-0004-0000-0000-000019000000}"/>
    <hyperlink ref="C31" r:id="rId15" location="p-246.16a(c)(1)" xr:uid="{00000000-0004-0000-0000-00001B000000}"/>
    <hyperlink ref="C54" r:id="rId16" location="p-246.16a(c)(5)" xr:uid="{00000000-0004-0000-0000-00001C000000}"/>
    <hyperlink ref="C41" r:id="rId17" location="p-246.16a(c)(2)" xr:uid="{00000000-0004-0000-0000-00001D000000}"/>
    <hyperlink ref="C46" r:id="rId18" location="p-246.16a(c)(2)(i)" xr:uid="{00000000-0004-0000-0000-00001E000000}"/>
    <hyperlink ref="C37" r:id="rId19" location="p-246.16a(c)(2)(i)" xr:uid="{00000000-0004-0000-0000-00001F000000}"/>
    <hyperlink ref="C38" r:id="rId20" location="p-246.16a(c)(2)(i)" xr:uid="{00000000-0004-0000-0000-000020000000}"/>
    <hyperlink ref="C35" r:id="rId21" location="p-246.16a(c)(4)" xr:uid="{00000000-0004-0000-0000-000022000000}"/>
    <hyperlink ref="C57" r:id="rId22" location="p-246.16a(c)(5)(i)" xr:uid="{00000000-0004-0000-0000-000023000000}"/>
    <hyperlink ref="C58" r:id="rId23" location="p-246.16a(c)(5)(i)" xr:uid="{00000000-0004-0000-0000-000024000000}"/>
    <hyperlink ref="C49" r:id="rId24" location="p-246.16a(c)(5)(i)" xr:uid="{00000000-0004-0000-0000-000025000000}"/>
    <hyperlink ref="C59" r:id="rId25" location="p-246.16a(c)(5)(i)" xr:uid="{00000000-0004-0000-0000-000026000000}"/>
    <hyperlink ref="C60" r:id="rId26" location="p-246.16a(c)(5)(i)" xr:uid="{00000000-0004-0000-0000-000027000000}"/>
    <hyperlink ref="C53" r:id="rId27" location="p-246.16a(c)(6)" xr:uid="{00000000-0004-0000-0000-000028000000}"/>
    <hyperlink ref="C66" r:id="rId28" location="p-246.16a(c)(7)(i)" xr:uid="{00000000-0004-0000-0000-000029000000}"/>
    <hyperlink ref="C67" r:id="rId29" location="p-246.16a(c)(7)(i)" xr:uid="{00000000-0004-0000-0000-00002A000000}"/>
    <hyperlink ref="C47" r:id="rId30" location="p-246.16a(c)(6)" xr:uid="{00000000-0004-0000-0000-00002B000000}"/>
    <hyperlink ref="C48" r:id="rId31" location="p-246.16a(c)(6)" xr:uid="{00000000-0004-0000-0000-00002C000000}"/>
    <hyperlink ref="C116" r:id="rId32" location="p-246.16a(j)(1)" xr:uid="{00000000-0004-0000-0000-00002D000000}"/>
    <hyperlink ref="C115" r:id="rId33" location="p-246.16a(j)(4)" xr:uid="{00000000-0004-0000-0000-00002E000000}"/>
    <hyperlink ref="C117" r:id="rId34" location="p-246.16a(j)(3)" xr:uid="{00000000-0004-0000-0000-00002F000000}"/>
    <hyperlink ref="C71" r:id="rId35" location="p-246.16a(c)(7)(ii)" xr:uid="{00000000-0004-0000-0000-000030000000}"/>
    <hyperlink ref="C72" r:id="rId36" location="p-246.16a(c)(7)(ii)" xr:uid="{00000000-0004-0000-0000-000031000000}"/>
    <hyperlink ref="C16" r:id="rId37" location="p-246.16a(c)(2)(ii)" xr:uid="{58CB98A4-583B-45D1-AF75-57C2C376167E}"/>
    <hyperlink ref="C93" r:id="rId38" location="p-246.10(d)(2)(i)" xr:uid="{E834DBF5-D07C-48FB-8FB0-17B9B4A06652}"/>
    <hyperlink ref="C126" r:id="rId39" display="7 C.F.R. 246.16a(c)(1)" xr:uid="{74AA3E9C-51FC-46E6-9075-E870BB3BB576}"/>
    <hyperlink ref="C52" r:id="rId40" xr:uid="{BEBEFA12-C8A7-4B19-AAAF-856BFC24BAB6}"/>
    <hyperlink ref="C120" r:id="rId41" xr:uid="{425A5938-D310-4C52-8793-3542CEBF157D}"/>
    <hyperlink ref="C36" r:id="rId42" location="p-246.16a(c)(4)" display="https://ecfr.federalregister.gov/current/title-7/subtitle-B/chapter-II/subchapter-A/part-246 - p-246.16a(c)(4)" xr:uid="{00000000-0004-0000-0000-00000E000000}"/>
    <hyperlink ref="C61" r:id="rId43" location="p-246.16a(c)(5)(ii)" xr:uid="{63538EEB-2A8E-45E8-A53C-F9E3F7F9A0F6}"/>
    <hyperlink ref="C62" r:id="rId44" location="p-246.16a(c)(5)(ii)" xr:uid="{481DB998-2567-4BA6-B299-1328AD84ACF4}"/>
    <hyperlink ref="C70" r:id="rId45" location="p-246.16a(c)(7)(iv)" xr:uid="{7BBCEF02-0B87-4C98-ACD8-76A1133CE8E5}"/>
    <hyperlink ref="C126:C130" r:id="rId46" location="246.2" display="7 C.F.R. 246.2" xr:uid="{FFB2E209-2875-4D11-84A2-BBC7D471C04B}"/>
    <hyperlink ref="C137" r:id="rId47" location="p-246.16a(c)(3)" xr:uid="{35D73756-A2AC-4317-B119-C4871050FA1B}"/>
    <hyperlink ref="C138" r:id="rId48" location="p-246.16a(c)(3)" xr:uid="{FF1C83F4-2092-4860-8444-ACBDA5CD5170}"/>
    <hyperlink ref="C139" r:id="rId49" location="p-246.16a(c)(3)" xr:uid="{FC7AE687-1EFF-4E05-B964-B33764B29CD0}"/>
    <hyperlink ref="C69" r:id="rId50" location="p-246.16a(c)(7)(iv)" xr:uid="{EC31EC11-BE0B-41DB-8902-F8855C516F7B}"/>
    <hyperlink ref="C33" r:id="rId51" location="p-246.16a(j)(2)" xr:uid="{45FB35A0-1CB3-43A9-AC94-81AD4299AAB3}"/>
    <hyperlink ref="C17" r:id="rId52" location="p-246.16a(c)(1)(i)" xr:uid="{A5474197-97FF-4776-99C9-7C51CC8A355F}"/>
    <hyperlink ref="C50" r:id="rId53" location="p-246.16a(c)(5)(i)" xr:uid="{96C8D1DB-1DD7-4D8F-A2CD-9088E4FB797D}"/>
    <hyperlink ref="C40" r:id="rId54" location="p-246.16a(c)(2)" xr:uid="{7B3B7B14-25FB-434B-A961-923A34E12102}"/>
    <hyperlink ref="C131" r:id="rId55" xr:uid="{C7B67302-051D-43CD-81BA-7389459E8A73}"/>
    <hyperlink ref="C74" r:id="rId56" location="p-246.16a(n)" xr:uid="{3F246289-5DBB-4F73-B875-BE1EAA300B21}"/>
    <hyperlink ref="C76" r:id="rId57" location="p-246.16a(n)" xr:uid="{F7896B18-1FA6-4FB2-86A5-62A8F2F1EABF}"/>
    <hyperlink ref="C77" r:id="rId58" location="p-246.16a(n)" xr:uid="{2C448111-44E4-47D3-A57E-5E8E889C5BBA}"/>
    <hyperlink ref="C78" r:id="rId59" location="p-246.16a(n)" xr:uid="{26DE83D0-F6A9-4DD7-994B-9980C430586B}"/>
    <hyperlink ref="C79" r:id="rId60" location="p-246.16a(n)" xr:uid="{F7CAF1A7-167B-4FA6-93DF-F71FDD8422C0}"/>
  </hyperlinks>
  <pageMargins left="0.25" right="0.25" top="0.75" bottom="0.75" header="0.3" footer="0.3"/>
  <pageSetup scale="47" fitToHeight="0" orientation="landscape" r:id="rId61"/>
  <drawing r:id="rId6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Lists!$C$2:$C$3</xm:f>
          </x14:formula1>
          <xm:sqref>H9</xm:sqref>
        </x14:dataValidation>
        <x14:dataValidation type="list" allowBlank="1" showInputMessage="1" showErrorMessage="1" xr:uid="{00000000-0002-0000-0000-000002000000}">
          <x14:formula1>
            <xm:f>Lists!$E$2:$E$4</xm:f>
          </x14:formula1>
          <xm:sqref>D137:D139 D125 D36:D38 D61:D65 D16 D106:D107 D110 D81</xm:sqref>
        </x14:dataValidation>
        <x14:dataValidation type="list" allowBlank="1" showInputMessage="1" showErrorMessage="1" xr:uid="{00000000-0002-0000-0000-000003000000}">
          <x14:formula1>
            <xm:f>Lists!$E$2:$E$3</xm:f>
          </x14:formula1>
          <xm:sqref>D126:D132 D16:D60 D66:D124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6ADFB-84AC-4022-88C7-1A00B7E355AC}">
  <dimension ref="A1:E12"/>
  <sheetViews>
    <sheetView workbookViewId="0">
      <selection activeCell="C15" sqref="C15"/>
    </sheetView>
  </sheetViews>
  <sheetFormatPr defaultRowHeight="14.45"/>
  <cols>
    <col min="1" max="1" width="22" customWidth="1"/>
    <col min="2" max="2" width="39" customWidth="1"/>
    <col min="3" max="3" width="18.85546875" customWidth="1"/>
    <col min="5" max="5" width="26.5703125" customWidth="1"/>
  </cols>
  <sheetData>
    <row r="1" spans="1:5" s="40" customFormat="1" ht="15.6">
      <c r="A1" s="182" t="s">
        <v>13</v>
      </c>
      <c r="B1" s="106" t="s">
        <v>14</v>
      </c>
      <c r="C1" s="107"/>
    </row>
    <row r="2" spans="1:5" s="40" customFormat="1" ht="15.6">
      <c r="A2" s="182"/>
      <c r="B2" s="108" t="s">
        <v>17</v>
      </c>
      <c r="C2" s="107"/>
    </row>
    <row r="3" spans="1:5" s="40" customFormat="1" ht="15.6">
      <c r="A3" s="182"/>
      <c r="B3" s="108" t="s">
        <v>19</v>
      </c>
      <c r="C3" s="109"/>
      <c r="D3" s="159"/>
      <c r="E3" s="159"/>
    </row>
    <row r="4" spans="1:5" s="40" customFormat="1" ht="15.6">
      <c r="A4" s="182"/>
      <c r="B4" s="108" t="s">
        <v>20</v>
      </c>
      <c r="C4" s="107"/>
    </row>
    <row r="5" spans="1:5" s="40" customFormat="1">
      <c r="A5" s="107"/>
      <c r="B5" s="107"/>
      <c r="C5" s="107"/>
    </row>
    <row r="6" spans="1:5" s="40" customFormat="1" ht="15.6">
      <c r="A6" s="183" t="s">
        <v>15</v>
      </c>
      <c r="B6" s="110" t="s">
        <v>16</v>
      </c>
      <c r="C6" s="107"/>
    </row>
    <row r="7" spans="1:5" ht="15.6">
      <c r="A7" s="183"/>
      <c r="B7" s="111" t="s">
        <v>18</v>
      </c>
      <c r="C7" s="112"/>
    </row>
    <row r="8" spans="1:5">
      <c r="A8" s="112"/>
      <c r="B8" s="113"/>
      <c r="C8" s="112"/>
    </row>
    <row r="9" spans="1:5" ht="15.6">
      <c r="A9" s="183" t="s">
        <v>21</v>
      </c>
      <c r="B9" s="108" t="s">
        <v>22</v>
      </c>
      <c r="C9" s="112"/>
    </row>
    <row r="10" spans="1:5" ht="15.6">
      <c r="A10" s="183"/>
      <c r="B10" s="108" t="s">
        <v>23</v>
      </c>
      <c r="C10" s="112"/>
    </row>
    <row r="11" spans="1:5" ht="15.6">
      <c r="A11" s="183"/>
      <c r="B11" s="108" t="s">
        <v>24</v>
      </c>
      <c r="C11" s="112"/>
    </row>
    <row r="12" spans="1:5">
      <c r="A12" s="112"/>
      <c r="B12" s="112"/>
      <c r="C12" s="112"/>
    </row>
  </sheetData>
  <mergeCells count="4">
    <mergeCell ref="A1:A4"/>
    <mergeCell ref="D3:E3"/>
    <mergeCell ref="A6:A7"/>
    <mergeCell ref="A9:A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workbookViewId="0">
      <selection activeCell="C7" sqref="C7"/>
    </sheetView>
  </sheetViews>
  <sheetFormatPr defaultRowHeight="14.45"/>
  <cols>
    <col min="1" max="1" width="22.7109375" customWidth="1"/>
    <col min="2" max="2" width="3.42578125" customWidth="1"/>
    <col min="3" max="3" width="29.42578125" customWidth="1"/>
    <col min="4" max="4" width="4.7109375" customWidth="1"/>
    <col min="5" max="5" width="13.5703125" customWidth="1"/>
  </cols>
  <sheetData>
    <row r="1" spans="1:5">
      <c r="A1" s="1" t="s">
        <v>206</v>
      </c>
      <c r="B1" s="1"/>
      <c r="C1" s="1" t="s">
        <v>207</v>
      </c>
      <c r="D1" s="1"/>
      <c r="E1" s="1" t="s">
        <v>208</v>
      </c>
    </row>
    <row r="2" spans="1:5">
      <c r="A2" t="s">
        <v>209</v>
      </c>
      <c r="C2" t="s">
        <v>210</v>
      </c>
      <c r="E2" t="s">
        <v>37</v>
      </c>
    </row>
    <row r="3" spans="1:5">
      <c r="A3" t="s">
        <v>211</v>
      </c>
      <c r="C3" t="s">
        <v>212</v>
      </c>
      <c r="E3" t="s">
        <v>213</v>
      </c>
    </row>
    <row r="4" spans="1:5">
      <c r="A4" t="s">
        <v>214</v>
      </c>
      <c r="E4" t="s">
        <v>215</v>
      </c>
    </row>
  </sheetData>
  <dataValidations count="1">
    <dataValidation type="list" allowBlank="1" showInputMessage="1" showErrorMessage="1" sqref="A2:A4" xr:uid="{05D2AC6E-9193-4F68-8772-C3153CF78FF9}">
      <formula1>$A$2:$A$4</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95A5A44E73ED48AC09046C6C01108B" ma:contentTypeVersion="18" ma:contentTypeDescription="Create a new document." ma:contentTypeScope="" ma:versionID="f032ee94beb8b13a0b66c7d49d2fbe43">
  <xsd:schema xmlns:xsd="http://www.w3.org/2001/XMLSchema" xmlns:xs="http://www.w3.org/2001/XMLSchema" xmlns:p="http://schemas.microsoft.com/office/2006/metadata/properties" xmlns:ns1="http://schemas.microsoft.com/sharepoint/v3" xmlns:ns2="99f32676-f9fe-40c4-97e7-8617582b11f6" xmlns:ns3="e1926bf8-6caa-4f8b-a671-a81ec4240f6d" xmlns:ns4="73fb875a-8af9-4255-b008-0995492d31cd" targetNamespace="http://schemas.microsoft.com/office/2006/metadata/properties" ma:root="true" ma:fieldsID="b17cff59e67d1e2da499731db1d1268f" ns1:_="" ns2:_="" ns3:_="" ns4:_="">
    <xsd:import namespace="http://schemas.microsoft.com/sharepoint/v3"/>
    <xsd:import namespace="99f32676-f9fe-40c4-97e7-8617582b11f6"/>
    <xsd:import namespace="e1926bf8-6caa-4f8b-a671-a81ec4240f6d"/>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DateandTime"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f32676-f9fe-40c4-97e7-8617582b11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DateandTime" ma:index="17" nillable="true" ma:displayName="Date and Time" ma:format="DateTime" ma:internalName="DateandTime">
      <xsd:simpleType>
        <xsd:restriction base="dms:DateTime"/>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926bf8-6caa-4f8b-a671-a81ec4240f6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d100ffe-1a6b-428d-be01-24c4f81be6ec}" ma:internalName="TaxCatchAll" ma:showField="CatchAllData" ma:web="e1926bf8-6caa-4f8b-a671-a81ec4240f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andTime xmlns="99f32676-f9fe-40c4-97e7-8617582b11f6" xsi:nil="true"/>
    <lcf76f155ced4ddcb4097134ff3c332f xmlns="99f32676-f9fe-40c4-97e7-8617582b11f6">
      <Terms xmlns="http://schemas.microsoft.com/office/infopath/2007/PartnerControls"/>
    </lcf76f155ced4ddcb4097134ff3c332f>
    <TaxCatchAll xmlns="73fb875a-8af9-4255-b008-0995492d31cd" xsi:nil="true"/>
    <SharedWithUsers xmlns="e1926bf8-6caa-4f8b-a671-a81ec4240f6d">
      <UserInfo>
        <DisplayName>Vega, Amanda - FNS</DisplayName>
        <AccountId>652</AccountId>
        <AccountType/>
      </UserInfo>
      <UserInfo>
        <DisplayName>Pletzke, Madeleine - FNS</DisplayName>
        <AccountId>524</AccountId>
        <AccountType/>
      </UserInfo>
      <UserInfo>
        <DisplayName>Burley, Richard - FNS</DisplayName>
        <AccountId>287</AccountId>
        <AccountType/>
      </UserInfo>
      <UserInfo>
        <DisplayName>Bakshi, Hitesh - FNS</DisplayName>
        <AccountId>96</AccountId>
        <AccountType/>
      </UserInfo>
      <UserInfo>
        <DisplayName>Whitley, Andrea - FNS</DisplayName>
        <AccountId>410</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E7BFD68-A76D-46CD-BF98-773ADFC7441D}"/>
</file>

<file path=customXml/itemProps2.xml><?xml version="1.0" encoding="utf-8"?>
<ds:datastoreItem xmlns:ds="http://schemas.openxmlformats.org/officeDocument/2006/customXml" ds:itemID="{8D2DD42C-60BE-469C-8228-86E4DCD7B0F3}"/>
</file>

<file path=customXml/itemProps3.xml><?xml version="1.0" encoding="utf-8"?>
<ds:datastoreItem xmlns:ds="http://schemas.openxmlformats.org/officeDocument/2006/customXml" ds:itemID="{A4D2FD17-0BC0-4D65-A85E-99785E0AC6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French, Gregory - FNS</dc:creator>
  <cp:keywords/>
  <dc:description/>
  <cp:lastModifiedBy/>
  <cp:revision/>
  <dcterms:created xsi:type="dcterms:W3CDTF">2022-09-30T21:05:22Z</dcterms:created>
  <dcterms:modified xsi:type="dcterms:W3CDTF">2024-02-14T15:19:36Z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0x0101005A95A5A44E73ED48AC09046C6C01108B</vt:lpwstr>
  </property>
</Properties>
</file>