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usdagcc-my.sharepoint.com/personal/elizabeth_triner_usda_gov/Documents/HomeDrive/0 BUD-PDB/KD ALL/FY2025/Oct 2024/"/>
    </mc:Choice>
  </mc:AlternateContent>
  <xr:revisionPtr revIDLastSave="7" documentId="13_ncr:1_{B1374280-0CEC-4428-96C9-8A7ACF94D468}" xr6:coauthVersionLast="47" xr6:coauthVersionMax="47" xr10:uidLastSave="{97B2BEB4-D23F-4D25-AA37-89BAFAAF0247}"/>
  <bookViews>
    <workbookView xWindow="32130" yWindow="630" windowWidth="19365" windowHeight="12915"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<sst xmlns="http://schemas.openxmlformats.org/spreadsheetml/2006/main" count="5977" uniqueCount="425">
  <si>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</si>
  <si>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</si>
  <si>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</si>
  <si>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</si>
  <si>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</si>
  <si>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</si>
  <si>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</si>
  <si>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</si>
  <si>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</si>
  <si>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</si>
  <si>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</si>
  <si>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</si>
  <si>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</si>
  <si>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</si>
  <si>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</si>
  <si>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</si>
  <si>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</si>
  <si>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</si>
  <si>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</si>
  <si>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</si>
  <si>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</si>
  <si>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</si>
  <si>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</si>
  <si>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</si>
  <si>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</si>
  <si>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</si>
  <si>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</si>
  <si>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</si>
  <si>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</si>
  <si>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</si>
  <si>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</si>
  <si>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</si>
  <si>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</si>
  <si>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</si>
  <si>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</si>
  <si>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</si>
  <si>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</si>
  <si>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</si>
  <si>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</si>
  <si>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</si>
  <si>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</si>
  <si>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</si>
  <si>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</si>
  <si>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</si>
  <si>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</si>
  <si>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</si>
  <si>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</si>
  <si>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</si>
  <si>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</si>
  <si>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</si>
  <si>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</si>
  <si>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</si>
  <si>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</si>
  <si>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</si>
  <si>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</si>
  <si>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</si>
  <si>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</si>
  <si>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</si>
  <si>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</si>
  <si>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</si>
  <si>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</si>
  <si>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</si>
  <si>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</si>
  <si>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</si>
  <si>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</si>
  <si>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</si>
  <si>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</si>
  <si>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</si>
  <si>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</si>
  <si>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</si>
  <si>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</si>
  <si>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</si>
  <si>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</si>
  <si>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</si>
  <si>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</si>
  <si>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</si>
  <si>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</si>
  <si>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</si>
  <si>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</si>
  <si>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</si>
  <si>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</si>
  <si>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</si>
  <si>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</si>
  <si>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</si>
  <si>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</si>
  <si>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</si>
  <si>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</si>
  <si>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</si>
  <si>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</si>
  <si>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</si>
  <si>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</si>
  <si>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</si>
  <si>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</si>
  <si>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</si>
  <si>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</si>
  <si>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</si>
  <si>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</si>
  <si>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</si>
  <si>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</si>
  <si>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</si>
  <si>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</si>
  <si>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</si>
  <si>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</si>
  <si>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</si>
  <si>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</si>
  <si>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</si>
  <si>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</si>
  <si>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</si>
  <si>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</si>
  <si>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</si>
  <si>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</si>
  <si>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</si>
  <si>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</si>
  <si>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</si>
  <si>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</si>
  <si>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</si>
  <si>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</si>
  <si>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</si>
  <si>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</si>
  <si>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</si>
  <si>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</si>
  <si>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</si>
  <si>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</si>
  <si>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</si>
  <si>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</si>
  <si>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</si>
  <si>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</si>
  <si>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</si>
  <si>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</si>
  <si>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</si>
  <si>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</si>
  <si>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</si>
  <si>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</si>
  <si>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</si>
  <si>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</si>
  <si>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</si>
  <si>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</si>
  <si>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</si>
  <si>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</si>
  <si>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</si>
  <si>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</si>
  <si>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</si>
  <si>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</si>
  <si>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</si>
  <si>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</si>
  <si>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</si>
  <si>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</si>
  <si>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</si>
  <si>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</si>
  <si>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</si>
  <si>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</si>
  <si>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</si>
  <si>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</si>
  <si>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</si>
  <si>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</si>
  <si>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</si>
  <si>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</si>
  <si>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</si>
  <si>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</si>
  <si>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</si>
  <si>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</si>
  <si>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</si>
  <si>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</si>
  <si>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</si>
  <si>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</si>
  <si>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</si>
  <si>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</si>
  <si>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</si>
  <si>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</si>
  <si>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</si>
  <si>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</si>
  <si>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</si>
  <si>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</si>
  <si>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</si>
  <si>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</si>
  <si>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</si>
  <si>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</si>
  <si>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</si>
  <si>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</si>
  <si>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</si>
  <si>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</si>
  <si>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</si>
  <si>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</si>
  <si>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</si>
  <si>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</si>
  <si>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</si>
  <si>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</si>
  <si>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</si>
  <si>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</si>
  <si>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</si>
  <si>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</si>
  <si>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</si>
  <si>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</si>
  <si>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</si>
  <si>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</si>
  <si>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</si>
  <si>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</si>
  <si>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</si>
  <si>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Average Participation Per Day </t>
    </r>
    <r>
      <rPr>
        <b/>
        <vertAlign val="superscript"/>
        <sz val="8"/>
        <rFont val="Arial"/>
        <family val="2"/>
      </rPr>
      <t>1/</t>
    </r>
  </si>
  <si>
    <r>
      <t xml:space="preserve">Additional Payment Lunches (60% Criteria) </t>
    </r>
    <r>
      <rPr>
        <b/>
        <vertAlign val="superscript"/>
        <sz val="8"/>
        <rFont val="Arial"/>
        <family val="2"/>
      </rPr>
      <t>1/</t>
    </r>
  </si>
  <si>
    <r>
      <t xml:space="preserve">Average Daily Lunches </t>
    </r>
    <r>
      <rPr>
        <b/>
        <vertAlign val="superscript"/>
        <sz val="8"/>
        <rFont val="Arial"/>
        <family val="2"/>
      </rPr>
      <t>2/</t>
    </r>
  </si>
  <si>
    <r>
      <t xml:space="preserve">Days of Operation </t>
    </r>
    <r>
      <rPr>
        <b/>
        <vertAlign val="superscript"/>
        <sz val="8"/>
        <rFont val="Arial"/>
        <family val="2"/>
      </rPr>
      <t>3/</t>
    </r>
  </si>
  <si>
    <r>
      <t xml:space="preserve">Snacks Served in Area Eligible Schools &amp; Sites </t>
    </r>
    <r>
      <rPr>
        <b/>
        <vertAlign val="superscript"/>
        <sz val="8"/>
        <rFont val="Arial"/>
        <family val="2"/>
      </rPr>
      <t>4/</t>
    </r>
  </si>
  <si>
    <r>
      <t xml:space="preserve">Average Daily Afterschool Snacks </t>
    </r>
    <r>
      <rPr>
        <b/>
        <vertAlign val="superscript"/>
        <sz val="8"/>
        <rFont val="Arial"/>
        <family val="2"/>
      </rPr>
      <t>2/</t>
    </r>
  </si>
  <si>
    <r>
      <t xml:space="preserve">Section 4  </t>
    </r>
    <r>
      <rPr>
        <b/>
        <vertAlign val="superscript"/>
        <sz val="8"/>
        <rFont val="Arial"/>
        <family val="2"/>
      </rPr>
      <t>1/</t>
    </r>
  </si>
  <si>
    <r>
      <t xml:space="preserve">Add. Pay. </t>
    </r>
    <r>
      <rPr>
        <b/>
        <vertAlign val="superscript"/>
        <sz val="8"/>
        <rFont val="Arial"/>
        <family val="2"/>
      </rPr>
      <t>2/</t>
    </r>
  </si>
  <si>
    <r>
      <t xml:space="preserve">Average Daily Breakfasts Total Program </t>
    </r>
    <r>
      <rPr>
        <b/>
        <vertAlign val="superscript"/>
        <sz val="8"/>
        <rFont val="Arial"/>
        <family val="2"/>
      </rPr>
      <t>1/</t>
    </r>
  </si>
  <si>
    <r>
      <t xml:space="preserve">Days of Operation </t>
    </r>
    <r>
      <rPr>
        <b/>
        <vertAlign val="superscript"/>
        <sz val="8"/>
        <rFont val="Arial"/>
        <family val="2"/>
      </rPr>
      <t>2/</t>
    </r>
  </si>
  <si>
    <r>
      <t xml:space="preserve">Cost </t>
    </r>
    <r>
      <rPr>
        <b/>
        <vertAlign val="superscript"/>
        <sz val="8"/>
        <rFont val="Arial"/>
        <family val="2"/>
      </rPr>
      <t>2/</t>
    </r>
  </si>
  <si>
    <r>
      <t xml:space="preserve">All Paid </t>
    </r>
    <r>
      <rPr>
        <b/>
        <vertAlign val="superscript"/>
        <sz val="8"/>
        <rFont val="Arial"/>
        <family val="2"/>
      </rPr>
      <t>1/</t>
    </r>
  </si>
  <si>
    <r>
      <t xml:space="preserve">Total Program 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</si>
  <si>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</si>
  <si>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</si>
  <si>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</si>
  <si>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</si>
  <si>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</si>
  <si>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</si>
  <si>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</si>
  <si>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</si>
  <si>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</si>
  <si>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</si>
  <si>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</si>
  <si>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</si>
  <si>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</si>
  <si>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</si>
  <si>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</si>
  <si>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</si>
  <si>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</si>
  <si>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</si>
  <si>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</si>
  <si>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</si>
  <si>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</si>
  <si>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</si>
  <si>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</si>
  <si>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</si>
  <si>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</si>
  <si>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</si>
  <si>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</si>
  <si>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</si>
  <si>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</si>
  <si>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</si>
  <si>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</si>
  <si>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</si>
  <si>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</si>
  <si>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</si>
  <si>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</si>
  <si>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</si>
  <si>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</si>
  <si>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</si>
  <si>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</si>
  <si>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</si>
  <si>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</si>
  <si>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</si>
  <si>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</si>
  <si>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</si>
  <si>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</si>
  <si>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</si>
  <si>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</si>
  <si>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</si>
  <si>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</si>
  <si>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</si>
  <si>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</si>
  <si>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</si>
  <si>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</si>
  <si>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</si>
  <si>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</si>
  <si>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</si>
  <si>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t xml:space="preserve">1. Does not include estimates for states which have not submitted reports.
</t>
  </si>
  <si>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</si>
  <si>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</si>
  <si>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</si>
  <si>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</si>
  <si>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</si>
  <si>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</si>
  <si>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</si>
  <si>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</si>
  <si>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</si>
  <si>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</si>
  <si>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</si>
  <si>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</si>
  <si>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</si>
  <si>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</si>
  <si>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</si>
  <si>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</si>
  <si>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</si>
  <si>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</si>
  <si>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</si>
  <si>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</si>
  <si>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</si>
  <si>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</si>
  <si>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</si>
  <si>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</si>
  <si>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</si>
  <si>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</si>
  <si>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</si>
  <si>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</si>
  <si>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</si>
  <si>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</si>
  <si>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</si>
  <si>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</si>
  <si>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</si>
  <si>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</si>
  <si>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</si>
  <si>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</si>
  <si>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</si>
  <si>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</si>
  <si>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</si>
  <si>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</si>
  <si>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</si>
  <si>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</si>
  <si>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</si>
  <si>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</si>
  <si>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</si>
  <si>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</si>
  <si>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</si>
  <si>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</si>
  <si>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</si>
  <si>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</si>
  <si>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</si>
  <si>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</si>
  <si>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</si>
  <si>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</si>
  <si>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</si>
  <si>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</si>
  <si>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</si>
  <si>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</si>
  <si>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</si>
  <si>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</si>
  <si>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</si>
  <si>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</si>
  <si>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</si>
  <si>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</si>
  <si>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</si>
  <si>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</si>
  <si>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</si>
  <si>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</si>
  <si>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</si>
  <si>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</si>
  <si>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</si>
  <si>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r>
      <t xml:space="preserve">Total Cash </t>
    </r>
    <r>
      <rPr>
        <b/>
        <vertAlign val="superscript"/>
        <sz val="8"/>
        <rFont val="Arial"/>
        <family val="2"/>
      </rPr>
      <t>4/</t>
    </r>
  </si>
  <si>
    <r>
      <t xml:space="preserve">Comm. &amp; Cash-In-Lieu (Entitlement) </t>
    </r>
    <r>
      <rPr>
        <b/>
        <vertAlign val="superscript"/>
        <sz val="8"/>
        <rFont val="Arial"/>
        <family val="2"/>
      </rPr>
      <t>5/</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</si>
  <si>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</si>
  <si>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</si>
  <si>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</si>
  <si>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</si>
  <si>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</si>
  <si>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</si>
  <si>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</si>
  <si>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</si>
  <si>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</si>
  <si>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</si>
  <si>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</si>
  <si>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</si>
  <si>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</si>
  <si>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</si>
  <si>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</si>
  <si>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</si>
  <si>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</si>
  <si>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</si>
  <si>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</si>
  <si>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</si>
  <si>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</si>
  <si>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</si>
  <si>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</si>
  <si>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</si>
  <si>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</si>
  <si>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</si>
  <si>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</si>
  <si>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</si>
  <si>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</si>
  <si>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</si>
  <si>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</si>
  <si>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</si>
  <si>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</si>
  <si>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</si>
  <si>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</si>
  <si>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</si>
  <si>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</si>
  <si>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</si>
  <si>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</si>
  <si>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</si>
  <si>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</si>
  <si>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</si>
  <si>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</si>
  <si>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</si>
  <si>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</si>
  <si>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</si>
  <si>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</si>
  <si>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</si>
  <si>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</si>
  <si>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</si>
  <si>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</si>
  <si>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</si>
  <si>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</si>
  <si>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</si>
  <si>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</si>
  <si>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</si>
  <si>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</si>
  <si>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1. Does not include bonus commodities. 
2. Data from the SF-269/through FY2010 and the FNS-777/FY2011 onward (reported quarterly).
3. Includes data reported on the SF-425 quarterly for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</si>
  <si>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Expenditures include cash payments, entitlement commodities and cash-in-lieu, and bonus and TEFAP commodities, based on data from the SF-269/through FY2010 and the FNS-777/FY2011 onward (reported quarterly).   Also includes data reported on the SF-425 quarterly for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</si>
  <si>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</si>
  <si>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</si>
  <si>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</si>
  <si>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</si>
  <si>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</si>
  <si>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Excludes USDA bonus foods.
2. Includes Food, Nutrition Services and Administration (NSA), and WIC Other Costs.  See Table 21 for detailed description of WIC Other Costs.  It also includes Farmers Market total federal outlays and unliquidated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</si>
  <si>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Food cost calculations (technical updates/validation as well as coding corrections) were updated in September 2024, which affected program costs reported for FY17-FY24/June.
3. Interim Financial Admin. data are from FNS-153. Final data are from SF-269/SF-425.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</si>
  <si>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2. The September number will continue to change until all multi-year grants of that source year are closed out.  FY 2024 WIC Other Costs include appropriation levels for the following:  Program Evaluation &amp; Monitoring ($12M), Technical Assistance ($400,000), Federal Admin and Oversight ($31.958M), and UPC Database ($1M). Also includes all WIC Pandemic grant outlays and unliquidated obligations.</t>
  </si>
  <si>
    <t>U.S. Summary,  FY 2024 - FY 2025</t>
  </si>
  <si>
    <t>October 2024</t>
  </si>
  <si>
    <t>--</t>
  </si>
  <si>
    <t>FY 2024</t>
  </si>
  <si>
    <t>Total 1 Months</t>
  </si>
  <si>
    <t xml:space="preserve">1. Data provided prior to January Keydata are fragmentary for the current fiscal year. These elements are reported 90 days after the close of the reporting period.
2. Participation data are estimated based on average daily meals served.
</t>
  </si>
  <si>
    <t xml:space="preserve">1. Totals are averaged; fiscal year computations are based on October through May plus September. Subtotals may not add to total due to rounding calculations.
</t>
  </si>
  <si>
    <t xml:space="preserve">1. School districts receive additional Sec. 4 reimbursement when they serve 60% or more of children free or reduced price lunches.
2. Totals are averaged; fiscal year computations are based on October thru May plus September.
3. Sum excludes July and August.
4. All 'AREA ELIGIBLE' schools and sites receive free snacks. 'AREA ELIGIBLE' means a school or site located in the attendance area of a school in which at least 50% of the enrolled children are eligible for free or reduced price meals.
</t>
  </si>
  <si>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Based on earnings (meals x reimbursement rates). Includes earnings for Section 4, Section 11, and meal supplements served under Section 17A.
5. Based on FNS-155/PCIMS/WBSCM data plus Kansas cash-in-lieu (earnings).
</t>
  </si>
  <si>
    <t xml:space="preserve">1. Totals are averaged; fiscal year computations are based on October thru May plus September. Participation data are estimates based on average daily meals served. Subtotals may not add to total due to rounding calculations.
</t>
  </si>
  <si>
    <t xml:space="preserve">1. Totals are averaged; fiscal year computations are based on October thru May plus September.
2. Sum excludes July and August.
</t>
  </si>
  <si>
    <t xml:space="preserve">1. Refers to full-price (paid) meals served in regular and severe-need schools.
2. Based on earnings (meals x reimbursement rates).
</t>
  </si>
  <si>
    <t>Generated from National Data Bank Version 8.2 PUBLIC on 01/10/2025</t>
  </si>
  <si>
    <t>National Data Bank Version 8.2 PUBLIC -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</si>
  <si>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</si>
  <si>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National Data Bank Version 8.2 PUBLIC- U.S. Summary</t>
  </si>
  <si>
    <t>National Data Bank Version 8.2 PUBLIC -U.S.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</si>
</sst>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7"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sz val="7"/>
      <color rgb="FF222222"/>
      <name val="Segoe UI"/>
      <family val="2"/>
    </font>
    <font>
      <b/>
      <sz val="10"/>
      <color theme="1"/>
      <name val="Arial"/>
      <family val="2"/>
    </font>
    <font>
      <sz val="10"/>
      <color rgb="FF222222"/>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7">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14" fontId="1" fillId="0" borderId="0" xfId="0" applyNumberFormat="1" applyFont="1" applyAlignment="1">
      <alignment horizontal="right"/>
    </xf>
    <xf numFmtId="0" fontId="1" fillId="0" borderId="0" xfId="0" applyFont="1" applyAlignment="1">
      <alignment horizontal="center"/>
    </xf>
    <xf numFmtId="0" fontId="1" fillId="0" borderId="4" xfId="0" applyFont="1" applyBorder="1"/>
    <xf numFmtId="0" fontId="1" fillId="0" borderId="1" xfId="0" applyFont="1" applyBorder="1"/>
    <xf numFmtId="0" fontId="1" fillId="0" borderId="0" xfId="0" applyFont="1" applyAlignment="1">
      <alignment horizontal="left" vertical="top"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left" wrapText="1"/>
    </xf>
    <xf numFmtId="0" fontId="2" fillId="3" borderId="0" xfId="0" applyFont="1" applyFill="1" applyAlignment="1">
      <alignment horizontal="center" vertical="center"/>
    </xf>
    <xf numFmtId="0" fontId="9" fillId="3" borderId="1" xfId="0" applyFont="1" applyFill="1" applyBorder="1" applyAlignment="1">
      <alignment horizontal="center" vertical="center"/>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2" fillId="3" borderId="11"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xf>
    <xf numFmtId="0" fontId="4" fillId="0" borderId="0" xfId="0" applyFont="1" applyAlignment="1">
      <alignment horizontal="left"/>
    </xf>
    <xf numFmtId="0" fontId="2" fillId="5" borderId="11" xfId="0" applyFont="1" applyFill="1" applyBorder="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2" fillId="5" borderId="0" xfId="0" applyFont="1" applyFill="1" applyAlignment="1">
      <alignment horizontal="center"/>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xf>
    <xf numFmtId="0" fontId="1" fillId="0" borderId="4" xfId="0" applyFont="1" applyBorder="1" applyAlignment="1">
      <alignment horizontal="center"/>
    </xf>
    <xf numFmtId="0" fontId="14" fillId="0" borderId="0" xfId="0" applyFont="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heetViews>
  <sheetFormatPr defaultRowHeight="12.5" x14ac:dyDescent="0.25"/>
  <cols>
    <col min="1" max="1" width="31.453125" customWidth="1"/>
    <col min="2" max="2" width="60" customWidth="1"/>
    <col min="3" max="3" width="30" customWidth="1"/>
  </cols>
  <sheetData>
    <row r="1" spans="1:3" ht="24" customHeight="1" x14ac:dyDescent="0.25"/>
    <row r="2" spans="1:3" ht="24" customHeight="1" x14ac:dyDescent="0.25"/>
    <row r="3" spans="1:3" ht="12" customHeight="1" x14ac:dyDescent="0.25">
      <c r="A3" s="82" t="s">
        <v>0</v>
      </c>
      <c r="B3" s="82"/>
      <c r="C3" s="82"/>
    </row>
    <row r="4" spans="1:3" ht="12" customHeight="1" x14ac:dyDescent="0.25">
      <c r="A4" s="82" t="s">
        <v>1</v>
      </c>
      <c r="B4" s="82"/>
      <c r="C4" s="82"/>
    </row>
    <row r="5" spans="1:3" ht="24" customHeight="1" x14ac:dyDescent="0.25"/>
    <row r="6" spans="1:3" ht="24" customHeight="1" x14ac:dyDescent="0.25"/>
    <row r="7" spans="1:3" ht="24" customHeight="1" x14ac:dyDescent="0.25"/>
    <row r="8" spans="1:3" ht="24" customHeight="1" x14ac:dyDescent="0.25">
      <c r="A8" s="82" t="s">
        <v>408</v>
      </c>
      <c r="B8" s="82"/>
      <c r="C8" s="82"/>
    </row>
    <row r="9" spans="1:3" ht="24" customHeight="1" x14ac:dyDescent="0.25">
      <c r="A9" s="82" t="s">
        <v>420</v>
      </c>
      <c r="B9" s="82"/>
      <c r="C9" s="82"/>
    </row>
    <row r="10" spans="1:3" ht="24" customHeight="1" x14ac:dyDescent="0.25">
      <c r="A10" s="82" t="s">
        <v>409</v>
      </c>
      <c r="B10" s="82"/>
      <c r="C10" s="82"/>
    </row>
    <row r="11" spans="1:3" ht="24" customHeight="1" x14ac:dyDescent="0.25"/>
    <row r="12" spans="1:3" ht="24" customHeight="1" x14ac:dyDescent="0.25"/>
    <row r="13" spans="1:3" ht="24" customHeight="1" x14ac:dyDescent="0.25">
      <c r="A13" s="82" t="s">
        <v>345</v>
      </c>
      <c r="B13" s="82"/>
      <c r="C13" s="82"/>
    </row>
    <row r="14" spans="1:3" ht="24" customHeight="1" x14ac:dyDescent="0.25">
      <c r="A14" s="82" t="s">
        <v>2</v>
      </c>
      <c r="B14" s="82"/>
      <c r="C14" s="82"/>
    </row>
    <row r="15" spans="1:3" ht="24" customHeight="1" x14ac:dyDescent="0.25">
      <c r="A15" s="82" t="s">
        <v>3</v>
      </c>
      <c r="B15" s="82"/>
      <c r="C15" s="82"/>
    </row>
    <row r="16" spans="1:3" ht="24" customHeight="1" x14ac:dyDescent="0.25">
      <c r="A16" s="82" t="s">
        <v>4</v>
      </c>
      <c r="B16" s="82"/>
      <c r="C16" s="82"/>
    </row>
    <row r="17" spans="1:3" ht="24" customHeight="1" x14ac:dyDescent="0.25">
      <c r="A17" s="82" t="s">
        <v>5</v>
      </c>
      <c r="B17" s="82"/>
      <c r="C17" s="82"/>
    </row>
    <row r="18" spans="1:3" ht="12" customHeight="1" x14ac:dyDescent="0.25"/>
    <row r="19" spans="1:3" ht="12" customHeight="1" x14ac:dyDescent="0.25"/>
    <row r="20" spans="1:3" ht="7.5" customHeight="1" x14ac:dyDescent="0.25">
      <c r="A20" s="83"/>
      <c r="B20" s="83"/>
      <c r="C20" s="83"/>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4"/>
      <c r="B25" s="84"/>
      <c r="C25" s="84"/>
    </row>
  </sheetData>
  <mergeCells count="12">
    <mergeCell ref="A25:C25"/>
    <mergeCell ref="A10:C10"/>
    <mergeCell ref="A13:C13"/>
    <mergeCell ref="A14:C14"/>
    <mergeCell ref="A15:C15"/>
    <mergeCell ref="A16:C16"/>
    <mergeCell ref="A17:C17"/>
    <mergeCell ref="A3:C3"/>
    <mergeCell ref="A4:C4"/>
    <mergeCell ref="A8:C8"/>
    <mergeCell ref="A9:C9"/>
    <mergeCell ref="A20:C20"/>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37"/>
  <sheetViews>
    <sheetView showGridLines="0" workbookViewId="0">
      <selection sqref="A1:G1"/>
    </sheetView>
  </sheetViews>
  <sheetFormatPr defaultRowHeight="12.5" x14ac:dyDescent="0.25"/>
  <cols>
    <col min="1" max="8" width="11.453125" customWidth="1"/>
  </cols>
  <sheetData>
    <row r="1" spans="1:8" ht="12" customHeight="1" x14ac:dyDescent="0.25">
      <c r="A1" s="90" t="s">
        <v>421</v>
      </c>
      <c r="B1" s="90"/>
      <c r="C1" s="90"/>
      <c r="D1" s="90"/>
      <c r="E1" s="90"/>
      <c r="F1" s="90"/>
      <c r="G1" s="90"/>
      <c r="H1" s="81">
        <v>45667</v>
      </c>
    </row>
    <row r="2" spans="1:8" ht="12" customHeight="1" x14ac:dyDescent="0.25">
      <c r="A2" s="92" t="s">
        <v>81</v>
      </c>
      <c r="B2" s="92"/>
      <c r="C2" s="92"/>
      <c r="D2" s="92"/>
      <c r="E2" s="92"/>
      <c r="F2" s="92"/>
      <c r="G2" s="92"/>
      <c r="H2" s="1"/>
    </row>
    <row r="3" spans="1:8" ht="24" customHeight="1" x14ac:dyDescent="0.25">
      <c r="A3" s="94" t="s">
        <v>50</v>
      </c>
      <c r="B3" s="86" t="s">
        <v>199</v>
      </c>
      <c r="C3" s="86" t="s">
        <v>82</v>
      </c>
      <c r="D3" s="86" t="s">
        <v>200</v>
      </c>
      <c r="E3" s="86" t="s">
        <v>201</v>
      </c>
      <c r="F3" s="86" t="s">
        <v>202</v>
      </c>
      <c r="G3" s="86" t="s">
        <v>83</v>
      </c>
      <c r="H3" s="88" t="s">
        <v>203</v>
      </c>
    </row>
    <row r="4" spans="1:8" ht="24" customHeight="1" x14ac:dyDescent="0.25">
      <c r="A4" s="95"/>
      <c r="B4" s="87"/>
      <c r="C4" s="87"/>
      <c r="D4" s="87"/>
      <c r="E4" s="87"/>
      <c r="F4" s="87"/>
      <c r="G4" s="87"/>
      <c r="H4" s="89"/>
    </row>
    <row r="5" spans="1:8" ht="12" customHeight="1" x14ac:dyDescent="0.25">
      <c r="A5" s="1"/>
      <c r="B5" s="83" t="str">
        <f>REPT("-",80)&amp;" Number "&amp;REPT("-",150)</f>
        <v>-------------------------------------------------------------------------------- Number ------------------------------------------------------------------------------------------------------------------------------------------------------</v>
      </c>
      <c r="C5" s="83"/>
      <c r="D5" s="83"/>
      <c r="E5" s="83"/>
      <c r="F5" s="83"/>
      <c r="G5" s="83"/>
      <c r="H5" s="83"/>
    </row>
    <row r="6" spans="1:8" ht="12" customHeight="1" x14ac:dyDescent="0.25">
      <c r="A6" s="3" t="s">
        <v>411</v>
      </c>
    </row>
    <row r="7" spans="1:8" ht="12" customHeight="1" x14ac:dyDescent="0.25">
      <c r="A7" s="2" t="str">
        <f>"Oct "&amp;RIGHT(A6,4)-1</f>
        <v>Oct 2023</v>
      </c>
      <c r="B7" s="11">
        <v>384452229</v>
      </c>
      <c r="C7" s="11">
        <v>553981495</v>
      </c>
      <c r="D7" s="11">
        <v>27894881</v>
      </c>
      <c r="E7" s="16">
        <v>19.8596</v>
      </c>
      <c r="F7" s="11">
        <v>17957344</v>
      </c>
      <c r="G7" s="11">
        <v>19218321</v>
      </c>
      <c r="H7" s="11">
        <v>1264806</v>
      </c>
    </row>
    <row r="8" spans="1:8" ht="12" customHeight="1" x14ac:dyDescent="0.25">
      <c r="A8" s="2" t="str">
        <f>"Nov "&amp;RIGHT(A6,4)-1</f>
        <v>Nov 2023</v>
      </c>
      <c r="B8" s="11">
        <v>330383360</v>
      </c>
      <c r="C8" s="11">
        <v>478408996</v>
      </c>
      <c r="D8" s="11">
        <v>27887430</v>
      </c>
      <c r="E8" s="16">
        <v>17.155000000000001</v>
      </c>
      <c r="F8" s="11">
        <v>16442654</v>
      </c>
      <c r="G8" s="11">
        <v>17608926</v>
      </c>
      <c r="H8" s="11">
        <v>1408702</v>
      </c>
    </row>
    <row r="9" spans="1:8" ht="12" customHeight="1" x14ac:dyDescent="0.25">
      <c r="A9" s="2" t="str">
        <f>"Dec "&amp;RIGHT(A6,4)-1</f>
        <v>Dec 2023</v>
      </c>
      <c r="B9" s="11">
        <v>259016080</v>
      </c>
      <c r="C9" s="11">
        <v>379013248</v>
      </c>
      <c r="D9" s="11">
        <v>27084598</v>
      </c>
      <c r="E9" s="16">
        <v>13.9937</v>
      </c>
      <c r="F9" s="11">
        <v>12587107</v>
      </c>
      <c r="G9" s="11">
        <v>13583865</v>
      </c>
      <c r="H9" s="11">
        <v>1297878</v>
      </c>
    </row>
    <row r="10" spans="1:8" ht="12" customHeight="1" x14ac:dyDescent="0.25">
      <c r="A10" s="2" t="str">
        <f>"Jan "&amp;RIGHT(A6,4)</f>
        <v>Jan 2024</v>
      </c>
      <c r="B10" s="11">
        <v>320589925</v>
      </c>
      <c r="C10" s="11">
        <v>467649631</v>
      </c>
      <c r="D10" s="11">
        <v>27415107</v>
      </c>
      <c r="E10" s="16">
        <v>17.0581</v>
      </c>
      <c r="F10" s="11">
        <v>15920206</v>
      </c>
      <c r="G10" s="11">
        <v>17119207</v>
      </c>
      <c r="H10" s="11">
        <v>1287308</v>
      </c>
    </row>
    <row r="11" spans="1:8" ht="12" customHeight="1" x14ac:dyDescent="0.25">
      <c r="A11" s="2" t="str">
        <f>"Feb "&amp;RIGHT(A6,4)</f>
        <v>Feb 2024</v>
      </c>
      <c r="B11" s="11">
        <v>365584145</v>
      </c>
      <c r="C11" s="11">
        <v>524863358</v>
      </c>
      <c r="D11" s="11">
        <v>27664283</v>
      </c>
      <c r="E11" s="16">
        <v>18.9726</v>
      </c>
      <c r="F11" s="11">
        <v>17923610</v>
      </c>
      <c r="G11" s="11">
        <v>19170402</v>
      </c>
      <c r="H11" s="11">
        <v>1334918</v>
      </c>
    </row>
    <row r="12" spans="1:8" ht="12" customHeight="1" x14ac:dyDescent="0.25">
      <c r="A12" s="2" t="str">
        <f>"Mar "&amp;RIGHT(A6,4)</f>
        <v>Mar 2024</v>
      </c>
      <c r="B12" s="11">
        <v>320302725</v>
      </c>
      <c r="C12" s="11">
        <v>463464261</v>
      </c>
      <c r="D12" s="11">
        <v>27461351</v>
      </c>
      <c r="E12" s="16">
        <v>16.876999999999999</v>
      </c>
      <c r="F12" s="11">
        <v>16198383</v>
      </c>
      <c r="G12" s="11">
        <v>17607250</v>
      </c>
      <c r="H12" s="11">
        <v>1111812</v>
      </c>
    </row>
    <row r="13" spans="1:8" ht="12" customHeight="1" x14ac:dyDescent="0.25">
      <c r="A13" s="2" t="str">
        <f>"Apr "&amp;RIGHT(A6,4)</f>
        <v>Apr 2024</v>
      </c>
      <c r="B13" s="11">
        <v>369373609</v>
      </c>
      <c r="C13" s="11">
        <v>532854063</v>
      </c>
      <c r="D13" s="11">
        <v>27680890</v>
      </c>
      <c r="E13" s="16">
        <v>19.2499</v>
      </c>
      <c r="F13" s="11">
        <v>17247134</v>
      </c>
      <c r="G13" s="11">
        <v>18445589</v>
      </c>
      <c r="H13" s="11">
        <v>1383145</v>
      </c>
    </row>
    <row r="14" spans="1:8" ht="12" customHeight="1" x14ac:dyDescent="0.25">
      <c r="A14" s="2" t="str">
        <f>"May "&amp;RIGHT(A6,4)</f>
        <v>May 2024</v>
      </c>
      <c r="B14" s="11">
        <v>352052976</v>
      </c>
      <c r="C14" s="11">
        <v>513174244</v>
      </c>
      <c r="D14" s="11">
        <v>26493098</v>
      </c>
      <c r="E14" s="16">
        <v>19.370100000000001</v>
      </c>
      <c r="F14" s="11">
        <v>15565347</v>
      </c>
      <c r="G14" s="11">
        <v>16757012</v>
      </c>
      <c r="H14" s="11">
        <v>1177652</v>
      </c>
    </row>
    <row r="15" spans="1:8" ht="12" customHeight="1" x14ac:dyDescent="0.25">
      <c r="A15" s="2" t="str">
        <f>"Jun "&amp;RIGHT(A6,4)</f>
        <v>Jun 2024</v>
      </c>
      <c r="B15" s="11">
        <v>67048326</v>
      </c>
      <c r="C15" s="11">
        <v>94699868</v>
      </c>
      <c r="D15" s="11">
        <v>9630010</v>
      </c>
      <c r="E15" s="16">
        <v>9.8338000000000001</v>
      </c>
      <c r="F15" s="11">
        <v>3961578</v>
      </c>
      <c r="G15" s="11">
        <v>4420112</v>
      </c>
      <c r="H15" s="11">
        <v>693231</v>
      </c>
    </row>
    <row r="16" spans="1:8" ht="12" customHeight="1" x14ac:dyDescent="0.25">
      <c r="A16" s="2" t="str">
        <f>"Jul "&amp;RIGHT(A6,4)</f>
        <v>Jul 2024</v>
      </c>
      <c r="B16" s="11">
        <v>14950570</v>
      </c>
      <c r="C16" s="11">
        <v>17992368</v>
      </c>
      <c r="D16" s="11">
        <v>1413901</v>
      </c>
      <c r="E16" s="16">
        <v>12.725300000000001</v>
      </c>
      <c r="F16" s="11">
        <v>1691393</v>
      </c>
      <c r="G16" s="11">
        <v>1899491</v>
      </c>
      <c r="H16" s="11">
        <v>141698</v>
      </c>
    </row>
    <row r="17" spans="1:8" ht="12" customHeight="1" x14ac:dyDescent="0.25">
      <c r="A17" s="2" t="str">
        <f>"Aug "&amp;RIGHT(A6,4)</f>
        <v>Aug 2024</v>
      </c>
      <c r="B17" s="11">
        <v>215013306</v>
      </c>
      <c r="C17" s="11">
        <v>283192487</v>
      </c>
      <c r="D17" s="11">
        <v>20832592</v>
      </c>
      <c r="E17" s="16">
        <v>13.5937</v>
      </c>
      <c r="F17" s="11">
        <v>8174996</v>
      </c>
      <c r="G17" s="11">
        <v>8645931</v>
      </c>
      <c r="H17" s="11">
        <v>636125</v>
      </c>
    </row>
    <row r="18" spans="1:8" ht="12" customHeight="1" x14ac:dyDescent="0.25">
      <c r="A18" s="2" t="str">
        <f>"Sep "&amp;RIGHT(A6,4)</f>
        <v>Sep 2024</v>
      </c>
      <c r="B18" s="11">
        <v>370495211</v>
      </c>
      <c r="C18" s="11">
        <v>531423351</v>
      </c>
      <c r="D18" s="11">
        <v>27779872</v>
      </c>
      <c r="E18" s="16">
        <v>19.129799999999999</v>
      </c>
      <c r="F18" s="11">
        <v>14843489</v>
      </c>
      <c r="G18" s="11">
        <v>15962808</v>
      </c>
      <c r="H18" s="11">
        <v>1161085</v>
      </c>
    </row>
    <row r="19" spans="1:8" ht="12" customHeight="1" x14ac:dyDescent="0.25">
      <c r="A19" s="12" t="s">
        <v>55</v>
      </c>
      <c r="B19" s="13">
        <v>3369262462</v>
      </c>
      <c r="C19" s="13">
        <v>4840717370</v>
      </c>
      <c r="D19" s="13">
        <v>27484612.222199999</v>
      </c>
      <c r="E19" s="17">
        <v>171.49959999999999</v>
      </c>
      <c r="F19" s="13">
        <v>158513241</v>
      </c>
      <c r="G19" s="13">
        <v>170438914</v>
      </c>
      <c r="H19" s="13">
        <v>1269700.6666999999</v>
      </c>
    </row>
    <row r="20" spans="1:8" ht="12" customHeight="1" x14ac:dyDescent="0.25">
      <c r="A20" s="14" t="s">
        <v>412</v>
      </c>
      <c r="B20" s="15">
        <v>384452229</v>
      </c>
      <c r="C20" s="15">
        <v>553981495</v>
      </c>
      <c r="D20" s="15">
        <v>27894881</v>
      </c>
      <c r="E20" s="18">
        <v>19.8596</v>
      </c>
      <c r="F20" s="15">
        <v>17957344</v>
      </c>
      <c r="G20" s="15">
        <v>19218321</v>
      </c>
      <c r="H20" s="15">
        <v>1264806</v>
      </c>
    </row>
    <row r="21" spans="1:8" ht="12" customHeight="1" x14ac:dyDescent="0.25">
      <c r="A21" s="3" t="str">
        <f>"FY "&amp;RIGHT(A6,4)+1</f>
        <v>FY 2025</v>
      </c>
    </row>
    <row r="22" spans="1:8" ht="12" customHeight="1" x14ac:dyDescent="0.25">
      <c r="A22" s="2" t="str">
        <f>"Oct "&amp;RIGHT(A6,4)</f>
        <v>Oct 2024</v>
      </c>
      <c r="B22" s="11">
        <v>375087697</v>
      </c>
      <c r="C22" s="11">
        <v>563705051</v>
      </c>
      <c r="D22" s="11">
        <v>27808465</v>
      </c>
      <c r="E22" s="16">
        <v>20.271000000000001</v>
      </c>
      <c r="F22" s="11">
        <v>14069363</v>
      </c>
      <c r="G22" s="11">
        <v>18355288</v>
      </c>
      <c r="H22" s="11">
        <v>1166377</v>
      </c>
    </row>
    <row r="23" spans="1:8" ht="12" customHeight="1" x14ac:dyDescent="0.25">
      <c r="A23" s="2" t="str">
        <f>"Nov "&amp;RIGHT(A6,4)</f>
        <v>Nov 2024</v>
      </c>
      <c r="B23" s="11" t="s">
        <v>410</v>
      </c>
      <c r="C23" s="11" t="s">
        <v>410</v>
      </c>
      <c r="D23" s="11" t="s">
        <v>410</v>
      </c>
      <c r="E23" s="16" t="s">
        <v>410</v>
      </c>
      <c r="F23" s="11" t="s">
        <v>410</v>
      </c>
      <c r="G23" s="11" t="s">
        <v>410</v>
      </c>
      <c r="H23" s="11" t="s">
        <v>410</v>
      </c>
    </row>
    <row r="24" spans="1:8" ht="12" customHeight="1" x14ac:dyDescent="0.25">
      <c r="A24" s="2" t="str">
        <f>"Dec "&amp;RIGHT(A6,4)</f>
        <v>Dec 2024</v>
      </c>
      <c r="B24" s="11" t="s">
        <v>410</v>
      </c>
      <c r="C24" s="11" t="s">
        <v>410</v>
      </c>
      <c r="D24" s="11" t="s">
        <v>410</v>
      </c>
      <c r="E24" s="16" t="s">
        <v>410</v>
      </c>
      <c r="F24" s="11" t="s">
        <v>410</v>
      </c>
      <c r="G24" s="11" t="s">
        <v>410</v>
      </c>
      <c r="H24" s="11" t="s">
        <v>410</v>
      </c>
    </row>
    <row r="25" spans="1:8" ht="12" customHeight="1" x14ac:dyDescent="0.25">
      <c r="A25" s="2" t="str">
        <f>"Jan "&amp;RIGHT(A6,4)+1</f>
        <v>Jan 2025</v>
      </c>
      <c r="B25" s="11" t="s">
        <v>410</v>
      </c>
      <c r="C25" s="11" t="s">
        <v>410</v>
      </c>
      <c r="D25" s="11" t="s">
        <v>410</v>
      </c>
      <c r="E25" s="16" t="s">
        <v>410</v>
      </c>
      <c r="F25" s="11" t="s">
        <v>410</v>
      </c>
      <c r="G25" s="11" t="s">
        <v>410</v>
      </c>
      <c r="H25" s="11" t="s">
        <v>410</v>
      </c>
    </row>
    <row r="26" spans="1:8" ht="12" customHeight="1" x14ac:dyDescent="0.25">
      <c r="A26" s="2" t="str">
        <f>"Feb "&amp;RIGHT(A6,4)+1</f>
        <v>Feb 2025</v>
      </c>
      <c r="B26" s="11" t="s">
        <v>410</v>
      </c>
      <c r="C26" s="11" t="s">
        <v>410</v>
      </c>
      <c r="D26" s="11" t="s">
        <v>410</v>
      </c>
      <c r="E26" s="16" t="s">
        <v>410</v>
      </c>
      <c r="F26" s="11" t="s">
        <v>410</v>
      </c>
      <c r="G26" s="11" t="s">
        <v>410</v>
      </c>
      <c r="H26" s="11" t="s">
        <v>410</v>
      </c>
    </row>
    <row r="27" spans="1:8" ht="12" customHeight="1" x14ac:dyDescent="0.25">
      <c r="A27" s="2" t="str">
        <f>"Mar "&amp;RIGHT(A6,4)+1</f>
        <v>Mar 2025</v>
      </c>
      <c r="B27" s="11" t="s">
        <v>410</v>
      </c>
      <c r="C27" s="11" t="s">
        <v>410</v>
      </c>
      <c r="D27" s="11" t="s">
        <v>410</v>
      </c>
      <c r="E27" s="16" t="s">
        <v>410</v>
      </c>
      <c r="F27" s="11" t="s">
        <v>410</v>
      </c>
      <c r="G27" s="11" t="s">
        <v>410</v>
      </c>
      <c r="H27" s="11" t="s">
        <v>410</v>
      </c>
    </row>
    <row r="28" spans="1:8" ht="12" customHeight="1" x14ac:dyDescent="0.25">
      <c r="A28" s="2" t="str">
        <f>"Apr "&amp;RIGHT(A6,4)+1</f>
        <v>Apr 2025</v>
      </c>
      <c r="B28" s="11" t="s">
        <v>410</v>
      </c>
      <c r="C28" s="11" t="s">
        <v>410</v>
      </c>
      <c r="D28" s="11" t="s">
        <v>410</v>
      </c>
      <c r="E28" s="16" t="s">
        <v>410</v>
      </c>
      <c r="F28" s="11" t="s">
        <v>410</v>
      </c>
      <c r="G28" s="11" t="s">
        <v>410</v>
      </c>
      <c r="H28" s="11" t="s">
        <v>410</v>
      </c>
    </row>
    <row r="29" spans="1:8" ht="12" customHeight="1" x14ac:dyDescent="0.25">
      <c r="A29" s="2" t="str">
        <f>"May "&amp;RIGHT(A6,4)+1</f>
        <v>May 2025</v>
      </c>
      <c r="B29" s="11" t="s">
        <v>410</v>
      </c>
      <c r="C29" s="11" t="s">
        <v>410</v>
      </c>
      <c r="D29" s="11" t="s">
        <v>410</v>
      </c>
      <c r="E29" s="16" t="s">
        <v>410</v>
      </c>
      <c r="F29" s="11" t="s">
        <v>410</v>
      </c>
      <c r="G29" s="11" t="s">
        <v>410</v>
      </c>
      <c r="H29" s="11" t="s">
        <v>410</v>
      </c>
    </row>
    <row r="30" spans="1:8" ht="12" customHeight="1" x14ac:dyDescent="0.25">
      <c r="A30" s="2" t="str">
        <f>"Jun "&amp;RIGHT(A6,4)+1</f>
        <v>Jun 2025</v>
      </c>
      <c r="B30" s="11" t="s">
        <v>410</v>
      </c>
      <c r="C30" s="11" t="s">
        <v>410</v>
      </c>
      <c r="D30" s="11" t="s">
        <v>410</v>
      </c>
      <c r="E30" s="16" t="s">
        <v>410</v>
      </c>
      <c r="F30" s="11" t="s">
        <v>410</v>
      </c>
      <c r="G30" s="11" t="s">
        <v>410</v>
      </c>
      <c r="H30" s="11" t="s">
        <v>410</v>
      </c>
    </row>
    <row r="31" spans="1:8" ht="12" customHeight="1" x14ac:dyDescent="0.25">
      <c r="A31" s="2" t="str">
        <f>"Jul "&amp;RIGHT(A6,4)+1</f>
        <v>Jul 2025</v>
      </c>
      <c r="B31" s="11" t="s">
        <v>410</v>
      </c>
      <c r="C31" s="11" t="s">
        <v>410</v>
      </c>
      <c r="D31" s="11" t="s">
        <v>410</v>
      </c>
      <c r="E31" s="16" t="s">
        <v>410</v>
      </c>
      <c r="F31" s="11" t="s">
        <v>410</v>
      </c>
      <c r="G31" s="11" t="s">
        <v>410</v>
      </c>
      <c r="H31" s="11" t="s">
        <v>410</v>
      </c>
    </row>
    <row r="32" spans="1:8" ht="12" customHeight="1" x14ac:dyDescent="0.25">
      <c r="A32" s="2" t="str">
        <f>"Aug "&amp;RIGHT(A6,4)+1</f>
        <v>Aug 2025</v>
      </c>
      <c r="B32" s="11" t="s">
        <v>410</v>
      </c>
      <c r="C32" s="11" t="s">
        <v>410</v>
      </c>
      <c r="D32" s="11" t="s">
        <v>410</v>
      </c>
      <c r="E32" s="16" t="s">
        <v>410</v>
      </c>
      <c r="F32" s="11" t="s">
        <v>410</v>
      </c>
      <c r="G32" s="11" t="s">
        <v>410</v>
      </c>
      <c r="H32" s="11" t="s">
        <v>410</v>
      </c>
    </row>
    <row r="33" spans="1:8" ht="12" customHeight="1" x14ac:dyDescent="0.25">
      <c r="A33" s="2" t="str">
        <f>"Sep "&amp;RIGHT(A6,4)+1</f>
        <v>Sep 2025</v>
      </c>
      <c r="B33" s="11" t="s">
        <v>410</v>
      </c>
      <c r="C33" s="11" t="s">
        <v>410</v>
      </c>
      <c r="D33" s="11" t="s">
        <v>410</v>
      </c>
      <c r="E33" s="16" t="s">
        <v>410</v>
      </c>
      <c r="F33" s="11" t="s">
        <v>410</v>
      </c>
      <c r="G33" s="11" t="s">
        <v>410</v>
      </c>
      <c r="H33" s="11" t="s">
        <v>410</v>
      </c>
    </row>
    <row r="34" spans="1:8" ht="12" customHeight="1" x14ac:dyDescent="0.25">
      <c r="A34" s="12" t="s">
        <v>55</v>
      </c>
      <c r="B34" s="13">
        <v>375087697</v>
      </c>
      <c r="C34" s="13">
        <v>563705051</v>
      </c>
      <c r="D34" s="13">
        <v>27808465</v>
      </c>
      <c r="E34" s="17">
        <v>20.271000000000001</v>
      </c>
      <c r="F34" s="13">
        <v>14069363</v>
      </c>
      <c r="G34" s="13">
        <v>18355288</v>
      </c>
      <c r="H34" s="13">
        <v>1166377</v>
      </c>
    </row>
    <row r="35" spans="1:8" ht="12" customHeight="1" x14ac:dyDescent="0.25">
      <c r="A35" s="14" t="str">
        <f>"Total "&amp;MID(A20,7,LEN(A20)-13)&amp;" Months"</f>
        <v>Total 1 Months</v>
      </c>
      <c r="B35" s="15">
        <v>375087697</v>
      </c>
      <c r="C35" s="15">
        <v>563705051</v>
      </c>
      <c r="D35" s="15">
        <v>27808465</v>
      </c>
      <c r="E35" s="18">
        <v>20.271000000000001</v>
      </c>
      <c r="F35" s="15">
        <v>14069363</v>
      </c>
      <c r="G35" s="15">
        <v>18355288</v>
      </c>
      <c r="H35" s="15">
        <v>1166377</v>
      </c>
    </row>
    <row r="36" spans="1:8" ht="12" customHeight="1" x14ac:dyDescent="0.25">
      <c r="A36" s="83"/>
      <c r="B36" s="83"/>
      <c r="C36" s="83"/>
      <c r="D36" s="83"/>
      <c r="E36" s="83"/>
      <c r="F36" s="83"/>
      <c r="G36" s="83"/>
      <c r="H36" s="83"/>
    </row>
    <row r="37" spans="1:8" ht="70" customHeight="1" x14ac:dyDescent="0.25">
      <c r="A37" s="85" t="s">
        <v>415</v>
      </c>
      <c r="B37" s="85"/>
      <c r="C37" s="85"/>
      <c r="D37" s="85"/>
      <c r="E37" s="85"/>
      <c r="F37" s="85"/>
      <c r="G37" s="85"/>
      <c r="H37" s="85"/>
    </row>
  </sheetData>
  <mergeCells count="13">
    <mergeCell ref="A36:H36"/>
    <mergeCell ref="A37:H37"/>
    <mergeCell ref="A3:A4"/>
    <mergeCell ref="B3:B4"/>
    <mergeCell ref="C3:C4"/>
    <mergeCell ref="D3:D4"/>
    <mergeCell ref="E3:E4"/>
    <mergeCell ref="F3:F4"/>
    <mergeCell ref="A1:G1"/>
    <mergeCell ref="A2:G2"/>
    <mergeCell ref="G3:G4"/>
    <mergeCell ref="H3:H4"/>
    <mergeCell ref="B5:H5"/>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84</v>
      </c>
      <c r="B2" s="92"/>
      <c r="C2" s="92"/>
      <c r="D2" s="92"/>
      <c r="E2" s="92"/>
      <c r="F2" s="92"/>
      <c r="G2" s="92"/>
      <c r="H2" s="92"/>
      <c r="I2" s="92"/>
      <c r="J2" s="92"/>
      <c r="K2" s="1"/>
    </row>
    <row r="3" spans="1:11" ht="24" customHeight="1" x14ac:dyDescent="0.25">
      <c r="A3" s="94" t="s">
        <v>50</v>
      </c>
      <c r="B3" s="89" t="s">
        <v>85</v>
      </c>
      <c r="C3" s="89"/>
      <c r="D3" s="87"/>
      <c r="E3" s="89" t="s">
        <v>204</v>
      </c>
      <c r="F3" s="89"/>
      <c r="G3" s="89"/>
      <c r="H3" s="87"/>
      <c r="I3" s="86" t="s">
        <v>339</v>
      </c>
      <c r="J3" s="86" t="s">
        <v>340</v>
      </c>
      <c r="K3" s="88" t="s">
        <v>58</v>
      </c>
    </row>
    <row r="4" spans="1:11" ht="24" customHeight="1" x14ac:dyDescent="0.25">
      <c r="A4" s="95"/>
      <c r="B4" s="10" t="s">
        <v>78</v>
      </c>
      <c r="C4" s="10" t="s">
        <v>79</v>
      </c>
      <c r="D4" s="10" t="s">
        <v>55</v>
      </c>
      <c r="E4" s="10" t="s">
        <v>86</v>
      </c>
      <c r="F4" s="10" t="s">
        <v>205</v>
      </c>
      <c r="G4" s="10" t="s">
        <v>338</v>
      </c>
      <c r="H4" s="10" t="s">
        <v>55</v>
      </c>
      <c r="I4" s="87"/>
      <c r="J4" s="87"/>
      <c r="K4" s="89"/>
    </row>
    <row r="5" spans="1:11" ht="12" customHeight="1" x14ac:dyDescent="0.25">
      <c r="A5" s="1"/>
      <c r="B5" s="83" t="str">
        <f>REPT("-",108)&amp;" Dollars "&amp;REPT("-",108)</f>
        <v>------------------------------------------------------------------------------------------------------------ Dollars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1480385742.01</v>
      </c>
      <c r="C7" s="11">
        <v>63573055.109999999</v>
      </c>
      <c r="D7" s="11">
        <v>1543958797.1199999</v>
      </c>
      <c r="E7" s="11">
        <v>222560089.22999999</v>
      </c>
      <c r="F7" s="11">
        <v>7689044.5800000001</v>
      </c>
      <c r="G7" s="11">
        <v>42775651.119999997</v>
      </c>
      <c r="H7" s="11">
        <v>273024784.93000001</v>
      </c>
      <c r="I7" s="11">
        <v>1816983582.05</v>
      </c>
      <c r="J7" s="11">
        <v>198952413.67500001</v>
      </c>
      <c r="K7" s="11">
        <v>2015935995.7249999</v>
      </c>
    </row>
    <row r="8" spans="1:11" ht="12" customHeight="1" x14ac:dyDescent="0.25">
      <c r="A8" s="2" t="str">
        <f>"Nov "&amp;RIGHT(A6,4)-1</f>
        <v>Nov 2023</v>
      </c>
      <c r="B8" s="11">
        <v>1276223252.23</v>
      </c>
      <c r="C8" s="11">
        <v>55463875.210000001</v>
      </c>
      <c r="D8" s="11">
        <v>1331687127.4400001</v>
      </c>
      <c r="E8" s="11">
        <v>192242646.24000001</v>
      </c>
      <c r="F8" s="11">
        <v>6607667.2000000002</v>
      </c>
      <c r="G8" s="11">
        <v>36824301.600000001</v>
      </c>
      <c r="H8" s="11">
        <v>235674615.03999999</v>
      </c>
      <c r="I8" s="11">
        <v>1567361742.48</v>
      </c>
      <c r="J8" s="11">
        <v>155563864.035</v>
      </c>
      <c r="K8" s="11">
        <v>1722925606.5150001</v>
      </c>
    </row>
    <row r="9" spans="1:11" ht="12" customHeight="1" x14ac:dyDescent="0.25">
      <c r="A9" s="2" t="str">
        <f>"Dec "&amp;RIGHT(A6,4)-1</f>
        <v>Dec 2023</v>
      </c>
      <c r="B9" s="11">
        <v>1008695124.08</v>
      </c>
      <c r="C9" s="11">
        <v>42775810.130000003</v>
      </c>
      <c r="D9" s="11">
        <v>1051470934.21</v>
      </c>
      <c r="E9" s="11">
        <v>152209560.94</v>
      </c>
      <c r="F9" s="11">
        <v>5180321.5999999996</v>
      </c>
      <c r="G9" s="11">
        <v>30238498.239999998</v>
      </c>
      <c r="H9" s="11">
        <v>187628380.78</v>
      </c>
      <c r="I9" s="11">
        <v>1239099314.99</v>
      </c>
      <c r="J9" s="11">
        <v>123372622.30500001</v>
      </c>
      <c r="K9" s="11">
        <v>1362471937.2950001</v>
      </c>
    </row>
    <row r="10" spans="1:11" ht="12" customHeight="1" x14ac:dyDescent="0.25">
      <c r="A10" s="2" t="str">
        <f>"Jan "&amp;RIGHT(A6,4)</f>
        <v>Jan 2024</v>
      </c>
      <c r="B10" s="11">
        <v>1250421152.05</v>
      </c>
      <c r="C10" s="11">
        <v>52438716.049999997</v>
      </c>
      <c r="D10" s="11">
        <v>1302859868.0999999</v>
      </c>
      <c r="E10" s="11">
        <v>187878634.12</v>
      </c>
      <c r="F10" s="11">
        <v>6411798.5</v>
      </c>
      <c r="G10" s="11">
        <v>37317959.600000001</v>
      </c>
      <c r="H10" s="11">
        <v>231608392.22</v>
      </c>
      <c r="I10" s="11">
        <v>1534468260.3199999</v>
      </c>
      <c r="J10" s="11">
        <v>168698842.77500001</v>
      </c>
      <c r="K10" s="11">
        <v>1703167103.095</v>
      </c>
    </row>
    <row r="11" spans="1:11" ht="12" customHeight="1" x14ac:dyDescent="0.25">
      <c r="A11" s="2" t="str">
        <f>"Feb "&amp;RIGHT(A6,4)</f>
        <v>Feb 2024</v>
      </c>
      <c r="B11" s="11">
        <v>1415926205.1099999</v>
      </c>
      <c r="C11" s="11">
        <v>59425151.560000002</v>
      </c>
      <c r="D11" s="11">
        <v>1475351356.6700001</v>
      </c>
      <c r="E11" s="11">
        <v>210918608.72</v>
      </c>
      <c r="F11" s="11">
        <v>7311682.9000000004</v>
      </c>
      <c r="G11" s="11">
        <v>41879898.399999999</v>
      </c>
      <c r="H11" s="11">
        <v>260110190.02000001</v>
      </c>
      <c r="I11" s="11">
        <v>1735461546.6900001</v>
      </c>
      <c r="J11" s="11">
        <v>123004055.785</v>
      </c>
      <c r="K11" s="11">
        <v>1858465602.4749999</v>
      </c>
    </row>
    <row r="12" spans="1:11" ht="12" customHeight="1" x14ac:dyDescent="0.25">
      <c r="A12" s="2" t="str">
        <f>"Mar "&amp;RIGHT(A6,4)</f>
        <v>Mar 2024</v>
      </c>
      <c r="B12" s="11">
        <v>1252644391.6199999</v>
      </c>
      <c r="C12" s="11">
        <v>49805034.100000001</v>
      </c>
      <c r="D12" s="11">
        <v>1302449425.72</v>
      </c>
      <c r="E12" s="11">
        <v>186130187.19999999</v>
      </c>
      <c r="F12" s="11">
        <v>6406054.5</v>
      </c>
      <c r="G12" s="11">
        <v>37027157.359999999</v>
      </c>
      <c r="H12" s="11">
        <v>229563399.06</v>
      </c>
      <c r="I12" s="11">
        <v>1532012824.78</v>
      </c>
      <c r="J12" s="11">
        <v>110117003.13500001</v>
      </c>
      <c r="K12" s="11">
        <v>1642129827.915</v>
      </c>
    </row>
    <row r="13" spans="1:11" ht="12" customHeight="1" x14ac:dyDescent="0.25">
      <c r="A13" s="2" t="str">
        <f>"Apr "&amp;RIGHT(A6,4)</f>
        <v>Apr 2024</v>
      </c>
      <c r="B13" s="11">
        <v>1440948527.45</v>
      </c>
      <c r="C13" s="11">
        <v>59022442.350000001</v>
      </c>
      <c r="D13" s="11">
        <v>1499970969.8</v>
      </c>
      <c r="E13" s="11">
        <v>214199922.06999999</v>
      </c>
      <c r="F13" s="11">
        <v>7387472.1799999997</v>
      </c>
      <c r="G13" s="11">
        <v>42571426</v>
      </c>
      <c r="H13" s="11">
        <v>264158820.25</v>
      </c>
      <c r="I13" s="11">
        <v>1764129790.05</v>
      </c>
      <c r="J13" s="11">
        <v>74672831.844999999</v>
      </c>
      <c r="K13" s="11">
        <v>1838802621.895</v>
      </c>
    </row>
    <row r="14" spans="1:11" ht="12" customHeight="1" x14ac:dyDescent="0.25">
      <c r="A14" s="2" t="str">
        <f>"May "&amp;RIGHT(A6,4)</f>
        <v>May 2024</v>
      </c>
      <c r="B14" s="11">
        <v>1388988806</v>
      </c>
      <c r="C14" s="11">
        <v>52474704.32</v>
      </c>
      <c r="D14" s="11">
        <v>1441463510.3199999</v>
      </c>
      <c r="E14" s="11">
        <v>206071127.28</v>
      </c>
      <c r="F14" s="11">
        <v>7041059.5199999996</v>
      </c>
      <c r="G14" s="11">
        <v>41000986.159999996</v>
      </c>
      <c r="H14" s="11">
        <v>254113172.96000001</v>
      </c>
      <c r="I14" s="11">
        <v>1695576683.28</v>
      </c>
      <c r="J14" s="11">
        <v>35531938.039999999</v>
      </c>
      <c r="K14" s="11">
        <v>1731108621.3199999</v>
      </c>
    </row>
    <row r="15" spans="1:11" ht="12" customHeight="1" x14ac:dyDescent="0.25">
      <c r="A15" s="2" t="str">
        <f>"Jun "&amp;RIGHT(A6,4)</f>
        <v>Jun 2024</v>
      </c>
      <c r="B15" s="11">
        <v>280696815.25</v>
      </c>
      <c r="C15" s="11">
        <v>5745324.5199999996</v>
      </c>
      <c r="D15" s="11">
        <v>286442139.76999998</v>
      </c>
      <c r="E15" s="11">
        <v>37922677.32</v>
      </c>
      <c r="F15" s="11">
        <v>1340966.52</v>
      </c>
      <c r="G15" s="11">
        <v>7560096.7999999998</v>
      </c>
      <c r="H15" s="11">
        <v>46823740.640000001</v>
      </c>
      <c r="I15" s="11">
        <v>333265880.41000003</v>
      </c>
      <c r="J15" s="11">
        <v>38012467.079999998</v>
      </c>
      <c r="K15" s="11">
        <v>371278347.49000001</v>
      </c>
    </row>
    <row r="16" spans="1:11" ht="12" customHeight="1" x14ac:dyDescent="0.25">
      <c r="A16" s="2" t="str">
        <f>"Jul "&amp;RIGHT(A6,4)</f>
        <v>Jul 2024</v>
      </c>
      <c r="B16" s="11">
        <v>67431454.209999993</v>
      </c>
      <c r="C16" s="11">
        <v>619318.87</v>
      </c>
      <c r="D16" s="11">
        <v>68050773.079999998</v>
      </c>
      <c r="E16" s="11">
        <v>7571959.0599999996</v>
      </c>
      <c r="F16" s="11">
        <v>299011.40000000002</v>
      </c>
      <c r="G16" s="11">
        <v>1615653.81</v>
      </c>
      <c r="H16" s="11">
        <v>9486624.2699999996</v>
      </c>
      <c r="I16" s="11">
        <v>77537397.349999994</v>
      </c>
      <c r="J16" s="11">
        <v>153973798.88</v>
      </c>
      <c r="K16" s="11">
        <v>231511196.22999999</v>
      </c>
    </row>
    <row r="17" spans="1:11" ht="12" customHeight="1" x14ac:dyDescent="0.25">
      <c r="A17" s="2" t="str">
        <f>"Aug "&amp;RIGHT(A6,4)</f>
        <v>Aug 2024</v>
      </c>
      <c r="B17" s="11">
        <v>860839575.67999995</v>
      </c>
      <c r="C17" s="11">
        <v>30414522.969999999</v>
      </c>
      <c r="D17" s="11">
        <v>891254098.64999998</v>
      </c>
      <c r="E17" s="11">
        <v>119537737.84999999</v>
      </c>
      <c r="F17" s="11">
        <v>4300266.12</v>
      </c>
      <c r="G17" s="11">
        <v>25368024.329999998</v>
      </c>
      <c r="H17" s="11">
        <v>149206028.30000001</v>
      </c>
      <c r="I17" s="11">
        <v>1040460126.95</v>
      </c>
      <c r="J17" s="11">
        <v>192424061.81999999</v>
      </c>
      <c r="K17" s="11">
        <v>1232884188.77</v>
      </c>
    </row>
    <row r="18" spans="1:11" ht="12" customHeight="1" x14ac:dyDescent="0.25">
      <c r="A18" s="2" t="str">
        <f>"Sep "&amp;RIGHT(A6,4)</f>
        <v>Sep 2024</v>
      </c>
      <c r="B18" s="11">
        <v>1533842253.78</v>
      </c>
      <c r="C18" s="11">
        <v>58216556.359999999</v>
      </c>
      <c r="D18" s="11">
        <v>1592058810.1400001</v>
      </c>
      <c r="E18" s="11">
        <v>224225825.84999999</v>
      </c>
      <c r="F18" s="11">
        <v>7409904.2199999997</v>
      </c>
      <c r="G18" s="11">
        <v>47686106.880000003</v>
      </c>
      <c r="H18" s="11">
        <v>279321836.94999999</v>
      </c>
      <c r="I18" s="11">
        <v>1871380647.0899999</v>
      </c>
      <c r="J18" s="11">
        <v>176729318.65000001</v>
      </c>
      <c r="K18" s="11">
        <v>2048109965.74</v>
      </c>
    </row>
    <row r="19" spans="1:11" ht="12" customHeight="1" x14ac:dyDescent="0.25">
      <c r="A19" s="12" t="s">
        <v>55</v>
      </c>
      <c r="B19" s="13">
        <v>13257043299.469999</v>
      </c>
      <c r="C19" s="13">
        <v>529974511.55000001</v>
      </c>
      <c r="D19" s="13">
        <v>13787017811.02</v>
      </c>
      <c r="E19" s="13">
        <v>1961468975.8800001</v>
      </c>
      <c r="F19" s="13">
        <v>67385249.239999995</v>
      </c>
      <c r="G19" s="13">
        <v>391865760.30000001</v>
      </c>
      <c r="H19" s="13">
        <v>2420719985.4200001</v>
      </c>
      <c r="I19" s="13">
        <v>16207737796.440001</v>
      </c>
      <c r="J19" s="13">
        <v>1551053218.0250001</v>
      </c>
      <c r="K19" s="13">
        <v>17758791014.465</v>
      </c>
    </row>
    <row r="20" spans="1:11" ht="12" customHeight="1" x14ac:dyDescent="0.25">
      <c r="A20" s="14" t="s">
        <v>412</v>
      </c>
      <c r="B20" s="15">
        <v>1480385742.01</v>
      </c>
      <c r="C20" s="15">
        <v>63573055.109999999</v>
      </c>
      <c r="D20" s="15">
        <v>1543958797.1199999</v>
      </c>
      <c r="E20" s="15">
        <v>222560089.22999999</v>
      </c>
      <c r="F20" s="15">
        <v>7689044.5800000001</v>
      </c>
      <c r="G20" s="15">
        <v>42775651.119999997</v>
      </c>
      <c r="H20" s="15">
        <v>273024784.93000001</v>
      </c>
      <c r="I20" s="15">
        <v>1816983582.05</v>
      </c>
      <c r="J20" s="15">
        <v>198952413.67500001</v>
      </c>
      <c r="K20" s="15">
        <v>2015935995.7249999</v>
      </c>
    </row>
    <row r="21" spans="1:11" ht="12" customHeight="1" x14ac:dyDescent="0.25">
      <c r="A21" s="3" t="str">
        <f>"FY "&amp;RIGHT(A6,4)+1</f>
        <v>FY 2025</v>
      </c>
    </row>
    <row r="22" spans="1:11" ht="12" customHeight="1" x14ac:dyDescent="0.25">
      <c r="A22" s="2" t="str">
        <f>"Oct "&amp;RIGHT(A6,4)</f>
        <v>Oct 2024</v>
      </c>
      <c r="B22" s="11">
        <v>1593037629.3099999</v>
      </c>
      <c r="C22" s="11">
        <v>61148933.450000003</v>
      </c>
      <c r="D22" s="11">
        <v>1654186562.76</v>
      </c>
      <c r="E22" s="11">
        <v>237719308.38999999</v>
      </c>
      <c r="F22" s="11">
        <v>7501753.9400000004</v>
      </c>
      <c r="G22" s="11">
        <v>50572178.82</v>
      </c>
      <c r="H22" s="11">
        <v>295793241.14999998</v>
      </c>
      <c r="I22" s="11">
        <v>1949979803.9100001</v>
      </c>
      <c r="J22" s="11">
        <v>227123999.86000001</v>
      </c>
      <c r="K22" s="11">
        <v>2177103803.77</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row>
    <row r="33" spans="1:11"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row>
    <row r="34" spans="1:11" ht="12" customHeight="1" x14ac:dyDescent="0.25">
      <c r="A34" s="12" t="s">
        <v>55</v>
      </c>
      <c r="B34" s="13">
        <v>1593037629.3099999</v>
      </c>
      <c r="C34" s="13">
        <v>61148933.450000003</v>
      </c>
      <c r="D34" s="13">
        <v>1654186562.76</v>
      </c>
      <c r="E34" s="13">
        <v>237719308.38999999</v>
      </c>
      <c r="F34" s="13">
        <v>7501753.9400000004</v>
      </c>
      <c r="G34" s="13">
        <v>50572178.82</v>
      </c>
      <c r="H34" s="13">
        <v>295793241.14999998</v>
      </c>
      <c r="I34" s="13">
        <v>1949979803.9100001</v>
      </c>
      <c r="J34" s="13">
        <v>227123999.86000001</v>
      </c>
      <c r="K34" s="13">
        <v>2177103803.77</v>
      </c>
    </row>
    <row r="35" spans="1:11" ht="12" customHeight="1" x14ac:dyDescent="0.25">
      <c r="A35" s="14" t="str">
        <f>"Total "&amp;MID(A20,7,LEN(A20)-13)&amp;" Months"</f>
        <v>Total 1 Months</v>
      </c>
      <c r="B35" s="15">
        <v>1593037629.3099999</v>
      </c>
      <c r="C35" s="15">
        <v>61148933.450000003</v>
      </c>
      <c r="D35" s="15">
        <v>1654186562.76</v>
      </c>
      <c r="E35" s="15">
        <v>237719308.38999999</v>
      </c>
      <c r="F35" s="15">
        <v>7501753.9400000004</v>
      </c>
      <c r="G35" s="15">
        <v>50572178.82</v>
      </c>
      <c r="H35" s="15">
        <v>295793241.14999998</v>
      </c>
      <c r="I35" s="15">
        <v>1949979803.9100001</v>
      </c>
      <c r="J35" s="15">
        <v>227123999.86000001</v>
      </c>
      <c r="K35" s="15">
        <v>2177103803.77</v>
      </c>
    </row>
    <row r="36" spans="1:11" ht="12" customHeight="1" x14ac:dyDescent="0.25">
      <c r="A36" s="83"/>
      <c r="B36" s="83"/>
      <c r="C36" s="83"/>
      <c r="D36" s="83"/>
      <c r="E36" s="83"/>
      <c r="F36" s="83"/>
      <c r="G36" s="83"/>
      <c r="H36" s="83"/>
      <c r="I36" s="83"/>
      <c r="J36" s="83"/>
      <c r="K36" s="83"/>
    </row>
    <row r="37" spans="1:11" ht="70" customHeight="1" x14ac:dyDescent="0.25">
      <c r="A37" s="85" t="s">
        <v>416</v>
      </c>
      <c r="B37" s="85"/>
      <c r="C37" s="85"/>
      <c r="D37" s="85"/>
      <c r="E37" s="85"/>
      <c r="F37" s="85"/>
      <c r="G37" s="85"/>
      <c r="H37" s="85"/>
      <c r="I37" s="85"/>
      <c r="J37" s="85"/>
      <c r="K37" s="85"/>
    </row>
  </sheetData>
  <mergeCells count="11">
    <mergeCell ref="A37:K37"/>
    <mergeCell ref="J3:J4"/>
    <mergeCell ref="A3:A4"/>
    <mergeCell ref="B3:D3"/>
    <mergeCell ref="E3:H3"/>
    <mergeCell ref="I3:I4"/>
    <mergeCell ref="A1:J1"/>
    <mergeCell ref="A2:J2"/>
    <mergeCell ref="K3:K4"/>
    <mergeCell ref="B5:K5"/>
    <mergeCell ref="A36:K36"/>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87</v>
      </c>
      <c r="B2" s="92"/>
      <c r="C2" s="92"/>
      <c r="D2" s="92"/>
      <c r="E2" s="92"/>
      <c r="F2" s="92"/>
      <c r="G2" s="92"/>
      <c r="H2" s="92"/>
      <c r="I2" s="1"/>
    </row>
    <row r="3" spans="1:9" ht="24" customHeight="1" x14ac:dyDescent="0.25">
      <c r="A3" s="94" t="s">
        <v>50</v>
      </c>
      <c r="B3" s="89" t="s">
        <v>198</v>
      </c>
      <c r="C3" s="89"/>
      <c r="D3" s="89"/>
      <c r="E3" s="87"/>
      <c r="F3" s="89" t="s">
        <v>88</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REPT("-",120)&amp;" Number "&amp;REPT("-",120)</f>
        <v>------------------------------------------------------------------------------------------------------------------------ Number ------------------------------------------------------------------------------------------------------------------------</v>
      </c>
      <c r="C5" s="83"/>
      <c r="D5" s="83"/>
      <c r="E5" s="83"/>
      <c r="F5" s="83"/>
      <c r="G5" s="83"/>
      <c r="H5" s="83"/>
      <c r="I5" s="83"/>
    </row>
    <row r="6" spans="1:9" ht="12" customHeight="1" x14ac:dyDescent="0.25">
      <c r="A6" s="3" t="s">
        <v>411</v>
      </c>
    </row>
    <row r="7" spans="1:9" ht="12" customHeight="1" x14ac:dyDescent="0.25">
      <c r="A7" s="2" t="str">
        <f>"Oct "&amp;RIGHT(A6,4)-1</f>
        <v>Oct 2023</v>
      </c>
      <c r="B7" s="11">
        <v>12097636.3016</v>
      </c>
      <c r="C7" s="11">
        <v>450739.05969999998</v>
      </c>
      <c r="D7" s="11">
        <v>3291737.7913000002</v>
      </c>
      <c r="E7" s="11">
        <v>15854650.4855</v>
      </c>
      <c r="F7" s="11">
        <v>220883282</v>
      </c>
      <c r="G7" s="11">
        <v>8219889</v>
      </c>
      <c r="H7" s="11">
        <v>60029675</v>
      </c>
      <c r="I7" s="11">
        <v>289132846</v>
      </c>
    </row>
    <row r="8" spans="1:9" ht="12" customHeight="1" x14ac:dyDescent="0.25">
      <c r="A8" s="2" t="str">
        <f>"Nov "&amp;RIGHT(A6,4)-1</f>
        <v>Nov 2023</v>
      </c>
      <c r="B8" s="11">
        <v>12213849.4099</v>
      </c>
      <c r="C8" s="11">
        <v>460983.7549</v>
      </c>
      <c r="D8" s="11">
        <v>3312224.8827</v>
      </c>
      <c r="E8" s="11">
        <v>16005905.07</v>
      </c>
      <c r="F8" s="11">
        <v>192684761</v>
      </c>
      <c r="G8" s="11">
        <v>7261240</v>
      </c>
      <c r="H8" s="11">
        <v>52172901</v>
      </c>
      <c r="I8" s="11">
        <v>252118902</v>
      </c>
    </row>
    <row r="9" spans="1:9" ht="12" customHeight="1" x14ac:dyDescent="0.25">
      <c r="A9" s="2" t="str">
        <f>"Dec "&amp;RIGHT(A6,4)-1</f>
        <v>Dec 2023</v>
      </c>
      <c r="B9" s="11">
        <v>11717093.0856</v>
      </c>
      <c r="C9" s="11">
        <v>430004.24800000002</v>
      </c>
      <c r="D9" s="11">
        <v>3182506.9572999999</v>
      </c>
      <c r="E9" s="11">
        <v>15353670.981899999</v>
      </c>
      <c r="F9" s="11">
        <v>151040528</v>
      </c>
      <c r="G9" s="11">
        <v>5531657</v>
      </c>
      <c r="H9" s="11">
        <v>40940379</v>
      </c>
      <c r="I9" s="11">
        <v>197512564</v>
      </c>
    </row>
    <row r="10" spans="1:9" ht="12" customHeight="1" x14ac:dyDescent="0.25">
      <c r="A10" s="2" t="str">
        <f>"Jan "&amp;RIGHT(A6,4)</f>
        <v>Jan 2024</v>
      </c>
      <c r="B10" s="11">
        <v>11397263.8313</v>
      </c>
      <c r="C10" s="11">
        <v>408583.34740000003</v>
      </c>
      <c r="D10" s="11">
        <v>3074292.3509999998</v>
      </c>
      <c r="E10" s="11">
        <v>14880119.740700001</v>
      </c>
      <c r="F10" s="11">
        <v>178300330</v>
      </c>
      <c r="G10" s="11">
        <v>6391944</v>
      </c>
      <c r="H10" s="11">
        <v>48094727</v>
      </c>
      <c r="I10" s="11">
        <v>232787001</v>
      </c>
    </row>
    <row r="11" spans="1:9" ht="12" customHeight="1" x14ac:dyDescent="0.25">
      <c r="A11" s="2" t="str">
        <f>"Feb "&amp;RIGHT(A6,4)</f>
        <v>Feb 2024</v>
      </c>
      <c r="B11" s="11">
        <v>12190063.0514</v>
      </c>
      <c r="C11" s="11">
        <v>445207.277</v>
      </c>
      <c r="D11" s="11">
        <v>3249368.2379999999</v>
      </c>
      <c r="E11" s="11">
        <v>15905973.0316</v>
      </c>
      <c r="F11" s="11">
        <v>210355795</v>
      </c>
      <c r="G11" s="11">
        <v>7669223</v>
      </c>
      <c r="H11" s="11">
        <v>55974219</v>
      </c>
      <c r="I11" s="11">
        <v>273999237</v>
      </c>
    </row>
    <row r="12" spans="1:9" ht="12" customHeight="1" x14ac:dyDescent="0.25">
      <c r="A12" s="2" t="str">
        <f>"Mar "&amp;RIGHT(A6,4)</f>
        <v>Mar 2024</v>
      </c>
      <c r="B12" s="11">
        <v>12035643.5636</v>
      </c>
      <c r="C12" s="11">
        <v>420024.43449999997</v>
      </c>
      <c r="D12" s="11">
        <v>3261698.8994999998</v>
      </c>
      <c r="E12" s="11">
        <v>15725501.618100001</v>
      </c>
      <c r="F12" s="11">
        <v>188126321</v>
      </c>
      <c r="G12" s="11">
        <v>6560869</v>
      </c>
      <c r="H12" s="11">
        <v>50948415</v>
      </c>
      <c r="I12" s="11">
        <v>245635605</v>
      </c>
    </row>
    <row r="13" spans="1:9" ht="12" customHeight="1" x14ac:dyDescent="0.25">
      <c r="A13" s="2" t="str">
        <f>"Apr "&amp;RIGHT(A6,4)</f>
        <v>Apr 2024</v>
      </c>
      <c r="B13" s="11">
        <v>12191317.868000001</v>
      </c>
      <c r="C13" s="11">
        <v>432108.14319999999</v>
      </c>
      <c r="D13" s="11">
        <v>3226895.2385</v>
      </c>
      <c r="E13" s="11">
        <v>15875568.500700001</v>
      </c>
      <c r="F13" s="11">
        <v>215181678</v>
      </c>
      <c r="G13" s="11">
        <v>7611121</v>
      </c>
      <c r="H13" s="11">
        <v>56838295</v>
      </c>
      <c r="I13" s="11">
        <v>279631094</v>
      </c>
    </row>
    <row r="14" spans="1:9" ht="12" customHeight="1" x14ac:dyDescent="0.25">
      <c r="A14" s="2" t="str">
        <f>"May "&amp;RIGHT(A6,4)</f>
        <v>May 2024</v>
      </c>
      <c r="B14" s="11">
        <v>11831047.3322</v>
      </c>
      <c r="C14" s="11">
        <v>390495.02399999998</v>
      </c>
      <c r="D14" s="11">
        <v>3186223.5473000002</v>
      </c>
      <c r="E14" s="11">
        <v>15377132.6862</v>
      </c>
      <c r="F14" s="11">
        <v>211001678</v>
      </c>
      <c r="G14" s="11">
        <v>6982391</v>
      </c>
      <c r="H14" s="11">
        <v>56972451</v>
      </c>
      <c r="I14" s="11">
        <v>274956520</v>
      </c>
    </row>
    <row r="15" spans="1:9" ht="12" customHeight="1" x14ac:dyDescent="0.25">
      <c r="A15" s="2" t="str">
        <f>"Jun "&amp;RIGHT(A6,4)</f>
        <v>Jun 2024</v>
      </c>
      <c r="B15" s="11">
        <v>4877991.2516000001</v>
      </c>
      <c r="C15" s="11">
        <v>90124.224400000006</v>
      </c>
      <c r="D15" s="11">
        <v>1015733.1418</v>
      </c>
      <c r="E15" s="11">
        <v>6081154.2611999996</v>
      </c>
      <c r="F15" s="11">
        <v>47305668</v>
      </c>
      <c r="G15" s="11">
        <v>856911</v>
      </c>
      <c r="H15" s="11">
        <v>9657702</v>
      </c>
      <c r="I15" s="11">
        <v>57820281</v>
      </c>
    </row>
    <row r="16" spans="1:9" ht="12" customHeight="1" x14ac:dyDescent="0.25">
      <c r="A16" s="2" t="str">
        <f>"Jul "&amp;RIGHT(A6,4)</f>
        <v>Jul 2024</v>
      </c>
      <c r="B16" s="11">
        <v>972285.91079999995</v>
      </c>
      <c r="C16" s="11">
        <v>8254.2206000000006</v>
      </c>
      <c r="D16" s="11">
        <v>72454.267800000001</v>
      </c>
      <c r="E16" s="11">
        <v>1050051.7801000001</v>
      </c>
      <c r="F16" s="11">
        <v>12253985</v>
      </c>
      <c r="G16" s="11">
        <v>104346</v>
      </c>
      <c r="H16" s="11">
        <v>915933</v>
      </c>
      <c r="I16" s="11">
        <v>13274264</v>
      </c>
    </row>
    <row r="17" spans="1:9" ht="12" customHeight="1" x14ac:dyDescent="0.25">
      <c r="A17" s="2" t="str">
        <f>"Aug "&amp;RIGHT(A6,4)</f>
        <v>Aug 2024</v>
      </c>
      <c r="B17" s="11">
        <v>9157879.7649000008</v>
      </c>
      <c r="C17" s="11">
        <v>263337.6692</v>
      </c>
      <c r="D17" s="11">
        <v>1751611.5966</v>
      </c>
      <c r="E17" s="11">
        <v>11276076.590700001</v>
      </c>
      <c r="F17" s="11">
        <v>119615513</v>
      </c>
      <c r="G17" s="11">
        <v>3401235</v>
      </c>
      <c r="H17" s="11">
        <v>22623587</v>
      </c>
      <c r="I17" s="11">
        <v>145640335</v>
      </c>
    </row>
    <row r="18" spans="1:9" ht="12" customHeight="1" x14ac:dyDescent="0.25">
      <c r="A18" s="2" t="str">
        <f>"Sep "&amp;RIGHT(A6,4)</f>
        <v>Sep 2024</v>
      </c>
      <c r="B18" s="11">
        <v>12314740.497</v>
      </c>
      <c r="C18" s="11">
        <v>385462.10810000001</v>
      </c>
      <c r="D18" s="11">
        <v>2918738.8755999999</v>
      </c>
      <c r="E18" s="11">
        <v>15601081.9847</v>
      </c>
      <c r="F18" s="11">
        <v>218334321</v>
      </c>
      <c r="G18" s="11">
        <v>6843980</v>
      </c>
      <c r="H18" s="11">
        <v>51822968</v>
      </c>
      <c r="I18" s="11">
        <v>277001269</v>
      </c>
    </row>
    <row r="19" spans="1:9" ht="12" customHeight="1" x14ac:dyDescent="0.25">
      <c r="A19" s="12" t="s">
        <v>55</v>
      </c>
      <c r="B19" s="13">
        <v>11998739.437799999</v>
      </c>
      <c r="C19" s="13">
        <v>424845.26630000002</v>
      </c>
      <c r="D19" s="13">
        <v>3189298.5312000001</v>
      </c>
      <c r="E19" s="13">
        <v>15619956.011</v>
      </c>
      <c r="F19" s="13">
        <v>1965083860</v>
      </c>
      <c r="G19" s="13">
        <v>67434806</v>
      </c>
      <c r="H19" s="13">
        <v>506991252</v>
      </c>
      <c r="I19" s="13">
        <v>2539509918</v>
      </c>
    </row>
    <row r="20" spans="1:9" ht="12" customHeight="1" x14ac:dyDescent="0.25">
      <c r="A20" s="14" t="s">
        <v>412</v>
      </c>
      <c r="B20" s="15">
        <v>12097636.3016</v>
      </c>
      <c r="C20" s="15">
        <v>450739.05969999998</v>
      </c>
      <c r="D20" s="15">
        <v>3291737.7913000002</v>
      </c>
      <c r="E20" s="15">
        <v>15854650.4855</v>
      </c>
      <c r="F20" s="15">
        <v>220883282</v>
      </c>
      <c r="G20" s="15">
        <v>8219889</v>
      </c>
      <c r="H20" s="15">
        <v>60029675</v>
      </c>
      <c r="I20" s="15">
        <v>289132846</v>
      </c>
    </row>
    <row r="21" spans="1:9" ht="12" customHeight="1" x14ac:dyDescent="0.25">
      <c r="A21" s="3" t="str">
        <f>"FY "&amp;RIGHT(A6,4)+1</f>
        <v>FY 2025</v>
      </c>
    </row>
    <row r="22" spans="1:9" ht="12" customHeight="1" x14ac:dyDescent="0.25">
      <c r="A22" s="2" t="str">
        <f>"Oct "&amp;RIGHT(A6,4)</f>
        <v>Oct 2024</v>
      </c>
      <c r="B22" s="11">
        <v>12225354.1009</v>
      </c>
      <c r="C22" s="11">
        <v>396624.17580000003</v>
      </c>
      <c r="D22" s="11">
        <v>3137997.3325</v>
      </c>
      <c r="E22" s="11">
        <v>15717542.610300001</v>
      </c>
      <c r="F22" s="11">
        <v>228935110</v>
      </c>
      <c r="G22" s="11">
        <v>7453155</v>
      </c>
      <c r="H22" s="11">
        <v>58967612</v>
      </c>
      <c r="I22" s="11">
        <v>295355877</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12225354.1009</v>
      </c>
      <c r="C34" s="13">
        <v>396624.17580000003</v>
      </c>
      <c r="D34" s="13">
        <v>3137997.3325</v>
      </c>
      <c r="E34" s="13">
        <v>15717542.610300001</v>
      </c>
      <c r="F34" s="13">
        <v>228935110</v>
      </c>
      <c r="G34" s="13">
        <v>7453155</v>
      </c>
      <c r="H34" s="13">
        <v>58967612</v>
      </c>
      <c r="I34" s="13">
        <v>295355877</v>
      </c>
    </row>
    <row r="35" spans="1:9" ht="12" customHeight="1" x14ac:dyDescent="0.25">
      <c r="A35" s="14" t="str">
        <f>"Total "&amp;MID(A20,7,LEN(A20)-13)&amp;" Months"</f>
        <v>Total 1 Months</v>
      </c>
      <c r="B35" s="15">
        <v>12225354.1009</v>
      </c>
      <c r="C35" s="15">
        <v>396624.17580000003</v>
      </c>
      <c r="D35" s="15">
        <v>3137997.3325</v>
      </c>
      <c r="E35" s="15">
        <v>15717542.610300001</v>
      </c>
      <c r="F35" s="15">
        <v>228935110</v>
      </c>
      <c r="G35" s="15">
        <v>7453155</v>
      </c>
      <c r="H35" s="15">
        <v>58967612</v>
      </c>
      <c r="I35" s="15">
        <v>295355877</v>
      </c>
    </row>
    <row r="36" spans="1:9" ht="12" customHeight="1" x14ac:dyDescent="0.25">
      <c r="A36" s="83"/>
      <c r="B36" s="83"/>
      <c r="C36" s="83"/>
      <c r="D36" s="83"/>
      <c r="E36" s="83"/>
      <c r="F36" s="83"/>
      <c r="G36" s="83"/>
      <c r="H36" s="83"/>
      <c r="I36" s="83"/>
    </row>
    <row r="37" spans="1:9" ht="70" customHeight="1" x14ac:dyDescent="0.25">
      <c r="A37" s="85" t="s">
        <v>417</v>
      </c>
      <c r="B37" s="85"/>
      <c r="C37" s="85"/>
      <c r="D37" s="85"/>
      <c r="E37" s="85"/>
      <c r="F37" s="85"/>
      <c r="G37" s="85"/>
      <c r="H37" s="85"/>
      <c r="I37" s="85"/>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89</v>
      </c>
      <c r="B2" s="92"/>
      <c r="C2" s="92"/>
      <c r="D2" s="92"/>
      <c r="E2" s="92"/>
      <c r="F2" s="92"/>
      <c r="G2" s="92"/>
      <c r="H2" s="92"/>
      <c r="I2" s="1"/>
    </row>
    <row r="3" spans="1:9" ht="24" customHeight="1" x14ac:dyDescent="0.25">
      <c r="A3" s="94" t="s">
        <v>50</v>
      </c>
      <c r="B3" s="89" t="s">
        <v>90</v>
      </c>
      <c r="C3" s="89"/>
      <c r="D3" s="87"/>
      <c r="E3" s="89" t="s">
        <v>91</v>
      </c>
      <c r="F3" s="89"/>
      <c r="G3" s="87"/>
      <c r="H3" s="86" t="s">
        <v>206</v>
      </c>
      <c r="I3" s="88" t="s">
        <v>207</v>
      </c>
    </row>
    <row r="4" spans="1:9" ht="24" customHeight="1" x14ac:dyDescent="0.25">
      <c r="A4" s="95"/>
      <c r="B4" s="10" t="s">
        <v>78</v>
      </c>
      <c r="C4" s="10" t="s">
        <v>79</v>
      </c>
      <c r="D4" s="10" t="s">
        <v>92</v>
      </c>
      <c r="E4" s="10" t="s">
        <v>78</v>
      </c>
      <c r="F4" s="10" t="s">
        <v>79</v>
      </c>
      <c r="G4" s="10" t="s">
        <v>92</v>
      </c>
      <c r="H4" s="87"/>
      <c r="I4" s="89"/>
    </row>
    <row r="5" spans="1:9" ht="12" customHeight="1" x14ac:dyDescent="0.25">
      <c r="A5" s="1"/>
      <c r="B5" s="132" t="str">
        <f>REPT("-",120)&amp;" Number "&amp;REPT("-",120)</f>
        <v>------------------------------------------------------------------------------------------------------------------------ Number ------------------------------------------------------------------------------------------------------------------------</v>
      </c>
      <c r="C5" s="132"/>
      <c r="D5" s="132"/>
      <c r="E5" s="132"/>
      <c r="F5" s="132"/>
      <c r="G5" s="132"/>
      <c r="H5" s="132"/>
      <c r="I5" s="132"/>
    </row>
    <row r="6" spans="1:9" ht="12" customHeight="1" x14ac:dyDescent="0.25">
      <c r="A6" s="3" t="s">
        <v>411</v>
      </c>
    </row>
    <row r="7" spans="1:9" ht="12" customHeight="1" x14ac:dyDescent="0.25">
      <c r="A7" s="2" t="str">
        <f>"Oct "&amp;RIGHT(A6,4)-1</f>
        <v>Oct 2023</v>
      </c>
      <c r="B7" s="11">
        <v>10329790</v>
      </c>
      <c r="C7" s="11">
        <v>1443434</v>
      </c>
      <c r="D7" s="11">
        <v>11773224</v>
      </c>
      <c r="E7" s="11">
        <v>210553492</v>
      </c>
      <c r="F7" s="11">
        <v>6776455</v>
      </c>
      <c r="G7" s="11">
        <v>217329947</v>
      </c>
      <c r="H7" s="11">
        <v>14697261</v>
      </c>
      <c r="I7" s="16">
        <v>19.672599999999999</v>
      </c>
    </row>
    <row r="8" spans="1:9" ht="12" customHeight="1" x14ac:dyDescent="0.25">
      <c r="A8" s="2" t="str">
        <f>"Nov "&amp;RIGHT(A6,4)-1</f>
        <v>Nov 2023</v>
      </c>
      <c r="B8" s="11">
        <v>9226865</v>
      </c>
      <c r="C8" s="11">
        <v>1277958</v>
      </c>
      <c r="D8" s="11">
        <v>10504823</v>
      </c>
      <c r="E8" s="11">
        <v>183457896</v>
      </c>
      <c r="F8" s="11">
        <v>5983282</v>
      </c>
      <c r="G8" s="11">
        <v>189441178</v>
      </c>
      <c r="H8" s="11">
        <v>14837474</v>
      </c>
      <c r="I8" s="16">
        <v>16.992000000000001</v>
      </c>
    </row>
    <row r="9" spans="1:9" ht="12" customHeight="1" x14ac:dyDescent="0.25">
      <c r="A9" s="2" t="str">
        <f>"Dec "&amp;RIGHT(A6,4)-1</f>
        <v>Dec 2023</v>
      </c>
      <c r="B9" s="11">
        <v>7495584</v>
      </c>
      <c r="C9" s="11">
        <v>1019596</v>
      </c>
      <c r="D9" s="11">
        <v>8515180</v>
      </c>
      <c r="E9" s="11">
        <v>143544944</v>
      </c>
      <c r="F9" s="11">
        <v>4512061</v>
      </c>
      <c r="G9" s="11">
        <v>148057005</v>
      </c>
      <c r="H9" s="11">
        <v>14232853</v>
      </c>
      <c r="I9" s="16">
        <v>13.8772</v>
      </c>
    </row>
    <row r="10" spans="1:9" ht="12" customHeight="1" x14ac:dyDescent="0.25">
      <c r="A10" s="2" t="str">
        <f>"Jan "&amp;RIGHT(A6,4)</f>
        <v>Jan 2024</v>
      </c>
      <c r="B10" s="11">
        <v>8775918</v>
      </c>
      <c r="C10" s="11">
        <v>1177919</v>
      </c>
      <c r="D10" s="11">
        <v>9953837</v>
      </c>
      <c r="E10" s="11">
        <v>169524412</v>
      </c>
      <c r="F10" s="11">
        <v>5214025</v>
      </c>
      <c r="G10" s="11">
        <v>174738437</v>
      </c>
      <c r="H10" s="11">
        <v>13793871</v>
      </c>
      <c r="I10" s="16">
        <v>16.876100000000001</v>
      </c>
    </row>
    <row r="11" spans="1:9" ht="12" customHeight="1" x14ac:dyDescent="0.25">
      <c r="A11" s="2" t="str">
        <f>"Feb "&amp;RIGHT(A6,4)</f>
        <v>Feb 2024</v>
      </c>
      <c r="B11" s="11">
        <v>10094675</v>
      </c>
      <c r="C11" s="11">
        <v>1359770</v>
      </c>
      <c r="D11" s="11">
        <v>11454445</v>
      </c>
      <c r="E11" s="11">
        <v>200261120</v>
      </c>
      <c r="F11" s="11">
        <v>6309453</v>
      </c>
      <c r="G11" s="11">
        <v>206570573</v>
      </c>
      <c r="H11" s="11">
        <v>14744837</v>
      </c>
      <c r="I11" s="16">
        <v>18.582699999999999</v>
      </c>
    </row>
    <row r="12" spans="1:9" ht="12" customHeight="1" x14ac:dyDescent="0.25">
      <c r="A12" s="2" t="str">
        <f>"Mar "&amp;RIGHT(A6,4)</f>
        <v>Mar 2024</v>
      </c>
      <c r="B12" s="11">
        <v>9387013</v>
      </c>
      <c r="C12" s="11">
        <v>1236971</v>
      </c>
      <c r="D12" s="11">
        <v>10623984</v>
      </c>
      <c r="E12" s="11">
        <v>178739308</v>
      </c>
      <c r="F12" s="11">
        <v>5323898</v>
      </c>
      <c r="G12" s="11">
        <v>184063206</v>
      </c>
      <c r="H12" s="11">
        <v>14577540</v>
      </c>
      <c r="I12" s="16">
        <v>16.850300000000001</v>
      </c>
    </row>
    <row r="13" spans="1:9" ht="12" customHeight="1" x14ac:dyDescent="0.25">
      <c r="A13" s="2" t="str">
        <f>"Apr "&amp;RIGHT(A6,4)</f>
        <v>Apr 2024</v>
      </c>
      <c r="B13" s="11">
        <v>10652158</v>
      </c>
      <c r="C13" s="11">
        <v>1382913</v>
      </c>
      <c r="D13" s="11">
        <v>12035071</v>
      </c>
      <c r="E13" s="11">
        <v>204529520</v>
      </c>
      <c r="F13" s="11">
        <v>6228208</v>
      </c>
      <c r="G13" s="11">
        <v>210757728</v>
      </c>
      <c r="H13" s="11">
        <v>14716652</v>
      </c>
      <c r="I13" s="16">
        <v>19.001000000000001</v>
      </c>
    </row>
    <row r="14" spans="1:9" ht="12" customHeight="1" x14ac:dyDescent="0.25">
      <c r="A14" s="2" t="str">
        <f>"May "&amp;RIGHT(A6,4)</f>
        <v>May 2024</v>
      </c>
      <c r="B14" s="11">
        <v>11236835</v>
      </c>
      <c r="C14" s="11">
        <v>1403641</v>
      </c>
      <c r="D14" s="11">
        <v>12640476</v>
      </c>
      <c r="E14" s="11">
        <v>199764843</v>
      </c>
      <c r="F14" s="11">
        <v>5578750</v>
      </c>
      <c r="G14" s="11">
        <v>205343593</v>
      </c>
      <c r="H14" s="11">
        <v>14254602</v>
      </c>
      <c r="I14" s="16">
        <v>19.289000000000001</v>
      </c>
    </row>
    <row r="15" spans="1:9" ht="12" customHeight="1" x14ac:dyDescent="0.25">
      <c r="A15" s="2" t="str">
        <f>"Jun "&amp;RIGHT(A6,4)</f>
        <v>Jun 2024</v>
      </c>
      <c r="B15" s="11">
        <v>3242443</v>
      </c>
      <c r="C15" s="11">
        <v>224681</v>
      </c>
      <c r="D15" s="11">
        <v>3467124</v>
      </c>
      <c r="E15" s="11">
        <v>44063225</v>
      </c>
      <c r="F15" s="11">
        <v>632230</v>
      </c>
      <c r="G15" s="11">
        <v>44695455</v>
      </c>
      <c r="H15" s="11">
        <v>5637230</v>
      </c>
      <c r="I15" s="16">
        <v>10.2569</v>
      </c>
    </row>
    <row r="16" spans="1:9" ht="12" customHeight="1" x14ac:dyDescent="0.25">
      <c r="A16" s="2" t="str">
        <f>"Jul "&amp;RIGHT(A6,4)</f>
        <v>Jul 2024</v>
      </c>
      <c r="B16" s="11">
        <v>966143</v>
      </c>
      <c r="C16" s="11">
        <v>33008</v>
      </c>
      <c r="D16" s="11">
        <v>999151</v>
      </c>
      <c r="E16" s="11">
        <v>11287842</v>
      </c>
      <c r="F16" s="11">
        <v>71338</v>
      </c>
      <c r="G16" s="11">
        <v>11359180</v>
      </c>
      <c r="H16" s="11">
        <v>973398</v>
      </c>
      <c r="I16" s="16">
        <v>13.637</v>
      </c>
    </row>
    <row r="17" spans="1:9" ht="12" customHeight="1" x14ac:dyDescent="0.25">
      <c r="A17" s="2" t="str">
        <f>"Aug "&amp;RIGHT(A6,4)</f>
        <v>Aug 2024</v>
      </c>
      <c r="B17" s="11">
        <v>4869277</v>
      </c>
      <c r="C17" s="11">
        <v>518241</v>
      </c>
      <c r="D17" s="11">
        <v>5387518</v>
      </c>
      <c r="E17" s="11">
        <v>114746236</v>
      </c>
      <c r="F17" s="11">
        <v>2882994</v>
      </c>
      <c r="G17" s="11">
        <v>117629230</v>
      </c>
      <c r="H17" s="11">
        <v>10452923</v>
      </c>
      <c r="I17" s="16">
        <v>13.933</v>
      </c>
    </row>
    <row r="18" spans="1:9" ht="12" customHeight="1" x14ac:dyDescent="0.25">
      <c r="A18" s="2" t="str">
        <f>"Sep "&amp;RIGHT(A6,4)</f>
        <v>Sep 2024</v>
      </c>
      <c r="B18" s="11">
        <v>10977628</v>
      </c>
      <c r="C18" s="11">
        <v>1324427</v>
      </c>
      <c r="D18" s="11">
        <v>12302055</v>
      </c>
      <c r="E18" s="11">
        <v>207356693</v>
      </c>
      <c r="F18" s="11">
        <v>5519553</v>
      </c>
      <c r="G18" s="11">
        <v>212876246</v>
      </c>
      <c r="H18" s="11">
        <v>14462203</v>
      </c>
      <c r="I18" s="16">
        <v>19.153500000000001</v>
      </c>
    </row>
    <row r="19" spans="1:9" ht="12" customHeight="1" x14ac:dyDescent="0.25">
      <c r="A19" s="12" t="s">
        <v>55</v>
      </c>
      <c r="B19" s="13">
        <v>97254329</v>
      </c>
      <c r="C19" s="13">
        <v>12402559</v>
      </c>
      <c r="D19" s="13">
        <v>109656888</v>
      </c>
      <c r="E19" s="13">
        <v>1867829531</v>
      </c>
      <c r="F19" s="13">
        <v>55032247</v>
      </c>
      <c r="G19" s="13">
        <v>1922861778</v>
      </c>
      <c r="H19" s="13">
        <v>14479699.222200001</v>
      </c>
      <c r="I19" s="17">
        <v>170.5513</v>
      </c>
    </row>
    <row r="20" spans="1:9" ht="12" customHeight="1" x14ac:dyDescent="0.25">
      <c r="A20" s="14" t="s">
        <v>412</v>
      </c>
      <c r="B20" s="15">
        <v>10329790</v>
      </c>
      <c r="C20" s="15">
        <v>1443434</v>
      </c>
      <c r="D20" s="15">
        <v>11773224</v>
      </c>
      <c r="E20" s="15">
        <v>210553492</v>
      </c>
      <c r="F20" s="15">
        <v>6776455</v>
      </c>
      <c r="G20" s="15">
        <v>217329947</v>
      </c>
      <c r="H20" s="15">
        <v>14697261</v>
      </c>
      <c r="I20" s="18">
        <v>19.672599999999999</v>
      </c>
    </row>
    <row r="21" spans="1:9" ht="12" customHeight="1" x14ac:dyDescent="0.25">
      <c r="A21" s="3" t="str">
        <f>"FY "&amp;RIGHT(A6,4)+1</f>
        <v>FY 2025</v>
      </c>
    </row>
    <row r="22" spans="1:9" ht="12" customHeight="1" x14ac:dyDescent="0.25">
      <c r="A22" s="2" t="str">
        <f>"Oct "&amp;RIGHT(A6,4)</f>
        <v>Oct 2024</v>
      </c>
      <c r="B22" s="11">
        <v>11968050</v>
      </c>
      <c r="C22" s="11">
        <v>1518016</v>
      </c>
      <c r="D22" s="11">
        <v>13486066</v>
      </c>
      <c r="E22" s="11">
        <v>216967060</v>
      </c>
      <c r="F22" s="11">
        <v>5935139</v>
      </c>
      <c r="G22" s="11">
        <v>222902199</v>
      </c>
      <c r="H22" s="11">
        <v>14570162</v>
      </c>
      <c r="I22" s="16">
        <v>20.2713</v>
      </c>
    </row>
    <row r="23" spans="1:9" ht="12" customHeight="1" x14ac:dyDescent="0.25">
      <c r="A23" s="2" t="str">
        <f>"Nov "&amp;RIGHT(A6,4)</f>
        <v>Nov 2024</v>
      </c>
      <c r="B23" s="11" t="s">
        <v>410</v>
      </c>
      <c r="C23" s="11" t="s">
        <v>410</v>
      </c>
      <c r="D23" s="11" t="s">
        <v>410</v>
      </c>
      <c r="E23" s="11" t="s">
        <v>410</v>
      </c>
      <c r="F23" s="11" t="s">
        <v>410</v>
      </c>
      <c r="G23" s="11" t="s">
        <v>410</v>
      </c>
      <c r="H23" s="11" t="s">
        <v>410</v>
      </c>
      <c r="I23" s="16" t="s">
        <v>410</v>
      </c>
    </row>
    <row r="24" spans="1:9" ht="12" customHeight="1" x14ac:dyDescent="0.25">
      <c r="A24" s="2" t="str">
        <f>"Dec "&amp;RIGHT(A6,4)</f>
        <v>Dec 2024</v>
      </c>
      <c r="B24" s="11" t="s">
        <v>410</v>
      </c>
      <c r="C24" s="11" t="s">
        <v>410</v>
      </c>
      <c r="D24" s="11" t="s">
        <v>410</v>
      </c>
      <c r="E24" s="11" t="s">
        <v>410</v>
      </c>
      <c r="F24" s="11" t="s">
        <v>410</v>
      </c>
      <c r="G24" s="11" t="s">
        <v>410</v>
      </c>
      <c r="H24" s="11" t="s">
        <v>410</v>
      </c>
      <c r="I24" s="16" t="s">
        <v>410</v>
      </c>
    </row>
    <row r="25" spans="1:9" ht="12" customHeight="1" x14ac:dyDescent="0.25">
      <c r="A25" s="2" t="str">
        <f>"Jan "&amp;RIGHT(A6,4)+1</f>
        <v>Jan 2025</v>
      </c>
      <c r="B25" s="11" t="s">
        <v>410</v>
      </c>
      <c r="C25" s="11" t="s">
        <v>410</v>
      </c>
      <c r="D25" s="11" t="s">
        <v>410</v>
      </c>
      <c r="E25" s="11" t="s">
        <v>410</v>
      </c>
      <c r="F25" s="11" t="s">
        <v>410</v>
      </c>
      <c r="G25" s="11" t="s">
        <v>410</v>
      </c>
      <c r="H25" s="11" t="s">
        <v>410</v>
      </c>
      <c r="I25" s="16" t="s">
        <v>410</v>
      </c>
    </row>
    <row r="26" spans="1:9" ht="12" customHeight="1" x14ac:dyDescent="0.25">
      <c r="A26" s="2" t="str">
        <f>"Feb "&amp;RIGHT(A6,4)+1</f>
        <v>Feb 2025</v>
      </c>
      <c r="B26" s="11" t="s">
        <v>410</v>
      </c>
      <c r="C26" s="11" t="s">
        <v>410</v>
      </c>
      <c r="D26" s="11" t="s">
        <v>410</v>
      </c>
      <c r="E26" s="11" t="s">
        <v>410</v>
      </c>
      <c r="F26" s="11" t="s">
        <v>410</v>
      </c>
      <c r="G26" s="11" t="s">
        <v>410</v>
      </c>
      <c r="H26" s="11" t="s">
        <v>410</v>
      </c>
      <c r="I26" s="16" t="s">
        <v>410</v>
      </c>
    </row>
    <row r="27" spans="1:9" ht="12" customHeight="1" x14ac:dyDescent="0.25">
      <c r="A27" s="2" t="str">
        <f>"Mar "&amp;RIGHT(A6,4)+1</f>
        <v>Mar 2025</v>
      </c>
      <c r="B27" s="11" t="s">
        <v>410</v>
      </c>
      <c r="C27" s="11" t="s">
        <v>410</v>
      </c>
      <c r="D27" s="11" t="s">
        <v>410</v>
      </c>
      <c r="E27" s="11" t="s">
        <v>410</v>
      </c>
      <c r="F27" s="11" t="s">
        <v>410</v>
      </c>
      <c r="G27" s="11" t="s">
        <v>410</v>
      </c>
      <c r="H27" s="11" t="s">
        <v>410</v>
      </c>
      <c r="I27" s="16" t="s">
        <v>410</v>
      </c>
    </row>
    <row r="28" spans="1:9" ht="12" customHeight="1" x14ac:dyDescent="0.25">
      <c r="A28" s="2" t="str">
        <f>"Apr "&amp;RIGHT(A6,4)+1</f>
        <v>Apr 2025</v>
      </c>
      <c r="B28" s="11" t="s">
        <v>410</v>
      </c>
      <c r="C28" s="11" t="s">
        <v>410</v>
      </c>
      <c r="D28" s="11" t="s">
        <v>410</v>
      </c>
      <c r="E28" s="11" t="s">
        <v>410</v>
      </c>
      <c r="F28" s="11" t="s">
        <v>410</v>
      </c>
      <c r="G28" s="11" t="s">
        <v>410</v>
      </c>
      <c r="H28" s="11" t="s">
        <v>410</v>
      </c>
      <c r="I28" s="16" t="s">
        <v>410</v>
      </c>
    </row>
    <row r="29" spans="1:9" ht="12" customHeight="1" x14ac:dyDescent="0.25">
      <c r="A29" s="2" t="str">
        <f>"May "&amp;RIGHT(A6,4)+1</f>
        <v>May 2025</v>
      </c>
      <c r="B29" s="11" t="s">
        <v>410</v>
      </c>
      <c r="C29" s="11" t="s">
        <v>410</v>
      </c>
      <c r="D29" s="11" t="s">
        <v>410</v>
      </c>
      <c r="E29" s="11" t="s">
        <v>410</v>
      </c>
      <c r="F29" s="11" t="s">
        <v>410</v>
      </c>
      <c r="G29" s="11" t="s">
        <v>410</v>
      </c>
      <c r="H29" s="11" t="s">
        <v>410</v>
      </c>
      <c r="I29" s="16" t="s">
        <v>410</v>
      </c>
    </row>
    <row r="30" spans="1:9" ht="12" customHeight="1" x14ac:dyDescent="0.25">
      <c r="A30" s="2" t="str">
        <f>"Jun "&amp;RIGHT(A6,4)+1</f>
        <v>Jun 2025</v>
      </c>
      <c r="B30" s="11" t="s">
        <v>410</v>
      </c>
      <c r="C30" s="11" t="s">
        <v>410</v>
      </c>
      <c r="D30" s="11" t="s">
        <v>410</v>
      </c>
      <c r="E30" s="11" t="s">
        <v>410</v>
      </c>
      <c r="F30" s="11" t="s">
        <v>410</v>
      </c>
      <c r="G30" s="11" t="s">
        <v>410</v>
      </c>
      <c r="H30" s="11" t="s">
        <v>410</v>
      </c>
      <c r="I30" s="16" t="s">
        <v>410</v>
      </c>
    </row>
    <row r="31" spans="1:9" ht="12" customHeight="1" x14ac:dyDescent="0.25">
      <c r="A31" s="2" t="str">
        <f>"Jul "&amp;RIGHT(A6,4)+1</f>
        <v>Jul 2025</v>
      </c>
      <c r="B31" s="11" t="s">
        <v>410</v>
      </c>
      <c r="C31" s="11" t="s">
        <v>410</v>
      </c>
      <c r="D31" s="11" t="s">
        <v>410</v>
      </c>
      <c r="E31" s="11" t="s">
        <v>410</v>
      </c>
      <c r="F31" s="11" t="s">
        <v>410</v>
      </c>
      <c r="G31" s="11" t="s">
        <v>410</v>
      </c>
      <c r="H31" s="11" t="s">
        <v>410</v>
      </c>
      <c r="I31" s="16" t="s">
        <v>410</v>
      </c>
    </row>
    <row r="32" spans="1:9" ht="12" customHeight="1" x14ac:dyDescent="0.25">
      <c r="A32" s="2" t="str">
        <f>"Aug "&amp;RIGHT(A6,4)+1</f>
        <v>Aug 2025</v>
      </c>
      <c r="B32" s="11" t="s">
        <v>410</v>
      </c>
      <c r="C32" s="11" t="s">
        <v>410</v>
      </c>
      <c r="D32" s="11" t="s">
        <v>410</v>
      </c>
      <c r="E32" s="11" t="s">
        <v>410</v>
      </c>
      <c r="F32" s="11" t="s">
        <v>410</v>
      </c>
      <c r="G32" s="11" t="s">
        <v>410</v>
      </c>
      <c r="H32" s="11" t="s">
        <v>410</v>
      </c>
      <c r="I32" s="16" t="s">
        <v>410</v>
      </c>
    </row>
    <row r="33" spans="1:9" ht="12" customHeight="1" x14ac:dyDescent="0.25">
      <c r="A33" s="2" t="str">
        <f>"Sep "&amp;RIGHT(A6,4)+1</f>
        <v>Sep 2025</v>
      </c>
      <c r="B33" s="11" t="s">
        <v>410</v>
      </c>
      <c r="C33" s="11" t="s">
        <v>410</v>
      </c>
      <c r="D33" s="11" t="s">
        <v>410</v>
      </c>
      <c r="E33" s="11" t="s">
        <v>410</v>
      </c>
      <c r="F33" s="11" t="s">
        <v>410</v>
      </c>
      <c r="G33" s="11" t="s">
        <v>410</v>
      </c>
      <c r="H33" s="11" t="s">
        <v>410</v>
      </c>
      <c r="I33" s="16" t="s">
        <v>410</v>
      </c>
    </row>
    <row r="34" spans="1:9" ht="12" customHeight="1" x14ac:dyDescent="0.25">
      <c r="A34" s="12" t="s">
        <v>55</v>
      </c>
      <c r="B34" s="13">
        <v>11968050</v>
      </c>
      <c r="C34" s="13">
        <v>1518016</v>
      </c>
      <c r="D34" s="13">
        <v>13486066</v>
      </c>
      <c r="E34" s="13">
        <v>216967060</v>
      </c>
      <c r="F34" s="13">
        <v>5935139</v>
      </c>
      <c r="G34" s="13">
        <v>222902199</v>
      </c>
      <c r="H34" s="13">
        <v>14570162</v>
      </c>
      <c r="I34" s="17">
        <v>20.2713</v>
      </c>
    </row>
    <row r="35" spans="1:9" ht="12" customHeight="1" x14ac:dyDescent="0.25">
      <c r="A35" s="14" t="str">
        <f>"Total "&amp;MID(A20,7,LEN(A20)-13)&amp;" Months"</f>
        <v>Total 1 Months</v>
      </c>
      <c r="B35" s="15">
        <v>11968050</v>
      </c>
      <c r="C35" s="15">
        <v>1518016</v>
      </c>
      <c r="D35" s="15">
        <v>13486066</v>
      </c>
      <c r="E35" s="15">
        <v>216967060</v>
      </c>
      <c r="F35" s="15">
        <v>5935139</v>
      </c>
      <c r="G35" s="15">
        <v>222902199</v>
      </c>
      <c r="H35" s="15">
        <v>14570162</v>
      </c>
      <c r="I35" s="18">
        <v>20.2713</v>
      </c>
    </row>
    <row r="36" spans="1:9" ht="12" customHeight="1" x14ac:dyDescent="0.25">
      <c r="A36" s="83"/>
      <c r="B36" s="83"/>
      <c r="C36" s="83"/>
      <c r="D36" s="83"/>
      <c r="E36" s="83"/>
      <c r="F36" s="83"/>
      <c r="G36" s="83"/>
      <c r="H36" s="83"/>
      <c r="I36" s="83"/>
    </row>
    <row r="37" spans="1:9" ht="70" customHeight="1" x14ac:dyDescent="0.25">
      <c r="A37" s="85" t="s">
        <v>418</v>
      </c>
      <c r="B37" s="85"/>
      <c r="C37" s="85"/>
      <c r="D37" s="85"/>
      <c r="E37" s="85"/>
      <c r="F37" s="85"/>
      <c r="G37" s="85"/>
      <c r="H37" s="85"/>
      <c r="I37" s="85"/>
    </row>
  </sheetData>
  <mergeCells count="10">
    <mergeCell ref="A1:H1"/>
    <mergeCell ref="A2:H2"/>
    <mergeCell ref="A37:I37"/>
    <mergeCell ref="I3:I4"/>
    <mergeCell ref="B5:I5"/>
    <mergeCell ref="A36:I36"/>
    <mergeCell ref="H3:H4"/>
    <mergeCell ref="A3:A4"/>
    <mergeCell ref="B3:D3"/>
    <mergeCell ref="E3:G3"/>
  </mergeCells>
  <phoneticPr fontId="0" type="noConversion"/>
  <pageMargins left="0.75" right="0.5" top="0.75" bottom="0.5" header="0.5" footer="0.25"/>
  <pageSetup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93</v>
      </c>
      <c r="B2" s="92"/>
      <c r="C2" s="92"/>
      <c r="D2" s="92"/>
      <c r="E2" s="92"/>
      <c r="F2" s="92"/>
      <c r="G2" s="92"/>
      <c r="H2" s="92"/>
      <c r="I2" s="1"/>
    </row>
    <row r="3" spans="1:9" ht="24" customHeight="1" x14ac:dyDescent="0.25">
      <c r="A3" s="94" t="s">
        <v>50</v>
      </c>
      <c r="B3" s="89" t="s">
        <v>90</v>
      </c>
      <c r="C3" s="89"/>
      <c r="D3" s="87"/>
      <c r="E3" s="89" t="s">
        <v>91</v>
      </c>
      <c r="F3" s="89"/>
      <c r="G3" s="87"/>
      <c r="H3" s="86" t="s">
        <v>209</v>
      </c>
      <c r="I3" s="88" t="s">
        <v>210</v>
      </c>
    </row>
    <row r="4" spans="1:9" ht="24" customHeight="1" x14ac:dyDescent="0.25">
      <c r="A4" s="95"/>
      <c r="B4" s="10" t="s">
        <v>78</v>
      </c>
      <c r="C4" s="10" t="s">
        <v>79</v>
      </c>
      <c r="D4" s="10" t="s">
        <v>55</v>
      </c>
      <c r="E4" s="10" t="s">
        <v>78</v>
      </c>
      <c r="F4" s="10" t="s">
        <v>79</v>
      </c>
      <c r="G4" s="10" t="s">
        <v>55</v>
      </c>
      <c r="H4" s="87"/>
      <c r="I4" s="89"/>
    </row>
    <row r="5" spans="1:9" ht="12" customHeight="1" x14ac:dyDescent="0.25">
      <c r="A5" s="1"/>
      <c r="B5" s="83" t="str">
        <f>REPT("-",90)&amp;" Dollars "&amp;REPT("-",120)</f>
        <v>------------------------------------------------------------------------------------------ Dollars ------------------------------------------------------------------------------------------------------------------------</v>
      </c>
      <c r="C5" s="83"/>
      <c r="D5" s="83"/>
      <c r="E5" s="83"/>
      <c r="F5" s="83"/>
      <c r="G5" s="83"/>
      <c r="H5" s="83"/>
      <c r="I5" s="83"/>
    </row>
    <row r="6" spans="1:9" ht="12" customHeight="1" x14ac:dyDescent="0.25">
      <c r="A6" s="3" t="s">
        <v>411</v>
      </c>
    </row>
    <row r="7" spans="1:9" ht="12" customHeight="1" x14ac:dyDescent="0.25">
      <c r="A7" s="2" t="str">
        <f>"Oct "&amp;RIGHT(A6,4)-1</f>
        <v>Oct 2023</v>
      </c>
      <c r="B7" s="11">
        <v>23613673.489999998</v>
      </c>
      <c r="C7" s="11">
        <v>2880052.89</v>
      </c>
      <c r="D7" s="11">
        <v>26493726.379999999</v>
      </c>
      <c r="E7" s="11">
        <v>576219925.70000005</v>
      </c>
      <c r="F7" s="11">
        <v>16557721.85</v>
      </c>
      <c r="G7" s="11">
        <v>592777647.54999995</v>
      </c>
      <c r="H7" s="11">
        <v>22859132.77</v>
      </c>
      <c r="I7" s="11">
        <v>642130506.70000005</v>
      </c>
    </row>
    <row r="8" spans="1:9" ht="12" customHeight="1" x14ac:dyDescent="0.25">
      <c r="A8" s="2" t="str">
        <f>"Nov "&amp;RIGHT(A6,4)-1</f>
        <v>Nov 2023</v>
      </c>
      <c r="B8" s="11">
        <v>21097900.390000001</v>
      </c>
      <c r="C8" s="11">
        <v>2552678.34</v>
      </c>
      <c r="D8" s="11">
        <v>23650578.73</v>
      </c>
      <c r="E8" s="11">
        <v>502092510.31999999</v>
      </c>
      <c r="F8" s="11">
        <v>14621434.5</v>
      </c>
      <c r="G8" s="11">
        <v>516713944.81999999</v>
      </c>
      <c r="H8" s="11">
        <v>19867667.710000001</v>
      </c>
      <c r="I8" s="11">
        <v>560232191.25999999</v>
      </c>
    </row>
    <row r="9" spans="1:9" ht="12" customHeight="1" x14ac:dyDescent="0.25">
      <c r="A9" s="2" t="str">
        <f>"Dec "&amp;RIGHT(A6,4)-1</f>
        <v>Dec 2023</v>
      </c>
      <c r="B9" s="11">
        <v>17130230.25</v>
      </c>
      <c r="C9" s="11">
        <v>2033092.89</v>
      </c>
      <c r="D9" s="11">
        <v>19163323.140000001</v>
      </c>
      <c r="E9" s="11">
        <v>392743084.86000001</v>
      </c>
      <c r="F9" s="11">
        <v>11020935.369999999</v>
      </c>
      <c r="G9" s="11">
        <v>403764020.23000002</v>
      </c>
      <c r="H9" s="11">
        <v>15588182.789999999</v>
      </c>
      <c r="I9" s="11">
        <v>438515526.16000003</v>
      </c>
    </row>
    <row r="10" spans="1:9" ht="12" customHeight="1" x14ac:dyDescent="0.25">
      <c r="A10" s="2" t="str">
        <f>"Jan "&amp;RIGHT(A6,4)</f>
        <v>Jan 2024</v>
      </c>
      <c r="B10" s="11">
        <v>20069253.940000001</v>
      </c>
      <c r="C10" s="11">
        <v>2353867.65</v>
      </c>
      <c r="D10" s="11">
        <v>22423121.59</v>
      </c>
      <c r="E10" s="11">
        <v>463914653.74000001</v>
      </c>
      <c r="F10" s="11">
        <v>12740195.73</v>
      </c>
      <c r="G10" s="11">
        <v>476654849.47000003</v>
      </c>
      <c r="H10" s="11">
        <v>18313523.789999999</v>
      </c>
      <c r="I10" s="11">
        <v>517391494.85000002</v>
      </c>
    </row>
    <row r="11" spans="1:9" ht="12" customHeight="1" x14ac:dyDescent="0.25">
      <c r="A11" s="2" t="str">
        <f>"Feb "&amp;RIGHT(A6,4)</f>
        <v>Feb 2024</v>
      </c>
      <c r="B11" s="11">
        <v>23080086.52</v>
      </c>
      <c r="C11" s="11">
        <v>2715909.69</v>
      </c>
      <c r="D11" s="11">
        <v>25795996.210000001</v>
      </c>
      <c r="E11" s="11">
        <v>548100608.36000001</v>
      </c>
      <c r="F11" s="11">
        <v>15420300.789999999</v>
      </c>
      <c r="G11" s="11">
        <v>563520909.14999998</v>
      </c>
      <c r="H11" s="11">
        <v>21314918.059999999</v>
      </c>
      <c r="I11" s="11">
        <v>610631823.41999996</v>
      </c>
    </row>
    <row r="12" spans="1:9" ht="12" customHeight="1" x14ac:dyDescent="0.25">
      <c r="A12" s="2" t="str">
        <f>"Mar "&amp;RIGHT(A6,4)</f>
        <v>Mar 2024</v>
      </c>
      <c r="B12" s="11">
        <v>21456185.710000001</v>
      </c>
      <c r="C12" s="11">
        <v>2468916.09</v>
      </c>
      <c r="D12" s="11">
        <v>23925101.800000001</v>
      </c>
      <c r="E12" s="11">
        <v>489028849.27999997</v>
      </c>
      <c r="F12" s="11">
        <v>13005304.58</v>
      </c>
      <c r="G12" s="11">
        <v>502034153.86000001</v>
      </c>
      <c r="H12" s="11">
        <v>19395362.739999998</v>
      </c>
      <c r="I12" s="11">
        <v>545354618.39999998</v>
      </c>
    </row>
    <row r="13" spans="1:9" ht="12" customHeight="1" x14ac:dyDescent="0.25">
      <c r="A13" s="2" t="str">
        <f>"Apr "&amp;RIGHT(A6,4)</f>
        <v>Apr 2024</v>
      </c>
      <c r="B13" s="11">
        <v>24364001.210000001</v>
      </c>
      <c r="C13" s="11">
        <v>2766188.42</v>
      </c>
      <c r="D13" s="11">
        <v>27130189.629999999</v>
      </c>
      <c r="E13" s="11">
        <v>559901365.15999997</v>
      </c>
      <c r="F13" s="11">
        <v>15233689.300000001</v>
      </c>
      <c r="G13" s="11">
        <v>575135054.46000004</v>
      </c>
      <c r="H13" s="11">
        <v>21649642.940000001</v>
      </c>
      <c r="I13" s="11">
        <v>623914887.02999997</v>
      </c>
    </row>
    <row r="14" spans="1:9" ht="12" customHeight="1" x14ac:dyDescent="0.25">
      <c r="A14" s="2" t="str">
        <f>"May "&amp;RIGHT(A6,4)</f>
        <v>May 2024</v>
      </c>
      <c r="B14" s="11">
        <v>25692055.210000001</v>
      </c>
      <c r="C14" s="11">
        <v>2806206.52</v>
      </c>
      <c r="D14" s="11">
        <v>28498261.73</v>
      </c>
      <c r="E14" s="11">
        <v>546504822.92999995</v>
      </c>
      <c r="F14" s="11">
        <v>13626025.34</v>
      </c>
      <c r="G14" s="11">
        <v>560130848.26999998</v>
      </c>
      <c r="H14" s="11">
        <v>21689845.84</v>
      </c>
      <c r="I14" s="11">
        <v>610318955.84000003</v>
      </c>
    </row>
    <row r="15" spans="1:9" ht="12" customHeight="1" x14ac:dyDescent="0.25">
      <c r="A15" s="2" t="str">
        <f>"Jun "&amp;RIGHT(A6,4)</f>
        <v>Jun 2024</v>
      </c>
      <c r="B15" s="11">
        <v>7399843.7400000002</v>
      </c>
      <c r="C15" s="11">
        <v>447253.4</v>
      </c>
      <c r="D15" s="11">
        <v>7847097.1399999997</v>
      </c>
      <c r="E15" s="11">
        <v>120373368.39</v>
      </c>
      <c r="F15" s="11">
        <v>1537230.66</v>
      </c>
      <c r="G15" s="11">
        <v>121910599.05</v>
      </c>
      <c r="H15" s="11">
        <v>3671101.84</v>
      </c>
      <c r="I15" s="11">
        <v>133428798.03</v>
      </c>
    </row>
    <row r="16" spans="1:9" ht="12" customHeight="1" x14ac:dyDescent="0.25">
      <c r="A16" s="2" t="str">
        <f>"Jul "&amp;RIGHT(A6,4)</f>
        <v>Jul 2024</v>
      </c>
      <c r="B16" s="11">
        <v>2292103.5299999998</v>
      </c>
      <c r="C16" s="11">
        <v>68712.27</v>
      </c>
      <c r="D16" s="11">
        <v>2360815.7999999998</v>
      </c>
      <c r="E16" s="11">
        <v>32110307.07</v>
      </c>
      <c r="F16" s="11">
        <v>181895.72</v>
      </c>
      <c r="G16" s="11">
        <v>32292202.789999999</v>
      </c>
      <c r="H16" s="11">
        <v>357543.87</v>
      </c>
      <c r="I16" s="11">
        <v>35010562.460000001</v>
      </c>
    </row>
    <row r="17" spans="1:9" ht="12" customHeight="1" x14ac:dyDescent="0.25">
      <c r="A17" s="2" t="str">
        <f>"Aug "&amp;RIGHT(A6,4)</f>
        <v>Aug 2024</v>
      </c>
      <c r="B17" s="11">
        <v>11573096.08</v>
      </c>
      <c r="C17" s="11">
        <v>1085435.17</v>
      </c>
      <c r="D17" s="11">
        <v>12658531.25</v>
      </c>
      <c r="E17" s="11">
        <v>326742731.67000002</v>
      </c>
      <c r="F17" s="11">
        <v>7379996.9900000002</v>
      </c>
      <c r="G17" s="11">
        <v>334122728.66000003</v>
      </c>
      <c r="H17" s="11">
        <v>8854205.4199999999</v>
      </c>
      <c r="I17" s="11">
        <v>355635465.32999998</v>
      </c>
    </row>
    <row r="18" spans="1:9" ht="12" customHeight="1" x14ac:dyDescent="0.25">
      <c r="A18" s="2" t="str">
        <f>"Sep "&amp;RIGHT(A6,4)</f>
        <v>Sep 2024</v>
      </c>
      <c r="B18" s="11">
        <v>26079994.079999998</v>
      </c>
      <c r="C18" s="11">
        <v>2768816.48</v>
      </c>
      <c r="D18" s="11">
        <v>28848810.559999999</v>
      </c>
      <c r="E18" s="11">
        <v>590494448.09000003</v>
      </c>
      <c r="F18" s="11">
        <v>14123290.789999999</v>
      </c>
      <c r="G18" s="11">
        <v>604617738.88</v>
      </c>
      <c r="H18" s="11">
        <v>20264917.359999999</v>
      </c>
      <c r="I18" s="11">
        <v>653731466.79999995</v>
      </c>
    </row>
    <row r="19" spans="1:9" ht="12" customHeight="1" x14ac:dyDescent="0.25">
      <c r="A19" s="12" t="s">
        <v>55</v>
      </c>
      <c r="B19" s="13">
        <v>223848424.15000001</v>
      </c>
      <c r="C19" s="13">
        <v>24947129.809999999</v>
      </c>
      <c r="D19" s="13">
        <v>248795553.96000001</v>
      </c>
      <c r="E19" s="13">
        <v>5148226675.5699997</v>
      </c>
      <c r="F19" s="13">
        <v>135448021.62</v>
      </c>
      <c r="G19" s="13">
        <v>5283674697.1899996</v>
      </c>
      <c r="H19" s="13">
        <v>193826045.13</v>
      </c>
      <c r="I19" s="13">
        <v>5726296296.2799997</v>
      </c>
    </row>
    <row r="20" spans="1:9" ht="12" customHeight="1" x14ac:dyDescent="0.25">
      <c r="A20" s="14" t="s">
        <v>412</v>
      </c>
      <c r="B20" s="15">
        <v>23613673.489999998</v>
      </c>
      <c r="C20" s="15">
        <v>2880052.89</v>
      </c>
      <c r="D20" s="15">
        <v>26493726.379999999</v>
      </c>
      <c r="E20" s="15">
        <v>576219925.70000005</v>
      </c>
      <c r="F20" s="15">
        <v>16557721.85</v>
      </c>
      <c r="G20" s="15">
        <v>592777647.54999995</v>
      </c>
      <c r="H20" s="15">
        <v>22859132.77</v>
      </c>
      <c r="I20" s="15">
        <v>642130506.70000005</v>
      </c>
    </row>
    <row r="21" spans="1:9" ht="12" customHeight="1" x14ac:dyDescent="0.25">
      <c r="A21" s="3" t="str">
        <f>"FY "&amp;RIGHT(A6,4)+1</f>
        <v>FY 2025</v>
      </c>
    </row>
    <row r="22" spans="1:9" ht="12" customHeight="1" x14ac:dyDescent="0.25">
      <c r="A22" s="2" t="str">
        <f>"Oct "&amp;RIGHT(A6,4)</f>
        <v>Oct 2024</v>
      </c>
      <c r="B22" s="11">
        <v>28429698.920000002</v>
      </c>
      <c r="C22" s="11">
        <v>3164760.51</v>
      </c>
      <c r="D22" s="11">
        <v>31594459.43</v>
      </c>
      <c r="E22" s="11">
        <v>617681354.09000003</v>
      </c>
      <c r="F22" s="11">
        <v>15168385.789999999</v>
      </c>
      <c r="G22" s="11">
        <v>632849739.88</v>
      </c>
      <c r="H22" s="11">
        <v>23049067.280000001</v>
      </c>
      <c r="I22" s="11">
        <v>687493266.59000003</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28429698.920000002</v>
      </c>
      <c r="C34" s="13">
        <v>3164760.51</v>
      </c>
      <c r="D34" s="13">
        <v>31594459.43</v>
      </c>
      <c r="E34" s="13">
        <v>617681354.09000003</v>
      </c>
      <c r="F34" s="13">
        <v>15168385.789999999</v>
      </c>
      <c r="G34" s="13">
        <v>632849739.88</v>
      </c>
      <c r="H34" s="13">
        <v>23049067.280000001</v>
      </c>
      <c r="I34" s="13">
        <v>687493266.59000003</v>
      </c>
    </row>
    <row r="35" spans="1:9" ht="12" customHeight="1" x14ac:dyDescent="0.25">
      <c r="A35" s="14" t="str">
        <f>"Total "&amp;MID(A20,7,LEN(A20)-13)&amp;" Months"</f>
        <v>Total 1 Months</v>
      </c>
      <c r="B35" s="15">
        <v>28429698.920000002</v>
      </c>
      <c r="C35" s="15">
        <v>3164760.51</v>
      </c>
      <c r="D35" s="15">
        <v>31594459.43</v>
      </c>
      <c r="E35" s="15">
        <v>617681354.09000003</v>
      </c>
      <c r="F35" s="15">
        <v>15168385.789999999</v>
      </c>
      <c r="G35" s="15">
        <v>632849739.88</v>
      </c>
      <c r="H35" s="15">
        <v>23049067.280000001</v>
      </c>
      <c r="I35" s="15">
        <v>687493266.59000003</v>
      </c>
    </row>
    <row r="36" spans="1:9" ht="12" customHeight="1" x14ac:dyDescent="0.25">
      <c r="A36" s="83"/>
      <c r="B36" s="83"/>
      <c r="C36" s="83"/>
      <c r="D36" s="83"/>
      <c r="E36" s="83"/>
      <c r="F36" s="83"/>
      <c r="G36" s="83"/>
      <c r="H36" s="83"/>
      <c r="I36" s="83"/>
    </row>
    <row r="37" spans="1:9" ht="70" customHeight="1" x14ac:dyDescent="0.25">
      <c r="A37" s="85" t="s">
        <v>419</v>
      </c>
      <c r="B37" s="85"/>
      <c r="C37" s="85"/>
      <c r="D37" s="85"/>
      <c r="E37" s="85"/>
      <c r="F37" s="85"/>
      <c r="G37" s="85"/>
      <c r="H37" s="85"/>
      <c r="I37" s="85"/>
    </row>
  </sheetData>
  <mergeCells count="10">
    <mergeCell ref="A1:H1"/>
    <mergeCell ref="A2:H2"/>
    <mergeCell ref="I3:I4"/>
    <mergeCell ref="B5:I5"/>
    <mergeCell ref="A36:I36"/>
    <mergeCell ref="A37:I37"/>
    <mergeCell ref="H3:H4"/>
    <mergeCell ref="A3:A4"/>
    <mergeCell ref="B3:D3"/>
    <mergeCell ref="E3:G3"/>
  </mergeCells>
  <phoneticPr fontId="0" type="noConversion"/>
  <pageMargins left="0.75" right="0.5" top="0.75" bottom="0.5" header="0.5" footer="0.25"/>
  <pageSetup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0" t="s">
        <v>424</v>
      </c>
      <c r="B1" s="90"/>
      <c r="C1" s="90"/>
      <c r="D1" s="90"/>
      <c r="E1" s="90"/>
      <c r="F1" s="90"/>
      <c r="G1" s="90"/>
      <c r="H1" s="90"/>
      <c r="I1" s="90"/>
      <c r="J1" s="81">
        <v>45667</v>
      </c>
    </row>
    <row r="2" spans="1:10" ht="12" customHeight="1" x14ac:dyDescent="0.25">
      <c r="A2" s="92" t="s">
        <v>94</v>
      </c>
      <c r="B2" s="92"/>
      <c r="C2" s="92"/>
      <c r="D2" s="92"/>
      <c r="E2" s="92"/>
      <c r="F2" s="92"/>
      <c r="G2" s="92"/>
      <c r="H2" s="92"/>
      <c r="I2" s="92"/>
      <c r="J2" s="1"/>
    </row>
    <row r="3" spans="1:10" ht="24" customHeight="1" x14ac:dyDescent="0.25">
      <c r="A3" s="94" t="s">
        <v>50</v>
      </c>
      <c r="B3" s="89" t="s">
        <v>211</v>
      </c>
      <c r="C3" s="89"/>
      <c r="D3" s="87"/>
      <c r="E3" s="89" t="s">
        <v>213</v>
      </c>
      <c r="F3" s="89"/>
      <c r="G3" s="87"/>
      <c r="H3" s="89" t="s">
        <v>55</v>
      </c>
      <c r="I3" s="89"/>
      <c r="J3" s="89"/>
    </row>
    <row r="4" spans="1:10" ht="24" customHeight="1" x14ac:dyDescent="0.25">
      <c r="A4" s="95"/>
      <c r="B4" s="10" t="s">
        <v>212</v>
      </c>
      <c r="C4" s="10" t="s">
        <v>95</v>
      </c>
      <c r="D4" s="10" t="s">
        <v>96</v>
      </c>
      <c r="E4" s="10" t="s">
        <v>97</v>
      </c>
      <c r="F4" s="10" t="s">
        <v>95</v>
      </c>
      <c r="G4" s="10" t="s">
        <v>96</v>
      </c>
      <c r="H4" s="10" t="s">
        <v>97</v>
      </c>
      <c r="I4" s="10" t="s">
        <v>95</v>
      </c>
      <c r="J4" s="9" t="s">
        <v>96</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411</v>
      </c>
    </row>
    <row r="7" spans="1:10" ht="12" customHeight="1" x14ac:dyDescent="0.25">
      <c r="A7" s="2" t="str">
        <f>"Oct "&amp;RIGHT(A6,4)-1</f>
        <v>Oct 2023</v>
      </c>
      <c r="B7" s="11" t="s">
        <v>410</v>
      </c>
      <c r="C7" s="11" t="s">
        <v>410</v>
      </c>
      <c r="D7" s="11" t="s">
        <v>410</v>
      </c>
      <c r="E7" s="11" t="s">
        <v>410</v>
      </c>
      <c r="F7" s="11" t="s">
        <v>410</v>
      </c>
      <c r="G7" s="11" t="s">
        <v>410</v>
      </c>
      <c r="H7" s="11" t="s">
        <v>410</v>
      </c>
      <c r="I7" s="11" t="s">
        <v>410</v>
      </c>
      <c r="J7" s="11" t="s">
        <v>410</v>
      </c>
    </row>
    <row r="8" spans="1:10" ht="12" customHeight="1" x14ac:dyDescent="0.25">
      <c r="A8" s="2" t="str">
        <f>"Nov "&amp;RIGHT(A6,4)-1</f>
        <v>Nov 2023</v>
      </c>
      <c r="B8" s="11" t="s">
        <v>410</v>
      </c>
      <c r="C8" s="11" t="s">
        <v>410</v>
      </c>
      <c r="D8" s="11" t="s">
        <v>410</v>
      </c>
      <c r="E8" s="11" t="s">
        <v>410</v>
      </c>
      <c r="F8" s="11" t="s">
        <v>410</v>
      </c>
      <c r="G8" s="11" t="s">
        <v>410</v>
      </c>
      <c r="H8" s="11" t="s">
        <v>410</v>
      </c>
      <c r="I8" s="11" t="s">
        <v>410</v>
      </c>
      <c r="J8" s="11" t="s">
        <v>410</v>
      </c>
    </row>
    <row r="9" spans="1:10" ht="12" customHeight="1" x14ac:dyDescent="0.25">
      <c r="A9" s="2" t="str">
        <f>"Dec "&amp;RIGHT(A6,4)-1</f>
        <v>Dec 2023</v>
      </c>
      <c r="B9" s="11">
        <v>521</v>
      </c>
      <c r="C9" s="11">
        <v>69536</v>
      </c>
      <c r="D9" s="11">
        <v>613601</v>
      </c>
      <c r="E9" s="11">
        <v>17462</v>
      </c>
      <c r="F9" s="11">
        <v>69653</v>
      </c>
      <c r="G9" s="11">
        <v>4424533</v>
      </c>
      <c r="H9" s="11">
        <v>17983</v>
      </c>
      <c r="I9" s="11">
        <v>139189</v>
      </c>
      <c r="J9" s="11">
        <v>5038134</v>
      </c>
    </row>
    <row r="10" spans="1:10" ht="12" customHeight="1" x14ac:dyDescent="0.25">
      <c r="A10" s="2" t="str">
        <f>"Jan "&amp;RIGHT(A6,4)</f>
        <v>Jan 2024</v>
      </c>
      <c r="B10" s="11" t="s">
        <v>410</v>
      </c>
      <c r="C10" s="11" t="s">
        <v>410</v>
      </c>
      <c r="D10" s="11" t="s">
        <v>410</v>
      </c>
      <c r="E10" s="11" t="s">
        <v>410</v>
      </c>
      <c r="F10" s="11" t="s">
        <v>410</v>
      </c>
      <c r="G10" s="11" t="s">
        <v>410</v>
      </c>
      <c r="H10" s="11" t="s">
        <v>410</v>
      </c>
      <c r="I10" s="11" t="s">
        <v>410</v>
      </c>
      <c r="J10" s="11" t="s">
        <v>410</v>
      </c>
    </row>
    <row r="11" spans="1:10" ht="12" customHeight="1" x14ac:dyDescent="0.25">
      <c r="A11" s="2" t="str">
        <f>"Feb "&amp;RIGHT(A6,4)</f>
        <v>Feb 2024</v>
      </c>
      <c r="B11" s="11" t="s">
        <v>410</v>
      </c>
      <c r="C11" s="11" t="s">
        <v>410</v>
      </c>
      <c r="D11" s="11" t="s">
        <v>410</v>
      </c>
      <c r="E11" s="11" t="s">
        <v>410</v>
      </c>
      <c r="F11" s="11" t="s">
        <v>410</v>
      </c>
      <c r="G11" s="11" t="s">
        <v>410</v>
      </c>
      <c r="H11" s="11" t="s">
        <v>410</v>
      </c>
      <c r="I11" s="11" t="s">
        <v>410</v>
      </c>
      <c r="J11" s="11" t="s">
        <v>410</v>
      </c>
    </row>
    <row r="12" spans="1:10" ht="12" customHeight="1" x14ac:dyDescent="0.25">
      <c r="A12" s="2" t="str">
        <f>"Mar "&amp;RIGHT(A6,4)</f>
        <v>Mar 2024</v>
      </c>
      <c r="B12" s="11">
        <v>511</v>
      </c>
      <c r="C12" s="11">
        <v>69401</v>
      </c>
      <c r="D12" s="11">
        <v>643913</v>
      </c>
      <c r="E12" s="11">
        <v>17608</v>
      </c>
      <c r="F12" s="11">
        <v>70984</v>
      </c>
      <c r="G12" s="11">
        <v>4784247</v>
      </c>
      <c r="H12" s="11">
        <v>18119</v>
      </c>
      <c r="I12" s="11">
        <v>140385</v>
      </c>
      <c r="J12" s="11">
        <v>5428160</v>
      </c>
    </row>
    <row r="13" spans="1:10" ht="12" customHeight="1" x14ac:dyDescent="0.25">
      <c r="A13" s="2" t="str">
        <f>"Apr "&amp;RIGHT(A6,4)</f>
        <v>Apr 2024</v>
      </c>
      <c r="B13" s="11" t="s">
        <v>410</v>
      </c>
      <c r="C13" s="11" t="s">
        <v>410</v>
      </c>
      <c r="D13" s="11" t="s">
        <v>410</v>
      </c>
      <c r="E13" s="11" t="s">
        <v>410</v>
      </c>
      <c r="F13" s="11" t="s">
        <v>410</v>
      </c>
      <c r="G13" s="11" t="s">
        <v>410</v>
      </c>
      <c r="H13" s="11" t="s">
        <v>410</v>
      </c>
      <c r="I13" s="11" t="s">
        <v>410</v>
      </c>
      <c r="J13" s="11" t="s">
        <v>410</v>
      </c>
    </row>
    <row r="14" spans="1:10" ht="12" customHeight="1" x14ac:dyDescent="0.25">
      <c r="A14" s="2" t="str">
        <f>"May "&amp;RIGHT(A6,4)</f>
        <v>May 2024</v>
      </c>
      <c r="B14" s="11" t="s">
        <v>410</v>
      </c>
      <c r="C14" s="11" t="s">
        <v>410</v>
      </c>
      <c r="D14" s="11" t="s">
        <v>410</v>
      </c>
      <c r="E14" s="11" t="s">
        <v>410</v>
      </c>
      <c r="F14" s="11" t="s">
        <v>410</v>
      </c>
      <c r="G14" s="11" t="s">
        <v>410</v>
      </c>
      <c r="H14" s="11" t="s">
        <v>410</v>
      </c>
      <c r="I14" s="11" t="s">
        <v>410</v>
      </c>
      <c r="J14" s="11" t="s">
        <v>410</v>
      </c>
    </row>
    <row r="15" spans="1:10" ht="12" customHeight="1" x14ac:dyDescent="0.25">
      <c r="A15" s="2" t="str">
        <f>"Jun "&amp;RIGHT(A6,4)</f>
        <v>Jun 2024</v>
      </c>
      <c r="B15" s="11">
        <v>511</v>
      </c>
      <c r="C15" s="11">
        <v>68695</v>
      </c>
      <c r="D15" s="11">
        <v>631371</v>
      </c>
      <c r="E15" s="11">
        <v>15338</v>
      </c>
      <c r="F15" s="11">
        <v>47100</v>
      </c>
      <c r="G15" s="11">
        <v>2381327</v>
      </c>
      <c r="H15" s="11">
        <v>15849</v>
      </c>
      <c r="I15" s="11">
        <v>115795</v>
      </c>
      <c r="J15" s="11">
        <v>3012698</v>
      </c>
    </row>
    <row r="16" spans="1:10" ht="12" customHeight="1" x14ac:dyDescent="0.25">
      <c r="A16" s="2" t="str">
        <f>"Jul "&amp;RIGHT(A6,4)</f>
        <v>Jul 2024</v>
      </c>
      <c r="B16" s="11" t="s">
        <v>410</v>
      </c>
      <c r="C16" s="11" t="s">
        <v>410</v>
      </c>
      <c r="D16" s="11" t="s">
        <v>410</v>
      </c>
      <c r="E16" s="11" t="s">
        <v>410</v>
      </c>
      <c r="F16" s="11" t="s">
        <v>410</v>
      </c>
      <c r="G16" s="11" t="s">
        <v>410</v>
      </c>
      <c r="H16" s="11" t="s">
        <v>410</v>
      </c>
      <c r="I16" s="11" t="s">
        <v>410</v>
      </c>
      <c r="J16" s="11" t="s">
        <v>410</v>
      </c>
    </row>
    <row r="17" spans="1:10" ht="12" customHeight="1" x14ac:dyDescent="0.25">
      <c r="A17" s="2" t="str">
        <f>"Aug "&amp;RIGHT(A6,4)</f>
        <v>Aug 2024</v>
      </c>
      <c r="B17" s="11" t="s">
        <v>410</v>
      </c>
      <c r="C17" s="11" t="s">
        <v>410</v>
      </c>
      <c r="D17" s="11" t="s">
        <v>410</v>
      </c>
      <c r="E17" s="11" t="s">
        <v>410</v>
      </c>
      <c r="F17" s="11" t="s">
        <v>410</v>
      </c>
      <c r="G17" s="11" t="s">
        <v>410</v>
      </c>
      <c r="H17" s="11" t="s">
        <v>410</v>
      </c>
      <c r="I17" s="11" t="s">
        <v>410</v>
      </c>
      <c r="J17" s="11" t="s">
        <v>410</v>
      </c>
    </row>
    <row r="18" spans="1:10" ht="12" customHeight="1" x14ac:dyDescent="0.25">
      <c r="A18" s="2" t="str">
        <f>"Sep "&amp;RIGHT(A6,4)</f>
        <v>Sep 2024</v>
      </c>
      <c r="B18" s="11">
        <v>504</v>
      </c>
      <c r="C18" s="11">
        <v>67679</v>
      </c>
      <c r="D18" s="11">
        <v>600528</v>
      </c>
      <c r="E18" s="11">
        <v>16792</v>
      </c>
      <c r="F18" s="11">
        <v>63709</v>
      </c>
      <c r="G18" s="11">
        <v>4175350</v>
      </c>
      <c r="H18" s="11">
        <v>17296</v>
      </c>
      <c r="I18" s="11">
        <v>131388</v>
      </c>
      <c r="J18" s="11">
        <v>4775878</v>
      </c>
    </row>
    <row r="19" spans="1:10" ht="12" customHeight="1" x14ac:dyDescent="0.25">
      <c r="A19" s="12" t="s">
        <v>55</v>
      </c>
      <c r="B19" s="13">
        <v>511.75</v>
      </c>
      <c r="C19" s="13">
        <v>68827.75</v>
      </c>
      <c r="D19" s="13">
        <v>622353.25</v>
      </c>
      <c r="E19" s="13">
        <v>16800</v>
      </c>
      <c r="F19" s="13">
        <v>62861.5</v>
      </c>
      <c r="G19" s="13">
        <v>3941364.25</v>
      </c>
      <c r="H19" s="13">
        <v>17311.75</v>
      </c>
      <c r="I19" s="13">
        <v>131689.25</v>
      </c>
      <c r="J19" s="13">
        <v>4563717.5</v>
      </c>
    </row>
    <row r="20" spans="1:10" ht="12" customHeight="1" x14ac:dyDescent="0.25">
      <c r="A20" s="14" t="s">
        <v>412</v>
      </c>
      <c r="B20" s="15" t="s">
        <v>410</v>
      </c>
      <c r="C20" s="15" t="s">
        <v>410</v>
      </c>
      <c r="D20" s="15" t="s">
        <v>410</v>
      </c>
      <c r="E20" s="15" t="s">
        <v>410</v>
      </c>
      <c r="F20" s="15" t="s">
        <v>410</v>
      </c>
      <c r="G20" s="15" t="s">
        <v>410</v>
      </c>
      <c r="H20" s="15" t="s">
        <v>410</v>
      </c>
      <c r="I20" s="15" t="s">
        <v>410</v>
      </c>
      <c r="J20" s="15" t="s">
        <v>410</v>
      </c>
    </row>
    <row r="21" spans="1:10" ht="12" customHeight="1" x14ac:dyDescent="0.25">
      <c r="A21" s="3" t="str">
        <f>"FY "&amp;RIGHT(A6,4)+1</f>
        <v>FY 2025</v>
      </c>
    </row>
    <row r="22" spans="1:10" ht="12" customHeight="1" x14ac:dyDescent="0.25">
      <c r="A22" s="2" t="str">
        <f>"Oct "&amp;RIGHT(A6,4)</f>
        <v>Oct 2024</v>
      </c>
      <c r="B22" s="11" t="s">
        <v>410</v>
      </c>
      <c r="C22" s="11" t="s">
        <v>410</v>
      </c>
      <c r="D22" s="11" t="s">
        <v>410</v>
      </c>
      <c r="E22" s="11" t="s">
        <v>410</v>
      </c>
      <c r="F22" s="11" t="s">
        <v>410</v>
      </c>
      <c r="G22" s="11" t="s">
        <v>410</v>
      </c>
      <c r="H22" s="11" t="s">
        <v>410</v>
      </c>
      <c r="I22" s="11" t="s">
        <v>410</v>
      </c>
      <c r="J22" s="11" t="s">
        <v>410</v>
      </c>
    </row>
    <row r="23" spans="1:10"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row>
    <row r="24" spans="1:10"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row>
    <row r="25" spans="1:10"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row>
    <row r="26" spans="1:10"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row>
    <row r="27" spans="1:10"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row>
    <row r="28" spans="1:10"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row>
    <row r="29" spans="1:10"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row>
    <row r="30" spans="1:10"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row>
    <row r="31" spans="1:10"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row>
    <row r="32" spans="1:10"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row>
    <row r="33" spans="1:10"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row>
    <row r="34" spans="1:10" ht="12" customHeight="1" x14ac:dyDescent="0.25">
      <c r="A34" s="12" t="s">
        <v>55</v>
      </c>
      <c r="B34" s="13" t="s">
        <v>410</v>
      </c>
      <c r="C34" s="13" t="s">
        <v>410</v>
      </c>
      <c r="D34" s="13" t="s">
        <v>410</v>
      </c>
      <c r="E34" s="13" t="s">
        <v>410</v>
      </c>
      <c r="F34" s="13" t="s">
        <v>410</v>
      </c>
      <c r="G34" s="13" t="s">
        <v>410</v>
      </c>
      <c r="H34" s="13" t="s">
        <v>410</v>
      </c>
      <c r="I34" s="13" t="s">
        <v>410</v>
      </c>
      <c r="J34" s="13" t="s">
        <v>410</v>
      </c>
    </row>
    <row r="35" spans="1:10" ht="12" customHeight="1" x14ac:dyDescent="0.25">
      <c r="A35" s="14" t="str">
        <f>"Total "&amp;MID(A20,7,LEN(A20)-13)&amp;" Months"</f>
        <v>Total 1 Months</v>
      </c>
      <c r="B35" s="15" t="s">
        <v>410</v>
      </c>
      <c r="C35" s="15" t="s">
        <v>410</v>
      </c>
      <c r="D35" s="15" t="s">
        <v>410</v>
      </c>
      <c r="E35" s="15" t="s">
        <v>410</v>
      </c>
      <c r="F35" s="15" t="s">
        <v>410</v>
      </c>
      <c r="G35" s="15" t="s">
        <v>410</v>
      </c>
      <c r="H35" s="15" t="s">
        <v>410</v>
      </c>
      <c r="I35" s="15" t="s">
        <v>410</v>
      </c>
      <c r="J35" s="15" t="s">
        <v>410</v>
      </c>
    </row>
    <row r="36" spans="1:10" ht="12" customHeight="1" x14ac:dyDescent="0.25">
      <c r="A36" s="83"/>
      <c r="B36" s="83"/>
      <c r="C36" s="83"/>
      <c r="D36" s="83"/>
      <c r="E36" s="83"/>
      <c r="F36" s="83"/>
      <c r="G36" s="83"/>
      <c r="H36" s="83"/>
      <c r="I36" s="83"/>
      <c r="J36" s="83"/>
    </row>
    <row r="37" spans="1:10" ht="100" customHeight="1" x14ac:dyDescent="0.25">
      <c r="A37" s="85" t="s">
        <v>98</v>
      </c>
      <c r="B37" s="85"/>
      <c r="C37" s="85"/>
      <c r="D37" s="85"/>
      <c r="E37" s="85"/>
      <c r="F37" s="85"/>
      <c r="G37" s="85"/>
      <c r="H37" s="85"/>
      <c r="I37" s="85"/>
      <c r="J37" s="8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0" t="s">
        <v>421</v>
      </c>
      <c r="B1" s="90"/>
      <c r="C1" s="90"/>
      <c r="D1" s="90"/>
      <c r="E1" s="90"/>
      <c r="F1" s="90"/>
      <c r="G1" s="90"/>
      <c r="H1" s="90"/>
      <c r="I1" s="90"/>
      <c r="J1" s="81">
        <v>45667</v>
      </c>
    </row>
    <row r="2" spans="1:10" ht="12" customHeight="1" x14ac:dyDescent="0.25">
      <c r="A2" s="92" t="s">
        <v>215</v>
      </c>
      <c r="B2" s="92"/>
      <c r="C2" s="92"/>
      <c r="D2" s="92"/>
      <c r="E2" s="92"/>
      <c r="F2" s="92"/>
      <c r="G2" s="92"/>
      <c r="H2" s="92"/>
      <c r="I2" s="92"/>
      <c r="J2" s="1"/>
    </row>
    <row r="3" spans="1:10" ht="24" customHeight="1" x14ac:dyDescent="0.25">
      <c r="A3" s="94" t="s">
        <v>50</v>
      </c>
      <c r="B3" s="89" t="s">
        <v>214</v>
      </c>
      <c r="C3" s="89"/>
      <c r="D3" s="87"/>
      <c r="E3" s="89" t="s">
        <v>216</v>
      </c>
      <c r="F3" s="89"/>
      <c r="G3" s="87"/>
      <c r="H3" s="89" t="s">
        <v>217</v>
      </c>
      <c r="I3" s="89"/>
      <c r="J3" s="89"/>
    </row>
    <row r="4" spans="1:10" ht="24" customHeight="1" x14ac:dyDescent="0.25">
      <c r="A4" s="95"/>
      <c r="B4" s="10" t="s">
        <v>97</v>
      </c>
      <c r="C4" s="10" t="s">
        <v>95</v>
      </c>
      <c r="D4" s="10" t="s">
        <v>96</v>
      </c>
      <c r="E4" s="10" t="s">
        <v>97</v>
      </c>
      <c r="F4" s="10" t="s">
        <v>95</v>
      </c>
      <c r="G4" s="10" t="s">
        <v>96</v>
      </c>
      <c r="H4" s="10" t="s">
        <v>97</v>
      </c>
      <c r="I4" s="10" t="s">
        <v>95</v>
      </c>
      <c r="J4" s="9" t="s">
        <v>96</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411</v>
      </c>
    </row>
    <row r="7" spans="1:10" ht="12" customHeight="1" x14ac:dyDescent="0.25">
      <c r="A7" s="2" t="str">
        <f>"Oct "&amp;RIGHT(A6,4)-1</f>
        <v>Oct 2023</v>
      </c>
      <c r="B7" s="11">
        <v>7429</v>
      </c>
      <c r="C7" s="11">
        <v>16003</v>
      </c>
      <c r="D7" s="11">
        <v>766275</v>
      </c>
      <c r="E7" s="11">
        <v>828</v>
      </c>
      <c r="F7" s="11">
        <v>1998</v>
      </c>
      <c r="G7" s="11">
        <v>65568</v>
      </c>
      <c r="H7" s="11">
        <v>1674</v>
      </c>
      <c r="I7" s="11">
        <v>10435</v>
      </c>
      <c r="J7" s="11">
        <v>323398</v>
      </c>
    </row>
    <row r="8" spans="1:10" ht="12" customHeight="1" x14ac:dyDescent="0.25">
      <c r="A8" s="2" t="str">
        <f>"Nov "&amp;RIGHT(A6,4)-1</f>
        <v>Nov 2023</v>
      </c>
      <c r="B8" s="11" t="s">
        <v>410</v>
      </c>
      <c r="C8" s="11" t="s">
        <v>410</v>
      </c>
      <c r="D8" s="11" t="s">
        <v>410</v>
      </c>
      <c r="E8" s="11" t="s">
        <v>410</v>
      </c>
      <c r="F8" s="11" t="s">
        <v>410</v>
      </c>
      <c r="G8" s="11" t="s">
        <v>410</v>
      </c>
      <c r="H8" s="11" t="s">
        <v>410</v>
      </c>
      <c r="I8" s="11" t="s">
        <v>410</v>
      </c>
      <c r="J8" s="11" t="s">
        <v>410</v>
      </c>
    </row>
    <row r="9" spans="1:10" ht="12" customHeight="1" x14ac:dyDescent="0.25">
      <c r="A9" s="2" t="str">
        <f>"Dec "&amp;RIGHT(A6,4)-1</f>
        <v>Dec 2023</v>
      </c>
      <c r="B9" s="11" t="s">
        <v>410</v>
      </c>
      <c r="C9" s="11" t="s">
        <v>410</v>
      </c>
      <c r="D9" s="11" t="s">
        <v>410</v>
      </c>
      <c r="E9" s="11" t="s">
        <v>410</v>
      </c>
      <c r="F9" s="11" t="s">
        <v>410</v>
      </c>
      <c r="G9" s="11" t="s">
        <v>410</v>
      </c>
      <c r="H9" s="11" t="s">
        <v>410</v>
      </c>
      <c r="I9" s="11" t="s">
        <v>410</v>
      </c>
      <c r="J9" s="11" t="s">
        <v>410</v>
      </c>
    </row>
    <row r="10" spans="1:10" ht="12" customHeight="1" x14ac:dyDescent="0.25">
      <c r="A10" s="2" t="str">
        <f>"Jan "&amp;RIGHT(A6,4)</f>
        <v>Jan 2024</v>
      </c>
      <c r="B10" s="11" t="s">
        <v>410</v>
      </c>
      <c r="C10" s="11" t="s">
        <v>410</v>
      </c>
      <c r="D10" s="11" t="s">
        <v>410</v>
      </c>
      <c r="E10" s="11" t="s">
        <v>410</v>
      </c>
      <c r="F10" s="11" t="s">
        <v>410</v>
      </c>
      <c r="G10" s="11" t="s">
        <v>410</v>
      </c>
      <c r="H10" s="11" t="s">
        <v>410</v>
      </c>
      <c r="I10" s="11" t="s">
        <v>410</v>
      </c>
      <c r="J10" s="11" t="s">
        <v>410</v>
      </c>
    </row>
    <row r="11" spans="1:10" ht="12" customHeight="1" x14ac:dyDescent="0.25">
      <c r="A11" s="2" t="str">
        <f>"Feb "&amp;RIGHT(A6,4)</f>
        <v>Feb 2024</v>
      </c>
      <c r="B11" s="11" t="s">
        <v>410</v>
      </c>
      <c r="C11" s="11" t="s">
        <v>410</v>
      </c>
      <c r="D11" s="11" t="s">
        <v>410</v>
      </c>
      <c r="E11" s="11" t="s">
        <v>410</v>
      </c>
      <c r="F11" s="11" t="s">
        <v>410</v>
      </c>
      <c r="G11" s="11" t="s">
        <v>410</v>
      </c>
      <c r="H11" s="11" t="s">
        <v>410</v>
      </c>
      <c r="I11" s="11" t="s">
        <v>410</v>
      </c>
      <c r="J11" s="11" t="s">
        <v>410</v>
      </c>
    </row>
    <row r="12" spans="1:10" ht="12" customHeight="1" x14ac:dyDescent="0.25">
      <c r="A12" s="2" t="str">
        <f>"Mar "&amp;RIGHT(A6,4)</f>
        <v>Mar 2024</v>
      </c>
      <c r="B12" s="11">
        <v>7396</v>
      </c>
      <c r="C12" s="11">
        <v>16205</v>
      </c>
      <c r="D12" s="11">
        <v>814601</v>
      </c>
      <c r="E12" s="11">
        <v>825</v>
      </c>
      <c r="F12" s="11">
        <v>2064</v>
      </c>
      <c r="G12" s="11">
        <v>64952</v>
      </c>
      <c r="H12" s="11">
        <v>1702</v>
      </c>
      <c r="I12" s="11">
        <v>10553</v>
      </c>
      <c r="J12" s="11">
        <v>353644</v>
      </c>
    </row>
    <row r="13" spans="1:10" ht="12" customHeight="1" x14ac:dyDescent="0.25">
      <c r="A13" s="2" t="str">
        <f>"Apr "&amp;RIGHT(A6,4)</f>
        <v>Apr 2024</v>
      </c>
      <c r="B13" s="11" t="s">
        <v>410</v>
      </c>
      <c r="C13" s="11" t="s">
        <v>410</v>
      </c>
      <c r="D13" s="11" t="s">
        <v>410</v>
      </c>
      <c r="E13" s="11" t="s">
        <v>410</v>
      </c>
      <c r="F13" s="11" t="s">
        <v>410</v>
      </c>
      <c r="G13" s="11" t="s">
        <v>410</v>
      </c>
      <c r="H13" s="11" t="s">
        <v>410</v>
      </c>
      <c r="I13" s="11" t="s">
        <v>410</v>
      </c>
      <c r="J13" s="11" t="s">
        <v>410</v>
      </c>
    </row>
    <row r="14" spans="1:10" ht="12" customHeight="1" x14ac:dyDescent="0.25">
      <c r="A14" s="2" t="str">
        <f>"May "&amp;RIGHT(A6,4)</f>
        <v>May 2024</v>
      </c>
      <c r="B14" s="11" t="s">
        <v>410</v>
      </c>
      <c r="C14" s="11" t="s">
        <v>410</v>
      </c>
      <c r="D14" s="11" t="s">
        <v>410</v>
      </c>
      <c r="E14" s="11" t="s">
        <v>410</v>
      </c>
      <c r="F14" s="11" t="s">
        <v>410</v>
      </c>
      <c r="G14" s="11" t="s">
        <v>410</v>
      </c>
      <c r="H14" s="11" t="s">
        <v>410</v>
      </c>
      <c r="I14" s="11" t="s">
        <v>410</v>
      </c>
      <c r="J14" s="11" t="s">
        <v>410</v>
      </c>
    </row>
    <row r="15" spans="1:10" ht="12" customHeight="1" x14ac:dyDescent="0.25">
      <c r="A15" s="2" t="str">
        <f>"Jun "&amp;RIGHT(A6,4)</f>
        <v>Jun 2024</v>
      </c>
      <c r="B15" s="11" t="s">
        <v>410</v>
      </c>
      <c r="C15" s="11" t="s">
        <v>410</v>
      </c>
      <c r="D15" s="11" t="s">
        <v>410</v>
      </c>
      <c r="E15" s="11" t="s">
        <v>410</v>
      </c>
      <c r="F15" s="11" t="s">
        <v>410</v>
      </c>
      <c r="G15" s="11" t="s">
        <v>410</v>
      </c>
      <c r="H15" s="11" t="s">
        <v>410</v>
      </c>
      <c r="I15" s="11" t="s">
        <v>410</v>
      </c>
      <c r="J15" s="11" t="s">
        <v>410</v>
      </c>
    </row>
    <row r="16" spans="1:10" ht="12" customHeight="1" x14ac:dyDescent="0.25">
      <c r="A16" s="2" t="str">
        <f>"Jul "&amp;RIGHT(A6,4)</f>
        <v>Jul 2024</v>
      </c>
      <c r="B16" s="11" t="s">
        <v>410</v>
      </c>
      <c r="C16" s="11" t="s">
        <v>410</v>
      </c>
      <c r="D16" s="11" t="s">
        <v>410</v>
      </c>
      <c r="E16" s="11" t="s">
        <v>410</v>
      </c>
      <c r="F16" s="11" t="s">
        <v>410</v>
      </c>
      <c r="G16" s="11" t="s">
        <v>410</v>
      </c>
      <c r="H16" s="11" t="s">
        <v>410</v>
      </c>
      <c r="I16" s="11" t="s">
        <v>410</v>
      </c>
      <c r="J16" s="11" t="s">
        <v>410</v>
      </c>
    </row>
    <row r="17" spans="1:10" ht="12" customHeight="1" x14ac:dyDescent="0.25">
      <c r="A17" s="2" t="str">
        <f>"Aug "&amp;RIGHT(A6,4)</f>
        <v>Aug 2024</v>
      </c>
      <c r="B17" s="11" t="s">
        <v>410</v>
      </c>
      <c r="C17" s="11" t="s">
        <v>410</v>
      </c>
      <c r="D17" s="11" t="s">
        <v>410</v>
      </c>
      <c r="E17" s="11" t="s">
        <v>410</v>
      </c>
      <c r="F17" s="11" t="s">
        <v>410</v>
      </c>
      <c r="G17" s="11" t="s">
        <v>410</v>
      </c>
      <c r="H17" s="11" t="s">
        <v>410</v>
      </c>
      <c r="I17" s="11" t="s">
        <v>410</v>
      </c>
      <c r="J17" s="11" t="s">
        <v>410</v>
      </c>
    </row>
    <row r="18" spans="1:10" ht="12" customHeight="1" x14ac:dyDescent="0.25">
      <c r="A18" s="2" t="str">
        <f>"Sep "&amp;RIGHT(A6,4)</f>
        <v>Sep 2024</v>
      </c>
      <c r="B18" s="11" t="s">
        <v>410</v>
      </c>
      <c r="C18" s="11" t="s">
        <v>410</v>
      </c>
      <c r="D18" s="11" t="s">
        <v>410</v>
      </c>
      <c r="E18" s="11" t="s">
        <v>410</v>
      </c>
      <c r="F18" s="11" t="s">
        <v>410</v>
      </c>
      <c r="G18" s="11" t="s">
        <v>410</v>
      </c>
      <c r="H18" s="11" t="s">
        <v>410</v>
      </c>
      <c r="I18" s="11" t="s">
        <v>410</v>
      </c>
      <c r="J18" s="11" t="s">
        <v>410</v>
      </c>
    </row>
    <row r="19" spans="1:10" ht="12" customHeight="1" x14ac:dyDescent="0.25">
      <c r="A19" s="12" t="s">
        <v>55</v>
      </c>
      <c r="B19" s="13">
        <v>7412.5</v>
      </c>
      <c r="C19" s="13">
        <v>16104</v>
      </c>
      <c r="D19" s="13">
        <v>790438</v>
      </c>
      <c r="E19" s="13">
        <v>826.5</v>
      </c>
      <c r="F19" s="13">
        <v>2031</v>
      </c>
      <c r="G19" s="13">
        <v>65260</v>
      </c>
      <c r="H19" s="13">
        <v>1688</v>
      </c>
      <c r="I19" s="13">
        <v>10494</v>
      </c>
      <c r="J19" s="13">
        <v>338521</v>
      </c>
    </row>
    <row r="20" spans="1:10" ht="12" customHeight="1" x14ac:dyDescent="0.25">
      <c r="A20" s="14" t="s">
        <v>412</v>
      </c>
      <c r="B20" s="15">
        <v>7429</v>
      </c>
      <c r="C20" s="15">
        <v>16003</v>
      </c>
      <c r="D20" s="15">
        <v>766275</v>
      </c>
      <c r="E20" s="15">
        <v>828</v>
      </c>
      <c r="F20" s="15">
        <v>1998</v>
      </c>
      <c r="G20" s="15">
        <v>65568</v>
      </c>
      <c r="H20" s="15">
        <v>1674</v>
      </c>
      <c r="I20" s="15">
        <v>10435</v>
      </c>
      <c r="J20" s="15">
        <v>323398</v>
      </c>
    </row>
    <row r="21" spans="1:10" ht="12" customHeight="1" x14ac:dyDescent="0.25">
      <c r="A21" s="3" t="str">
        <f>"FY "&amp;RIGHT(A6,4)+1</f>
        <v>FY 2025</v>
      </c>
    </row>
    <row r="22" spans="1:10" ht="12" customHeight="1" x14ac:dyDescent="0.25">
      <c r="A22" s="2" t="str">
        <f>"Oct "&amp;RIGHT(A6,4)</f>
        <v>Oct 2024</v>
      </c>
      <c r="B22" s="11">
        <v>6350</v>
      </c>
      <c r="C22" s="11">
        <v>12099</v>
      </c>
      <c r="D22" s="11">
        <v>595829</v>
      </c>
      <c r="E22" s="11">
        <v>644</v>
      </c>
      <c r="F22" s="11">
        <v>1389</v>
      </c>
      <c r="G22" s="11">
        <v>45921</v>
      </c>
      <c r="H22" s="11">
        <v>1300</v>
      </c>
      <c r="I22" s="11">
        <v>7591</v>
      </c>
      <c r="J22" s="11">
        <v>237722</v>
      </c>
    </row>
    <row r="23" spans="1:10"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row>
    <row r="24" spans="1:10"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row>
    <row r="25" spans="1:10"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row>
    <row r="26" spans="1:10"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row>
    <row r="27" spans="1:10"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row>
    <row r="28" spans="1:10"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row>
    <row r="29" spans="1:10"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row>
    <row r="30" spans="1:10"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row>
    <row r="31" spans="1:10"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row>
    <row r="32" spans="1:10"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row>
    <row r="33" spans="1:10"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row>
    <row r="34" spans="1:10" ht="12" customHeight="1" x14ac:dyDescent="0.25">
      <c r="A34" s="12" t="s">
        <v>55</v>
      </c>
      <c r="B34" s="13">
        <v>6350</v>
      </c>
      <c r="C34" s="13">
        <v>12099</v>
      </c>
      <c r="D34" s="13">
        <v>595829</v>
      </c>
      <c r="E34" s="13">
        <v>644</v>
      </c>
      <c r="F34" s="13">
        <v>1389</v>
      </c>
      <c r="G34" s="13">
        <v>45921</v>
      </c>
      <c r="H34" s="13">
        <v>1300</v>
      </c>
      <c r="I34" s="13">
        <v>7591</v>
      </c>
      <c r="J34" s="13">
        <v>237722</v>
      </c>
    </row>
    <row r="35" spans="1:10" ht="12" customHeight="1" x14ac:dyDescent="0.25">
      <c r="A35" s="14" t="str">
        <f>"Total "&amp;MID(A20,7,LEN(A20)-13)&amp;" Months"</f>
        <v>Total 1 Months</v>
      </c>
      <c r="B35" s="15">
        <v>6350</v>
      </c>
      <c r="C35" s="15">
        <v>12099</v>
      </c>
      <c r="D35" s="15">
        <v>595829</v>
      </c>
      <c r="E35" s="15">
        <v>644</v>
      </c>
      <c r="F35" s="15">
        <v>1389</v>
      </c>
      <c r="G35" s="15">
        <v>45921</v>
      </c>
      <c r="H35" s="15">
        <v>1300</v>
      </c>
      <c r="I35" s="15">
        <v>7591</v>
      </c>
      <c r="J35" s="15">
        <v>237722</v>
      </c>
    </row>
    <row r="36" spans="1:10" ht="12" customHeight="1" x14ac:dyDescent="0.25">
      <c r="A36" s="83"/>
      <c r="B36" s="83"/>
      <c r="C36" s="83"/>
      <c r="D36" s="83"/>
      <c r="E36" s="83"/>
      <c r="F36" s="83"/>
      <c r="G36" s="83"/>
      <c r="H36" s="83"/>
      <c r="I36" s="83"/>
      <c r="J36" s="83"/>
    </row>
    <row r="37" spans="1:10" ht="70" customHeight="1" x14ac:dyDescent="0.25">
      <c r="A37" s="85" t="s">
        <v>99</v>
      </c>
      <c r="B37" s="85"/>
      <c r="C37" s="85"/>
      <c r="D37" s="85"/>
      <c r="E37" s="85"/>
      <c r="F37" s="85"/>
      <c r="G37" s="85"/>
      <c r="H37" s="85"/>
      <c r="I37" s="85"/>
      <c r="J37" s="85"/>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100</v>
      </c>
      <c r="B2" s="92"/>
      <c r="C2" s="92"/>
      <c r="D2" s="92"/>
      <c r="E2" s="92"/>
      <c r="F2" s="92"/>
      <c r="G2" s="92"/>
      <c r="H2" s="92"/>
      <c r="I2" s="92"/>
      <c r="J2" s="92"/>
      <c r="K2" s="1"/>
    </row>
    <row r="3" spans="1:11" ht="24" customHeight="1" x14ac:dyDescent="0.25">
      <c r="A3" s="94" t="s">
        <v>50</v>
      </c>
      <c r="B3" s="89" t="s">
        <v>101</v>
      </c>
      <c r="C3" s="89"/>
      <c r="D3" s="89"/>
      <c r="E3" s="89"/>
      <c r="F3" s="87"/>
      <c r="G3" s="89" t="s">
        <v>102</v>
      </c>
      <c r="H3" s="89"/>
      <c r="I3" s="89"/>
      <c r="J3" s="89"/>
      <c r="K3" s="89"/>
    </row>
    <row r="4" spans="1:11" ht="24" customHeight="1" x14ac:dyDescent="0.25">
      <c r="A4" s="95"/>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3" t="str">
        <f>REPT("-",112)&amp;" Number "&amp;REPT("-",112)</f>
        <v>---------------------------------------------------------------------------------------------------------------- Number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6533857</v>
      </c>
      <c r="C7" s="11">
        <v>7329264</v>
      </c>
      <c r="D7" s="11">
        <v>3924045</v>
      </c>
      <c r="E7" s="11">
        <v>10338299</v>
      </c>
      <c r="F7" s="11">
        <v>28125465</v>
      </c>
      <c r="G7" s="11">
        <v>26632567</v>
      </c>
      <c r="H7" s="11">
        <v>30061698</v>
      </c>
      <c r="I7" s="11">
        <v>27625352</v>
      </c>
      <c r="J7" s="11">
        <v>41328303</v>
      </c>
      <c r="K7" s="11">
        <v>125647920</v>
      </c>
    </row>
    <row r="8" spans="1:11" ht="12" customHeight="1" x14ac:dyDescent="0.25">
      <c r="A8" s="2" t="str">
        <f>"Nov "&amp;RIGHT(A6,4)-1</f>
        <v>Nov 2023</v>
      </c>
      <c r="B8" s="11">
        <v>5980115</v>
      </c>
      <c r="C8" s="11">
        <v>6875293</v>
      </c>
      <c r="D8" s="11">
        <v>3602761</v>
      </c>
      <c r="E8" s="11">
        <v>9506803</v>
      </c>
      <c r="F8" s="11">
        <v>25964972</v>
      </c>
      <c r="G8" s="11">
        <v>24071128</v>
      </c>
      <c r="H8" s="11">
        <v>27300020</v>
      </c>
      <c r="I8" s="11">
        <v>23875565</v>
      </c>
      <c r="J8" s="11">
        <v>37236466</v>
      </c>
      <c r="K8" s="11">
        <v>112483179</v>
      </c>
    </row>
    <row r="9" spans="1:11" ht="12" customHeight="1" x14ac:dyDescent="0.25">
      <c r="A9" s="2" t="str">
        <f>"Dec "&amp;RIGHT(A6,4)-1</f>
        <v>Dec 2023</v>
      </c>
      <c r="B9" s="11">
        <v>5382676</v>
      </c>
      <c r="C9" s="11">
        <v>6504629</v>
      </c>
      <c r="D9" s="11">
        <v>3442946</v>
      </c>
      <c r="E9" s="11">
        <v>8767963</v>
      </c>
      <c r="F9" s="11">
        <v>24098214</v>
      </c>
      <c r="G9" s="11">
        <v>20795634</v>
      </c>
      <c r="H9" s="11">
        <v>24248833</v>
      </c>
      <c r="I9" s="11">
        <v>18756452</v>
      </c>
      <c r="J9" s="11">
        <v>32088311</v>
      </c>
      <c r="K9" s="11">
        <v>95889230</v>
      </c>
    </row>
    <row r="10" spans="1:11" ht="12" customHeight="1" x14ac:dyDescent="0.25">
      <c r="A10" s="2" t="str">
        <f>"Jan "&amp;RIGHT(A6,4)</f>
        <v>Jan 2024</v>
      </c>
      <c r="B10" s="11">
        <v>6308733</v>
      </c>
      <c r="C10" s="11">
        <v>7401583</v>
      </c>
      <c r="D10" s="11">
        <v>3777140</v>
      </c>
      <c r="E10" s="11">
        <v>10060487</v>
      </c>
      <c r="F10" s="11">
        <v>27547943</v>
      </c>
      <c r="G10" s="11">
        <v>24713196</v>
      </c>
      <c r="H10" s="11">
        <v>28788564</v>
      </c>
      <c r="I10" s="11">
        <v>23586793</v>
      </c>
      <c r="J10" s="11">
        <v>38453280</v>
      </c>
      <c r="K10" s="11">
        <v>115541833</v>
      </c>
    </row>
    <row r="11" spans="1:11" ht="12" customHeight="1" x14ac:dyDescent="0.25">
      <c r="A11" s="2" t="str">
        <f>"Feb "&amp;RIGHT(A6,4)</f>
        <v>Feb 2024</v>
      </c>
      <c r="B11" s="11">
        <v>6281866</v>
      </c>
      <c r="C11" s="11">
        <v>7240933</v>
      </c>
      <c r="D11" s="11">
        <v>3692081</v>
      </c>
      <c r="E11" s="11">
        <v>9928217</v>
      </c>
      <c r="F11" s="11">
        <v>27143097</v>
      </c>
      <c r="G11" s="11">
        <v>26473727</v>
      </c>
      <c r="H11" s="11">
        <v>30115529</v>
      </c>
      <c r="I11" s="11">
        <v>26980621</v>
      </c>
      <c r="J11" s="11">
        <v>41106108</v>
      </c>
      <c r="K11" s="11">
        <v>124675985</v>
      </c>
    </row>
    <row r="12" spans="1:11" ht="12" customHeight="1" x14ac:dyDescent="0.25">
      <c r="A12" s="2" t="str">
        <f>"Mar "&amp;RIGHT(A6,4)</f>
        <v>Mar 2024</v>
      </c>
      <c r="B12" s="11">
        <v>6242320</v>
      </c>
      <c r="C12" s="11">
        <v>7344661</v>
      </c>
      <c r="D12" s="11">
        <v>3620759</v>
      </c>
      <c r="E12" s="11">
        <v>9856223</v>
      </c>
      <c r="F12" s="11">
        <v>27063963</v>
      </c>
      <c r="G12" s="11">
        <v>25929913</v>
      </c>
      <c r="H12" s="11">
        <v>30297591</v>
      </c>
      <c r="I12" s="11">
        <v>23879296</v>
      </c>
      <c r="J12" s="11">
        <v>39871719</v>
      </c>
      <c r="K12" s="11">
        <v>119978519</v>
      </c>
    </row>
    <row r="13" spans="1:11" ht="12" customHeight="1" x14ac:dyDescent="0.25">
      <c r="A13" s="2" t="str">
        <f>"Apr "&amp;RIGHT(A6,4)</f>
        <v>Apr 2024</v>
      </c>
      <c r="B13" s="11">
        <v>6704607</v>
      </c>
      <c r="C13" s="11">
        <v>7909508</v>
      </c>
      <c r="D13" s="11">
        <v>3833978</v>
      </c>
      <c r="E13" s="11">
        <v>10573415</v>
      </c>
      <c r="F13" s="11">
        <v>29021508</v>
      </c>
      <c r="G13" s="11">
        <v>28544258</v>
      </c>
      <c r="H13" s="11">
        <v>32666216</v>
      </c>
      <c r="I13" s="11">
        <v>27014197</v>
      </c>
      <c r="J13" s="11">
        <v>43885540</v>
      </c>
      <c r="K13" s="11">
        <v>132110211</v>
      </c>
    </row>
    <row r="14" spans="1:11" ht="12" customHeight="1" x14ac:dyDescent="0.25">
      <c r="A14" s="2" t="str">
        <f>"May "&amp;RIGHT(A6,4)</f>
        <v>May 2024</v>
      </c>
      <c r="B14" s="11">
        <v>6852916</v>
      </c>
      <c r="C14" s="11">
        <v>8057759</v>
      </c>
      <c r="D14" s="11">
        <v>3910060</v>
      </c>
      <c r="E14" s="11">
        <v>10756175</v>
      </c>
      <c r="F14" s="11">
        <v>29576910</v>
      </c>
      <c r="G14" s="11">
        <v>28740248</v>
      </c>
      <c r="H14" s="11">
        <v>33215663</v>
      </c>
      <c r="I14" s="11">
        <v>24160287</v>
      </c>
      <c r="J14" s="11">
        <v>43155449</v>
      </c>
      <c r="K14" s="11">
        <v>129271647</v>
      </c>
    </row>
    <row r="15" spans="1:11" ht="12" customHeight="1" x14ac:dyDescent="0.25">
      <c r="A15" s="2" t="str">
        <f>"Jun "&amp;RIGHT(A6,4)</f>
        <v>Jun 2024</v>
      </c>
      <c r="B15" s="11">
        <v>5767545</v>
      </c>
      <c r="C15" s="11">
        <v>8129796</v>
      </c>
      <c r="D15" s="11">
        <v>3356565</v>
      </c>
      <c r="E15" s="11">
        <v>9425624</v>
      </c>
      <c r="F15" s="11">
        <v>26679530</v>
      </c>
      <c r="G15" s="11">
        <v>21978673</v>
      </c>
      <c r="H15" s="11">
        <v>27926093</v>
      </c>
      <c r="I15" s="11">
        <v>5342875</v>
      </c>
      <c r="J15" s="11">
        <v>29426816</v>
      </c>
      <c r="K15" s="11">
        <v>84674457</v>
      </c>
    </row>
    <row r="16" spans="1:11" ht="12" customHeight="1" x14ac:dyDescent="0.25">
      <c r="A16" s="2" t="str">
        <f>"Jul "&amp;RIGHT(A6,4)</f>
        <v>Jul 2024</v>
      </c>
      <c r="B16" s="11">
        <v>6028985</v>
      </c>
      <c r="C16" s="11">
        <v>9080249</v>
      </c>
      <c r="D16" s="11">
        <v>3580969</v>
      </c>
      <c r="E16" s="11">
        <v>10052325</v>
      </c>
      <c r="F16" s="11">
        <v>28742528</v>
      </c>
      <c r="G16" s="11">
        <v>22154554</v>
      </c>
      <c r="H16" s="11">
        <v>28764233</v>
      </c>
      <c r="I16" s="11">
        <v>2999188</v>
      </c>
      <c r="J16" s="11">
        <v>29397077</v>
      </c>
      <c r="K16" s="11">
        <v>83315052</v>
      </c>
    </row>
    <row r="17" spans="1:11" ht="12" customHeight="1" x14ac:dyDescent="0.25">
      <c r="A17" s="2" t="str">
        <f>"Aug "&amp;RIGHT(A6,4)</f>
        <v>Aug 2024</v>
      </c>
      <c r="B17" s="11">
        <v>6327346</v>
      </c>
      <c r="C17" s="11">
        <v>8275146</v>
      </c>
      <c r="D17" s="11">
        <v>3674557</v>
      </c>
      <c r="E17" s="11">
        <v>10113059</v>
      </c>
      <c r="F17" s="11">
        <v>28390108</v>
      </c>
      <c r="G17" s="11">
        <v>23150787</v>
      </c>
      <c r="H17" s="11">
        <v>27517994</v>
      </c>
      <c r="I17" s="11">
        <v>14116852</v>
      </c>
      <c r="J17" s="11">
        <v>33248924</v>
      </c>
      <c r="K17" s="11">
        <v>98034557</v>
      </c>
    </row>
    <row r="18" spans="1:11" ht="12" customHeight="1" x14ac:dyDescent="0.25">
      <c r="A18" s="2" t="str">
        <f>"Sep "&amp;RIGHT(A6,4)</f>
        <v>Sep 2024</v>
      </c>
      <c r="B18" s="11">
        <v>5911562</v>
      </c>
      <c r="C18" s="11">
        <v>6574355</v>
      </c>
      <c r="D18" s="11">
        <v>3518577</v>
      </c>
      <c r="E18" s="11">
        <v>9295036</v>
      </c>
      <c r="F18" s="11">
        <v>25299530</v>
      </c>
      <c r="G18" s="11">
        <v>24583540</v>
      </c>
      <c r="H18" s="11">
        <v>27174968</v>
      </c>
      <c r="I18" s="11">
        <v>24314594</v>
      </c>
      <c r="J18" s="11">
        <v>37427550</v>
      </c>
      <c r="K18" s="11">
        <v>113500652</v>
      </c>
    </row>
    <row r="19" spans="1:11" ht="12" customHeight="1" x14ac:dyDescent="0.25">
      <c r="A19" s="12" t="s">
        <v>55</v>
      </c>
      <c r="B19" s="13">
        <v>74322528</v>
      </c>
      <c r="C19" s="13">
        <v>90723176</v>
      </c>
      <c r="D19" s="13">
        <v>43934438</v>
      </c>
      <c r="E19" s="13">
        <v>118673626</v>
      </c>
      <c r="F19" s="13">
        <v>327653768</v>
      </c>
      <c r="G19" s="13">
        <v>297768225</v>
      </c>
      <c r="H19" s="13">
        <v>348077402</v>
      </c>
      <c r="I19" s="13">
        <v>242652072</v>
      </c>
      <c r="J19" s="13">
        <v>446625543</v>
      </c>
      <c r="K19" s="13">
        <v>1335123242</v>
      </c>
    </row>
    <row r="20" spans="1:11" ht="12" customHeight="1" x14ac:dyDescent="0.25">
      <c r="A20" s="14" t="s">
        <v>412</v>
      </c>
      <c r="B20" s="15">
        <v>6533857</v>
      </c>
      <c r="C20" s="15">
        <v>7329264</v>
      </c>
      <c r="D20" s="15">
        <v>3924045</v>
      </c>
      <c r="E20" s="15">
        <v>10338299</v>
      </c>
      <c r="F20" s="15">
        <v>28125465</v>
      </c>
      <c r="G20" s="15">
        <v>26632567</v>
      </c>
      <c r="H20" s="15">
        <v>30061698</v>
      </c>
      <c r="I20" s="15">
        <v>27625352</v>
      </c>
      <c r="J20" s="15">
        <v>41328303</v>
      </c>
      <c r="K20" s="15">
        <v>125647920</v>
      </c>
    </row>
    <row r="21" spans="1:11" ht="12" customHeight="1" x14ac:dyDescent="0.25">
      <c r="A21" s="3" t="str">
        <f>"FY "&amp;RIGHT(A6,4)+1</f>
        <v>FY 2025</v>
      </c>
    </row>
    <row r="22" spans="1:11" ht="12" customHeight="1" x14ac:dyDescent="0.25">
      <c r="A22" s="2" t="str">
        <f>"Oct "&amp;RIGHT(A6,4)</f>
        <v>Oct 2024</v>
      </c>
      <c r="B22" s="11">
        <v>6351087</v>
      </c>
      <c r="C22" s="11">
        <v>7082444</v>
      </c>
      <c r="D22" s="11">
        <v>3468816</v>
      </c>
      <c r="E22" s="11">
        <v>9801777</v>
      </c>
      <c r="F22" s="11">
        <v>26704124</v>
      </c>
      <c r="G22" s="11">
        <v>25370881</v>
      </c>
      <c r="H22" s="11">
        <v>28556169</v>
      </c>
      <c r="I22" s="11">
        <v>26080749</v>
      </c>
      <c r="J22" s="11">
        <v>38187036</v>
      </c>
      <c r="K22" s="11">
        <v>118194835</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row>
    <row r="33" spans="1:11"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row>
    <row r="34" spans="1:11" ht="12" customHeight="1" x14ac:dyDescent="0.25">
      <c r="A34" s="12" t="s">
        <v>55</v>
      </c>
      <c r="B34" s="13">
        <v>6351087</v>
      </c>
      <c r="C34" s="13">
        <v>7082444</v>
      </c>
      <c r="D34" s="13">
        <v>3468816</v>
      </c>
      <c r="E34" s="13">
        <v>9801777</v>
      </c>
      <c r="F34" s="13">
        <v>26704124</v>
      </c>
      <c r="G34" s="13">
        <v>25370881</v>
      </c>
      <c r="H34" s="13">
        <v>28556169</v>
      </c>
      <c r="I34" s="13">
        <v>26080749</v>
      </c>
      <c r="J34" s="13">
        <v>38187036</v>
      </c>
      <c r="K34" s="13">
        <v>118194835</v>
      </c>
    </row>
    <row r="35" spans="1:11" ht="12" customHeight="1" x14ac:dyDescent="0.25">
      <c r="A35" s="14" t="str">
        <f>"Total "&amp;MID(A20,7,LEN(A20)-13)&amp;" Months"</f>
        <v>Total 1 Months</v>
      </c>
      <c r="B35" s="15">
        <v>6351087</v>
      </c>
      <c r="C35" s="15">
        <v>7082444</v>
      </c>
      <c r="D35" s="15">
        <v>3468816</v>
      </c>
      <c r="E35" s="15">
        <v>9801777</v>
      </c>
      <c r="F35" s="15">
        <v>26704124</v>
      </c>
      <c r="G35" s="15">
        <v>25370881</v>
      </c>
      <c r="H35" s="15">
        <v>28556169</v>
      </c>
      <c r="I35" s="15">
        <v>26080749</v>
      </c>
      <c r="J35" s="15">
        <v>38187036</v>
      </c>
      <c r="K35" s="15">
        <v>118194835</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328</v>
      </c>
      <c r="B2" s="92"/>
      <c r="C2" s="92"/>
      <c r="D2" s="92"/>
      <c r="E2" s="92"/>
      <c r="F2" s="92"/>
      <c r="G2" s="92"/>
      <c r="H2" s="92"/>
      <c r="I2" s="1"/>
    </row>
    <row r="3" spans="1:9" ht="24" customHeight="1" x14ac:dyDescent="0.25">
      <c r="A3" s="94" t="s">
        <v>50</v>
      </c>
      <c r="B3" s="89" t="s">
        <v>103</v>
      </c>
      <c r="C3" s="89"/>
      <c r="D3" s="89"/>
      <c r="E3" s="87"/>
      <c r="F3" s="89" t="s">
        <v>104</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411</v>
      </c>
    </row>
    <row r="7" spans="1:9" ht="12" customHeight="1" x14ac:dyDescent="0.25">
      <c r="A7" s="2" t="str">
        <f>"Oct "&amp;RIGHT(A6,4)-1</f>
        <v>Oct 2023</v>
      </c>
      <c r="B7" s="11">
        <v>23260857</v>
      </c>
      <c r="C7" s="11">
        <v>1826442</v>
      </c>
      <c r="D7" s="11">
        <v>8079125</v>
      </c>
      <c r="E7" s="11">
        <v>33166424</v>
      </c>
      <c r="F7" s="11">
        <v>25996971</v>
      </c>
      <c r="G7" s="11">
        <v>2111186</v>
      </c>
      <c r="H7" s="11">
        <v>9282805</v>
      </c>
      <c r="I7" s="11">
        <v>37390962</v>
      </c>
    </row>
    <row r="8" spans="1:9" ht="12" customHeight="1" x14ac:dyDescent="0.25">
      <c r="A8" s="2" t="str">
        <f>"Nov "&amp;RIGHT(A6,4)-1</f>
        <v>Nov 2023</v>
      </c>
      <c r="B8" s="11">
        <v>21033225</v>
      </c>
      <c r="C8" s="11">
        <v>1679609</v>
      </c>
      <c r="D8" s="11">
        <v>7338409</v>
      </c>
      <c r="E8" s="11">
        <v>30051243</v>
      </c>
      <c r="F8" s="11">
        <v>23759723</v>
      </c>
      <c r="G8" s="11">
        <v>1951541</v>
      </c>
      <c r="H8" s="11">
        <v>8464049</v>
      </c>
      <c r="I8" s="11">
        <v>34175313</v>
      </c>
    </row>
    <row r="9" spans="1:9" ht="12" customHeight="1" x14ac:dyDescent="0.25">
      <c r="A9" s="2" t="str">
        <f>"Dec "&amp;RIGHT(A6,4)-1</f>
        <v>Dec 2023</v>
      </c>
      <c r="B9" s="11">
        <v>18248075</v>
      </c>
      <c r="C9" s="11">
        <v>1499561</v>
      </c>
      <c r="D9" s="11">
        <v>6430674</v>
      </c>
      <c r="E9" s="11">
        <v>26178310</v>
      </c>
      <c r="F9" s="11">
        <v>21378652</v>
      </c>
      <c r="G9" s="11">
        <v>1785825</v>
      </c>
      <c r="H9" s="11">
        <v>7588985</v>
      </c>
      <c r="I9" s="11">
        <v>30753462</v>
      </c>
    </row>
    <row r="10" spans="1:9" ht="12" customHeight="1" x14ac:dyDescent="0.25">
      <c r="A10" s="2" t="str">
        <f>"Jan "&amp;RIGHT(A6,4)</f>
        <v>Jan 2024</v>
      </c>
      <c r="B10" s="11">
        <v>21580590</v>
      </c>
      <c r="C10" s="11">
        <v>1749177</v>
      </c>
      <c r="D10" s="11">
        <v>7692162</v>
      </c>
      <c r="E10" s="11">
        <v>31021929</v>
      </c>
      <c r="F10" s="11">
        <v>25003427</v>
      </c>
      <c r="G10" s="11">
        <v>2082491</v>
      </c>
      <c r="H10" s="11">
        <v>9104229</v>
      </c>
      <c r="I10" s="11">
        <v>36190147</v>
      </c>
    </row>
    <row r="11" spans="1:9" ht="12" customHeight="1" x14ac:dyDescent="0.25">
      <c r="A11" s="2" t="str">
        <f>"Feb "&amp;RIGHT(A6,4)</f>
        <v>Feb 2024</v>
      </c>
      <c r="B11" s="11">
        <v>22882936</v>
      </c>
      <c r="C11" s="11">
        <v>1842351</v>
      </c>
      <c r="D11" s="11">
        <v>8030306</v>
      </c>
      <c r="E11" s="11">
        <v>32755593</v>
      </c>
      <c r="F11" s="11">
        <v>25892225</v>
      </c>
      <c r="G11" s="11">
        <v>2144483</v>
      </c>
      <c r="H11" s="11">
        <v>9319754</v>
      </c>
      <c r="I11" s="11">
        <v>37356462</v>
      </c>
    </row>
    <row r="12" spans="1:9" ht="12" customHeight="1" x14ac:dyDescent="0.25">
      <c r="A12" s="2" t="str">
        <f>"Mar "&amp;RIGHT(A6,4)</f>
        <v>Mar 2024</v>
      </c>
      <c r="B12" s="11">
        <v>22310716</v>
      </c>
      <c r="C12" s="11">
        <v>1835243</v>
      </c>
      <c r="D12" s="11">
        <v>8026274</v>
      </c>
      <c r="E12" s="11">
        <v>32172233</v>
      </c>
      <c r="F12" s="11">
        <v>25963697</v>
      </c>
      <c r="G12" s="11">
        <v>2190375</v>
      </c>
      <c r="H12" s="11">
        <v>9488180</v>
      </c>
      <c r="I12" s="11">
        <v>37642252</v>
      </c>
    </row>
    <row r="13" spans="1:9" ht="12" customHeight="1" x14ac:dyDescent="0.25">
      <c r="A13" s="2" t="str">
        <f>"Apr "&amp;RIGHT(A6,4)</f>
        <v>Apr 2024</v>
      </c>
      <c r="B13" s="11">
        <v>24480460</v>
      </c>
      <c r="C13" s="11">
        <v>1992659</v>
      </c>
      <c r="D13" s="11">
        <v>8775746</v>
      </c>
      <c r="E13" s="11">
        <v>35248865</v>
      </c>
      <c r="F13" s="11">
        <v>27967387</v>
      </c>
      <c r="G13" s="11">
        <v>2344117</v>
      </c>
      <c r="H13" s="11">
        <v>10264220</v>
      </c>
      <c r="I13" s="11">
        <v>40575724</v>
      </c>
    </row>
    <row r="14" spans="1:9" ht="12" customHeight="1" x14ac:dyDescent="0.25">
      <c r="A14" s="2" t="str">
        <f>"May "&amp;RIGHT(A6,4)</f>
        <v>May 2024</v>
      </c>
      <c r="B14" s="11">
        <v>24566967</v>
      </c>
      <c r="C14" s="11">
        <v>2047738</v>
      </c>
      <c r="D14" s="11">
        <v>8978459</v>
      </c>
      <c r="E14" s="11">
        <v>35593164</v>
      </c>
      <c r="F14" s="11">
        <v>28293448</v>
      </c>
      <c r="G14" s="11">
        <v>2429948</v>
      </c>
      <c r="H14" s="11">
        <v>10550026</v>
      </c>
      <c r="I14" s="11">
        <v>41273422</v>
      </c>
    </row>
    <row r="15" spans="1:9" ht="12" customHeight="1" x14ac:dyDescent="0.25">
      <c r="A15" s="2" t="str">
        <f>"Jun "&amp;RIGHT(A6,4)</f>
        <v>Jun 2024</v>
      </c>
      <c r="B15" s="11">
        <v>18409209</v>
      </c>
      <c r="C15" s="11">
        <v>1721516</v>
      </c>
      <c r="D15" s="11">
        <v>7615493</v>
      </c>
      <c r="E15" s="11">
        <v>27746218</v>
      </c>
      <c r="F15" s="11">
        <v>24254722</v>
      </c>
      <c r="G15" s="11">
        <v>2230347</v>
      </c>
      <c r="H15" s="11">
        <v>9570820</v>
      </c>
      <c r="I15" s="11">
        <v>36055889</v>
      </c>
    </row>
    <row r="16" spans="1:9" ht="12" customHeight="1" x14ac:dyDescent="0.25">
      <c r="A16" s="2" t="str">
        <f>"Jul "&amp;RIGHT(A6,4)</f>
        <v>Jul 2024</v>
      </c>
      <c r="B16" s="11">
        <v>18427811</v>
      </c>
      <c r="C16" s="11">
        <v>1779424</v>
      </c>
      <c r="D16" s="11">
        <v>7976304</v>
      </c>
      <c r="E16" s="11">
        <v>28183539</v>
      </c>
      <c r="F16" s="11">
        <v>25335957</v>
      </c>
      <c r="G16" s="11">
        <v>2338185</v>
      </c>
      <c r="H16" s="11">
        <v>10170340</v>
      </c>
      <c r="I16" s="11">
        <v>37844482</v>
      </c>
    </row>
    <row r="17" spans="1:9" ht="12" customHeight="1" x14ac:dyDescent="0.25">
      <c r="A17" s="2" t="str">
        <f>"Aug "&amp;RIGHT(A6,4)</f>
        <v>Aug 2024</v>
      </c>
      <c r="B17" s="11">
        <v>19866261</v>
      </c>
      <c r="C17" s="11">
        <v>1942838</v>
      </c>
      <c r="D17" s="11">
        <v>7669034</v>
      </c>
      <c r="E17" s="11">
        <v>29478133</v>
      </c>
      <c r="F17" s="11">
        <v>24286652</v>
      </c>
      <c r="G17" s="11">
        <v>2318784</v>
      </c>
      <c r="H17" s="11">
        <v>9187704</v>
      </c>
      <c r="I17" s="11">
        <v>35793140</v>
      </c>
    </row>
    <row r="18" spans="1:9" ht="12" customHeight="1" x14ac:dyDescent="0.25">
      <c r="A18" s="2" t="str">
        <f>"Sep "&amp;RIGHT(A6,4)</f>
        <v>Sep 2024</v>
      </c>
      <c r="B18" s="11">
        <v>21376767</v>
      </c>
      <c r="C18" s="11">
        <v>1731950</v>
      </c>
      <c r="D18" s="11">
        <v>7386385</v>
      </c>
      <c r="E18" s="11">
        <v>30495102</v>
      </c>
      <c r="F18" s="11">
        <v>23375498</v>
      </c>
      <c r="G18" s="11">
        <v>2008048</v>
      </c>
      <c r="H18" s="11">
        <v>8365777</v>
      </c>
      <c r="I18" s="11">
        <v>33749323</v>
      </c>
    </row>
    <row r="19" spans="1:9" ht="12" customHeight="1" x14ac:dyDescent="0.25">
      <c r="A19" s="12" t="s">
        <v>55</v>
      </c>
      <c r="B19" s="13">
        <v>256443874</v>
      </c>
      <c r="C19" s="13">
        <v>21648508</v>
      </c>
      <c r="D19" s="13">
        <v>93998371</v>
      </c>
      <c r="E19" s="13">
        <v>372090753</v>
      </c>
      <c r="F19" s="13">
        <v>301508359</v>
      </c>
      <c r="G19" s="13">
        <v>25935330</v>
      </c>
      <c r="H19" s="13">
        <v>111356889</v>
      </c>
      <c r="I19" s="13">
        <v>438800578</v>
      </c>
    </row>
    <row r="20" spans="1:9" ht="12" customHeight="1" x14ac:dyDescent="0.25">
      <c r="A20" s="14" t="s">
        <v>412</v>
      </c>
      <c r="B20" s="15">
        <v>23260857</v>
      </c>
      <c r="C20" s="15">
        <v>1826442</v>
      </c>
      <c r="D20" s="15">
        <v>8079125</v>
      </c>
      <c r="E20" s="15">
        <v>33166424</v>
      </c>
      <c r="F20" s="15">
        <v>25996971</v>
      </c>
      <c r="G20" s="15">
        <v>2111186</v>
      </c>
      <c r="H20" s="15">
        <v>9282805</v>
      </c>
      <c r="I20" s="15">
        <v>37390962</v>
      </c>
    </row>
    <row r="21" spans="1:9" ht="12" customHeight="1" x14ac:dyDescent="0.25">
      <c r="A21" s="3" t="str">
        <f>"FY "&amp;RIGHT(A6,4)+1</f>
        <v>FY 2025</v>
      </c>
    </row>
    <row r="22" spans="1:9" ht="12" customHeight="1" x14ac:dyDescent="0.25">
      <c r="A22" s="2" t="str">
        <f>"Oct "&amp;RIGHT(A6,4)</f>
        <v>Oct 2024</v>
      </c>
      <c r="B22" s="11">
        <v>22314259</v>
      </c>
      <c r="C22" s="11">
        <v>1759573</v>
      </c>
      <c r="D22" s="11">
        <v>7648136</v>
      </c>
      <c r="E22" s="11">
        <v>31721968</v>
      </c>
      <c r="F22" s="11">
        <v>24941252</v>
      </c>
      <c r="G22" s="11">
        <v>1968538</v>
      </c>
      <c r="H22" s="11">
        <v>8728823</v>
      </c>
      <c r="I22" s="11">
        <v>35638613</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22314259</v>
      </c>
      <c r="C34" s="13">
        <v>1759573</v>
      </c>
      <c r="D34" s="13">
        <v>7648136</v>
      </c>
      <c r="E34" s="13">
        <v>31721968</v>
      </c>
      <c r="F34" s="13">
        <v>24941252</v>
      </c>
      <c r="G34" s="13">
        <v>1968538</v>
      </c>
      <c r="H34" s="13">
        <v>8728823</v>
      </c>
      <c r="I34" s="13">
        <v>35638613</v>
      </c>
    </row>
    <row r="35" spans="1:9" ht="12" customHeight="1" x14ac:dyDescent="0.25">
      <c r="A35" s="14" t="str">
        <f>"Total "&amp;MID(A20,7,LEN(A20)-13)&amp;" Months"</f>
        <v>Total 1 Months</v>
      </c>
      <c r="B35" s="15">
        <v>22314259</v>
      </c>
      <c r="C35" s="15">
        <v>1759573</v>
      </c>
      <c r="D35" s="15">
        <v>7648136</v>
      </c>
      <c r="E35" s="15">
        <v>31721968</v>
      </c>
      <c r="F35" s="15">
        <v>24941252</v>
      </c>
      <c r="G35" s="15">
        <v>1968538</v>
      </c>
      <c r="H35" s="15">
        <v>8728823</v>
      </c>
      <c r="I35" s="15">
        <v>35638613</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107</v>
      </c>
      <c r="B2" s="92"/>
      <c r="C2" s="92"/>
      <c r="D2" s="92"/>
      <c r="E2" s="92"/>
      <c r="F2" s="92"/>
      <c r="G2" s="92"/>
      <c r="H2" s="92"/>
      <c r="I2" s="1"/>
    </row>
    <row r="3" spans="1:9" ht="24" customHeight="1" x14ac:dyDescent="0.25">
      <c r="A3" s="94" t="s">
        <v>50</v>
      </c>
      <c r="B3" s="89" t="s">
        <v>105</v>
      </c>
      <c r="C3" s="89"/>
      <c r="D3" s="89"/>
      <c r="E3" s="87"/>
      <c r="F3" s="89" t="s">
        <v>106</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411</v>
      </c>
    </row>
    <row r="7" spans="1:9" ht="12" customHeight="1" x14ac:dyDescent="0.25">
      <c r="A7" s="2" t="str">
        <f>"Oct "&amp;RIGHT(A6,4)-1</f>
        <v>Oct 2023</v>
      </c>
      <c r="B7" s="11">
        <v>30896846</v>
      </c>
      <c r="C7" s="11">
        <v>226475</v>
      </c>
      <c r="D7" s="11">
        <v>426076</v>
      </c>
      <c r="E7" s="11">
        <v>31549397</v>
      </c>
      <c r="F7" s="11">
        <v>37766409</v>
      </c>
      <c r="G7" s="11">
        <v>2550413</v>
      </c>
      <c r="H7" s="11">
        <v>11349780</v>
      </c>
      <c r="I7" s="11">
        <v>51666602</v>
      </c>
    </row>
    <row r="8" spans="1:9" ht="12" customHeight="1" x14ac:dyDescent="0.25">
      <c r="A8" s="2" t="str">
        <f>"Nov "&amp;RIGHT(A6,4)-1</f>
        <v>Nov 2023</v>
      </c>
      <c r="B8" s="11">
        <v>26886117</v>
      </c>
      <c r="C8" s="11">
        <v>209203</v>
      </c>
      <c r="D8" s="11">
        <v>383006</v>
      </c>
      <c r="E8" s="11">
        <v>27478326</v>
      </c>
      <c r="F8" s="11">
        <v>34167636</v>
      </c>
      <c r="G8" s="11">
        <v>2327856</v>
      </c>
      <c r="H8" s="11">
        <v>10247777</v>
      </c>
      <c r="I8" s="11">
        <v>46743269</v>
      </c>
    </row>
    <row r="9" spans="1:9" ht="12" customHeight="1" x14ac:dyDescent="0.25">
      <c r="A9" s="2" t="str">
        <f>"Dec "&amp;RIGHT(A6,4)-1</f>
        <v>Dec 2023</v>
      </c>
      <c r="B9" s="11">
        <v>21662738</v>
      </c>
      <c r="C9" s="11">
        <v>189728</v>
      </c>
      <c r="D9" s="11">
        <v>346932</v>
      </c>
      <c r="E9" s="11">
        <v>22199398</v>
      </c>
      <c r="F9" s="11">
        <v>29844960</v>
      </c>
      <c r="G9" s="11">
        <v>2068795</v>
      </c>
      <c r="H9" s="11">
        <v>8942519</v>
      </c>
      <c r="I9" s="11">
        <v>40856274</v>
      </c>
    </row>
    <row r="10" spans="1:9" ht="12" customHeight="1" x14ac:dyDescent="0.25">
      <c r="A10" s="2" t="str">
        <f>"Jan "&amp;RIGHT(A6,4)</f>
        <v>Jan 2024</v>
      </c>
      <c r="B10" s="11">
        <v>26747818</v>
      </c>
      <c r="C10" s="11">
        <v>217027</v>
      </c>
      <c r="D10" s="11">
        <v>399088</v>
      </c>
      <c r="E10" s="11">
        <v>27363933</v>
      </c>
      <c r="F10" s="11">
        <v>35215135</v>
      </c>
      <c r="G10" s="11">
        <v>2442946</v>
      </c>
      <c r="H10" s="11">
        <v>10855686</v>
      </c>
      <c r="I10" s="11">
        <v>48513767</v>
      </c>
    </row>
    <row r="11" spans="1:9" ht="12" customHeight="1" x14ac:dyDescent="0.25">
      <c r="A11" s="2" t="str">
        <f>"Feb "&amp;RIGHT(A6,4)</f>
        <v>Feb 2024</v>
      </c>
      <c r="B11" s="11">
        <v>30040787</v>
      </c>
      <c r="C11" s="11">
        <v>221609</v>
      </c>
      <c r="D11" s="11">
        <v>410306</v>
      </c>
      <c r="E11" s="11">
        <v>30672702</v>
      </c>
      <c r="F11" s="11">
        <v>37234928</v>
      </c>
      <c r="G11" s="11">
        <v>2559607</v>
      </c>
      <c r="H11" s="11">
        <v>11239790</v>
      </c>
      <c r="I11" s="11">
        <v>51034325</v>
      </c>
    </row>
    <row r="12" spans="1:9" ht="12" customHeight="1" x14ac:dyDescent="0.25">
      <c r="A12" s="2" t="str">
        <f>"Mar "&amp;RIGHT(A6,4)</f>
        <v>Mar 2024</v>
      </c>
      <c r="B12" s="11">
        <v>26876630</v>
      </c>
      <c r="C12" s="11">
        <v>215613</v>
      </c>
      <c r="D12" s="11">
        <v>407812</v>
      </c>
      <c r="E12" s="11">
        <v>27500055</v>
      </c>
      <c r="F12" s="11">
        <v>36038639</v>
      </c>
      <c r="G12" s="11">
        <v>2529859</v>
      </c>
      <c r="H12" s="11">
        <v>11159444</v>
      </c>
      <c r="I12" s="11">
        <v>49727942</v>
      </c>
    </row>
    <row r="13" spans="1:9" ht="12" customHeight="1" x14ac:dyDescent="0.25">
      <c r="A13" s="2" t="str">
        <f>"Apr "&amp;RIGHT(A6,4)</f>
        <v>Apr 2024</v>
      </c>
      <c r="B13" s="11">
        <v>30165470</v>
      </c>
      <c r="C13" s="11">
        <v>238831</v>
      </c>
      <c r="D13" s="11">
        <v>443874</v>
      </c>
      <c r="E13" s="11">
        <v>30848175</v>
      </c>
      <c r="F13" s="11">
        <v>39462470</v>
      </c>
      <c r="G13" s="11">
        <v>2771363</v>
      </c>
      <c r="H13" s="11">
        <v>12225122</v>
      </c>
      <c r="I13" s="11">
        <v>54458955</v>
      </c>
    </row>
    <row r="14" spans="1:9" ht="12" customHeight="1" x14ac:dyDescent="0.25">
      <c r="A14" s="2" t="str">
        <f>"May "&amp;RIGHT(A6,4)</f>
        <v>May 2024</v>
      </c>
      <c r="B14" s="11">
        <v>27378138</v>
      </c>
      <c r="C14" s="11">
        <v>243970</v>
      </c>
      <c r="D14" s="11">
        <v>448239</v>
      </c>
      <c r="E14" s="11">
        <v>28070347</v>
      </c>
      <c r="F14" s="11">
        <v>38751632</v>
      </c>
      <c r="G14" s="11">
        <v>2805566</v>
      </c>
      <c r="H14" s="11">
        <v>12354426</v>
      </c>
      <c r="I14" s="11">
        <v>53911624</v>
      </c>
    </row>
    <row r="15" spans="1:9" ht="12" customHeight="1" x14ac:dyDescent="0.25">
      <c r="A15" s="2" t="str">
        <f>"Jun "&amp;RIGHT(A6,4)</f>
        <v>Jun 2024</v>
      </c>
      <c r="B15" s="11">
        <v>8114974</v>
      </c>
      <c r="C15" s="11">
        <v>201149</v>
      </c>
      <c r="D15" s="11">
        <v>383317</v>
      </c>
      <c r="E15" s="11">
        <v>8699440</v>
      </c>
      <c r="F15" s="11">
        <v>26520429</v>
      </c>
      <c r="G15" s="11">
        <v>2264111</v>
      </c>
      <c r="H15" s="11">
        <v>10067900</v>
      </c>
      <c r="I15" s="11">
        <v>38852440</v>
      </c>
    </row>
    <row r="16" spans="1:9" ht="12" customHeight="1" x14ac:dyDescent="0.25">
      <c r="A16" s="2" t="str">
        <f>"Jul "&amp;RIGHT(A6,4)</f>
        <v>Jul 2024</v>
      </c>
      <c r="B16" s="11">
        <v>5964024</v>
      </c>
      <c r="C16" s="11">
        <v>205173</v>
      </c>
      <c r="D16" s="11">
        <v>410960</v>
      </c>
      <c r="E16" s="11">
        <v>6580157</v>
      </c>
      <c r="F16" s="11">
        <v>26561096</v>
      </c>
      <c r="G16" s="11">
        <v>2352476</v>
      </c>
      <c r="H16" s="11">
        <v>10535830</v>
      </c>
      <c r="I16" s="11">
        <v>39449402</v>
      </c>
    </row>
    <row r="17" spans="1:9" ht="12" customHeight="1" x14ac:dyDescent="0.25">
      <c r="A17" s="2" t="str">
        <f>"Aug "&amp;RIGHT(A6,4)</f>
        <v>Aug 2024</v>
      </c>
      <c r="B17" s="11">
        <v>17153836</v>
      </c>
      <c r="C17" s="11">
        <v>222884</v>
      </c>
      <c r="D17" s="11">
        <v>414689</v>
      </c>
      <c r="E17" s="11">
        <v>17791409</v>
      </c>
      <c r="F17" s="11">
        <v>30411543</v>
      </c>
      <c r="G17" s="11">
        <v>2594561</v>
      </c>
      <c r="H17" s="11">
        <v>10355879</v>
      </c>
      <c r="I17" s="11">
        <v>43361983</v>
      </c>
    </row>
    <row r="18" spans="1:9" ht="12" customHeight="1" x14ac:dyDescent="0.25">
      <c r="A18" s="2" t="str">
        <f>"Sep "&amp;RIGHT(A6,4)</f>
        <v>Sep 2024</v>
      </c>
      <c r="B18" s="11">
        <v>27232674</v>
      </c>
      <c r="C18" s="11">
        <v>206661</v>
      </c>
      <c r="D18" s="11">
        <v>393836</v>
      </c>
      <c r="E18" s="11">
        <v>27833171</v>
      </c>
      <c r="F18" s="11">
        <v>34177897</v>
      </c>
      <c r="G18" s="11">
        <v>2295757</v>
      </c>
      <c r="H18" s="11">
        <v>10248932</v>
      </c>
      <c r="I18" s="11">
        <v>46722586</v>
      </c>
    </row>
    <row r="19" spans="1:9" ht="12" customHeight="1" x14ac:dyDescent="0.25">
      <c r="A19" s="12" t="s">
        <v>55</v>
      </c>
      <c r="B19" s="13">
        <v>279120052</v>
      </c>
      <c r="C19" s="13">
        <v>2598323</v>
      </c>
      <c r="D19" s="13">
        <v>4868135</v>
      </c>
      <c r="E19" s="13">
        <v>286586510</v>
      </c>
      <c r="F19" s="13">
        <v>406152774</v>
      </c>
      <c r="G19" s="13">
        <v>29563310</v>
      </c>
      <c r="H19" s="13">
        <v>129583085</v>
      </c>
      <c r="I19" s="13">
        <v>565299169</v>
      </c>
    </row>
    <row r="20" spans="1:9" ht="12" customHeight="1" x14ac:dyDescent="0.25">
      <c r="A20" s="14" t="s">
        <v>412</v>
      </c>
      <c r="B20" s="15">
        <v>30896846</v>
      </c>
      <c r="C20" s="15">
        <v>226475</v>
      </c>
      <c r="D20" s="15">
        <v>426076</v>
      </c>
      <c r="E20" s="15">
        <v>31549397</v>
      </c>
      <c r="F20" s="15">
        <v>37766409</v>
      </c>
      <c r="G20" s="15">
        <v>2550413</v>
      </c>
      <c r="H20" s="15">
        <v>11349780</v>
      </c>
      <c r="I20" s="15">
        <v>51666602</v>
      </c>
    </row>
    <row r="21" spans="1:9" ht="12" customHeight="1" x14ac:dyDescent="0.25">
      <c r="A21" s="3" t="str">
        <f>"FY "&amp;RIGHT(A6,4)+1</f>
        <v>FY 2025</v>
      </c>
    </row>
    <row r="22" spans="1:9" ht="12" customHeight="1" x14ac:dyDescent="0.25">
      <c r="A22" s="2" t="str">
        <f>"Oct "&amp;RIGHT(A6,4)</f>
        <v>Oct 2024</v>
      </c>
      <c r="B22" s="11">
        <v>28985305</v>
      </c>
      <c r="C22" s="11">
        <v>193417</v>
      </c>
      <c r="D22" s="11">
        <v>370843</v>
      </c>
      <c r="E22" s="11">
        <v>29549565</v>
      </c>
      <c r="F22" s="11">
        <v>35396017</v>
      </c>
      <c r="G22" s="11">
        <v>2333661</v>
      </c>
      <c r="H22" s="11">
        <v>10259135</v>
      </c>
      <c r="I22" s="11">
        <v>47988813</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28985305</v>
      </c>
      <c r="C34" s="13">
        <v>193417</v>
      </c>
      <c r="D34" s="13">
        <v>370843</v>
      </c>
      <c r="E34" s="13">
        <v>29549565</v>
      </c>
      <c r="F34" s="13">
        <v>35396017</v>
      </c>
      <c r="G34" s="13">
        <v>2333661</v>
      </c>
      <c r="H34" s="13">
        <v>10259135</v>
      </c>
      <c r="I34" s="13">
        <v>47988813</v>
      </c>
    </row>
    <row r="35" spans="1:9" ht="12" customHeight="1" x14ac:dyDescent="0.25">
      <c r="A35" s="14" t="str">
        <f>"Total "&amp;MID(A20,7,LEN(A20)-13)&amp;" Months"</f>
        <v>Total 1 Months</v>
      </c>
      <c r="B35" s="15">
        <v>28985305</v>
      </c>
      <c r="C35" s="15">
        <v>193417</v>
      </c>
      <c r="D35" s="15">
        <v>370843</v>
      </c>
      <c r="E35" s="15">
        <v>29549565</v>
      </c>
      <c r="F35" s="15">
        <v>35396017</v>
      </c>
      <c r="G35" s="15">
        <v>2333661</v>
      </c>
      <c r="H35" s="15">
        <v>10259135</v>
      </c>
      <c r="I35" s="15">
        <v>47988813</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5" x14ac:dyDescent="0.25"/>
  <cols>
    <col min="1" max="1" width="18.453125" customWidth="1"/>
    <col min="2" max="2" width="85.54296875" customWidth="1"/>
  </cols>
  <sheetData>
    <row r="1" spans="1:3" ht="12" customHeight="1" x14ac:dyDescent="0.25">
      <c r="A1" s="3"/>
      <c r="B1" s="5" t="s">
        <v>11</v>
      </c>
    </row>
    <row r="2" spans="1:3" ht="12" customHeight="1" x14ac:dyDescent="0.25">
      <c r="A2" s="6" t="s">
        <v>12</v>
      </c>
      <c r="B2" s="7" t="s">
        <v>13</v>
      </c>
    </row>
    <row r="3" spans="1:3" ht="12" customHeight="1" x14ac:dyDescent="0.25">
      <c r="A3" s="3" t="s">
        <v>271</v>
      </c>
      <c r="B3" s="1" t="s">
        <v>14</v>
      </c>
    </row>
    <row r="4" spans="1:3" ht="12" customHeight="1" x14ac:dyDescent="0.25">
      <c r="A4" s="3" t="s">
        <v>326</v>
      </c>
      <c r="B4" s="1" t="s">
        <v>327</v>
      </c>
    </row>
    <row r="5" spans="1:3" ht="12" customHeight="1" x14ac:dyDescent="0.25">
      <c r="A5" s="3" t="s">
        <v>362</v>
      </c>
      <c r="B5" s="1" t="s">
        <v>363</v>
      </c>
    </row>
    <row r="6" spans="1:3" ht="12" customHeight="1" x14ac:dyDescent="0.25">
      <c r="A6" s="3" t="s">
        <v>390</v>
      </c>
      <c r="B6" s="1" t="s">
        <v>391</v>
      </c>
    </row>
    <row r="7" spans="1:3" ht="12" customHeight="1" x14ac:dyDescent="0.25">
      <c r="A7" s="3" t="s">
        <v>379</v>
      </c>
      <c r="B7" s="1" t="s">
        <v>380</v>
      </c>
    </row>
    <row r="8" spans="1:3" ht="12" customHeight="1" x14ac:dyDescent="0.25">
      <c r="A8" s="3" t="s">
        <v>272</v>
      </c>
      <c r="B8" s="1" t="s">
        <v>15</v>
      </c>
    </row>
    <row r="9" spans="1:3" ht="12" customHeight="1" x14ac:dyDescent="0.25">
      <c r="A9" s="3" t="s">
        <v>273</v>
      </c>
      <c r="B9" s="1" t="s">
        <v>16</v>
      </c>
      <c r="C9" t="s">
        <v>309</v>
      </c>
    </row>
    <row r="10" spans="1:3" ht="12" customHeight="1" x14ac:dyDescent="0.25">
      <c r="A10" s="3" t="s">
        <v>274</v>
      </c>
      <c r="B10" s="1" t="s">
        <v>17</v>
      </c>
      <c r="C10" t="s">
        <v>310</v>
      </c>
    </row>
    <row r="11" spans="1:3" ht="12" customHeight="1" x14ac:dyDescent="0.25">
      <c r="A11" s="3" t="s">
        <v>275</v>
      </c>
      <c r="B11" s="1" t="s">
        <v>18</v>
      </c>
      <c r="C11" t="s">
        <v>311</v>
      </c>
    </row>
    <row r="12" spans="1:3" ht="12" customHeight="1" x14ac:dyDescent="0.25">
      <c r="A12" s="3" t="s">
        <v>276</v>
      </c>
      <c r="B12" s="1" t="s">
        <v>347</v>
      </c>
      <c r="C12" t="s">
        <v>312</v>
      </c>
    </row>
    <row r="13" spans="1:3" ht="12" customHeight="1" x14ac:dyDescent="0.25">
      <c r="A13" s="3" t="s">
        <v>277</v>
      </c>
      <c r="B13" s="1" t="s">
        <v>20</v>
      </c>
      <c r="C13" t="s">
        <v>313</v>
      </c>
    </row>
    <row r="14" spans="1:3" ht="12" customHeight="1" x14ac:dyDescent="0.25">
      <c r="A14" s="3" t="s">
        <v>278</v>
      </c>
      <c r="B14" s="1" t="s">
        <v>21</v>
      </c>
      <c r="C14" t="s">
        <v>314</v>
      </c>
    </row>
    <row r="15" spans="1:3" ht="12" customHeight="1" x14ac:dyDescent="0.25">
      <c r="A15" s="3" t="s">
        <v>279</v>
      </c>
      <c r="B15" s="1" t="s">
        <v>22</v>
      </c>
      <c r="C15" t="s">
        <v>315</v>
      </c>
    </row>
    <row r="16" spans="1:3" ht="12" customHeight="1" x14ac:dyDescent="0.25">
      <c r="A16" s="3" t="s">
        <v>280</v>
      </c>
      <c r="B16" s="1" t="s">
        <v>23</v>
      </c>
      <c r="C16" t="s">
        <v>316</v>
      </c>
    </row>
    <row r="17" spans="1:3" ht="12" customHeight="1" x14ac:dyDescent="0.25">
      <c r="A17" s="3" t="s">
        <v>281</v>
      </c>
      <c r="B17" s="1" t="s">
        <v>24</v>
      </c>
      <c r="C17" t="s">
        <v>317</v>
      </c>
    </row>
    <row r="18" spans="1:3" ht="12" customHeight="1" x14ac:dyDescent="0.25">
      <c r="A18" s="3" t="s">
        <v>282</v>
      </c>
      <c r="B18" s="1" t="s">
        <v>25</v>
      </c>
      <c r="C18" t="s">
        <v>318</v>
      </c>
    </row>
    <row r="19" spans="1:3" ht="12" customHeight="1" x14ac:dyDescent="0.25">
      <c r="A19" s="3" t="s">
        <v>283</v>
      </c>
      <c r="B19" s="1" t="s">
        <v>26</v>
      </c>
      <c r="C19" t="s">
        <v>319</v>
      </c>
    </row>
    <row r="20" spans="1:3" ht="12" customHeight="1" x14ac:dyDescent="0.25">
      <c r="A20" s="3" t="s">
        <v>284</v>
      </c>
      <c r="B20" s="1" t="s">
        <v>27</v>
      </c>
    </row>
    <row r="21" spans="1:3" ht="12" customHeight="1" x14ac:dyDescent="0.25">
      <c r="A21" s="3" t="s">
        <v>285</v>
      </c>
      <c r="B21" s="1" t="s">
        <v>28</v>
      </c>
    </row>
    <row r="22" spans="1:3" ht="12" customHeight="1" x14ac:dyDescent="0.25">
      <c r="A22" s="3" t="s">
        <v>286</v>
      </c>
      <c r="B22" s="1" t="s">
        <v>29</v>
      </c>
    </row>
    <row r="23" spans="1:3" ht="12" customHeight="1" x14ac:dyDescent="0.25">
      <c r="A23" s="3" t="s">
        <v>287</v>
      </c>
      <c r="B23" s="1" t="s">
        <v>30</v>
      </c>
    </row>
    <row r="24" spans="1:3" ht="12" customHeight="1" x14ac:dyDescent="0.25">
      <c r="A24" s="3" t="s">
        <v>288</v>
      </c>
      <c r="B24" s="1" t="s">
        <v>31</v>
      </c>
    </row>
    <row r="25" spans="1:3" ht="12" customHeight="1" x14ac:dyDescent="0.25">
      <c r="A25" s="3" t="s">
        <v>289</v>
      </c>
      <c r="B25" s="1" t="s">
        <v>32</v>
      </c>
    </row>
    <row r="26" spans="1:3" ht="12" customHeight="1" x14ac:dyDescent="0.25">
      <c r="A26" s="3" t="s">
        <v>290</v>
      </c>
      <c r="B26" s="1" t="s">
        <v>33</v>
      </c>
    </row>
    <row r="27" spans="1:3" ht="12" customHeight="1" x14ac:dyDescent="0.25">
      <c r="A27" s="3" t="s">
        <v>291</v>
      </c>
      <c r="B27" s="1" t="s">
        <v>34</v>
      </c>
    </row>
    <row r="28" spans="1:3" ht="12" customHeight="1" x14ac:dyDescent="0.25">
      <c r="A28" s="3" t="s">
        <v>292</v>
      </c>
      <c r="B28" s="1" t="s">
        <v>35</v>
      </c>
    </row>
    <row r="29" spans="1:3" ht="18" customHeight="1" x14ac:dyDescent="0.25">
      <c r="A29" s="3" t="s">
        <v>293</v>
      </c>
      <c r="B29" s="1" t="s">
        <v>36</v>
      </c>
    </row>
    <row r="30" spans="1:3" ht="12" customHeight="1" x14ac:dyDescent="0.25">
      <c r="A30" s="3" t="s">
        <v>294</v>
      </c>
      <c r="B30" s="1" t="s">
        <v>37</v>
      </c>
    </row>
    <row r="31" spans="1:3" ht="18" customHeight="1" x14ac:dyDescent="0.25">
      <c r="A31" s="3" t="s">
        <v>295</v>
      </c>
      <c r="B31" s="1" t="s">
        <v>38</v>
      </c>
    </row>
    <row r="32" spans="1:3" ht="12" customHeight="1" x14ac:dyDescent="0.25">
      <c r="A32" s="3" t="s">
        <v>296</v>
      </c>
      <c r="B32" s="1" t="s">
        <v>39</v>
      </c>
    </row>
    <row r="33" spans="1:2" ht="18" customHeight="1" x14ac:dyDescent="0.25">
      <c r="A33" s="3" t="s">
        <v>307</v>
      </c>
      <c r="B33" s="1" t="s">
        <v>40</v>
      </c>
    </row>
    <row r="34" spans="1:2" ht="12" customHeight="1" x14ac:dyDescent="0.25">
      <c r="A34" s="3" t="s">
        <v>306</v>
      </c>
      <c r="B34" s="1" t="s">
        <v>41</v>
      </c>
    </row>
    <row r="35" spans="1:2" ht="18" customHeight="1" x14ac:dyDescent="0.25">
      <c r="A35" s="3" t="s">
        <v>308</v>
      </c>
      <c r="B35" s="1" t="s">
        <v>42</v>
      </c>
    </row>
    <row r="36" spans="1:2" ht="12" customHeight="1" x14ac:dyDescent="0.25">
      <c r="A36" s="3"/>
      <c r="B36" s="1"/>
    </row>
    <row r="37" spans="1:2" ht="18" customHeight="1" x14ac:dyDescent="0.25">
      <c r="A37" s="3" t="s">
        <v>297</v>
      </c>
      <c r="B37" s="1" t="s">
        <v>43</v>
      </c>
    </row>
    <row r="38" spans="1:2" ht="12" customHeight="1" x14ac:dyDescent="0.25">
      <c r="A38" s="3" t="s">
        <v>298</v>
      </c>
      <c r="B38" s="1" t="s">
        <v>43</v>
      </c>
    </row>
    <row r="39" spans="1:2" ht="12" customHeight="1" x14ac:dyDescent="0.25">
      <c r="A39" s="3" t="s">
        <v>299</v>
      </c>
      <c r="B39" s="1" t="s">
        <v>44</v>
      </c>
    </row>
    <row r="40" spans="1:2" ht="18" customHeight="1" x14ac:dyDescent="0.25">
      <c r="A40" s="3" t="s">
        <v>300</v>
      </c>
      <c r="B40" s="1" t="s">
        <v>45</v>
      </c>
    </row>
    <row r="41" spans="1:2" ht="12" customHeight="1" x14ac:dyDescent="0.25">
      <c r="A41" s="3" t="s">
        <v>301</v>
      </c>
      <c r="B41" s="1" t="s">
        <v>46</v>
      </c>
    </row>
    <row r="42" spans="1:2" ht="12" customHeight="1" x14ac:dyDescent="0.25">
      <c r="A42" s="3" t="s">
        <v>302</v>
      </c>
      <c r="B42" s="1" t="s">
        <v>47</v>
      </c>
    </row>
    <row r="43" spans="1:2" ht="18" customHeight="1" x14ac:dyDescent="0.25">
      <c r="A43" s="3" t="s">
        <v>303</v>
      </c>
      <c r="B43" s="1" t="s">
        <v>48</v>
      </c>
    </row>
    <row r="44" spans="1:2" ht="12" customHeight="1" x14ac:dyDescent="0.25">
      <c r="A44" s="3" t="s">
        <v>304</v>
      </c>
      <c r="B44" s="1" t="s">
        <v>49</v>
      </c>
    </row>
    <row r="45" spans="1:2" ht="12" customHeight="1" x14ac:dyDescent="0.25">
      <c r="A45" s="3" t="s">
        <v>305</v>
      </c>
      <c r="B45" s="1" t="s">
        <v>49</v>
      </c>
    </row>
    <row r="46" spans="1:2" ht="12" customHeight="1" x14ac:dyDescent="0.25">
      <c r="A46" s="8"/>
      <c r="B46" s="4"/>
    </row>
    <row r="47" spans="1:2" ht="12" customHeight="1" x14ac:dyDescent="0.25">
      <c r="A47" s="83" t="s">
        <v>346</v>
      </c>
      <c r="B47" s="83"/>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5" x14ac:dyDescent="0.25"/>
  <cols>
    <col min="1" max="1" width="14.453125" customWidth="1"/>
    <col min="2" max="5" width="18.54296875" customWidth="1"/>
  </cols>
  <sheetData>
    <row r="1" spans="1:5" ht="12" customHeight="1" x14ac:dyDescent="0.25">
      <c r="A1" s="90" t="s">
        <v>421</v>
      </c>
      <c r="B1" s="90"/>
      <c r="C1" s="90"/>
      <c r="D1" s="90"/>
      <c r="E1" s="81">
        <v>45667</v>
      </c>
    </row>
    <row r="2" spans="1:5" ht="12" customHeight="1" x14ac:dyDescent="0.25">
      <c r="A2" s="92" t="s">
        <v>108</v>
      </c>
      <c r="B2" s="92"/>
      <c r="C2" s="92"/>
      <c r="D2" s="92"/>
      <c r="E2" s="1"/>
    </row>
    <row r="3" spans="1:5" ht="24" customHeight="1" x14ac:dyDescent="0.25">
      <c r="A3" s="94" t="s">
        <v>50</v>
      </c>
      <c r="B3" s="89" t="s">
        <v>109</v>
      </c>
      <c r="C3" s="89"/>
      <c r="D3" s="89"/>
      <c r="E3" s="89"/>
    </row>
    <row r="4" spans="1:5" ht="24" customHeight="1" x14ac:dyDescent="0.25">
      <c r="A4" s="95"/>
      <c r="B4" s="10" t="s">
        <v>78</v>
      </c>
      <c r="C4" s="10" t="s">
        <v>79</v>
      </c>
      <c r="D4" s="10" t="s">
        <v>80</v>
      </c>
      <c r="E4" s="9" t="s">
        <v>218</v>
      </c>
    </row>
    <row r="5" spans="1:5" ht="12" customHeight="1" x14ac:dyDescent="0.25">
      <c r="A5" s="1"/>
      <c r="B5" s="83" t="str">
        <f>REPT("-",71)&amp;" Number "&amp;REPT("-",71)</f>
        <v>----------------------------------------------------------------------- Number -----------------------------------------------------------------------</v>
      </c>
      <c r="C5" s="83"/>
      <c r="D5" s="83"/>
      <c r="E5" s="83"/>
    </row>
    <row r="6" spans="1:5" ht="12" customHeight="1" x14ac:dyDescent="0.25">
      <c r="A6" s="3" t="s">
        <v>411</v>
      </c>
    </row>
    <row r="7" spans="1:5" ht="12" customHeight="1" x14ac:dyDescent="0.25">
      <c r="A7" s="2" t="str">
        <f>"Oct "&amp;RIGHT(A6,4)-1</f>
        <v>Oct 2023</v>
      </c>
      <c r="B7" s="11">
        <v>117921083</v>
      </c>
      <c r="C7" s="11">
        <v>6714516</v>
      </c>
      <c r="D7" s="11">
        <v>29137786</v>
      </c>
      <c r="E7" s="11">
        <v>153773385</v>
      </c>
    </row>
    <row r="8" spans="1:5" ht="12" customHeight="1" x14ac:dyDescent="0.25">
      <c r="A8" s="2" t="str">
        <f>"Nov "&amp;RIGHT(A6,4)-1</f>
        <v>Nov 2023</v>
      </c>
      <c r="B8" s="11">
        <v>105846701</v>
      </c>
      <c r="C8" s="11">
        <v>6168209</v>
      </c>
      <c r="D8" s="11">
        <v>26433241</v>
      </c>
      <c r="E8" s="11">
        <v>138448151</v>
      </c>
    </row>
    <row r="9" spans="1:5" ht="12" customHeight="1" x14ac:dyDescent="0.25">
      <c r="A9" s="2" t="str">
        <f>"Dec "&amp;RIGHT(A6,4)-1</f>
        <v>Dec 2023</v>
      </c>
      <c r="B9" s="11">
        <v>91134425</v>
      </c>
      <c r="C9" s="11">
        <v>5543909</v>
      </c>
      <c r="D9" s="11">
        <v>23309110</v>
      </c>
      <c r="E9" s="11">
        <v>119987444</v>
      </c>
    </row>
    <row r="10" spans="1:5" ht="12" customHeight="1" x14ac:dyDescent="0.25">
      <c r="A10" s="2" t="str">
        <f>"Jan "&amp;RIGHT(A6,4)</f>
        <v>Jan 2024</v>
      </c>
      <c r="B10" s="11">
        <v>108546970</v>
      </c>
      <c r="C10" s="11">
        <v>6491641</v>
      </c>
      <c r="D10" s="11">
        <v>28051165</v>
      </c>
      <c r="E10" s="11">
        <v>143089776</v>
      </c>
    </row>
    <row r="11" spans="1:5" ht="12" customHeight="1" x14ac:dyDescent="0.25">
      <c r="A11" s="2" t="str">
        <f>"Feb "&amp;RIGHT(A6,4)</f>
        <v>Feb 2024</v>
      </c>
      <c r="B11" s="11">
        <v>116050876</v>
      </c>
      <c r="C11" s="11">
        <v>6768050</v>
      </c>
      <c r="D11" s="11">
        <v>29000156</v>
      </c>
      <c r="E11" s="11">
        <v>151819082</v>
      </c>
    </row>
    <row r="12" spans="1:5" ht="12" customHeight="1" x14ac:dyDescent="0.25">
      <c r="A12" s="2" t="str">
        <f>"Mar "&amp;RIGHT(A6,4)</f>
        <v>Mar 2024</v>
      </c>
      <c r="B12" s="11">
        <v>111189682</v>
      </c>
      <c r="C12" s="11">
        <v>6771090</v>
      </c>
      <c r="D12" s="11">
        <v>29081710</v>
      </c>
      <c r="E12" s="11">
        <v>147042482</v>
      </c>
    </row>
    <row r="13" spans="1:5" ht="12" customHeight="1" x14ac:dyDescent="0.25">
      <c r="A13" s="2" t="str">
        <f>"Apr "&amp;RIGHT(A6,4)</f>
        <v>Apr 2024</v>
      </c>
      <c r="B13" s="11">
        <v>122075787</v>
      </c>
      <c r="C13" s="11">
        <v>7346970</v>
      </c>
      <c r="D13" s="11">
        <v>31708962</v>
      </c>
      <c r="E13" s="11">
        <v>161131719</v>
      </c>
    </row>
    <row r="14" spans="1:5" ht="12" customHeight="1" x14ac:dyDescent="0.25">
      <c r="A14" s="2" t="str">
        <f>"May "&amp;RIGHT(A6,4)</f>
        <v>May 2024</v>
      </c>
      <c r="B14" s="11">
        <v>118990185</v>
      </c>
      <c r="C14" s="11">
        <v>7527222</v>
      </c>
      <c r="D14" s="11">
        <v>32331150</v>
      </c>
      <c r="E14" s="11">
        <v>158848557</v>
      </c>
    </row>
    <row r="15" spans="1:5" ht="12" customHeight="1" x14ac:dyDescent="0.25">
      <c r="A15" s="2" t="str">
        <f>"Jun "&amp;RIGHT(A6,4)</f>
        <v>Jun 2024</v>
      </c>
      <c r="B15" s="11">
        <v>77299334</v>
      </c>
      <c r="C15" s="11">
        <v>6417123</v>
      </c>
      <c r="D15" s="11">
        <v>27637530</v>
      </c>
      <c r="E15" s="11">
        <v>111353987</v>
      </c>
    </row>
    <row r="16" spans="1:5" ht="12" customHeight="1" x14ac:dyDescent="0.25">
      <c r="A16" s="2" t="str">
        <f>"Jul "&amp;RIGHT(A6,4)</f>
        <v>Jul 2024</v>
      </c>
      <c r="B16" s="11">
        <v>76288888</v>
      </c>
      <c r="C16" s="11">
        <v>6675258</v>
      </c>
      <c r="D16" s="11">
        <v>29093434</v>
      </c>
      <c r="E16" s="11">
        <v>112057580</v>
      </c>
    </row>
    <row r="17" spans="1:5" ht="12" customHeight="1" x14ac:dyDescent="0.25">
      <c r="A17" s="2" t="str">
        <f>"Aug "&amp;RIGHT(A6,4)</f>
        <v>Aug 2024</v>
      </c>
      <c r="B17" s="11">
        <v>91718292</v>
      </c>
      <c r="C17" s="11">
        <v>7079067</v>
      </c>
      <c r="D17" s="11">
        <v>27627306</v>
      </c>
      <c r="E17" s="11">
        <v>126424665</v>
      </c>
    </row>
    <row r="18" spans="1:5" ht="12" customHeight="1" x14ac:dyDescent="0.25">
      <c r="A18" s="2" t="str">
        <f>"Sep "&amp;RIGHT(A6,4)</f>
        <v>Sep 2024</v>
      </c>
      <c r="B18" s="11">
        <v>106162836</v>
      </c>
      <c r="C18" s="11">
        <v>6242416</v>
      </c>
      <c r="D18" s="11">
        <v>26394930</v>
      </c>
      <c r="E18" s="11">
        <v>138800182</v>
      </c>
    </row>
    <row r="19" spans="1:5" ht="12" customHeight="1" x14ac:dyDescent="0.25">
      <c r="A19" s="12" t="s">
        <v>55</v>
      </c>
      <c r="B19" s="13">
        <v>1243225059</v>
      </c>
      <c r="C19" s="13">
        <v>79745471</v>
      </c>
      <c r="D19" s="13">
        <v>339806480</v>
      </c>
      <c r="E19" s="13">
        <v>1662777010</v>
      </c>
    </row>
    <row r="20" spans="1:5" ht="12" customHeight="1" x14ac:dyDescent="0.25">
      <c r="A20" s="14" t="s">
        <v>412</v>
      </c>
      <c r="B20" s="15">
        <v>117921083</v>
      </c>
      <c r="C20" s="15">
        <v>6714516</v>
      </c>
      <c r="D20" s="15">
        <v>29137786</v>
      </c>
      <c r="E20" s="15">
        <v>153773385</v>
      </c>
    </row>
    <row r="21" spans="1:5" ht="12" customHeight="1" x14ac:dyDescent="0.25">
      <c r="A21" s="3" t="str">
        <f>"FY "&amp;RIGHT(A6,4)+1</f>
        <v>FY 2025</v>
      </c>
    </row>
    <row r="22" spans="1:5" ht="12" customHeight="1" x14ac:dyDescent="0.25">
      <c r="A22" s="2" t="str">
        <f>"Oct "&amp;RIGHT(A6,4)</f>
        <v>Oct 2024</v>
      </c>
      <c r="B22" s="11">
        <v>111636833</v>
      </c>
      <c r="C22" s="11">
        <v>6255189</v>
      </c>
      <c r="D22" s="11">
        <v>27006937</v>
      </c>
      <c r="E22" s="11">
        <v>144898959</v>
      </c>
    </row>
    <row r="23" spans="1:5" ht="12" customHeight="1" x14ac:dyDescent="0.25">
      <c r="A23" s="2" t="str">
        <f>"Nov "&amp;RIGHT(A6,4)</f>
        <v>Nov 2024</v>
      </c>
      <c r="B23" s="11" t="s">
        <v>410</v>
      </c>
      <c r="C23" s="11" t="s">
        <v>410</v>
      </c>
      <c r="D23" s="11" t="s">
        <v>410</v>
      </c>
      <c r="E23" s="11" t="s">
        <v>410</v>
      </c>
    </row>
    <row r="24" spans="1:5" ht="12" customHeight="1" x14ac:dyDescent="0.25">
      <c r="A24" s="2" t="str">
        <f>"Dec "&amp;RIGHT(A6,4)</f>
        <v>Dec 2024</v>
      </c>
      <c r="B24" s="11" t="s">
        <v>410</v>
      </c>
      <c r="C24" s="11" t="s">
        <v>410</v>
      </c>
      <c r="D24" s="11" t="s">
        <v>410</v>
      </c>
      <c r="E24" s="11" t="s">
        <v>410</v>
      </c>
    </row>
    <row r="25" spans="1:5" ht="12" customHeight="1" x14ac:dyDescent="0.25">
      <c r="A25" s="2" t="str">
        <f>"Jan "&amp;RIGHT(A6,4)+1</f>
        <v>Jan 2025</v>
      </c>
      <c r="B25" s="11" t="s">
        <v>410</v>
      </c>
      <c r="C25" s="11" t="s">
        <v>410</v>
      </c>
      <c r="D25" s="11" t="s">
        <v>410</v>
      </c>
      <c r="E25" s="11" t="s">
        <v>410</v>
      </c>
    </row>
    <row r="26" spans="1:5" ht="12" customHeight="1" x14ac:dyDescent="0.25">
      <c r="A26" s="2" t="str">
        <f>"Feb "&amp;RIGHT(A6,4)+1</f>
        <v>Feb 2025</v>
      </c>
      <c r="B26" s="11" t="s">
        <v>410</v>
      </c>
      <c r="C26" s="11" t="s">
        <v>410</v>
      </c>
      <c r="D26" s="11" t="s">
        <v>410</v>
      </c>
      <c r="E26" s="11" t="s">
        <v>410</v>
      </c>
    </row>
    <row r="27" spans="1:5" ht="12" customHeight="1" x14ac:dyDescent="0.25">
      <c r="A27" s="2" t="str">
        <f>"Mar "&amp;RIGHT(A6,4)+1</f>
        <v>Mar 2025</v>
      </c>
      <c r="B27" s="11" t="s">
        <v>410</v>
      </c>
      <c r="C27" s="11" t="s">
        <v>410</v>
      </c>
      <c r="D27" s="11" t="s">
        <v>410</v>
      </c>
      <c r="E27" s="11" t="s">
        <v>410</v>
      </c>
    </row>
    <row r="28" spans="1:5" ht="12" customHeight="1" x14ac:dyDescent="0.25">
      <c r="A28" s="2" t="str">
        <f>"Apr "&amp;RIGHT(A6,4)+1</f>
        <v>Apr 2025</v>
      </c>
      <c r="B28" s="11" t="s">
        <v>410</v>
      </c>
      <c r="C28" s="11" t="s">
        <v>410</v>
      </c>
      <c r="D28" s="11" t="s">
        <v>410</v>
      </c>
      <c r="E28" s="11" t="s">
        <v>410</v>
      </c>
    </row>
    <row r="29" spans="1:5" ht="12" customHeight="1" x14ac:dyDescent="0.25">
      <c r="A29" s="2" t="str">
        <f>"May "&amp;RIGHT(A6,4)+1</f>
        <v>May 2025</v>
      </c>
      <c r="B29" s="11" t="s">
        <v>410</v>
      </c>
      <c r="C29" s="11" t="s">
        <v>410</v>
      </c>
      <c r="D29" s="11" t="s">
        <v>410</v>
      </c>
      <c r="E29" s="11" t="s">
        <v>410</v>
      </c>
    </row>
    <row r="30" spans="1:5" ht="12" customHeight="1" x14ac:dyDescent="0.25">
      <c r="A30" s="2" t="str">
        <f>"Jun "&amp;RIGHT(A6,4)+1</f>
        <v>Jun 2025</v>
      </c>
      <c r="B30" s="11" t="s">
        <v>410</v>
      </c>
      <c r="C30" s="11" t="s">
        <v>410</v>
      </c>
      <c r="D30" s="11" t="s">
        <v>410</v>
      </c>
      <c r="E30" s="11" t="s">
        <v>410</v>
      </c>
    </row>
    <row r="31" spans="1:5" ht="12" customHeight="1" x14ac:dyDescent="0.25">
      <c r="A31" s="2" t="str">
        <f>"Jul "&amp;RIGHT(A6,4)+1</f>
        <v>Jul 2025</v>
      </c>
      <c r="B31" s="11" t="s">
        <v>410</v>
      </c>
      <c r="C31" s="11" t="s">
        <v>410</v>
      </c>
      <c r="D31" s="11" t="s">
        <v>410</v>
      </c>
      <c r="E31" s="11" t="s">
        <v>410</v>
      </c>
    </row>
    <row r="32" spans="1:5" ht="12" customHeight="1" x14ac:dyDescent="0.25">
      <c r="A32" s="2" t="str">
        <f>"Aug "&amp;RIGHT(A6,4)+1</f>
        <v>Aug 2025</v>
      </c>
      <c r="B32" s="11" t="s">
        <v>410</v>
      </c>
      <c r="C32" s="11" t="s">
        <v>410</v>
      </c>
      <c r="D32" s="11" t="s">
        <v>410</v>
      </c>
      <c r="E32" s="11" t="s">
        <v>410</v>
      </c>
    </row>
    <row r="33" spans="1:5" ht="12" customHeight="1" x14ac:dyDescent="0.25">
      <c r="A33" s="2" t="str">
        <f>"Sep "&amp;RIGHT(A6,4)+1</f>
        <v>Sep 2025</v>
      </c>
      <c r="B33" s="11" t="s">
        <v>410</v>
      </c>
      <c r="C33" s="11" t="s">
        <v>410</v>
      </c>
      <c r="D33" s="11" t="s">
        <v>410</v>
      </c>
      <c r="E33" s="11" t="s">
        <v>410</v>
      </c>
    </row>
    <row r="34" spans="1:5" ht="12" customHeight="1" x14ac:dyDescent="0.25">
      <c r="A34" s="12" t="s">
        <v>55</v>
      </c>
      <c r="B34" s="13">
        <v>111636833</v>
      </c>
      <c r="C34" s="13">
        <v>6255189</v>
      </c>
      <c r="D34" s="13">
        <v>27006937</v>
      </c>
      <c r="E34" s="13">
        <v>144898959</v>
      </c>
    </row>
    <row r="35" spans="1:5" ht="12" customHeight="1" x14ac:dyDescent="0.25">
      <c r="A35" s="14" t="str">
        <f>"Total "&amp;MID(A20,7,LEN(A20)-13)&amp;" Months"</f>
        <v>Total 1 Months</v>
      </c>
      <c r="B35" s="15">
        <v>111636833</v>
      </c>
      <c r="C35" s="15">
        <v>6255189</v>
      </c>
      <c r="D35" s="15">
        <v>27006937</v>
      </c>
      <c r="E35" s="15">
        <v>144898959</v>
      </c>
    </row>
    <row r="36" spans="1:5" ht="12" customHeight="1" x14ac:dyDescent="0.25">
      <c r="A36" s="83"/>
      <c r="B36" s="83"/>
      <c r="C36" s="83"/>
      <c r="D36" s="83"/>
      <c r="E36" s="83"/>
    </row>
    <row r="37" spans="1:5" ht="70" customHeight="1" x14ac:dyDescent="0.25">
      <c r="A37" s="85" t="s">
        <v>110</v>
      </c>
      <c r="B37" s="85"/>
      <c r="C37" s="85"/>
      <c r="D37" s="85"/>
      <c r="E37" s="85"/>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111</v>
      </c>
      <c r="B2" s="92"/>
      <c r="C2" s="92"/>
      <c r="D2" s="92"/>
      <c r="E2" s="92"/>
      <c r="F2" s="92"/>
      <c r="G2" s="92"/>
      <c r="H2" s="92"/>
      <c r="I2" s="92"/>
      <c r="J2" s="92"/>
      <c r="K2" s="1"/>
    </row>
    <row r="3" spans="1:11" ht="24" customHeight="1" x14ac:dyDescent="0.25">
      <c r="A3" s="94" t="s">
        <v>50</v>
      </c>
      <c r="B3" s="86" t="s">
        <v>112</v>
      </c>
      <c r="C3" s="89" t="s">
        <v>102</v>
      </c>
      <c r="D3" s="89"/>
      <c r="E3" s="89"/>
      <c r="F3" s="87"/>
      <c r="G3" s="89" t="s">
        <v>102</v>
      </c>
      <c r="H3" s="89"/>
      <c r="I3" s="87"/>
      <c r="J3" s="89" t="s">
        <v>113</v>
      </c>
      <c r="K3" s="89"/>
    </row>
    <row r="4" spans="1:11" ht="24" customHeight="1" x14ac:dyDescent="0.25">
      <c r="A4" s="95"/>
      <c r="B4" s="87"/>
      <c r="C4" s="10" t="s">
        <v>78</v>
      </c>
      <c r="D4" s="10" t="s">
        <v>79</v>
      </c>
      <c r="E4" s="10" t="s">
        <v>80</v>
      </c>
      <c r="F4" s="10" t="s">
        <v>55</v>
      </c>
      <c r="G4" s="10" t="s">
        <v>78</v>
      </c>
      <c r="H4" s="10" t="s">
        <v>79</v>
      </c>
      <c r="I4" s="10" t="s">
        <v>80</v>
      </c>
      <c r="J4" s="10" t="s">
        <v>114</v>
      </c>
      <c r="K4" s="9" t="s">
        <v>115</v>
      </c>
    </row>
    <row r="5" spans="1:11" ht="12" customHeight="1" x14ac:dyDescent="0.25">
      <c r="A5" s="1"/>
      <c r="B5" s="83" t="str">
        <f>REPT("-",52)&amp;" Number "&amp;REPT("-",52)</f>
        <v>---------------------------------------------------- Number ----------------------------------------------------</v>
      </c>
      <c r="C5" s="83"/>
      <c r="D5" s="83"/>
      <c r="E5" s="83"/>
      <c r="F5" s="83"/>
      <c r="G5" s="83" t="str">
        <f>REPT("-",53)&amp;" Percent "&amp;REPT("-",54)</f>
        <v>----------------------------------------------------- Percent ------------------------------------------------------</v>
      </c>
      <c r="H5" s="83"/>
      <c r="I5" s="83"/>
      <c r="J5" s="83"/>
      <c r="K5" s="83"/>
    </row>
    <row r="6" spans="1:11" ht="12" customHeight="1" x14ac:dyDescent="0.25">
      <c r="A6" s="3" t="s">
        <v>411</v>
      </c>
    </row>
    <row r="7" spans="1:11" ht="12" customHeight="1" x14ac:dyDescent="0.25">
      <c r="A7" s="2" t="str">
        <f>"Oct "&amp;RIGHT(A6,4)-1</f>
        <v>Oct 2023</v>
      </c>
      <c r="B7" s="11">
        <v>28125465</v>
      </c>
      <c r="C7" s="11">
        <v>89795618</v>
      </c>
      <c r="D7" s="11">
        <v>6714516</v>
      </c>
      <c r="E7" s="11">
        <v>29137786</v>
      </c>
      <c r="F7" s="11">
        <v>125647920</v>
      </c>
      <c r="G7" s="19">
        <v>0.7147</v>
      </c>
      <c r="H7" s="19">
        <v>5.3400000000000003E-2</v>
      </c>
      <c r="I7" s="19">
        <v>0.2319</v>
      </c>
      <c r="J7" s="19">
        <v>0.18290000000000001</v>
      </c>
      <c r="K7" s="19">
        <v>0.58389999999999997</v>
      </c>
    </row>
    <row r="8" spans="1:11" ht="12" customHeight="1" x14ac:dyDescent="0.25">
      <c r="A8" s="2" t="str">
        <f>"Nov "&amp;RIGHT(A6,4)-1</f>
        <v>Nov 2023</v>
      </c>
      <c r="B8" s="11">
        <v>25964972</v>
      </c>
      <c r="C8" s="11">
        <v>79881729</v>
      </c>
      <c r="D8" s="11">
        <v>6168209</v>
      </c>
      <c r="E8" s="11">
        <v>26433241</v>
      </c>
      <c r="F8" s="11">
        <v>112483179</v>
      </c>
      <c r="G8" s="19">
        <v>0.71020000000000005</v>
      </c>
      <c r="H8" s="19">
        <v>5.4800000000000001E-2</v>
      </c>
      <c r="I8" s="19">
        <v>0.23499999999999999</v>
      </c>
      <c r="J8" s="19">
        <v>0.1875</v>
      </c>
      <c r="K8" s="19">
        <v>0.57699999999999996</v>
      </c>
    </row>
    <row r="9" spans="1:11" ht="12" customHeight="1" x14ac:dyDescent="0.25">
      <c r="A9" s="2" t="str">
        <f>"Dec "&amp;RIGHT(A6,4)-1</f>
        <v>Dec 2023</v>
      </c>
      <c r="B9" s="11">
        <v>24098214</v>
      </c>
      <c r="C9" s="11">
        <v>67036211</v>
      </c>
      <c r="D9" s="11">
        <v>5543909</v>
      </c>
      <c r="E9" s="11">
        <v>23309110</v>
      </c>
      <c r="F9" s="11">
        <v>95889230</v>
      </c>
      <c r="G9" s="19">
        <v>0.69910000000000005</v>
      </c>
      <c r="H9" s="19">
        <v>5.7799999999999997E-2</v>
      </c>
      <c r="I9" s="19">
        <v>0.24310000000000001</v>
      </c>
      <c r="J9" s="19">
        <v>0.20080000000000001</v>
      </c>
      <c r="K9" s="19">
        <v>0.55869999999999997</v>
      </c>
    </row>
    <row r="10" spans="1:11" ht="12" customHeight="1" x14ac:dyDescent="0.25">
      <c r="A10" s="2" t="str">
        <f>"Jan "&amp;RIGHT(A6,4)</f>
        <v>Jan 2024</v>
      </c>
      <c r="B10" s="11">
        <v>27547943</v>
      </c>
      <c r="C10" s="11">
        <v>80999027</v>
      </c>
      <c r="D10" s="11">
        <v>6491641</v>
      </c>
      <c r="E10" s="11">
        <v>28051165</v>
      </c>
      <c r="F10" s="11">
        <v>115541833</v>
      </c>
      <c r="G10" s="19">
        <v>0.70099999999999996</v>
      </c>
      <c r="H10" s="19">
        <v>5.62E-2</v>
      </c>
      <c r="I10" s="19">
        <v>0.24279999999999999</v>
      </c>
      <c r="J10" s="19">
        <v>0.1925</v>
      </c>
      <c r="K10" s="19">
        <v>0.56610000000000005</v>
      </c>
    </row>
    <row r="11" spans="1:11" ht="12" customHeight="1" x14ac:dyDescent="0.25">
      <c r="A11" s="2" t="str">
        <f>"Feb "&amp;RIGHT(A6,4)</f>
        <v>Feb 2024</v>
      </c>
      <c r="B11" s="11">
        <v>27143097</v>
      </c>
      <c r="C11" s="11">
        <v>88907779</v>
      </c>
      <c r="D11" s="11">
        <v>6768050</v>
      </c>
      <c r="E11" s="11">
        <v>29000156</v>
      </c>
      <c r="F11" s="11">
        <v>124675985</v>
      </c>
      <c r="G11" s="19">
        <v>0.71309999999999996</v>
      </c>
      <c r="H11" s="19">
        <v>5.4300000000000001E-2</v>
      </c>
      <c r="I11" s="19">
        <v>0.2326</v>
      </c>
      <c r="J11" s="19">
        <v>0.17879999999999999</v>
      </c>
      <c r="K11" s="19">
        <v>0.58560000000000001</v>
      </c>
    </row>
    <row r="12" spans="1:11" ht="12" customHeight="1" x14ac:dyDescent="0.25">
      <c r="A12" s="2" t="str">
        <f>"Mar "&amp;RIGHT(A6,4)</f>
        <v>Mar 2024</v>
      </c>
      <c r="B12" s="11">
        <v>27063963</v>
      </c>
      <c r="C12" s="11">
        <v>84125719</v>
      </c>
      <c r="D12" s="11">
        <v>6771090</v>
      </c>
      <c r="E12" s="11">
        <v>29081710</v>
      </c>
      <c r="F12" s="11">
        <v>119978519</v>
      </c>
      <c r="G12" s="19">
        <v>0.70120000000000005</v>
      </c>
      <c r="H12" s="19">
        <v>5.6399999999999999E-2</v>
      </c>
      <c r="I12" s="19">
        <v>0.2424</v>
      </c>
      <c r="J12" s="19">
        <v>0.18410000000000001</v>
      </c>
      <c r="K12" s="19">
        <v>0.57210000000000005</v>
      </c>
    </row>
    <row r="13" spans="1:11" ht="12" customHeight="1" x14ac:dyDescent="0.25">
      <c r="A13" s="2" t="str">
        <f>"Apr "&amp;RIGHT(A6,4)</f>
        <v>Apr 2024</v>
      </c>
      <c r="B13" s="11">
        <v>29021508</v>
      </c>
      <c r="C13" s="11">
        <v>93054279</v>
      </c>
      <c r="D13" s="11">
        <v>7346970</v>
      </c>
      <c r="E13" s="11">
        <v>31708962</v>
      </c>
      <c r="F13" s="11">
        <v>132110211</v>
      </c>
      <c r="G13" s="19">
        <v>0.70440000000000003</v>
      </c>
      <c r="H13" s="19">
        <v>5.5599999999999997E-2</v>
      </c>
      <c r="I13" s="19">
        <v>0.24</v>
      </c>
      <c r="J13" s="19">
        <v>0.18010000000000001</v>
      </c>
      <c r="K13" s="19">
        <v>0.57750000000000001</v>
      </c>
    </row>
    <row r="14" spans="1:11" ht="12" customHeight="1" x14ac:dyDescent="0.25">
      <c r="A14" s="2" t="str">
        <f>"May "&amp;RIGHT(A6,4)</f>
        <v>May 2024</v>
      </c>
      <c r="B14" s="11">
        <v>29576910</v>
      </c>
      <c r="C14" s="11">
        <v>89413275</v>
      </c>
      <c r="D14" s="11">
        <v>7527222</v>
      </c>
      <c r="E14" s="11">
        <v>32331150</v>
      </c>
      <c r="F14" s="11">
        <v>129271647</v>
      </c>
      <c r="G14" s="19">
        <v>0.69169999999999998</v>
      </c>
      <c r="H14" s="19">
        <v>5.8200000000000002E-2</v>
      </c>
      <c r="I14" s="19">
        <v>0.25009999999999999</v>
      </c>
      <c r="J14" s="19">
        <v>0.1862</v>
      </c>
      <c r="K14" s="19">
        <v>0.56289999999999996</v>
      </c>
    </row>
    <row r="15" spans="1:11" ht="12" customHeight="1" x14ac:dyDescent="0.25">
      <c r="A15" s="2" t="str">
        <f>"Jun "&amp;RIGHT(A6,4)</f>
        <v>Jun 2024</v>
      </c>
      <c r="B15" s="11">
        <v>26679530</v>
      </c>
      <c r="C15" s="11">
        <v>50619804</v>
      </c>
      <c r="D15" s="11">
        <v>6417123</v>
      </c>
      <c r="E15" s="11">
        <v>27637530</v>
      </c>
      <c r="F15" s="11">
        <v>84674457</v>
      </c>
      <c r="G15" s="19">
        <v>0.5978</v>
      </c>
      <c r="H15" s="19">
        <v>7.5800000000000006E-2</v>
      </c>
      <c r="I15" s="19">
        <v>0.32640000000000002</v>
      </c>
      <c r="J15" s="19">
        <v>0.23960000000000001</v>
      </c>
      <c r="K15" s="19">
        <v>0.4546</v>
      </c>
    </row>
    <row r="16" spans="1:11" ht="12" customHeight="1" x14ac:dyDescent="0.25">
      <c r="A16" s="2" t="str">
        <f>"Jul "&amp;RIGHT(A6,4)</f>
        <v>Jul 2024</v>
      </c>
      <c r="B16" s="11">
        <v>28742528</v>
      </c>
      <c r="C16" s="11">
        <v>47546360</v>
      </c>
      <c r="D16" s="11">
        <v>6675258</v>
      </c>
      <c r="E16" s="11">
        <v>29093434</v>
      </c>
      <c r="F16" s="11">
        <v>83315052</v>
      </c>
      <c r="G16" s="19">
        <v>0.57069999999999999</v>
      </c>
      <c r="H16" s="19">
        <v>8.0100000000000005E-2</v>
      </c>
      <c r="I16" s="19">
        <v>0.34920000000000001</v>
      </c>
      <c r="J16" s="19">
        <v>0.25650000000000001</v>
      </c>
      <c r="K16" s="19">
        <v>0.42430000000000001</v>
      </c>
    </row>
    <row r="17" spans="1:11" ht="12" customHeight="1" x14ac:dyDescent="0.25">
      <c r="A17" s="2" t="str">
        <f>"Aug "&amp;RIGHT(A6,4)</f>
        <v>Aug 2024</v>
      </c>
      <c r="B17" s="11">
        <v>28390108</v>
      </c>
      <c r="C17" s="11">
        <v>63328184</v>
      </c>
      <c r="D17" s="11">
        <v>7079067</v>
      </c>
      <c r="E17" s="11">
        <v>27627306</v>
      </c>
      <c r="F17" s="11">
        <v>98034557</v>
      </c>
      <c r="G17" s="19">
        <v>0.64600000000000002</v>
      </c>
      <c r="H17" s="19">
        <v>7.22E-2</v>
      </c>
      <c r="I17" s="19">
        <v>0.28179999999999999</v>
      </c>
      <c r="J17" s="19">
        <v>0.22459999999999999</v>
      </c>
      <c r="K17" s="19">
        <v>0.50090000000000001</v>
      </c>
    </row>
    <row r="18" spans="1:11" ht="12" customHeight="1" x14ac:dyDescent="0.25">
      <c r="A18" s="2" t="str">
        <f>"Sep "&amp;RIGHT(A6,4)</f>
        <v>Sep 2024</v>
      </c>
      <c r="B18" s="11">
        <v>25299530</v>
      </c>
      <c r="C18" s="11">
        <v>80863306</v>
      </c>
      <c r="D18" s="11">
        <v>6242416</v>
      </c>
      <c r="E18" s="11">
        <v>26394930</v>
      </c>
      <c r="F18" s="11">
        <v>113500652</v>
      </c>
      <c r="G18" s="19">
        <v>0.71240000000000003</v>
      </c>
      <c r="H18" s="19">
        <v>5.5E-2</v>
      </c>
      <c r="I18" s="19">
        <v>0.2326</v>
      </c>
      <c r="J18" s="19">
        <v>0.18229999999999999</v>
      </c>
      <c r="K18" s="19">
        <v>0.58260000000000001</v>
      </c>
    </row>
    <row r="19" spans="1:11" ht="12" customHeight="1" x14ac:dyDescent="0.25">
      <c r="A19" s="12" t="s">
        <v>55</v>
      </c>
      <c r="B19" s="13">
        <v>327653768</v>
      </c>
      <c r="C19" s="13">
        <v>915571291</v>
      </c>
      <c r="D19" s="13">
        <v>79745471</v>
      </c>
      <c r="E19" s="13">
        <v>339806480</v>
      </c>
      <c r="F19" s="13">
        <v>1335123242</v>
      </c>
      <c r="G19" s="22">
        <v>0.68579999999999997</v>
      </c>
      <c r="H19" s="22">
        <v>5.9700000000000003E-2</v>
      </c>
      <c r="I19" s="22">
        <v>0.2545</v>
      </c>
      <c r="J19" s="22">
        <v>0.1971</v>
      </c>
      <c r="K19" s="22">
        <v>0.55059999999999998</v>
      </c>
    </row>
    <row r="20" spans="1:11" ht="12" customHeight="1" x14ac:dyDescent="0.25">
      <c r="A20" s="14" t="s">
        <v>412</v>
      </c>
      <c r="B20" s="15">
        <v>28125465</v>
      </c>
      <c r="C20" s="15">
        <v>89795618</v>
      </c>
      <c r="D20" s="15">
        <v>6714516</v>
      </c>
      <c r="E20" s="15">
        <v>29137786</v>
      </c>
      <c r="F20" s="15">
        <v>125647920</v>
      </c>
      <c r="G20" s="23">
        <v>0.7147</v>
      </c>
      <c r="H20" s="23">
        <v>5.3400000000000003E-2</v>
      </c>
      <c r="I20" s="23">
        <v>0.2319</v>
      </c>
      <c r="J20" s="23">
        <v>0.18290000000000001</v>
      </c>
      <c r="K20" s="23">
        <v>0.58389999999999997</v>
      </c>
    </row>
    <row r="21" spans="1:11" ht="12" customHeight="1" x14ac:dyDescent="0.25">
      <c r="A21" s="3" t="str">
        <f>"FY "&amp;RIGHT(A6,4)+1</f>
        <v>FY 2025</v>
      </c>
    </row>
    <row r="22" spans="1:11" ht="12" customHeight="1" x14ac:dyDescent="0.25">
      <c r="A22" s="2" t="str">
        <f>"Oct "&amp;RIGHT(A6,4)</f>
        <v>Oct 2024</v>
      </c>
      <c r="B22" s="11">
        <v>26704124</v>
      </c>
      <c r="C22" s="11">
        <v>84932709</v>
      </c>
      <c r="D22" s="11">
        <v>6255189</v>
      </c>
      <c r="E22" s="11">
        <v>27006937</v>
      </c>
      <c r="F22" s="11">
        <v>118194835</v>
      </c>
      <c r="G22" s="19">
        <v>0.71860000000000002</v>
      </c>
      <c r="H22" s="19">
        <v>5.2900000000000003E-2</v>
      </c>
      <c r="I22" s="19">
        <v>0.22850000000000001</v>
      </c>
      <c r="J22" s="19">
        <v>0.18429999999999999</v>
      </c>
      <c r="K22" s="19">
        <v>0.58620000000000005</v>
      </c>
    </row>
    <row r="23" spans="1:11" ht="12" customHeight="1" x14ac:dyDescent="0.25">
      <c r="A23" s="2" t="str">
        <f>"Nov "&amp;RIGHT(A6,4)</f>
        <v>Nov 2024</v>
      </c>
      <c r="B23" s="11" t="s">
        <v>410</v>
      </c>
      <c r="C23" s="11" t="s">
        <v>410</v>
      </c>
      <c r="D23" s="11" t="s">
        <v>410</v>
      </c>
      <c r="E23" s="11" t="s">
        <v>410</v>
      </c>
      <c r="F23" s="11" t="s">
        <v>410</v>
      </c>
      <c r="G23" s="19" t="s">
        <v>410</v>
      </c>
      <c r="H23" s="19" t="s">
        <v>410</v>
      </c>
      <c r="I23" s="19" t="s">
        <v>410</v>
      </c>
      <c r="J23" s="19" t="s">
        <v>410</v>
      </c>
      <c r="K23" s="19" t="s">
        <v>410</v>
      </c>
    </row>
    <row r="24" spans="1:11" ht="12" customHeight="1" x14ac:dyDescent="0.25">
      <c r="A24" s="2" t="str">
        <f>"Dec "&amp;RIGHT(A6,4)</f>
        <v>Dec 2024</v>
      </c>
      <c r="B24" s="11" t="s">
        <v>410</v>
      </c>
      <c r="C24" s="11" t="s">
        <v>410</v>
      </c>
      <c r="D24" s="11" t="s">
        <v>410</v>
      </c>
      <c r="E24" s="11" t="s">
        <v>410</v>
      </c>
      <c r="F24" s="11" t="s">
        <v>410</v>
      </c>
      <c r="G24" s="19" t="s">
        <v>410</v>
      </c>
      <c r="H24" s="19" t="s">
        <v>410</v>
      </c>
      <c r="I24" s="19" t="s">
        <v>410</v>
      </c>
      <c r="J24" s="19" t="s">
        <v>410</v>
      </c>
      <c r="K24" s="19" t="s">
        <v>410</v>
      </c>
    </row>
    <row r="25" spans="1:11" ht="12" customHeight="1" x14ac:dyDescent="0.25">
      <c r="A25" s="2" t="str">
        <f>"Jan "&amp;RIGHT(A6,4)+1</f>
        <v>Jan 2025</v>
      </c>
      <c r="B25" s="11" t="s">
        <v>410</v>
      </c>
      <c r="C25" s="11" t="s">
        <v>410</v>
      </c>
      <c r="D25" s="11" t="s">
        <v>410</v>
      </c>
      <c r="E25" s="11" t="s">
        <v>410</v>
      </c>
      <c r="F25" s="11" t="s">
        <v>410</v>
      </c>
      <c r="G25" s="19" t="s">
        <v>410</v>
      </c>
      <c r="H25" s="19" t="s">
        <v>410</v>
      </c>
      <c r="I25" s="19" t="s">
        <v>410</v>
      </c>
      <c r="J25" s="19" t="s">
        <v>410</v>
      </c>
      <c r="K25" s="19" t="s">
        <v>410</v>
      </c>
    </row>
    <row r="26" spans="1:11" ht="12" customHeight="1" x14ac:dyDescent="0.25">
      <c r="A26" s="2" t="str">
        <f>"Feb "&amp;RIGHT(A6,4)+1</f>
        <v>Feb 2025</v>
      </c>
      <c r="B26" s="11" t="s">
        <v>410</v>
      </c>
      <c r="C26" s="11" t="s">
        <v>410</v>
      </c>
      <c r="D26" s="11" t="s">
        <v>410</v>
      </c>
      <c r="E26" s="11" t="s">
        <v>410</v>
      </c>
      <c r="F26" s="11" t="s">
        <v>410</v>
      </c>
      <c r="G26" s="19" t="s">
        <v>410</v>
      </c>
      <c r="H26" s="19" t="s">
        <v>410</v>
      </c>
      <c r="I26" s="19" t="s">
        <v>410</v>
      </c>
      <c r="J26" s="19" t="s">
        <v>410</v>
      </c>
      <c r="K26" s="19" t="s">
        <v>410</v>
      </c>
    </row>
    <row r="27" spans="1:11" ht="12" customHeight="1" x14ac:dyDescent="0.25">
      <c r="A27" s="2" t="str">
        <f>"Mar "&amp;RIGHT(A6,4)+1</f>
        <v>Mar 2025</v>
      </c>
      <c r="B27" s="11" t="s">
        <v>410</v>
      </c>
      <c r="C27" s="11" t="s">
        <v>410</v>
      </c>
      <c r="D27" s="11" t="s">
        <v>410</v>
      </c>
      <c r="E27" s="11" t="s">
        <v>410</v>
      </c>
      <c r="F27" s="11" t="s">
        <v>410</v>
      </c>
      <c r="G27" s="19" t="s">
        <v>410</v>
      </c>
      <c r="H27" s="19" t="s">
        <v>410</v>
      </c>
      <c r="I27" s="19" t="s">
        <v>410</v>
      </c>
      <c r="J27" s="19" t="s">
        <v>410</v>
      </c>
      <c r="K27" s="19" t="s">
        <v>410</v>
      </c>
    </row>
    <row r="28" spans="1:11" ht="12" customHeight="1" x14ac:dyDescent="0.25">
      <c r="A28" s="2" t="str">
        <f>"Apr "&amp;RIGHT(A6,4)+1</f>
        <v>Apr 2025</v>
      </c>
      <c r="B28" s="11" t="s">
        <v>410</v>
      </c>
      <c r="C28" s="11" t="s">
        <v>410</v>
      </c>
      <c r="D28" s="11" t="s">
        <v>410</v>
      </c>
      <c r="E28" s="11" t="s">
        <v>410</v>
      </c>
      <c r="F28" s="11" t="s">
        <v>410</v>
      </c>
      <c r="G28" s="19" t="s">
        <v>410</v>
      </c>
      <c r="H28" s="19" t="s">
        <v>410</v>
      </c>
      <c r="I28" s="19" t="s">
        <v>410</v>
      </c>
      <c r="J28" s="19" t="s">
        <v>410</v>
      </c>
      <c r="K28" s="19" t="s">
        <v>410</v>
      </c>
    </row>
    <row r="29" spans="1:11" ht="12" customHeight="1" x14ac:dyDescent="0.25">
      <c r="A29" s="2" t="str">
        <f>"May "&amp;RIGHT(A6,4)+1</f>
        <v>May 2025</v>
      </c>
      <c r="B29" s="11" t="s">
        <v>410</v>
      </c>
      <c r="C29" s="11" t="s">
        <v>410</v>
      </c>
      <c r="D29" s="11" t="s">
        <v>410</v>
      </c>
      <c r="E29" s="11" t="s">
        <v>410</v>
      </c>
      <c r="F29" s="11" t="s">
        <v>410</v>
      </c>
      <c r="G29" s="19" t="s">
        <v>410</v>
      </c>
      <c r="H29" s="19" t="s">
        <v>410</v>
      </c>
      <c r="I29" s="19" t="s">
        <v>410</v>
      </c>
      <c r="J29" s="19" t="s">
        <v>410</v>
      </c>
      <c r="K29" s="19" t="s">
        <v>410</v>
      </c>
    </row>
    <row r="30" spans="1:11" ht="12" customHeight="1" x14ac:dyDescent="0.25">
      <c r="A30" s="2" t="str">
        <f>"Jun "&amp;RIGHT(A6,4)+1</f>
        <v>Jun 2025</v>
      </c>
      <c r="B30" s="11" t="s">
        <v>410</v>
      </c>
      <c r="C30" s="11" t="s">
        <v>410</v>
      </c>
      <c r="D30" s="11" t="s">
        <v>410</v>
      </c>
      <c r="E30" s="11" t="s">
        <v>410</v>
      </c>
      <c r="F30" s="11" t="s">
        <v>410</v>
      </c>
      <c r="G30" s="19" t="s">
        <v>410</v>
      </c>
      <c r="H30" s="19" t="s">
        <v>410</v>
      </c>
      <c r="I30" s="19" t="s">
        <v>410</v>
      </c>
      <c r="J30" s="19" t="s">
        <v>410</v>
      </c>
      <c r="K30" s="19" t="s">
        <v>410</v>
      </c>
    </row>
    <row r="31" spans="1:11" ht="12" customHeight="1" x14ac:dyDescent="0.25">
      <c r="A31" s="2" t="str">
        <f>"Jul "&amp;RIGHT(A6,4)+1</f>
        <v>Jul 2025</v>
      </c>
      <c r="B31" s="11" t="s">
        <v>410</v>
      </c>
      <c r="C31" s="11" t="s">
        <v>410</v>
      </c>
      <c r="D31" s="11" t="s">
        <v>410</v>
      </c>
      <c r="E31" s="11" t="s">
        <v>410</v>
      </c>
      <c r="F31" s="11" t="s">
        <v>410</v>
      </c>
      <c r="G31" s="19" t="s">
        <v>410</v>
      </c>
      <c r="H31" s="19" t="s">
        <v>410</v>
      </c>
      <c r="I31" s="19" t="s">
        <v>410</v>
      </c>
      <c r="J31" s="19" t="s">
        <v>410</v>
      </c>
      <c r="K31" s="19" t="s">
        <v>410</v>
      </c>
    </row>
    <row r="32" spans="1:11" ht="12" customHeight="1" x14ac:dyDescent="0.25">
      <c r="A32" s="2" t="str">
        <f>"Aug "&amp;RIGHT(A6,4)+1</f>
        <v>Aug 2025</v>
      </c>
      <c r="B32" s="11" t="s">
        <v>410</v>
      </c>
      <c r="C32" s="11" t="s">
        <v>410</v>
      </c>
      <c r="D32" s="11" t="s">
        <v>410</v>
      </c>
      <c r="E32" s="11" t="s">
        <v>410</v>
      </c>
      <c r="F32" s="11" t="s">
        <v>410</v>
      </c>
      <c r="G32" s="19" t="s">
        <v>410</v>
      </c>
      <c r="H32" s="19" t="s">
        <v>410</v>
      </c>
      <c r="I32" s="19" t="s">
        <v>410</v>
      </c>
      <c r="J32" s="19" t="s">
        <v>410</v>
      </c>
      <c r="K32" s="19" t="s">
        <v>410</v>
      </c>
    </row>
    <row r="33" spans="1:11" ht="12" customHeight="1" x14ac:dyDescent="0.25">
      <c r="A33" s="2" t="str">
        <f>"Sep "&amp;RIGHT(A6,4)+1</f>
        <v>Sep 2025</v>
      </c>
      <c r="B33" s="11" t="s">
        <v>410</v>
      </c>
      <c r="C33" s="11" t="s">
        <v>410</v>
      </c>
      <c r="D33" s="11" t="s">
        <v>410</v>
      </c>
      <c r="E33" s="11" t="s">
        <v>410</v>
      </c>
      <c r="F33" s="11" t="s">
        <v>410</v>
      </c>
      <c r="G33" s="19" t="s">
        <v>410</v>
      </c>
      <c r="H33" s="19" t="s">
        <v>410</v>
      </c>
      <c r="I33" s="19" t="s">
        <v>410</v>
      </c>
      <c r="J33" s="19" t="s">
        <v>410</v>
      </c>
      <c r="K33" s="19" t="s">
        <v>410</v>
      </c>
    </row>
    <row r="34" spans="1:11" ht="12" customHeight="1" x14ac:dyDescent="0.25">
      <c r="A34" s="12" t="s">
        <v>55</v>
      </c>
      <c r="B34" s="13">
        <v>26704124</v>
      </c>
      <c r="C34" s="13">
        <v>84932709</v>
      </c>
      <c r="D34" s="13">
        <v>6255189</v>
      </c>
      <c r="E34" s="13">
        <v>27006937</v>
      </c>
      <c r="F34" s="13">
        <v>118194835</v>
      </c>
      <c r="G34" s="22">
        <v>0.71860000000000002</v>
      </c>
      <c r="H34" s="22">
        <v>5.2900000000000003E-2</v>
      </c>
      <c r="I34" s="22">
        <v>0.22850000000000001</v>
      </c>
      <c r="J34" s="22">
        <v>0.18429999999999999</v>
      </c>
      <c r="K34" s="22">
        <v>0.58620000000000005</v>
      </c>
    </row>
    <row r="35" spans="1:11" ht="12" customHeight="1" x14ac:dyDescent="0.25">
      <c r="A35" s="14" t="str">
        <f>"Total "&amp;MID(A20,7,LEN(A20)-13)&amp;" Months"</f>
        <v>Total 1 Months</v>
      </c>
      <c r="B35" s="15">
        <v>26704124</v>
      </c>
      <c r="C35" s="15">
        <v>84932709</v>
      </c>
      <c r="D35" s="15">
        <v>6255189</v>
      </c>
      <c r="E35" s="15">
        <v>27006937</v>
      </c>
      <c r="F35" s="15">
        <v>118194835</v>
      </c>
      <c r="G35" s="23">
        <v>0.71860000000000002</v>
      </c>
      <c r="H35" s="23">
        <v>5.2900000000000003E-2</v>
      </c>
      <c r="I35" s="23">
        <v>0.22850000000000001</v>
      </c>
      <c r="J35" s="23">
        <v>0.18429999999999999</v>
      </c>
      <c r="K35" s="23">
        <v>0.58620000000000005</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90" t="s">
        <v>421</v>
      </c>
      <c r="B1" s="90"/>
      <c r="C1" s="90"/>
      <c r="D1" s="90"/>
      <c r="E1" s="90"/>
      <c r="F1" s="90"/>
      <c r="G1" s="90"/>
      <c r="H1" s="81">
        <v>45667</v>
      </c>
    </row>
    <row r="2" spans="1:8" ht="12" customHeight="1" x14ac:dyDescent="0.25">
      <c r="A2" s="92" t="s">
        <v>116</v>
      </c>
      <c r="B2" s="92"/>
      <c r="C2" s="92"/>
      <c r="D2" s="92"/>
      <c r="E2" s="92"/>
      <c r="F2" s="92"/>
      <c r="G2" s="92"/>
      <c r="H2" s="1"/>
    </row>
    <row r="3" spans="1:8" ht="24" customHeight="1" x14ac:dyDescent="0.25">
      <c r="A3" s="94" t="s">
        <v>50</v>
      </c>
      <c r="B3" s="89" t="s">
        <v>219</v>
      </c>
      <c r="C3" s="87"/>
      <c r="D3" s="86" t="s">
        <v>220</v>
      </c>
      <c r="E3" s="86" t="s">
        <v>324</v>
      </c>
      <c r="F3" s="86" t="s">
        <v>221</v>
      </c>
      <c r="G3" s="86" t="s">
        <v>222</v>
      </c>
      <c r="H3" s="88" t="s">
        <v>58</v>
      </c>
    </row>
    <row r="4" spans="1:8" ht="24" customHeight="1" x14ac:dyDescent="0.25">
      <c r="A4" s="95"/>
      <c r="B4" s="10" t="s">
        <v>114</v>
      </c>
      <c r="C4" s="10" t="s">
        <v>115</v>
      </c>
      <c r="D4" s="87"/>
      <c r="E4" s="87"/>
      <c r="F4" s="87"/>
      <c r="G4" s="87"/>
      <c r="H4" s="89"/>
    </row>
    <row r="5" spans="1:8" ht="12" customHeight="1" x14ac:dyDescent="0.25">
      <c r="A5" s="1"/>
      <c r="B5" s="83" t="str">
        <f>REPT("-",78)&amp;" Dollars "&amp;REPT("-",78)</f>
        <v>------------------------------------------------------------------------------ Dollars ------------------------------------------------------------------------------</v>
      </c>
      <c r="C5" s="83"/>
      <c r="D5" s="83"/>
      <c r="E5" s="83"/>
      <c r="F5" s="83"/>
      <c r="G5" s="83"/>
      <c r="H5" s="83"/>
    </row>
    <row r="6" spans="1:8" ht="12" customHeight="1" x14ac:dyDescent="0.25">
      <c r="A6" s="3" t="s">
        <v>411</v>
      </c>
    </row>
    <row r="7" spans="1:8" ht="12" customHeight="1" x14ac:dyDescent="0.25">
      <c r="A7" s="2" t="str">
        <f>"Oct "&amp;RIGHT(A6,4)-1</f>
        <v>Oct 2023</v>
      </c>
      <c r="B7" s="11">
        <v>52717179.439999998</v>
      </c>
      <c r="C7" s="11">
        <v>287468105.60000002</v>
      </c>
      <c r="D7" s="11">
        <v>340185285.04000002</v>
      </c>
      <c r="E7" s="11">
        <v>192700.1</v>
      </c>
      <c r="F7" s="11" t="s">
        <v>410</v>
      </c>
      <c r="G7" s="11" t="s">
        <v>410</v>
      </c>
      <c r="H7" s="11">
        <v>340377985.13999999</v>
      </c>
    </row>
    <row r="8" spans="1:8" ht="12" customHeight="1" x14ac:dyDescent="0.25">
      <c r="A8" s="2" t="str">
        <f>"Nov "&amp;RIGHT(A6,4)-1</f>
        <v>Nov 2023</v>
      </c>
      <c r="B8" s="11">
        <v>49384919.689999998</v>
      </c>
      <c r="C8" s="11">
        <v>255195036.63999999</v>
      </c>
      <c r="D8" s="11">
        <v>304579956.32999998</v>
      </c>
      <c r="E8" s="11">
        <v>65527.13</v>
      </c>
      <c r="F8" s="11" t="s">
        <v>410</v>
      </c>
      <c r="G8" s="11" t="s">
        <v>410</v>
      </c>
      <c r="H8" s="11">
        <v>304645483.45999998</v>
      </c>
    </row>
    <row r="9" spans="1:8" ht="12" customHeight="1" x14ac:dyDescent="0.25">
      <c r="A9" s="2" t="str">
        <f>"Dec "&amp;RIGHT(A6,4)-1</f>
        <v>Dec 2023</v>
      </c>
      <c r="B9" s="11">
        <v>46314304.950000003</v>
      </c>
      <c r="C9" s="11">
        <v>213662667.15000001</v>
      </c>
      <c r="D9" s="11">
        <v>259976972.09999999</v>
      </c>
      <c r="E9" s="11">
        <v>43284301.219999999</v>
      </c>
      <c r="F9" s="11">
        <v>20324690</v>
      </c>
      <c r="G9" s="11">
        <v>17951812</v>
      </c>
      <c r="H9" s="11">
        <v>341537775.31999999</v>
      </c>
    </row>
    <row r="10" spans="1:8" ht="12" customHeight="1" x14ac:dyDescent="0.25">
      <c r="A10" s="2" t="str">
        <f>"Jan "&amp;RIGHT(A6,4)</f>
        <v>Jan 2024</v>
      </c>
      <c r="B10" s="11">
        <v>51956129.299999997</v>
      </c>
      <c r="C10" s="11">
        <v>259132438.97</v>
      </c>
      <c r="D10" s="11">
        <v>311088568.26999998</v>
      </c>
      <c r="E10" s="11">
        <v>146450.84</v>
      </c>
      <c r="F10" s="11" t="s">
        <v>410</v>
      </c>
      <c r="G10" s="11" t="s">
        <v>410</v>
      </c>
      <c r="H10" s="11">
        <v>311235019.11000001</v>
      </c>
    </row>
    <row r="11" spans="1:8" ht="12" customHeight="1" x14ac:dyDescent="0.25">
      <c r="A11" s="2" t="str">
        <f>"Feb "&amp;RIGHT(A6,4)</f>
        <v>Feb 2024</v>
      </c>
      <c r="B11" s="11">
        <v>51137291.57</v>
      </c>
      <c r="C11" s="11">
        <v>284461582.70999998</v>
      </c>
      <c r="D11" s="11">
        <v>335598874.27999997</v>
      </c>
      <c r="E11" s="11">
        <v>234992.59</v>
      </c>
      <c r="F11" s="11" t="s">
        <v>410</v>
      </c>
      <c r="G11" s="11" t="s">
        <v>410</v>
      </c>
      <c r="H11" s="11">
        <v>335833866.87</v>
      </c>
    </row>
    <row r="12" spans="1:8" ht="12" customHeight="1" x14ac:dyDescent="0.25">
      <c r="A12" s="2" t="str">
        <f>"Mar "&amp;RIGHT(A6,4)</f>
        <v>Mar 2024</v>
      </c>
      <c r="B12" s="11">
        <v>51171822.539999999</v>
      </c>
      <c r="C12" s="11">
        <v>268700514.50999999</v>
      </c>
      <c r="D12" s="11">
        <v>319872337.05000001</v>
      </c>
      <c r="E12" s="11">
        <v>38720444.859999999</v>
      </c>
      <c r="F12" s="11">
        <v>23762381</v>
      </c>
      <c r="G12" s="11">
        <v>10970713</v>
      </c>
      <c r="H12" s="11">
        <v>393325875.91000003</v>
      </c>
    </row>
    <row r="13" spans="1:8" ht="12" customHeight="1" x14ac:dyDescent="0.25">
      <c r="A13" s="2" t="str">
        <f>"Apr "&amp;RIGHT(A6,4)</f>
        <v>Apr 2024</v>
      </c>
      <c r="B13" s="11">
        <v>54828332.079999998</v>
      </c>
      <c r="C13" s="11">
        <v>297083250.31999999</v>
      </c>
      <c r="D13" s="11">
        <v>351911582.39999998</v>
      </c>
      <c r="E13" s="11">
        <v>100719.87</v>
      </c>
      <c r="F13" s="11" t="s">
        <v>410</v>
      </c>
      <c r="G13" s="11" t="s">
        <v>410</v>
      </c>
      <c r="H13" s="11">
        <v>352012302.26999998</v>
      </c>
    </row>
    <row r="14" spans="1:8" ht="12" customHeight="1" x14ac:dyDescent="0.25">
      <c r="A14" s="2" t="str">
        <f>"May "&amp;RIGHT(A6,4)</f>
        <v>May 2024</v>
      </c>
      <c r="B14" s="11">
        <v>55936800.25</v>
      </c>
      <c r="C14" s="11">
        <v>284922973.38999999</v>
      </c>
      <c r="D14" s="11">
        <v>340859773.63999999</v>
      </c>
      <c r="E14" s="11">
        <v>220320</v>
      </c>
      <c r="F14" s="11" t="s">
        <v>410</v>
      </c>
      <c r="G14" s="11" t="s">
        <v>410</v>
      </c>
      <c r="H14" s="11">
        <v>341080093.63999999</v>
      </c>
    </row>
    <row r="15" spans="1:8" ht="12" customHeight="1" x14ac:dyDescent="0.25">
      <c r="A15" s="2" t="str">
        <f>"Jun "&amp;RIGHT(A6,4)</f>
        <v>Jun 2024</v>
      </c>
      <c r="B15" s="11">
        <v>51810539.859999999</v>
      </c>
      <c r="C15" s="11">
        <v>159872900.03999999</v>
      </c>
      <c r="D15" s="11">
        <v>211683439.90000001</v>
      </c>
      <c r="E15" s="11">
        <v>53010982</v>
      </c>
      <c r="F15" s="11">
        <v>21628351</v>
      </c>
      <c r="G15" s="11">
        <v>10261205</v>
      </c>
      <c r="H15" s="11">
        <v>296583977.89999998</v>
      </c>
    </row>
    <row r="16" spans="1:8" ht="12" customHeight="1" x14ac:dyDescent="0.25">
      <c r="A16" s="2" t="str">
        <f>"Jul "&amp;RIGHT(A6,4)</f>
        <v>Jul 2024</v>
      </c>
      <c r="B16" s="11">
        <v>56899034.289999999</v>
      </c>
      <c r="C16" s="11">
        <v>156180498.24000001</v>
      </c>
      <c r="D16" s="11">
        <v>213079532.53</v>
      </c>
      <c r="E16" s="11">
        <v>64844.81</v>
      </c>
      <c r="F16" s="11" t="s">
        <v>410</v>
      </c>
      <c r="G16" s="11" t="s">
        <v>410</v>
      </c>
      <c r="H16" s="11">
        <v>213144377.34</v>
      </c>
    </row>
    <row r="17" spans="1:8" ht="12" customHeight="1" x14ac:dyDescent="0.25">
      <c r="A17" s="2" t="str">
        <f>"Aug "&amp;RIGHT(A6,4)</f>
        <v>Aug 2024</v>
      </c>
      <c r="B17" s="11">
        <v>55075660.590000004</v>
      </c>
      <c r="C17" s="11">
        <v>211878260.69999999</v>
      </c>
      <c r="D17" s="11">
        <v>266953921.28999999</v>
      </c>
      <c r="E17" s="11">
        <v>195053.39</v>
      </c>
      <c r="F17" s="11" t="s">
        <v>410</v>
      </c>
      <c r="G17" s="11" t="s">
        <v>410</v>
      </c>
      <c r="H17" s="11">
        <v>267148974.68000001</v>
      </c>
    </row>
    <row r="18" spans="1:8" ht="12" customHeight="1" x14ac:dyDescent="0.25">
      <c r="A18" s="2" t="str">
        <f>"Sep "&amp;RIGHT(A6,4)</f>
        <v>Sep 2024</v>
      </c>
      <c r="B18" s="11">
        <v>47995582.759999998</v>
      </c>
      <c r="C18" s="11">
        <v>268884299.72000003</v>
      </c>
      <c r="D18" s="11">
        <v>316879882.48000002</v>
      </c>
      <c r="E18" s="11">
        <v>40741105.270000003</v>
      </c>
      <c r="F18" s="11">
        <v>20397886</v>
      </c>
      <c r="G18" s="11">
        <v>7998707</v>
      </c>
      <c r="H18" s="11">
        <v>386017580.75</v>
      </c>
    </row>
    <row r="19" spans="1:8" ht="12" customHeight="1" x14ac:dyDescent="0.25">
      <c r="A19" s="12" t="s">
        <v>55</v>
      </c>
      <c r="B19" s="13">
        <v>625227597.32000005</v>
      </c>
      <c r="C19" s="13">
        <v>2947442527.9899998</v>
      </c>
      <c r="D19" s="13">
        <v>3572670125.3099999</v>
      </c>
      <c r="E19" s="13">
        <v>176977442.08000001</v>
      </c>
      <c r="F19" s="13">
        <v>86113308</v>
      </c>
      <c r="G19" s="13">
        <v>47182437</v>
      </c>
      <c r="H19" s="13">
        <v>3882943312.3899999</v>
      </c>
    </row>
    <row r="20" spans="1:8" ht="12" customHeight="1" x14ac:dyDescent="0.25">
      <c r="A20" s="14" t="s">
        <v>412</v>
      </c>
      <c r="B20" s="15">
        <v>52717179.439999998</v>
      </c>
      <c r="C20" s="15">
        <v>287468105.60000002</v>
      </c>
      <c r="D20" s="15">
        <v>340185285.04000002</v>
      </c>
      <c r="E20" s="15">
        <v>192700.1</v>
      </c>
      <c r="F20" s="15" t="s">
        <v>410</v>
      </c>
      <c r="G20" s="15" t="s">
        <v>410</v>
      </c>
      <c r="H20" s="15">
        <v>340377985.13999999</v>
      </c>
    </row>
    <row r="21" spans="1:8" ht="12" customHeight="1" x14ac:dyDescent="0.25">
      <c r="A21" s="3" t="str">
        <f>"FY "&amp;RIGHT(A6,4)+1</f>
        <v>FY 2025</v>
      </c>
    </row>
    <row r="22" spans="1:8" ht="12" customHeight="1" x14ac:dyDescent="0.25">
      <c r="A22" s="2" t="str">
        <f>"Oct "&amp;RIGHT(A6,4)</f>
        <v>Oct 2024</v>
      </c>
      <c r="B22" s="11">
        <v>50418244.789999999</v>
      </c>
      <c r="C22" s="11">
        <v>283702025.74000001</v>
      </c>
      <c r="D22" s="11">
        <v>334120270.52999997</v>
      </c>
      <c r="E22" s="11">
        <v>142358.22</v>
      </c>
      <c r="F22" s="11" t="s">
        <v>410</v>
      </c>
      <c r="G22" s="11" t="s">
        <v>410</v>
      </c>
      <c r="H22" s="11">
        <v>334262628.75</v>
      </c>
    </row>
    <row r="23" spans="1:8" ht="12" customHeight="1" x14ac:dyDescent="0.25">
      <c r="A23" s="2" t="str">
        <f>"Nov "&amp;RIGHT(A6,4)</f>
        <v>Nov 2024</v>
      </c>
      <c r="B23" s="11" t="s">
        <v>410</v>
      </c>
      <c r="C23" s="11" t="s">
        <v>410</v>
      </c>
      <c r="D23" s="11" t="s">
        <v>410</v>
      </c>
      <c r="E23" s="11" t="s">
        <v>410</v>
      </c>
      <c r="F23" s="11" t="s">
        <v>410</v>
      </c>
      <c r="G23" s="11" t="s">
        <v>410</v>
      </c>
      <c r="H23" s="11" t="s">
        <v>410</v>
      </c>
    </row>
    <row r="24" spans="1:8" ht="12" customHeight="1" x14ac:dyDescent="0.25">
      <c r="A24" s="2" t="str">
        <f>"Dec "&amp;RIGHT(A6,4)</f>
        <v>Dec 2024</v>
      </c>
      <c r="B24" s="11" t="s">
        <v>410</v>
      </c>
      <c r="C24" s="11" t="s">
        <v>410</v>
      </c>
      <c r="D24" s="11" t="s">
        <v>410</v>
      </c>
      <c r="E24" s="11" t="s">
        <v>410</v>
      </c>
      <c r="F24" s="11" t="s">
        <v>410</v>
      </c>
      <c r="G24" s="11" t="s">
        <v>410</v>
      </c>
      <c r="H24" s="11" t="s">
        <v>410</v>
      </c>
    </row>
    <row r="25" spans="1:8" ht="12" customHeight="1" x14ac:dyDescent="0.25">
      <c r="A25" s="2" t="str">
        <f>"Jan "&amp;RIGHT(A6,4)+1</f>
        <v>Jan 2025</v>
      </c>
      <c r="B25" s="11" t="s">
        <v>410</v>
      </c>
      <c r="C25" s="11" t="s">
        <v>410</v>
      </c>
      <c r="D25" s="11" t="s">
        <v>410</v>
      </c>
      <c r="E25" s="11" t="s">
        <v>410</v>
      </c>
      <c r="F25" s="11" t="s">
        <v>410</v>
      </c>
      <c r="G25" s="11" t="s">
        <v>410</v>
      </c>
      <c r="H25" s="11" t="s">
        <v>410</v>
      </c>
    </row>
    <row r="26" spans="1:8" ht="12" customHeight="1" x14ac:dyDescent="0.25">
      <c r="A26" s="2" t="str">
        <f>"Feb "&amp;RIGHT(A6,4)+1</f>
        <v>Feb 2025</v>
      </c>
      <c r="B26" s="11" t="s">
        <v>410</v>
      </c>
      <c r="C26" s="11" t="s">
        <v>410</v>
      </c>
      <c r="D26" s="11" t="s">
        <v>410</v>
      </c>
      <c r="E26" s="11" t="s">
        <v>410</v>
      </c>
      <c r="F26" s="11" t="s">
        <v>410</v>
      </c>
      <c r="G26" s="11" t="s">
        <v>410</v>
      </c>
      <c r="H26" s="11" t="s">
        <v>410</v>
      </c>
    </row>
    <row r="27" spans="1:8" ht="12" customHeight="1" x14ac:dyDescent="0.25">
      <c r="A27" s="2" t="str">
        <f>"Mar "&amp;RIGHT(A6,4)+1</f>
        <v>Mar 2025</v>
      </c>
      <c r="B27" s="11" t="s">
        <v>410</v>
      </c>
      <c r="C27" s="11" t="s">
        <v>410</v>
      </c>
      <c r="D27" s="11" t="s">
        <v>410</v>
      </c>
      <c r="E27" s="11" t="s">
        <v>410</v>
      </c>
      <c r="F27" s="11" t="s">
        <v>410</v>
      </c>
      <c r="G27" s="11" t="s">
        <v>410</v>
      </c>
      <c r="H27" s="11" t="s">
        <v>410</v>
      </c>
    </row>
    <row r="28" spans="1:8" ht="12" customHeight="1" x14ac:dyDescent="0.25">
      <c r="A28" s="2" t="str">
        <f>"Apr "&amp;RIGHT(A6,4)+1</f>
        <v>Apr 2025</v>
      </c>
      <c r="B28" s="11" t="s">
        <v>410</v>
      </c>
      <c r="C28" s="11" t="s">
        <v>410</v>
      </c>
      <c r="D28" s="11" t="s">
        <v>410</v>
      </c>
      <c r="E28" s="11" t="s">
        <v>410</v>
      </c>
      <c r="F28" s="11" t="s">
        <v>410</v>
      </c>
      <c r="G28" s="11" t="s">
        <v>410</v>
      </c>
      <c r="H28" s="11" t="s">
        <v>410</v>
      </c>
    </row>
    <row r="29" spans="1:8" ht="12" customHeight="1" x14ac:dyDescent="0.25">
      <c r="A29" s="2" t="str">
        <f>"May "&amp;RIGHT(A6,4)+1</f>
        <v>May 2025</v>
      </c>
      <c r="B29" s="11" t="s">
        <v>410</v>
      </c>
      <c r="C29" s="11" t="s">
        <v>410</v>
      </c>
      <c r="D29" s="11" t="s">
        <v>410</v>
      </c>
      <c r="E29" s="11" t="s">
        <v>410</v>
      </c>
      <c r="F29" s="11" t="s">
        <v>410</v>
      </c>
      <c r="G29" s="11" t="s">
        <v>410</v>
      </c>
      <c r="H29" s="11" t="s">
        <v>410</v>
      </c>
    </row>
    <row r="30" spans="1:8" ht="12" customHeight="1" x14ac:dyDescent="0.25">
      <c r="A30" s="2" t="str">
        <f>"Jun "&amp;RIGHT(A6,4)+1</f>
        <v>Jun 2025</v>
      </c>
      <c r="B30" s="11" t="s">
        <v>410</v>
      </c>
      <c r="C30" s="11" t="s">
        <v>410</v>
      </c>
      <c r="D30" s="11" t="s">
        <v>410</v>
      </c>
      <c r="E30" s="11" t="s">
        <v>410</v>
      </c>
      <c r="F30" s="11" t="s">
        <v>410</v>
      </c>
      <c r="G30" s="11" t="s">
        <v>410</v>
      </c>
      <c r="H30" s="11" t="s">
        <v>410</v>
      </c>
    </row>
    <row r="31" spans="1:8" ht="12" customHeight="1" x14ac:dyDescent="0.25">
      <c r="A31" s="2" t="str">
        <f>"Jul "&amp;RIGHT(A6,4)+1</f>
        <v>Jul 2025</v>
      </c>
      <c r="B31" s="11" t="s">
        <v>410</v>
      </c>
      <c r="C31" s="11" t="s">
        <v>410</v>
      </c>
      <c r="D31" s="11" t="s">
        <v>410</v>
      </c>
      <c r="E31" s="11" t="s">
        <v>410</v>
      </c>
      <c r="F31" s="11" t="s">
        <v>410</v>
      </c>
      <c r="G31" s="11" t="s">
        <v>410</v>
      </c>
      <c r="H31" s="11" t="s">
        <v>410</v>
      </c>
    </row>
    <row r="32" spans="1:8" ht="12" customHeight="1" x14ac:dyDescent="0.25">
      <c r="A32" s="2" t="str">
        <f>"Aug "&amp;RIGHT(A6,4)+1</f>
        <v>Aug 2025</v>
      </c>
      <c r="B32" s="11" t="s">
        <v>410</v>
      </c>
      <c r="C32" s="11" t="s">
        <v>410</v>
      </c>
      <c r="D32" s="11" t="s">
        <v>410</v>
      </c>
      <c r="E32" s="11" t="s">
        <v>410</v>
      </c>
      <c r="F32" s="11" t="s">
        <v>410</v>
      </c>
      <c r="G32" s="11" t="s">
        <v>410</v>
      </c>
      <c r="H32" s="11" t="s">
        <v>410</v>
      </c>
    </row>
    <row r="33" spans="1:8" ht="12" customHeight="1" x14ac:dyDescent="0.25">
      <c r="A33" s="2" t="str">
        <f>"Sep "&amp;RIGHT(A6,4)+1</f>
        <v>Sep 2025</v>
      </c>
      <c r="B33" s="11" t="s">
        <v>410</v>
      </c>
      <c r="C33" s="11" t="s">
        <v>410</v>
      </c>
      <c r="D33" s="11" t="s">
        <v>410</v>
      </c>
      <c r="E33" s="11" t="s">
        <v>410</v>
      </c>
      <c r="F33" s="11" t="s">
        <v>410</v>
      </c>
      <c r="G33" s="11" t="s">
        <v>410</v>
      </c>
      <c r="H33" s="11" t="s">
        <v>410</v>
      </c>
    </row>
    <row r="34" spans="1:8" ht="12" customHeight="1" x14ac:dyDescent="0.25">
      <c r="A34" s="12" t="s">
        <v>55</v>
      </c>
      <c r="B34" s="13">
        <v>50418244.789999999</v>
      </c>
      <c r="C34" s="13">
        <v>283702025.74000001</v>
      </c>
      <c r="D34" s="13">
        <v>334120270.52999997</v>
      </c>
      <c r="E34" s="13">
        <v>142358.22</v>
      </c>
      <c r="F34" s="13" t="s">
        <v>410</v>
      </c>
      <c r="G34" s="13" t="s">
        <v>410</v>
      </c>
      <c r="H34" s="13">
        <v>334262628.75</v>
      </c>
    </row>
    <row r="35" spans="1:8" ht="12" customHeight="1" x14ac:dyDescent="0.25">
      <c r="A35" s="14" t="str">
        <f>"Total "&amp;MID(A20,7,LEN(A20)-13)&amp;" Months"</f>
        <v>Total 1 Months</v>
      </c>
      <c r="B35" s="15">
        <v>50418244.789999999</v>
      </c>
      <c r="C35" s="15">
        <v>283702025.74000001</v>
      </c>
      <c r="D35" s="15">
        <v>334120270.52999997</v>
      </c>
      <c r="E35" s="15">
        <v>142358.22</v>
      </c>
      <c r="F35" s="15" t="s">
        <v>410</v>
      </c>
      <c r="G35" s="15" t="s">
        <v>410</v>
      </c>
      <c r="H35" s="15">
        <v>334262628.75</v>
      </c>
    </row>
    <row r="36" spans="1:8" ht="12" customHeight="1" x14ac:dyDescent="0.25">
      <c r="A36" s="83"/>
      <c r="B36" s="83"/>
      <c r="C36" s="83"/>
      <c r="D36" s="83"/>
      <c r="E36" s="83"/>
      <c r="F36" s="83"/>
      <c r="G36" s="83"/>
      <c r="H36" s="83"/>
    </row>
    <row r="37" spans="1:8" ht="70" customHeight="1" x14ac:dyDescent="0.25">
      <c r="A37" s="85" t="s">
        <v>364</v>
      </c>
      <c r="B37" s="85"/>
      <c r="C37" s="85"/>
      <c r="D37" s="85"/>
      <c r="E37" s="85"/>
      <c r="F37" s="85"/>
      <c r="G37" s="85"/>
      <c r="H37" s="85"/>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5" x14ac:dyDescent="0.25"/>
  <cols>
    <col min="1" max="1" width="12.81640625" customWidth="1"/>
    <col min="2" max="10" width="11.453125" customWidth="1"/>
  </cols>
  <sheetData>
    <row r="1" spans="1:10" ht="12" customHeight="1" x14ac:dyDescent="0.25">
      <c r="A1" s="90" t="s">
        <v>421</v>
      </c>
      <c r="B1" s="90"/>
      <c r="C1" s="90"/>
      <c r="D1" s="90"/>
      <c r="E1" s="90"/>
      <c r="F1" s="90"/>
      <c r="G1" s="90"/>
      <c r="H1" s="90"/>
      <c r="I1" s="90"/>
      <c r="J1" s="81">
        <v>45667</v>
      </c>
    </row>
    <row r="2" spans="1:10" ht="12" customHeight="1" x14ac:dyDescent="0.25">
      <c r="A2" s="92" t="s">
        <v>117</v>
      </c>
      <c r="B2" s="92"/>
      <c r="C2" s="92"/>
      <c r="D2" s="92"/>
      <c r="E2" s="92"/>
      <c r="F2" s="92"/>
      <c r="G2" s="92"/>
      <c r="H2" s="92"/>
      <c r="I2" s="92"/>
      <c r="J2" s="1"/>
    </row>
    <row r="3" spans="1:10" ht="24" customHeight="1" x14ac:dyDescent="0.25">
      <c r="A3" s="94" t="s">
        <v>50</v>
      </c>
      <c r="B3" s="89" t="s">
        <v>118</v>
      </c>
      <c r="C3" s="89"/>
      <c r="D3" s="89"/>
      <c r="E3" s="89"/>
      <c r="F3" s="87"/>
      <c r="G3" s="89" t="s">
        <v>118</v>
      </c>
      <c r="H3" s="89"/>
      <c r="I3" s="89"/>
      <c r="J3" s="89"/>
    </row>
    <row r="4" spans="1:10" ht="24" customHeight="1" x14ac:dyDescent="0.25">
      <c r="A4" s="95"/>
      <c r="B4" s="10" t="s">
        <v>103</v>
      </c>
      <c r="C4" s="10" t="s">
        <v>104</v>
      </c>
      <c r="D4" s="10" t="s">
        <v>105</v>
      </c>
      <c r="E4" s="10" t="s">
        <v>106</v>
      </c>
      <c r="F4" s="10" t="s">
        <v>55</v>
      </c>
      <c r="G4" s="10" t="s">
        <v>78</v>
      </c>
      <c r="H4" s="10" t="s">
        <v>79</v>
      </c>
      <c r="I4" s="10" t="s">
        <v>80</v>
      </c>
      <c r="J4" s="9" t="s">
        <v>55</v>
      </c>
    </row>
    <row r="5" spans="1:10" ht="12" customHeight="1" x14ac:dyDescent="0.25">
      <c r="A5" s="1"/>
      <c r="B5" s="83" t="str">
        <f>REPT("-",101)&amp;" Number "&amp;REPT("-",101)</f>
        <v>----------------------------------------------------------------------------------------------------- Number -----------------------------------------------------------------------------------------------------</v>
      </c>
      <c r="C5" s="83"/>
      <c r="D5" s="83"/>
      <c r="E5" s="83"/>
      <c r="F5" s="83"/>
      <c r="G5" s="83"/>
      <c r="H5" s="83"/>
      <c r="I5" s="83"/>
      <c r="J5" s="83"/>
    </row>
    <row r="6" spans="1:10" ht="12" customHeight="1" x14ac:dyDescent="0.25">
      <c r="A6" s="3" t="s">
        <v>411</v>
      </c>
    </row>
    <row r="7" spans="1:10" ht="12" customHeight="1" x14ac:dyDescent="0.25">
      <c r="A7" s="2" t="str">
        <f>"Oct "&amp;RIGHT(A6,4)-1</f>
        <v>Oct 2023</v>
      </c>
      <c r="B7" s="11">
        <v>1915079</v>
      </c>
      <c r="C7" s="11">
        <v>2356795</v>
      </c>
      <c r="D7" s="11">
        <v>90544</v>
      </c>
      <c r="E7" s="11">
        <v>1688010</v>
      </c>
      <c r="F7" s="11">
        <v>6050428</v>
      </c>
      <c r="G7" s="11">
        <v>5804560</v>
      </c>
      <c r="H7" s="11">
        <v>46605</v>
      </c>
      <c r="I7" s="11">
        <v>199263</v>
      </c>
      <c r="J7" s="11">
        <f t="shared" ref="J7:J20" si="0">IF(ISBLANK(F7),"",F7)</f>
        <v>6050428</v>
      </c>
    </row>
    <row r="8" spans="1:10" ht="12" customHeight="1" x14ac:dyDescent="0.25">
      <c r="A8" s="2" t="str">
        <f>"Nov "&amp;RIGHT(A6,4)-1</f>
        <v>Nov 2023</v>
      </c>
      <c r="B8" s="11">
        <v>1846452</v>
      </c>
      <c r="C8" s="11">
        <v>2262616</v>
      </c>
      <c r="D8" s="11">
        <v>94943</v>
      </c>
      <c r="E8" s="11">
        <v>1609696</v>
      </c>
      <c r="F8" s="11">
        <v>5813707</v>
      </c>
      <c r="G8" s="11">
        <v>5582370</v>
      </c>
      <c r="H8" s="11">
        <v>44390</v>
      </c>
      <c r="I8" s="11">
        <v>186947</v>
      </c>
      <c r="J8" s="11">
        <f t="shared" si="0"/>
        <v>5813707</v>
      </c>
    </row>
    <row r="9" spans="1:10" ht="12" customHeight="1" x14ac:dyDescent="0.25">
      <c r="A9" s="2" t="str">
        <f>"Dec "&amp;RIGHT(A6,4)-1</f>
        <v>Dec 2023</v>
      </c>
      <c r="B9" s="11">
        <v>1755144</v>
      </c>
      <c r="C9" s="11">
        <v>2142315</v>
      </c>
      <c r="D9" s="11">
        <v>92534</v>
      </c>
      <c r="E9" s="11">
        <v>1543308</v>
      </c>
      <c r="F9" s="11">
        <v>5533301</v>
      </c>
      <c r="G9" s="11">
        <v>5310150</v>
      </c>
      <c r="H9" s="11">
        <v>37434</v>
      </c>
      <c r="I9" s="11">
        <v>185717</v>
      </c>
      <c r="J9" s="11">
        <f t="shared" si="0"/>
        <v>5533301</v>
      </c>
    </row>
    <row r="10" spans="1:10" ht="12" customHeight="1" x14ac:dyDescent="0.25">
      <c r="A10" s="2" t="str">
        <f>"Jan "&amp;RIGHT(A6,4)</f>
        <v>Jan 2024</v>
      </c>
      <c r="B10" s="11">
        <v>1859981</v>
      </c>
      <c r="C10" s="11">
        <v>2280070</v>
      </c>
      <c r="D10" s="11">
        <v>95148</v>
      </c>
      <c r="E10" s="11">
        <v>1639294</v>
      </c>
      <c r="F10" s="11">
        <v>5874493</v>
      </c>
      <c r="G10" s="11">
        <v>5651952</v>
      </c>
      <c r="H10" s="11">
        <v>39594</v>
      </c>
      <c r="I10" s="11">
        <v>182947</v>
      </c>
      <c r="J10" s="11">
        <f t="shared" si="0"/>
        <v>5874493</v>
      </c>
    </row>
    <row r="11" spans="1:10" ht="12" customHeight="1" x14ac:dyDescent="0.25">
      <c r="A11" s="2" t="str">
        <f>"Feb "&amp;RIGHT(A6,4)</f>
        <v>Feb 2024</v>
      </c>
      <c r="B11" s="11">
        <v>1837915</v>
      </c>
      <c r="C11" s="11">
        <v>2255352</v>
      </c>
      <c r="D11" s="11">
        <v>92144</v>
      </c>
      <c r="E11" s="11">
        <v>1614770</v>
      </c>
      <c r="F11" s="11">
        <v>5800181</v>
      </c>
      <c r="G11" s="11">
        <v>5562802</v>
      </c>
      <c r="H11" s="11">
        <v>45351</v>
      </c>
      <c r="I11" s="11">
        <v>192028</v>
      </c>
      <c r="J11" s="11">
        <f t="shared" si="0"/>
        <v>5800181</v>
      </c>
    </row>
    <row r="12" spans="1:10" ht="12" customHeight="1" x14ac:dyDescent="0.25">
      <c r="A12" s="2" t="str">
        <f>"Mar "&amp;RIGHT(A6,4)</f>
        <v>Mar 2024</v>
      </c>
      <c r="B12" s="11">
        <v>2545252</v>
      </c>
      <c r="C12" s="11">
        <v>2286315</v>
      </c>
      <c r="D12" s="11">
        <v>93609</v>
      </c>
      <c r="E12" s="11">
        <v>1643527</v>
      </c>
      <c r="F12" s="11">
        <v>6568703</v>
      </c>
      <c r="G12" s="11">
        <v>6337642</v>
      </c>
      <c r="H12" s="11">
        <v>39920</v>
      </c>
      <c r="I12" s="11">
        <v>191141</v>
      </c>
      <c r="J12" s="11">
        <f t="shared" si="0"/>
        <v>6568703</v>
      </c>
    </row>
    <row r="13" spans="1:10" ht="12" customHeight="1" x14ac:dyDescent="0.25">
      <c r="A13" s="2" t="str">
        <f>"Apr "&amp;RIGHT(A6,4)</f>
        <v>Apr 2024</v>
      </c>
      <c r="B13" s="11">
        <v>1930140</v>
      </c>
      <c r="C13" s="11">
        <v>2402151</v>
      </c>
      <c r="D13" s="11">
        <v>94768</v>
      </c>
      <c r="E13" s="11">
        <v>1720158</v>
      </c>
      <c r="F13" s="11">
        <v>6147217</v>
      </c>
      <c r="G13" s="11">
        <v>5905346</v>
      </c>
      <c r="H13" s="11">
        <v>42172</v>
      </c>
      <c r="I13" s="11">
        <v>199699</v>
      </c>
      <c r="J13" s="11">
        <f t="shared" si="0"/>
        <v>6147217</v>
      </c>
    </row>
    <row r="14" spans="1:10" ht="12" customHeight="1" x14ac:dyDescent="0.25">
      <c r="A14" s="2" t="str">
        <f>"May "&amp;RIGHT(A6,4)</f>
        <v>May 2024</v>
      </c>
      <c r="B14" s="11">
        <v>2063215</v>
      </c>
      <c r="C14" s="11">
        <v>2491556</v>
      </c>
      <c r="D14" s="11">
        <v>99925</v>
      </c>
      <c r="E14" s="11">
        <v>1778543</v>
      </c>
      <c r="F14" s="11">
        <v>6433239</v>
      </c>
      <c r="G14" s="11">
        <v>6166586</v>
      </c>
      <c r="H14" s="11">
        <v>45220</v>
      </c>
      <c r="I14" s="11">
        <v>221433</v>
      </c>
      <c r="J14" s="11">
        <f t="shared" si="0"/>
        <v>6433239</v>
      </c>
    </row>
    <row r="15" spans="1:10" ht="12" customHeight="1" x14ac:dyDescent="0.25">
      <c r="A15" s="2" t="str">
        <f>"Jun "&amp;RIGHT(A6,4)</f>
        <v>Jun 2024</v>
      </c>
      <c r="B15" s="11">
        <v>1845448</v>
      </c>
      <c r="C15" s="11">
        <v>2246602</v>
      </c>
      <c r="D15" s="11">
        <v>88379</v>
      </c>
      <c r="E15" s="11">
        <v>1603304</v>
      </c>
      <c r="F15" s="11">
        <v>5783733</v>
      </c>
      <c r="G15" s="11">
        <v>5563673</v>
      </c>
      <c r="H15" s="11">
        <v>37811</v>
      </c>
      <c r="I15" s="11">
        <v>182249</v>
      </c>
      <c r="J15" s="11">
        <f t="shared" si="0"/>
        <v>5783733</v>
      </c>
    </row>
    <row r="16" spans="1:10" ht="12" customHeight="1" x14ac:dyDescent="0.25">
      <c r="A16" s="2" t="str">
        <f>"Jul "&amp;RIGHT(A6,4)</f>
        <v>Jul 2024</v>
      </c>
      <c r="B16" s="11">
        <v>2074132</v>
      </c>
      <c r="C16" s="11">
        <v>2509539</v>
      </c>
      <c r="D16" s="11">
        <v>99559</v>
      </c>
      <c r="E16" s="11">
        <v>1798380</v>
      </c>
      <c r="F16" s="11">
        <v>6481610</v>
      </c>
      <c r="G16" s="11">
        <v>6235855</v>
      </c>
      <c r="H16" s="11">
        <v>42439</v>
      </c>
      <c r="I16" s="11">
        <v>203316</v>
      </c>
      <c r="J16" s="11">
        <f t="shared" si="0"/>
        <v>6481610</v>
      </c>
    </row>
    <row r="17" spans="1:10" ht="12" customHeight="1" x14ac:dyDescent="0.25">
      <c r="A17" s="2" t="str">
        <f>"Aug "&amp;RIGHT(A6,4)</f>
        <v>Aug 2024</v>
      </c>
      <c r="B17" s="11">
        <v>2039794</v>
      </c>
      <c r="C17" s="11">
        <v>2482706</v>
      </c>
      <c r="D17" s="11">
        <v>98505</v>
      </c>
      <c r="E17" s="11">
        <v>1782875</v>
      </c>
      <c r="F17" s="11">
        <v>6403880</v>
      </c>
      <c r="G17" s="11">
        <v>6149218</v>
      </c>
      <c r="H17" s="11">
        <v>51533</v>
      </c>
      <c r="I17" s="11">
        <v>203129</v>
      </c>
      <c r="J17" s="11">
        <f t="shared" si="0"/>
        <v>6403880</v>
      </c>
    </row>
    <row r="18" spans="1:10" ht="12" customHeight="1" x14ac:dyDescent="0.25">
      <c r="A18" s="2" t="str">
        <f>"Sep "&amp;RIGHT(A6,4)</f>
        <v>Sep 2024</v>
      </c>
      <c r="B18" s="11">
        <v>1921345</v>
      </c>
      <c r="C18" s="11">
        <v>2294326</v>
      </c>
      <c r="D18" s="11">
        <v>96638</v>
      </c>
      <c r="E18" s="11">
        <v>1693686</v>
      </c>
      <c r="F18" s="11">
        <v>6005995</v>
      </c>
      <c r="G18" s="11">
        <v>5767586</v>
      </c>
      <c r="H18" s="11">
        <v>40919</v>
      </c>
      <c r="I18" s="11">
        <v>197490</v>
      </c>
      <c r="J18" s="11">
        <f t="shared" si="0"/>
        <v>6005995</v>
      </c>
    </row>
    <row r="19" spans="1:10" ht="12" customHeight="1" x14ac:dyDescent="0.25">
      <c r="A19" s="12" t="s">
        <v>55</v>
      </c>
      <c r="B19" s="13">
        <v>23633897</v>
      </c>
      <c r="C19" s="13">
        <v>28010343</v>
      </c>
      <c r="D19" s="13">
        <v>1136696</v>
      </c>
      <c r="E19" s="13">
        <v>20115551</v>
      </c>
      <c r="F19" s="13">
        <v>72896487</v>
      </c>
      <c r="G19" s="13">
        <v>70037740</v>
      </c>
      <c r="H19" s="13">
        <v>513388</v>
      </c>
      <c r="I19" s="13">
        <v>2345359</v>
      </c>
      <c r="J19" s="13">
        <f t="shared" si="0"/>
        <v>72896487</v>
      </c>
    </row>
    <row r="20" spans="1:10" ht="12" customHeight="1" x14ac:dyDescent="0.25">
      <c r="A20" s="14" t="s">
        <v>412</v>
      </c>
      <c r="B20" s="15">
        <v>1915079</v>
      </c>
      <c r="C20" s="15">
        <v>2356795</v>
      </c>
      <c r="D20" s="15">
        <v>90544</v>
      </c>
      <c r="E20" s="15">
        <v>1688010</v>
      </c>
      <c r="F20" s="15">
        <v>6050428</v>
      </c>
      <c r="G20" s="15">
        <v>5804560</v>
      </c>
      <c r="H20" s="15">
        <v>46605</v>
      </c>
      <c r="I20" s="15">
        <v>199263</v>
      </c>
      <c r="J20" s="15">
        <f t="shared" si="0"/>
        <v>6050428</v>
      </c>
    </row>
    <row r="21" spans="1:10" ht="12" customHeight="1" x14ac:dyDescent="0.25">
      <c r="A21" s="3" t="str">
        <f>"FY "&amp;RIGHT(A6,4)+1</f>
        <v>FY 2025</v>
      </c>
    </row>
    <row r="22" spans="1:10" ht="12" customHeight="1" x14ac:dyDescent="0.25">
      <c r="A22" s="2" t="str">
        <f>"Oct "&amp;RIGHT(A6,4)</f>
        <v>Oct 2024</v>
      </c>
      <c r="B22" s="11">
        <v>2007718</v>
      </c>
      <c r="C22" s="11">
        <v>2420723</v>
      </c>
      <c r="D22" s="11">
        <v>122434</v>
      </c>
      <c r="E22" s="11">
        <v>1772875</v>
      </c>
      <c r="F22" s="11">
        <v>6323750</v>
      </c>
      <c r="G22" s="11">
        <v>6062512</v>
      </c>
      <c r="H22" s="11">
        <v>44166</v>
      </c>
      <c r="I22" s="11">
        <v>217072</v>
      </c>
      <c r="J22" s="11">
        <f t="shared" ref="J22:J35" si="1">IF(ISBLANK(F22),"",F22)</f>
        <v>6323750</v>
      </c>
    </row>
    <row r="23" spans="1:10" ht="12" customHeight="1" x14ac:dyDescent="0.25">
      <c r="A23" s="2" t="str">
        <f>"Nov "&amp;RIGHT(A6,4)</f>
        <v>Nov 2024</v>
      </c>
      <c r="B23" s="11" t="s">
        <v>410</v>
      </c>
      <c r="C23" s="11" t="s">
        <v>410</v>
      </c>
      <c r="D23" s="11" t="s">
        <v>410</v>
      </c>
      <c r="E23" s="11" t="s">
        <v>410</v>
      </c>
      <c r="F23" s="11" t="s">
        <v>410</v>
      </c>
      <c r="G23" s="11" t="s">
        <v>410</v>
      </c>
      <c r="H23" s="11" t="s">
        <v>410</v>
      </c>
      <c r="I23" s="11" t="s">
        <v>410</v>
      </c>
      <c r="J23" s="11" t="str">
        <f t="shared" si="1"/>
        <v>--</v>
      </c>
    </row>
    <row r="24" spans="1:10" ht="12" customHeight="1" x14ac:dyDescent="0.25">
      <c r="A24" s="2" t="str">
        <f>"Dec "&amp;RIGHT(A6,4)</f>
        <v>Dec 2024</v>
      </c>
      <c r="B24" s="11" t="s">
        <v>410</v>
      </c>
      <c r="C24" s="11" t="s">
        <v>410</v>
      </c>
      <c r="D24" s="11" t="s">
        <v>410</v>
      </c>
      <c r="E24" s="11" t="s">
        <v>410</v>
      </c>
      <c r="F24" s="11" t="s">
        <v>410</v>
      </c>
      <c r="G24" s="11" t="s">
        <v>410</v>
      </c>
      <c r="H24" s="11" t="s">
        <v>410</v>
      </c>
      <c r="I24" s="11" t="s">
        <v>410</v>
      </c>
      <c r="J24" s="11" t="str">
        <f t="shared" si="1"/>
        <v>--</v>
      </c>
    </row>
    <row r="25" spans="1:10" ht="12" customHeight="1" x14ac:dyDescent="0.25">
      <c r="A25" s="2" t="str">
        <f>"Jan "&amp;RIGHT(A6,4)+1</f>
        <v>Jan 2025</v>
      </c>
      <c r="B25" s="11" t="s">
        <v>410</v>
      </c>
      <c r="C25" s="11" t="s">
        <v>410</v>
      </c>
      <c r="D25" s="11" t="s">
        <v>410</v>
      </c>
      <c r="E25" s="11" t="s">
        <v>410</v>
      </c>
      <c r="F25" s="11" t="s">
        <v>410</v>
      </c>
      <c r="G25" s="11" t="s">
        <v>410</v>
      </c>
      <c r="H25" s="11" t="s">
        <v>410</v>
      </c>
      <c r="I25" s="11" t="s">
        <v>410</v>
      </c>
      <c r="J25" s="11" t="str">
        <f t="shared" si="1"/>
        <v>--</v>
      </c>
    </row>
    <row r="26" spans="1:10" ht="12" customHeight="1" x14ac:dyDescent="0.25">
      <c r="A26" s="2" t="str">
        <f>"Feb "&amp;RIGHT(A6,4)+1</f>
        <v>Feb 2025</v>
      </c>
      <c r="B26" s="11" t="s">
        <v>410</v>
      </c>
      <c r="C26" s="11" t="s">
        <v>410</v>
      </c>
      <c r="D26" s="11" t="s">
        <v>410</v>
      </c>
      <c r="E26" s="11" t="s">
        <v>410</v>
      </c>
      <c r="F26" s="11" t="s">
        <v>410</v>
      </c>
      <c r="G26" s="11" t="s">
        <v>410</v>
      </c>
      <c r="H26" s="11" t="s">
        <v>410</v>
      </c>
      <c r="I26" s="11" t="s">
        <v>410</v>
      </c>
      <c r="J26" s="11" t="str">
        <f t="shared" si="1"/>
        <v>--</v>
      </c>
    </row>
    <row r="27" spans="1:10" ht="12" customHeight="1" x14ac:dyDescent="0.25">
      <c r="A27" s="2" t="str">
        <f>"Mar "&amp;RIGHT(A6,4)+1</f>
        <v>Mar 2025</v>
      </c>
      <c r="B27" s="11" t="s">
        <v>410</v>
      </c>
      <c r="C27" s="11" t="s">
        <v>410</v>
      </c>
      <c r="D27" s="11" t="s">
        <v>410</v>
      </c>
      <c r="E27" s="11" t="s">
        <v>410</v>
      </c>
      <c r="F27" s="11" t="s">
        <v>410</v>
      </c>
      <c r="G27" s="11" t="s">
        <v>410</v>
      </c>
      <c r="H27" s="11" t="s">
        <v>410</v>
      </c>
      <c r="I27" s="11" t="s">
        <v>410</v>
      </c>
      <c r="J27" s="11" t="str">
        <f t="shared" si="1"/>
        <v>--</v>
      </c>
    </row>
    <row r="28" spans="1:10" ht="12" customHeight="1" x14ac:dyDescent="0.25">
      <c r="A28" s="2" t="str">
        <f>"Apr "&amp;RIGHT(A6,4)+1</f>
        <v>Apr 2025</v>
      </c>
      <c r="B28" s="11" t="s">
        <v>410</v>
      </c>
      <c r="C28" s="11" t="s">
        <v>410</v>
      </c>
      <c r="D28" s="11" t="s">
        <v>410</v>
      </c>
      <c r="E28" s="11" t="s">
        <v>410</v>
      </c>
      <c r="F28" s="11" t="s">
        <v>410</v>
      </c>
      <c r="G28" s="11" t="s">
        <v>410</v>
      </c>
      <c r="H28" s="11" t="s">
        <v>410</v>
      </c>
      <c r="I28" s="11" t="s">
        <v>410</v>
      </c>
      <c r="J28" s="11" t="str">
        <f t="shared" si="1"/>
        <v>--</v>
      </c>
    </row>
    <row r="29" spans="1:10" ht="12" customHeight="1" x14ac:dyDescent="0.25">
      <c r="A29" s="2" t="str">
        <f>"May "&amp;RIGHT(A6,4)+1</f>
        <v>May 2025</v>
      </c>
      <c r="B29" s="11" t="s">
        <v>410</v>
      </c>
      <c r="C29" s="11" t="s">
        <v>410</v>
      </c>
      <c r="D29" s="11" t="s">
        <v>410</v>
      </c>
      <c r="E29" s="11" t="s">
        <v>410</v>
      </c>
      <c r="F29" s="11" t="s">
        <v>410</v>
      </c>
      <c r="G29" s="11" t="s">
        <v>410</v>
      </c>
      <c r="H29" s="11" t="s">
        <v>410</v>
      </c>
      <c r="I29" s="11" t="s">
        <v>410</v>
      </c>
      <c r="J29" s="11" t="str">
        <f t="shared" si="1"/>
        <v>--</v>
      </c>
    </row>
    <row r="30" spans="1:10" ht="12" customHeight="1" x14ac:dyDescent="0.25">
      <c r="A30" s="2" t="str">
        <f>"Jun "&amp;RIGHT(A6,4)+1</f>
        <v>Jun 2025</v>
      </c>
      <c r="B30" s="11" t="s">
        <v>410</v>
      </c>
      <c r="C30" s="11" t="s">
        <v>410</v>
      </c>
      <c r="D30" s="11" t="s">
        <v>410</v>
      </c>
      <c r="E30" s="11" t="s">
        <v>410</v>
      </c>
      <c r="F30" s="11" t="s">
        <v>410</v>
      </c>
      <c r="G30" s="11" t="s">
        <v>410</v>
      </c>
      <c r="H30" s="11" t="s">
        <v>410</v>
      </c>
      <c r="I30" s="11" t="s">
        <v>410</v>
      </c>
      <c r="J30" s="11" t="str">
        <f t="shared" si="1"/>
        <v>--</v>
      </c>
    </row>
    <row r="31" spans="1:10" ht="12" customHeight="1" x14ac:dyDescent="0.25">
      <c r="A31" s="2" t="str">
        <f>"Jul "&amp;RIGHT(A6,4)+1</f>
        <v>Jul 2025</v>
      </c>
      <c r="B31" s="11" t="s">
        <v>410</v>
      </c>
      <c r="C31" s="11" t="s">
        <v>410</v>
      </c>
      <c r="D31" s="11" t="s">
        <v>410</v>
      </c>
      <c r="E31" s="11" t="s">
        <v>410</v>
      </c>
      <c r="F31" s="11" t="s">
        <v>410</v>
      </c>
      <c r="G31" s="11" t="s">
        <v>410</v>
      </c>
      <c r="H31" s="11" t="s">
        <v>410</v>
      </c>
      <c r="I31" s="11" t="s">
        <v>410</v>
      </c>
      <c r="J31" s="11" t="str">
        <f t="shared" si="1"/>
        <v>--</v>
      </c>
    </row>
    <row r="32" spans="1:10" ht="12" customHeight="1" x14ac:dyDescent="0.25">
      <c r="A32" s="2" t="str">
        <f>"Aug "&amp;RIGHT(A6,4)+1</f>
        <v>Aug 2025</v>
      </c>
      <c r="B32" s="11" t="s">
        <v>410</v>
      </c>
      <c r="C32" s="11" t="s">
        <v>410</v>
      </c>
      <c r="D32" s="11" t="s">
        <v>410</v>
      </c>
      <c r="E32" s="11" t="s">
        <v>410</v>
      </c>
      <c r="F32" s="11" t="s">
        <v>410</v>
      </c>
      <c r="G32" s="11" t="s">
        <v>410</v>
      </c>
      <c r="H32" s="11" t="s">
        <v>410</v>
      </c>
      <c r="I32" s="11" t="s">
        <v>410</v>
      </c>
      <c r="J32" s="11" t="str">
        <f t="shared" si="1"/>
        <v>--</v>
      </c>
    </row>
    <row r="33" spans="1:10" ht="12" customHeight="1" x14ac:dyDescent="0.25">
      <c r="A33" s="2" t="str">
        <f>"Sep "&amp;RIGHT(A6,4)+1</f>
        <v>Sep 2025</v>
      </c>
      <c r="B33" s="11" t="s">
        <v>410</v>
      </c>
      <c r="C33" s="11" t="s">
        <v>410</v>
      </c>
      <c r="D33" s="11" t="s">
        <v>410</v>
      </c>
      <c r="E33" s="11" t="s">
        <v>410</v>
      </c>
      <c r="F33" s="11" t="s">
        <v>410</v>
      </c>
      <c r="G33" s="11" t="s">
        <v>410</v>
      </c>
      <c r="H33" s="11" t="s">
        <v>410</v>
      </c>
      <c r="I33" s="11" t="s">
        <v>410</v>
      </c>
      <c r="J33" s="11" t="str">
        <f t="shared" si="1"/>
        <v>--</v>
      </c>
    </row>
    <row r="34" spans="1:10" ht="12" customHeight="1" x14ac:dyDescent="0.25">
      <c r="A34" s="12" t="s">
        <v>55</v>
      </c>
      <c r="B34" s="13">
        <v>2007718</v>
      </c>
      <c r="C34" s="13">
        <v>2420723</v>
      </c>
      <c r="D34" s="13">
        <v>122434</v>
      </c>
      <c r="E34" s="13">
        <v>1772875</v>
      </c>
      <c r="F34" s="13">
        <v>6323750</v>
      </c>
      <c r="G34" s="13">
        <v>6062512</v>
      </c>
      <c r="H34" s="13">
        <v>44166</v>
      </c>
      <c r="I34" s="13">
        <v>217072</v>
      </c>
      <c r="J34" s="13">
        <f t="shared" si="1"/>
        <v>6323750</v>
      </c>
    </row>
    <row r="35" spans="1:10" ht="12" customHeight="1" x14ac:dyDescent="0.25">
      <c r="A35" s="14" t="str">
        <f>"Total "&amp;MID(A20,7,LEN(A20)-13)&amp;" Months"</f>
        <v>Total 1 Months</v>
      </c>
      <c r="B35" s="15">
        <v>2007718</v>
      </c>
      <c r="C35" s="15">
        <v>2420723</v>
      </c>
      <c r="D35" s="15">
        <v>122434</v>
      </c>
      <c r="E35" s="15">
        <v>1772875</v>
      </c>
      <c r="F35" s="15">
        <v>6323750</v>
      </c>
      <c r="G35" s="15">
        <v>6062512</v>
      </c>
      <c r="H35" s="15">
        <v>44166</v>
      </c>
      <c r="I35" s="15">
        <v>217072</v>
      </c>
      <c r="J35" s="15">
        <f t="shared" si="1"/>
        <v>6323750</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90" t="s">
        <v>421</v>
      </c>
      <c r="B1" s="90"/>
      <c r="C1" s="90"/>
      <c r="D1" s="90"/>
      <c r="E1" s="90"/>
      <c r="F1" s="90"/>
      <c r="G1" s="90"/>
      <c r="H1" s="81">
        <v>45667</v>
      </c>
    </row>
    <row r="2" spans="1:8" ht="12" customHeight="1" x14ac:dyDescent="0.25">
      <c r="A2" s="92" t="s">
        <v>119</v>
      </c>
      <c r="B2" s="92"/>
      <c r="C2" s="92"/>
      <c r="D2" s="92"/>
      <c r="E2" s="92"/>
      <c r="F2" s="92"/>
      <c r="G2" s="92"/>
      <c r="H2" s="1"/>
    </row>
    <row r="3" spans="1:8" ht="24" customHeight="1" x14ac:dyDescent="0.25">
      <c r="A3" s="94" t="s">
        <v>50</v>
      </c>
      <c r="B3" s="86" t="s">
        <v>120</v>
      </c>
      <c r="C3" s="86" t="s">
        <v>121</v>
      </c>
      <c r="D3" s="86" t="s">
        <v>122</v>
      </c>
      <c r="E3" s="86" t="s">
        <v>109</v>
      </c>
      <c r="F3" s="86" t="s">
        <v>123</v>
      </c>
      <c r="G3" s="86" t="s">
        <v>323</v>
      </c>
      <c r="H3" s="88" t="s">
        <v>58</v>
      </c>
    </row>
    <row r="4" spans="1:8" ht="24" customHeight="1" x14ac:dyDescent="0.25">
      <c r="A4" s="95"/>
      <c r="B4" s="87"/>
      <c r="C4" s="87"/>
      <c r="D4" s="87"/>
      <c r="E4" s="87"/>
      <c r="F4" s="87"/>
      <c r="G4" s="87"/>
      <c r="H4" s="89"/>
    </row>
    <row r="5" spans="1:8" ht="12" customHeight="1" x14ac:dyDescent="0.25">
      <c r="A5" s="1"/>
      <c r="B5" s="83" t="str">
        <f>REPT("-",41)&amp;" Number "&amp;REPT("-",40)</f>
        <v>----------------------------------------- Number ----------------------------------------</v>
      </c>
      <c r="C5" s="83"/>
      <c r="D5" s="83"/>
      <c r="E5" s="83"/>
      <c r="F5" s="83" t="str">
        <f>REPT("-",30)&amp;" Dollars "&amp;REPT("-",30)</f>
        <v>------------------------------ Dollars ------------------------------</v>
      </c>
      <c r="G5" s="83"/>
      <c r="H5" s="83"/>
    </row>
    <row r="6" spans="1:8" ht="12" customHeight="1" x14ac:dyDescent="0.25">
      <c r="A6" s="3" t="s">
        <v>411</v>
      </c>
    </row>
    <row r="7" spans="1:8" ht="12" customHeight="1" x14ac:dyDescent="0.25">
      <c r="A7" s="2" t="str">
        <f>"Oct "&amp;RIGHT(A6,4)-1</f>
        <v>Oct 2023</v>
      </c>
      <c r="B7" s="11" t="s">
        <v>410</v>
      </c>
      <c r="C7" s="11" t="s">
        <v>410</v>
      </c>
      <c r="D7" s="11" t="s">
        <v>410</v>
      </c>
      <c r="E7" s="11">
        <v>6050428</v>
      </c>
      <c r="F7" s="11">
        <v>16253966</v>
      </c>
      <c r="G7" s="11">
        <v>3897.54</v>
      </c>
      <c r="H7" s="11">
        <f t="shared" ref="H7:H20" si="0">IF(ISBLANK(F7),"",F7)</f>
        <v>16253966</v>
      </c>
    </row>
    <row r="8" spans="1:8" ht="12" customHeight="1" x14ac:dyDescent="0.25">
      <c r="A8" s="2" t="str">
        <f>"Nov "&amp;RIGHT(A6,4)-1</f>
        <v>Nov 2023</v>
      </c>
      <c r="B8" s="11" t="s">
        <v>410</v>
      </c>
      <c r="C8" s="11" t="s">
        <v>410</v>
      </c>
      <c r="D8" s="11" t="s">
        <v>410</v>
      </c>
      <c r="E8" s="11">
        <v>5813707</v>
      </c>
      <c r="F8" s="11">
        <v>15655661.810000001</v>
      </c>
      <c r="G8" s="11">
        <v>4478.3950000000004</v>
      </c>
      <c r="H8" s="11">
        <f t="shared" si="0"/>
        <v>15655661.810000001</v>
      </c>
    </row>
    <row r="9" spans="1:8" ht="12" customHeight="1" x14ac:dyDescent="0.25">
      <c r="A9" s="2" t="str">
        <f>"Dec "&amp;RIGHT(A6,4)-1</f>
        <v>Dec 2023</v>
      </c>
      <c r="B9" s="11">
        <v>1598</v>
      </c>
      <c r="C9" s="11">
        <v>2318</v>
      </c>
      <c r="D9" s="11">
        <v>114076</v>
      </c>
      <c r="E9" s="11">
        <v>5533301</v>
      </c>
      <c r="F9" s="11">
        <v>14851140.35</v>
      </c>
      <c r="G9" s="11">
        <v>3018.44</v>
      </c>
      <c r="H9" s="11">
        <f t="shared" si="0"/>
        <v>14851140.35</v>
      </c>
    </row>
    <row r="10" spans="1:8" ht="12" customHeight="1" x14ac:dyDescent="0.25">
      <c r="A10" s="2" t="str">
        <f>"Jan "&amp;RIGHT(A6,4)</f>
        <v>Jan 2024</v>
      </c>
      <c r="B10" s="11" t="s">
        <v>410</v>
      </c>
      <c r="C10" s="11" t="s">
        <v>410</v>
      </c>
      <c r="D10" s="11" t="s">
        <v>410</v>
      </c>
      <c r="E10" s="11">
        <v>5874493</v>
      </c>
      <c r="F10" s="11">
        <v>15810896.27</v>
      </c>
      <c r="G10" s="11">
        <v>3038.2049999999999</v>
      </c>
      <c r="H10" s="11">
        <f t="shared" si="0"/>
        <v>15810896.27</v>
      </c>
    </row>
    <row r="11" spans="1:8" ht="12" customHeight="1" x14ac:dyDescent="0.25">
      <c r="A11" s="2" t="str">
        <f>"Feb "&amp;RIGHT(A6,4)</f>
        <v>Feb 2024</v>
      </c>
      <c r="B11" s="11" t="s">
        <v>410</v>
      </c>
      <c r="C11" s="11" t="s">
        <v>410</v>
      </c>
      <c r="D11" s="11" t="s">
        <v>410</v>
      </c>
      <c r="E11" s="11">
        <v>5800181</v>
      </c>
      <c r="F11" s="11">
        <v>15589587.67</v>
      </c>
      <c r="G11" s="11">
        <v>3660.95</v>
      </c>
      <c r="H11" s="11">
        <f t="shared" si="0"/>
        <v>15589587.67</v>
      </c>
    </row>
    <row r="12" spans="1:8" ht="12" customHeight="1" x14ac:dyDescent="0.25">
      <c r="A12" s="2" t="str">
        <f>"Mar "&amp;RIGHT(A6,4)</f>
        <v>Mar 2024</v>
      </c>
      <c r="B12" s="11">
        <v>1590</v>
      </c>
      <c r="C12" s="11">
        <v>2301</v>
      </c>
      <c r="D12" s="11">
        <v>117233</v>
      </c>
      <c r="E12" s="11">
        <v>6568703</v>
      </c>
      <c r="F12" s="11">
        <v>17378803.949999999</v>
      </c>
      <c r="G12" s="11">
        <v>3159.1550000000002</v>
      </c>
      <c r="H12" s="11">
        <f t="shared" si="0"/>
        <v>17378803.949999999</v>
      </c>
    </row>
    <row r="13" spans="1:8" ht="12" customHeight="1" x14ac:dyDescent="0.25">
      <c r="A13" s="2" t="str">
        <f>"Apr "&amp;RIGHT(A6,4)</f>
        <v>Apr 2024</v>
      </c>
      <c r="B13" s="11" t="s">
        <v>410</v>
      </c>
      <c r="C13" s="11" t="s">
        <v>410</v>
      </c>
      <c r="D13" s="11" t="s">
        <v>410</v>
      </c>
      <c r="E13" s="11">
        <v>6147217</v>
      </c>
      <c r="F13" s="11">
        <v>16543283.880000001</v>
      </c>
      <c r="G13" s="11">
        <v>3994.5949999999998</v>
      </c>
      <c r="H13" s="11">
        <f t="shared" si="0"/>
        <v>16543283.880000001</v>
      </c>
    </row>
    <row r="14" spans="1:8" ht="12" customHeight="1" x14ac:dyDescent="0.25">
      <c r="A14" s="2" t="str">
        <f>"May "&amp;RIGHT(A6,4)</f>
        <v>May 2024</v>
      </c>
      <c r="B14" s="11" t="s">
        <v>410</v>
      </c>
      <c r="C14" s="11" t="s">
        <v>410</v>
      </c>
      <c r="D14" s="11" t="s">
        <v>410</v>
      </c>
      <c r="E14" s="11">
        <v>6433239</v>
      </c>
      <c r="F14" s="11">
        <v>17265665.16</v>
      </c>
      <c r="G14" s="11">
        <v>3997.5450000000001</v>
      </c>
      <c r="H14" s="11">
        <f t="shared" si="0"/>
        <v>17265665.16</v>
      </c>
    </row>
    <row r="15" spans="1:8" ht="12" customHeight="1" x14ac:dyDescent="0.25">
      <c r="A15" s="2" t="str">
        <f>"Jun "&amp;RIGHT(A6,4)</f>
        <v>Jun 2024</v>
      </c>
      <c r="B15" s="11">
        <v>1586</v>
      </c>
      <c r="C15" s="11">
        <v>2292</v>
      </c>
      <c r="D15" s="11">
        <v>118062</v>
      </c>
      <c r="E15" s="11">
        <v>5783733</v>
      </c>
      <c r="F15" s="11">
        <v>15565704.42</v>
      </c>
      <c r="G15" s="11">
        <v>15725.565000000001</v>
      </c>
      <c r="H15" s="11">
        <f t="shared" si="0"/>
        <v>15565704.42</v>
      </c>
    </row>
    <row r="16" spans="1:8" ht="12" customHeight="1" x14ac:dyDescent="0.25">
      <c r="A16" s="2" t="str">
        <f>"Jul "&amp;RIGHT(A6,4)</f>
        <v>Jul 2024</v>
      </c>
      <c r="B16" s="11" t="s">
        <v>410</v>
      </c>
      <c r="C16" s="11" t="s">
        <v>410</v>
      </c>
      <c r="D16" s="11" t="s">
        <v>410</v>
      </c>
      <c r="E16" s="11">
        <v>6481610</v>
      </c>
      <c r="F16" s="11">
        <v>18134271.129999999</v>
      </c>
      <c r="G16" s="11">
        <v>2500.8000000000002</v>
      </c>
      <c r="H16" s="11">
        <f t="shared" si="0"/>
        <v>18134271.129999999</v>
      </c>
    </row>
    <row r="17" spans="1:8" ht="12" customHeight="1" x14ac:dyDescent="0.25">
      <c r="A17" s="2" t="str">
        <f>"Aug "&amp;RIGHT(A6,4)</f>
        <v>Aug 2024</v>
      </c>
      <c r="B17" s="11" t="s">
        <v>410</v>
      </c>
      <c r="C17" s="11" t="s">
        <v>410</v>
      </c>
      <c r="D17" s="11" t="s">
        <v>410</v>
      </c>
      <c r="E17" s="11">
        <v>6403880</v>
      </c>
      <c r="F17" s="11">
        <v>17912763.91</v>
      </c>
      <c r="G17" s="11">
        <v>3873</v>
      </c>
      <c r="H17" s="11">
        <f t="shared" si="0"/>
        <v>17912763.91</v>
      </c>
    </row>
    <row r="18" spans="1:8" ht="12" customHeight="1" x14ac:dyDescent="0.25">
      <c r="A18" s="2" t="str">
        <f>"Sep "&amp;RIGHT(A6,4)</f>
        <v>Sep 2024</v>
      </c>
      <c r="B18" s="11">
        <v>1578</v>
      </c>
      <c r="C18" s="11">
        <v>2266</v>
      </c>
      <c r="D18" s="11">
        <v>119762</v>
      </c>
      <c r="E18" s="11">
        <v>6005995</v>
      </c>
      <c r="F18" s="11">
        <v>16702505.02</v>
      </c>
      <c r="G18" s="11">
        <v>1495.8</v>
      </c>
      <c r="H18" s="11">
        <f t="shared" si="0"/>
        <v>16702505.02</v>
      </c>
    </row>
    <row r="19" spans="1:8" ht="12" customHeight="1" x14ac:dyDescent="0.25">
      <c r="A19" s="12" t="s">
        <v>55</v>
      </c>
      <c r="B19" s="13">
        <v>1588</v>
      </c>
      <c r="C19" s="13">
        <v>2294.25</v>
      </c>
      <c r="D19" s="13">
        <v>117283.25</v>
      </c>
      <c r="E19" s="13">
        <v>72896487</v>
      </c>
      <c r="F19" s="13">
        <v>197664249.56999999</v>
      </c>
      <c r="G19" s="13">
        <v>52839.99</v>
      </c>
      <c r="H19" s="13">
        <f t="shared" si="0"/>
        <v>197664249.56999999</v>
      </c>
    </row>
    <row r="20" spans="1:8" ht="12" customHeight="1" x14ac:dyDescent="0.25">
      <c r="A20" s="14" t="s">
        <v>412</v>
      </c>
      <c r="B20" s="15" t="s">
        <v>410</v>
      </c>
      <c r="C20" s="15" t="s">
        <v>410</v>
      </c>
      <c r="D20" s="15" t="s">
        <v>410</v>
      </c>
      <c r="E20" s="15">
        <v>6050428</v>
      </c>
      <c r="F20" s="15">
        <v>16253966</v>
      </c>
      <c r="G20" s="15">
        <v>3897.54</v>
      </c>
      <c r="H20" s="15">
        <f t="shared" si="0"/>
        <v>16253966</v>
      </c>
    </row>
    <row r="21" spans="1:8" ht="12" customHeight="1" x14ac:dyDescent="0.25">
      <c r="A21" s="3" t="str">
        <f>"FY "&amp;RIGHT(A6,4)+1</f>
        <v>FY 2025</v>
      </c>
    </row>
    <row r="22" spans="1:8" ht="12" customHeight="1" x14ac:dyDescent="0.25">
      <c r="A22" s="2" t="str">
        <f>"Oct "&amp;RIGHT(A6,4)</f>
        <v>Oct 2024</v>
      </c>
      <c r="B22" s="11" t="s">
        <v>410</v>
      </c>
      <c r="C22" s="11" t="s">
        <v>410</v>
      </c>
      <c r="D22" s="11" t="s">
        <v>410</v>
      </c>
      <c r="E22" s="11">
        <v>6323750</v>
      </c>
      <c r="F22" s="11">
        <v>17650791.899999999</v>
      </c>
      <c r="G22" s="11" t="s">
        <v>410</v>
      </c>
      <c r="H22" s="11">
        <f t="shared" ref="H22:H35" si="1">IF(ISBLANK(F22),"",F22)</f>
        <v>17650791.899999999</v>
      </c>
    </row>
    <row r="23" spans="1:8" ht="12" customHeight="1" x14ac:dyDescent="0.25">
      <c r="A23" s="2" t="str">
        <f>"Nov "&amp;RIGHT(A6,4)</f>
        <v>Nov 2024</v>
      </c>
      <c r="B23" s="11" t="s">
        <v>410</v>
      </c>
      <c r="C23" s="11" t="s">
        <v>410</v>
      </c>
      <c r="D23" s="11" t="s">
        <v>410</v>
      </c>
      <c r="E23" s="11" t="s">
        <v>410</v>
      </c>
      <c r="F23" s="11" t="s">
        <v>410</v>
      </c>
      <c r="G23" s="11" t="s">
        <v>410</v>
      </c>
      <c r="H23" s="11" t="str">
        <f t="shared" si="1"/>
        <v>--</v>
      </c>
    </row>
    <row r="24" spans="1:8" ht="12" customHeight="1" x14ac:dyDescent="0.25">
      <c r="A24" s="2" t="str">
        <f>"Dec "&amp;RIGHT(A6,4)</f>
        <v>Dec 2024</v>
      </c>
      <c r="B24" s="11" t="s">
        <v>410</v>
      </c>
      <c r="C24" s="11" t="s">
        <v>410</v>
      </c>
      <c r="D24" s="11" t="s">
        <v>410</v>
      </c>
      <c r="E24" s="11" t="s">
        <v>410</v>
      </c>
      <c r="F24" s="11" t="s">
        <v>410</v>
      </c>
      <c r="G24" s="11" t="s">
        <v>410</v>
      </c>
      <c r="H24" s="11" t="str">
        <f t="shared" si="1"/>
        <v>--</v>
      </c>
    </row>
    <row r="25" spans="1:8" ht="12" customHeight="1" x14ac:dyDescent="0.25">
      <c r="A25" s="2" t="str">
        <f>"Jan "&amp;RIGHT(A6,4)+1</f>
        <v>Jan 2025</v>
      </c>
      <c r="B25" s="11" t="s">
        <v>410</v>
      </c>
      <c r="C25" s="11" t="s">
        <v>410</v>
      </c>
      <c r="D25" s="11" t="s">
        <v>410</v>
      </c>
      <c r="E25" s="11" t="s">
        <v>410</v>
      </c>
      <c r="F25" s="11" t="s">
        <v>410</v>
      </c>
      <c r="G25" s="11" t="s">
        <v>410</v>
      </c>
      <c r="H25" s="11" t="str">
        <f t="shared" si="1"/>
        <v>--</v>
      </c>
    </row>
    <row r="26" spans="1:8" ht="12" customHeight="1" x14ac:dyDescent="0.25">
      <c r="A26" s="2" t="str">
        <f>"Feb "&amp;RIGHT(A6,4)+1</f>
        <v>Feb 2025</v>
      </c>
      <c r="B26" s="11" t="s">
        <v>410</v>
      </c>
      <c r="C26" s="11" t="s">
        <v>410</v>
      </c>
      <c r="D26" s="11" t="s">
        <v>410</v>
      </c>
      <c r="E26" s="11" t="s">
        <v>410</v>
      </c>
      <c r="F26" s="11" t="s">
        <v>410</v>
      </c>
      <c r="G26" s="11" t="s">
        <v>410</v>
      </c>
      <c r="H26" s="11" t="str">
        <f t="shared" si="1"/>
        <v>--</v>
      </c>
    </row>
    <row r="27" spans="1:8" ht="12" customHeight="1" x14ac:dyDescent="0.25">
      <c r="A27" s="2" t="str">
        <f>"Mar "&amp;RIGHT(A6,4)+1</f>
        <v>Mar 2025</v>
      </c>
      <c r="B27" s="11" t="s">
        <v>410</v>
      </c>
      <c r="C27" s="11" t="s">
        <v>410</v>
      </c>
      <c r="D27" s="11" t="s">
        <v>410</v>
      </c>
      <c r="E27" s="11" t="s">
        <v>410</v>
      </c>
      <c r="F27" s="11" t="s">
        <v>410</v>
      </c>
      <c r="G27" s="11" t="s">
        <v>410</v>
      </c>
      <c r="H27" s="11" t="str">
        <f t="shared" si="1"/>
        <v>--</v>
      </c>
    </row>
    <row r="28" spans="1:8" ht="12" customHeight="1" x14ac:dyDescent="0.25">
      <c r="A28" s="2" t="str">
        <f>"Apr "&amp;RIGHT(A6,4)+1</f>
        <v>Apr 2025</v>
      </c>
      <c r="B28" s="11" t="s">
        <v>410</v>
      </c>
      <c r="C28" s="11" t="s">
        <v>410</v>
      </c>
      <c r="D28" s="11" t="s">
        <v>410</v>
      </c>
      <c r="E28" s="11" t="s">
        <v>410</v>
      </c>
      <c r="F28" s="11" t="s">
        <v>410</v>
      </c>
      <c r="G28" s="11" t="s">
        <v>410</v>
      </c>
      <c r="H28" s="11" t="str">
        <f t="shared" si="1"/>
        <v>--</v>
      </c>
    </row>
    <row r="29" spans="1:8" ht="12" customHeight="1" x14ac:dyDescent="0.25">
      <c r="A29" s="2" t="str">
        <f>"May "&amp;RIGHT(A6,4)+1</f>
        <v>May 2025</v>
      </c>
      <c r="B29" s="11" t="s">
        <v>410</v>
      </c>
      <c r="C29" s="11" t="s">
        <v>410</v>
      </c>
      <c r="D29" s="11" t="s">
        <v>410</v>
      </c>
      <c r="E29" s="11" t="s">
        <v>410</v>
      </c>
      <c r="F29" s="11" t="s">
        <v>410</v>
      </c>
      <c r="G29" s="11" t="s">
        <v>410</v>
      </c>
      <c r="H29" s="11" t="str">
        <f t="shared" si="1"/>
        <v>--</v>
      </c>
    </row>
    <row r="30" spans="1:8" ht="12" customHeight="1" x14ac:dyDescent="0.25">
      <c r="A30" s="2" t="str">
        <f>"Jun "&amp;RIGHT(A6,4)+1</f>
        <v>Jun 2025</v>
      </c>
      <c r="B30" s="11" t="s">
        <v>410</v>
      </c>
      <c r="C30" s="11" t="s">
        <v>410</v>
      </c>
      <c r="D30" s="11" t="s">
        <v>410</v>
      </c>
      <c r="E30" s="11" t="s">
        <v>410</v>
      </c>
      <c r="F30" s="11" t="s">
        <v>410</v>
      </c>
      <c r="G30" s="11" t="s">
        <v>410</v>
      </c>
      <c r="H30" s="11" t="str">
        <f t="shared" si="1"/>
        <v>--</v>
      </c>
    </row>
    <row r="31" spans="1:8" ht="12" customHeight="1" x14ac:dyDescent="0.25">
      <c r="A31" s="2" t="str">
        <f>"Jul "&amp;RIGHT(A6,4)+1</f>
        <v>Jul 2025</v>
      </c>
      <c r="B31" s="11" t="s">
        <v>410</v>
      </c>
      <c r="C31" s="11" t="s">
        <v>410</v>
      </c>
      <c r="D31" s="11" t="s">
        <v>410</v>
      </c>
      <c r="E31" s="11" t="s">
        <v>410</v>
      </c>
      <c r="F31" s="11" t="s">
        <v>410</v>
      </c>
      <c r="G31" s="11" t="s">
        <v>410</v>
      </c>
      <c r="H31" s="11" t="str">
        <f t="shared" si="1"/>
        <v>--</v>
      </c>
    </row>
    <row r="32" spans="1:8" ht="12" customHeight="1" x14ac:dyDescent="0.25">
      <c r="A32" s="2" t="str">
        <f>"Aug "&amp;RIGHT(A6,4)+1</f>
        <v>Aug 2025</v>
      </c>
      <c r="B32" s="11" t="s">
        <v>410</v>
      </c>
      <c r="C32" s="11" t="s">
        <v>410</v>
      </c>
      <c r="D32" s="11" t="s">
        <v>410</v>
      </c>
      <c r="E32" s="11" t="s">
        <v>410</v>
      </c>
      <c r="F32" s="11" t="s">
        <v>410</v>
      </c>
      <c r="G32" s="11" t="s">
        <v>410</v>
      </c>
      <c r="H32" s="11" t="str">
        <f t="shared" si="1"/>
        <v>--</v>
      </c>
    </row>
    <row r="33" spans="1:8" ht="12" customHeight="1" x14ac:dyDescent="0.25">
      <c r="A33" s="2" t="str">
        <f>"Sep "&amp;RIGHT(A6,4)+1</f>
        <v>Sep 2025</v>
      </c>
      <c r="B33" s="11" t="s">
        <v>410</v>
      </c>
      <c r="C33" s="11" t="s">
        <v>410</v>
      </c>
      <c r="D33" s="11" t="s">
        <v>410</v>
      </c>
      <c r="E33" s="11" t="s">
        <v>410</v>
      </c>
      <c r="F33" s="11" t="s">
        <v>410</v>
      </c>
      <c r="G33" s="11" t="s">
        <v>410</v>
      </c>
      <c r="H33" s="11" t="str">
        <f t="shared" si="1"/>
        <v>--</v>
      </c>
    </row>
    <row r="34" spans="1:8" ht="12" customHeight="1" x14ac:dyDescent="0.25">
      <c r="A34" s="12" t="s">
        <v>55</v>
      </c>
      <c r="B34" s="13" t="s">
        <v>410</v>
      </c>
      <c r="C34" s="13" t="s">
        <v>410</v>
      </c>
      <c r="D34" s="13" t="s">
        <v>410</v>
      </c>
      <c r="E34" s="13">
        <v>6323750</v>
      </c>
      <c r="F34" s="13">
        <v>17650791.899999999</v>
      </c>
      <c r="G34" s="13" t="s">
        <v>410</v>
      </c>
      <c r="H34" s="13">
        <f t="shared" si="1"/>
        <v>17650791.899999999</v>
      </c>
    </row>
    <row r="35" spans="1:8" ht="12" customHeight="1" x14ac:dyDescent="0.25">
      <c r="A35" s="14" t="str">
        <f>"Total "&amp;MID(A20,7,LEN(A20)-13)&amp;" Months"</f>
        <v>Total 1 Months</v>
      </c>
      <c r="B35" s="15" t="s">
        <v>410</v>
      </c>
      <c r="C35" s="15" t="s">
        <v>410</v>
      </c>
      <c r="D35" s="15" t="s">
        <v>410</v>
      </c>
      <c r="E35" s="15">
        <v>6323750</v>
      </c>
      <c r="F35" s="15">
        <v>17650791.899999999</v>
      </c>
      <c r="G35" s="15" t="s">
        <v>410</v>
      </c>
      <c r="H35" s="15">
        <f t="shared" si="1"/>
        <v>17650791.899999999</v>
      </c>
    </row>
    <row r="36" spans="1:8" ht="12" customHeight="1" x14ac:dyDescent="0.25">
      <c r="A36" s="83"/>
      <c r="B36" s="83"/>
      <c r="C36" s="83"/>
      <c r="D36" s="83"/>
      <c r="E36" s="83"/>
      <c r="F36" s="83"/>
      <c r="G36" s="83"/>
      <c r="H36" s="83"/>
    </row>
    <row r="37" spans="1:8" ht="70" customHeight="1" x14ac:dyDescent="0.25">
      <c r="A37" s="85" t="s">
        <v>124</v>
      </c>
      <c r="B37" s="85"/>
      <c r="C37" s="85"/>
      <c r="D37" s="85"/>
      <c r="E37" s="85"/>
      <c r="F37" s="85"/>
      <c r="G37" s="85"/>
      <c r="H37" s="85"/>
    </row>
    <row r="38" spans="1:8" x14ac:dyDescent="0.25">
      <c r="A38" s="25"/>
    </row>
  </sheetData>
  <mergeCells count="14">
    <mergeCell ref="A37:H37"/>
    <mergeCell ref="H3:H4"/>
    <mergeCell ref="B5:E5"/>
    <mergeCell ref="F5:H5"/>
    <mergeCell ref="A36:H36"/>
    <mergeCell ref="D3:D4"/>
    <mergeCell ref="E3:E4"/>
    <mergeCell ref="F3:F4"/>
    <mergeCell ref="G3:G4"/>
    <mergeCell ref="A1:G1"/>
    <mergeCell ref="A2:G2"/>
    <mergeCell ref="A3:A4"/>
    <mergeCell ref="B3:B4"/>
    <mergeCell ref="C3:C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5" x14ac:dyDescent="0.25"/>
  <cols>
    <col min="1" max="6" width="11.453125" customWidth="1"/>
    <col min="7" max="7" width="57.1796875" customWidth="1"/>
  </cols>
  <sheetData>
    <row r="1" spans="1:7" ht="12" customHeight="1" x14ac:dyDescent="0.25">
      <c r="A1" s="90" t="s">
        <v>421</v>
      </c>
      <c r="B1" s="90"/>
      <c r="C1" s="90"/>
      <c r="D1" s="90"/>
      <c r="E1" s="90"/>
      <c r="F1" s="81">
        <v>45667</v>
      </c>
    </row>
    <row r="2" spans="1:7" ht="12" customHeight="1" x14ac:dyDescent="0.25">
      <c r="A2" s="92" t="s">
        <v>125</v>
      </c>
      <c r="B2" s="92"/>
      <c r="C2" s="92"/>
      <c r="D2" s="92"/>
      <c r="E2" s="92"/>
      <c r="F2" s="1"/>
    </row>
    <row r="3" spans="1:7" ht="24" customHeight="1" x14ac:dyDescent="0.25">
      <c r="A3" s="94" t="s">
        <v>50</v>
      </c>
      <c r="B3" s="89" t="s">
        <v>109</v>
      </c>
      <c r="C3" s="87"/>
      <c r="D3" s="86" t="s">
        <v>322</v>
      </c>
      <c r="E3" s="86" t="s">
        <v>223</v>
      </c>
      <c r="F3" s="88" t="s">
        <v>58</v>
      </c>
    </row>
    <row r="4" spans="1:7" ht="24" customHeight="1" x14ac:dyDescent="0.25">
      <c r="A4" s="95"/>
      <c r="B4" s="10" t="s">
        <v>126</v>
      </c>
      <c r="C4" s="10" t="s">
        <v>127</v>
      </c>
      <c r="D4" s="87"/>
      <c r="E4" s="87"/>
      <c r="F4" s="89"/>
    </row>
    <row r="5" spans="1:7" ht="12" customHeight="1" x14ac:dyDescent="0.25">
      <c r="A5" s="1"/>
      <c r="B5" s="110" t="str">
        <f>REPT("-",5)&amp;" Number "&amp;REPT("-",4)&amp;"   "&amp;REPT("-",43)&amp;" Dollars "&amp;REPT("-",41)</f>
        <v>----- Number ----   ------------------------------------------- Dollars -----------------------------------------</v>
      </c>
      <c r="C5" s="110"/>
      <c r="D5" s="110"/>
      <c r="E5" s="110"/>
      <c r="F5" s="110"/>
      <c r="G5" s="110"/>
    </row>
    <row r="6" spans="1:7" ht="12" customHeight="1" x14ac:dyDescent="0.25">
      <c r="A6" s="3" t="s">
        <v>411</v>
      </c>
    </row>
    <row r="7" spans="1:7" ht="12" customHeight="1" x14ac:dyDescent="0.25">
      <c r="A7" s="2" t="str">
        <f>"Oct "&amp;RIGHT(A6,4)-1</f>
        <v>Oct 2023</v>
      </c>
      <c r="B7" s="11">
        <v>159823813</v>
      </c>
      <c r="C7" s="11">
        <v>356439251.04000002</v>
      </c>
      <c r="D7" s="11">
        <v>192700.1</v>
      </c>
      <c r="E7" s="11" t="s">
        <v>410</v>
      </c>
      <c r="F7" s="11">
        <v>356631951.13999999</v>
      </c>
    </row>
    <row r="8" spans="1:7" ht="12" customHeight="1" x14ac:dyDescent="0.25">
      <c r="A8" s="2" t="str">
        <f>"Nov "&amp;RIGHT(A6,4)-1</f>
        <v>Nov 2023</v>
      </c>
      <c r="B8" s="11">
        <v>144261858</v>
      </c>
      <c r="C8" s="11">
        <v>320235618.13999999</v>
      </c>
      <c r="D8" s="11">
        <v>65527.13</v>
      </c>
      <c r="E8" s="11" t="s">
        <v>410</v>
      </c>
      <c r="F8" s="11">
        <v>320301145.26999998</v>
      </c>
    </row>
    <row r="9" spans="1:7" ht="12" customHeight="1" x14ac:dyDescent="0.25">
      <c r="A9" s="2" t="str">
        <f>"Dec "&amp;RIGHT(A6,4)-1</f>
        <v>Dec 2023</v>
      </c>
      <c r="B9" s="11">
        <v>125520745</v>
      </c>
      <c r="C9" s="11">
        <v>274828112.44999999</v>
      </c>
      <c r="D9" s="11">
        <v>43284301.219999999</v>
      </c>
      <c r="E9" s="11">
        <v>38276502</v>
      </c>
      <c r="F9" s="11">
        <v>356388915.67000002</v>
      </c>
    </row>
    <row r="10" spans="1:7" ht="12" customHeight="1" x14ac:dyDescent="0.25">
      <c r="A10" s="2" t="str">
        <f>"Jan "&amp;RIGHT(A6,4)</f>
        <v>Jan 2024</v>
      </c>
      <c r="B10" s="11">
        <v>148964269</v>
      </c>
      <c r="C10" s="11">
        <v>326899464.54000002</v>
      </c>
      <c r="D10" s="11">
        <v>146450.84</v>
      </c>
      <c r="E10" s="11" t="s">
        <v>410</v>
      </c>
      <c r="F10" s="11">
        <v>327045915.38</v>
      </c>
    </row>
    <row r="11" spans="1:7" ht="12" customHeight="1" x14ac:dyDescent="0.25">
      <c r="A11" s="2" t="str">
        <f>"Feb "&amp;RIGHT(A6,4)</f>
        <v>Feb 2024</v>
      </c>
      <c r="B11" s="11">
        <v>157619263</v>
      </c>
      <c r="C11" s="11">
        <v>351188461.94999999</v>
      </c>
      <c r="D11" s="11">
        <v>234992.59</v>
      </c>
      <c r="E11" s="11" t="s">
        <v>410</v>
      </c>
      <c r="F11" s="11">
        <v>351423454.54000002</v>
      </c>
    </row>
    <row r="12" spans="1:7" ht="12" customHeight="1" x14ac:dyDescent="0.25">
      <c r="A12" s="2" t="str">
        <f>"Mar "&amp;RIGHT(A6,4)</f>
        <v>Mar 2024</v>
      </c>
      <c r="B12" s="11">
        <v>153611185</v>
      </c>
      <c r="C12" s="11">
        <v>337251141</v>
      </c>
      <c r="D12" s="11">
        <v>38720444.859999999</v>
      </c>
      <c r="E12" s="11">
        <v>34733094</v>
      </c>
      <c r="F12" s="11">
        <v>410704679.86000001</v>
      </c>
    </row>
    <row r="13" spans="1:7" ht="12" customHeight="1" x14ac:dyDescent="0.25">
      <c r="A13" s="2" t="str">
        <f>"Apr "&amp;RIGHT(A6,4)</f>
        <v>Apr 2024</v>
      </c>
      <c r="B13" s="11">
        <v>167278936</v>
      </c>
      <c r="C13" s="11">
        <v>368454866.27999997</v>
      </c>
      <c r="D13" s="11">
        <v>100719.87</v>
      </c>
      <c r="E13" s="11" t="s">
        <v>410</v>
      </c>
      <c r="F13" s="11">
        <v>368555586.14999998</v>
      </c>
    </row>
    <row r="14" spans="1:7" ht="12" customHeight="1" x14ac:dyDescent="0.25">
      <c r="A14" s="2" t="str">
        <f>"May "&amp;RIGHT(A6,4)</f>
        <v>May 2024</v>
      </c>
      <c r="B14" s="11">
        <v>165281796</v>
      </c>
      <c r="C14" s="11">
        <v>358125438.80000001</v>
      </c>
      <c r="D14" s="11">
        <v>220320</v>
      </c>
      <c r="E14" s="11" t="s">
        <v>410</v>
      </c>
      <c r="F14" s="11">
        <v>358345758.80000001</v>
      </c>
    </row>
    <row r="15" spans="1:7" ht="12" customHeight="1" x14ac:dyDescent="0.25">
      <c r="A15" s="2" t="str">
        <f>"Jun "&amp;RIGHT(A6,4)</f>
        <v>Jun 2024</v>
      </c>
      <c r="B15" s="11">
        <v>117137720</v>
      </c>
      <c r="C15" s="11">
        <v>227249144.31999999</v>
      </c>
      <c r="D15" s="11">
        <v>53010982</v>
      </c>
      <c r="E15" s="11">
        <v>31889556</v>
      </c>
      <c r="F15" s="11">
        <v>312149682.31999999</v>
      </c>
    </row>
    <row r="16" spans="1:7" ht="12" customHeight="1" x14ac:dyDescent="0.25">
      <c r="A16" s="2" t="str">
        <f>"Jul "&amp;RIGHT(A6,4)</f>
        <v>Jul 2024</v>
      </c>
      <c r="B16" s="11">
        <v>118539190</v>
      </c>
      <c r="C16" s="11">
        <v>231213803.66</v>
      </c>
      <c r="D16" s="11">
        <v>64844.81</v>
      </c>
      <c r="E16" s="11" t="s">
        <v>410</v>
      </c>
      <c r="F16" s="11">
        <v>231278648.47</v>
      </c>
    </row>
    <row r="17" spans="1:6" ht="12" customHeight="1" x14ac:dyDescent="0.25">
      <c r="A17" s="2" t="str">
        <f>"Aug "&amp;RIGHT(A6,4)</f>
        <v>Aug 2024</v>
      </c>
      <c r="B17" s="11">
        <v>132828545</v>
      </c>
      <c r="C17" s="11">
        <v>284866685.19999999</v>
      </c>
      <c r="D17" s="11">
        <v>195053.39</v>
      </c>
      <c r="E17" s="11" t="s">
        <v>410</v>
      </c>
      <c r="F17" s="11">
        <v>285061738.58999997</v>
      </c>
    </row>
    <row r="18" spans="1:6" ht="12" customHeight="1" x14ac:dyDescent="0.25">
      <c r="A18" s="2" t="str">
        <f>"Sep "&amp;RIGHT(A6,4)</f>
        <v>Sep 2024</v>
      </c>
      <c r="B18" s="11">
        <v>144806177</v>
      </c>
      <c r="C18" s="11">
        <v>333582387.5</v>
      </c>
      <c r="D18" s="11">
        <v>40741105.270000003</v>
      </c>
      <c r="E18" s="11">
        <v>28396593</v>
      </c>
      <c r="F18" s="11">
        <v>402720085.76999998</v>
      </c>
    </row>
    <row r="19" spans="1:6" ht="12" customHeight="1" x14ac:dyDescent="0.25">
      <c r="A19" s="12" t="s">
        <v>55</v>
      </c>
      <c r="B19" s="13">
        <v>1735673497</v>
      </c>
      <c r="C19" s="13">
        <v>3770334374.8800001</v>
      </c>
      <c r="D19" s="13">
        <v>176977442.08000001</v>
      </c>
      <c r="E19" s="13">
        <v>133295745</v>
      </c>
      <c r="F19" s="13">
        <v>4080607561.96</v>
      </c>
    </row>
    <row r="20" spans="1:6" ht="12" customHeight="1" x14ac:dyDescent="0.25">
      <c r="A20" s="14" t="s">
        <v>412</v>
      </c>
      <c r="B20" s="15">
        <v>159823813</v>
      </c>
      <c r="C20" s="15">
        <v>356439251.04000002</v>
      </c>
      <c r="D20" s="15">
        <v>192700.1</v>
      </c>
      <c r="E20" s="15" t="s">
        <v>410</v>
      </c>
      <c r="F20" s="15">
        <v>356631951.13999999</v>
      </c>
    </row>
    <row r="21" spans="1:6" ht="12" customHeight="1" x14ac:dyDescent="0.25">
      <c r="A21" s="3" t="str">
        <f>"FY "&amp;RIGHT(A6,4)+1</f>
        <v>FY 2025</v>
      </c>
    </row>
    <row r="22" spans="1:6" ht="12" customHeight="1" x14ac:dyDescent="0.25">
      <c r="A22" s="2" t="str">
        <f>"Oct "&amp;RIGHT(A6,4)</f>
        <v>Oct 2024</v>
      </c>
      <c r="B22" s="11">
        <v>151222709</v>
      </c>
      <c r="C22" s="11">
        <v>351771062.43000001</v>
      </c>
      <c r="D22" s="11">
        <v>142358.22</v>
      </c>
      <c r="E22" s="11" t="s">
        <v>410</v>
      </c>
      <c r="F22" s="11">
        <v>351913420.64999998</v>
      </c>
    </row>
    <row r="23" spans="1:6" ht="12" customHeight="1" x14ac:dyDescent="0.25">
      <c r="A23" s="2" t="str">
        <f>"Nov "&amp;RIGHT(A6,4)</f>
        <v>Nov 2024</v>
      </c>
      <c r="B23" s="11" t="s">
        <v>410</v>
      </c>
      <c r="C23" s="11" t="s">
        <v>410</v>
      </c>
      <c r="D23" s="11" t="s">
        <v>410</v>
      </c>
      <c r="E23" s="11" t="s">
        <v>410</v>
      </c>
      <c r="F23" s="11" t="s">
        <v>410</v>
      </c>
    </row>
    <row r="24" spans="1:6" ht="12" customHeight="1" x14ac:dyDescent="0.25">
      <c r="A24" s="2" t="str">
        <f>"Dec "&amp;RIGHT(A6,4)</f>
        <v>Dec 2024</v>
      </c>
      <c r="B24" s="11" t="s">
        <v>410</v>
      </c>
      <c r="C24" s="11" t="s">
        <v>410</v>
      </c>
      <c r="D24" s="11" t="s">
        <v>410</v>
      </c>
      <c r="E24" s="11" t="s">
        <v>410</v>
      </c>
      <c r="F24" s="11" t="s">
        <v>410</v>
      </c>
    </row>
    <row r="25" spans="1:6" ht="12" customHeight="1" x14ac:dyDescent="0.25">
      <c r="A25" s="2" t="str">
        <f>"Jan "&amp;RIGHT(A6,4)+1</f>
        <v>Jan 2025</v>
      </c>
      <c r="B25" s="11" t="s">
        <v>410</v>
      </c>
      <c r="C25" s="11" t="s">
        <v>410</v>
      </c>
      <c r="D25" s="11" t="s">
        <v>410</v>
      </c>
      <c r="E25" s="11" t="s">
        <v>410</v>
      </c>
      <c r="F25" s="11" t="s">
        <v>410</v>
      </c>
    </row>
    <row r="26" spans="1:6" ht="12" customHeight="1" x14ac:dyDescent="0.25">
      <c r="A26" s="2" t="str">
        <f>"Feb "&amp;RIGHT(A6,4)+1</f>
        <v>Feb 2025</v>
      </c>
      <c r="B26" s="11" t="s">
        <v>410</v>
      </c>
      <c r="C26" s="11" t="s">
        <v>410</v>
      </c>
      <c r="D26" s="11" t="s">
        <v>410</v>
      </c>
      <c r="E26" s="11" t="s">
        <v>410</v>
      </c>
      <c r="F26" s="11" t="s">
        <v>410</v>
      </c>
    </row>
    <row r="27" spans="1:6" ht="12" customHeight="1" x14ac:dyDescent="0.25">
      <c r="A27" s="2" t="str">
        <f>"Mar "&amp;RIGHT(A6,4)+1</f>
        <v>Mar 2025</v>
      </c>
      <c r="B27" s="11" t="s">
        <v>410</v>
      </c>
      <c r="C27" s="11" t="s">
        <v>410</v>
      </c>
      <c r="D27" s="11" t="s">
        <v>410</v>
      </c>
      <c r="E27" s="11" t="s">
        <v>410</v>
      </c>
      <c r="F27" s="11" t="s">
        <v>410</v>
      </c>
    </row>
    <row r="28" spans="1:6" ht="12" customHeight="1" x14ac:dyDescent="0.25">
      <c r="A28" s="2" t="str">
        <f>"Apr "&amp;RIGHT(A6,4)+1</f>
        <v>Apr 2025</v>
      </c>
      <c r="B28" s="11" t="s">
        <v>410</v>
      </c>
      <c r="C28" s="11" t="s">
        <v>410</v>
      </c>
      <c r="D28" s="11" t="s">
        <v>410</v>
      </c>
      <c r="E28" s="11" t="s">
        <v>410</v>
      </c>
      <c r="F28" s="11" t="s">
        <v>410</v>
      </c>
    </row>
    <row r="29" spans="1:6" ht="12" customHeight="1" x14ac:dyDescent="0.25">
      <c r="A29" s="2" t="str">
        <f>"May "&amp;RIGHT(A6,4)+1</f>
        <v>May 2025</v>
      </c>
      <c r="B29" s="11" t="s">
        <v>410</v>
      </c>
      <c r="C29" s="11" t="s">
        <v>410</v>
      </c>
      <c r="D29" s="11" t="s">
        <v>410</v>
      </c>
      <c r="E29" s="11" t="s">
        <v>410</v>
      </c>
      <c r="F29" s="11" t="s">
        <v>410</v>
      </c>
    </row>
    <row r="30" spans="1:6" ht="12" customHeight="1" x14ac:dyDescent="0.25">
      <c r="A30" s="2" t="str">
        <f>"Jun "&amp;RIGHT(A6,4)+1</f>
        <v>Jun 2025</v>
      </c>
      <c r="B30" s="11" t="s">
        <v>410</v>
      </c>
      <c r="C30" s="11" t="s">
        <v>410</v>
      </c>
      <c r="D30" s="11" t="s">
        <v>410</v>
      </c>
      <c r="E30" s="11" t="s">
        <v>410</v>
      </c>
      <c r="F30" s="11" t="s">
        <v>410</v>
      </c>
    </row>
    <row r="31" spans="1:6" ht="12" customHeight="1" x14ac:dyDescent="0.25">
      <c r="A31" s="2" t="str">
        <f>"Jul "&amp;RIGHT(A6,4)+1</f>
        <v>Jul 2025</v>
      </c>
      <c r="B31" s="11" t="s">
        <v>410</v>
      </c>
      <c r="C31" s="11" t="s">
        <v>410</v>
      </c>
      <c r="D31" s="11" t="s">
        <v>410</v>
      </c>
      <c r="E31" s="11" t="s">
        <v>410</v>
      </c>
      <c r="F31" s="11" t="s">
        <v>410</v>
      </c>
    </row>
    <row r="32" spans="1:6" ht="12" customHeight="1" x14ac:dyDescent="0.25">
      <c r="A32" s="2" t="str">
        <f>"Aug "&amp;RIGHT(A6,4)+1</f>
        <v>Aug 2025</v>
      </c>
      <c r="B32" s="11" t="s">
        <v>410</v>
      </c>
      <c r="C32" s="11" t="s">
        <v>410</v>
      </c>
      <c r="D32" s="11" t="s">
        <v>410</v>
      </c>
      <c r="E32" s="11" t="s">
        <v>410</v>
      </c>
      <c r="F32" s="11" t="s">
        <v>410</v>
      </c>
    </row>
    <row r="33" spans="1:6" ht="12" customHeight="1" x14ac:dyDescent="0.25">
      <c r="A33" s="2" t="str">
        <f>"Sep "&amp;RIGHT(A6,4)+1</f>
        <v>Sep 2025</v>
      </c>
      <c r="B33" s="11" t="s">
        <v>410</v>
      </c>
      <c r="C33" s="11" t="s">
        <v>410</v>
      </c>
      <c r="D33" s="11" t="s">
        <v>410</v>
      </c>
      <c r="E33" s="11" t="s">
        <v>410</v>
      </c>
      <c r="F33" s="11" t="s">
        <v>410</v>
      </c>
    </row>
    <row r="34" spans="1:6" ht="12" customHeight="1" x14ac:dyDescent="0.25">
      <c r="A34" s="12" t="s">
        <v>55</v>
      </c>
      <c r="B34" s="13">
        <v>151222709</v>
      </c>
      <c r="C34" s="13">
        <v>351771062.43000001</v>
      </c>
      <c r="D34" s="13">
        <v>142358.22</v>
      </c>
      <c r="E34" s="13" t="s">
        <v>410</v>
      </c>
      <c r="F34" s="13">
        <v>351913420.64999998</v>
      </c>
    </row>
    <row r="35" spans="1:6" ht="12" customHeight="1" x14ac:dyDescent="0.25">
      <c r="A35" s="14" t="str">
        <f>"Total "&amp;MID(A20,7,LEN(A20)-13)&amp;" Months"</f>
        <v>Total 1 Months</v>
      </c>
      <c r="B35" s="15">
        <v>151222709</v>
      </c>
      <c r="C35" s="15">
        <v>351771062.43000001</v>
      </c>
      <c r="D35" s="15">
        <v>142358.22</v>
      </c>
      <c r="E35" s="15" t="s">
        <v>410</v>
      </c>
      <c r="F35" s="15">
        <v>351913420.64999998</v>
      </c>
    </row>
    <row r="36" spans="1:6" ht="12" customHeight="1" x14ac:dyDescent="0.25">
      <c r="A36" s="83"/>
      <c r="B36" s="83"/>
      <c r="C36" s="83"/>
      <c r="D36" s="83"/>
      <c r="E36" s="83"/>
      <c r="F36" s="83"/>
    </row>
    <row r="37" spans="1:6" ht="70" customHeight="1" x14ac:dyDescent="0.25">
      <c r="A37" s="85" t="s">
        <v>128</v>
      </c>
      <c r="B37" s="85"/>
      <c r="C37" s="85"/>
      <c r="D37" s="85"/>
      <c r="E37" s="85"/>
      <c r="F37" s="85"/>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224</v>
      </c>
      <c r="B2" s="92"/>
      <c r="C2" s="92"/>
      <c r="D2" s="92"/>
      <c r="E2" s="92"/>
      <c r="F2" s="92"/>
      <c r="G2" s="92"/>
      <c r="H2" s="92"/>
      <c r="I2" s="1"/>
    </row>
    <row r="3" spans="1:9" ht="24" customHeight="1" x14ac:dyDescent="0.25">
      <c r="A3" s="94" t="s">
        <v>50</v>
      </c>
      <c r="B3" s="86" t="s">
        <v>120</v>
      </c>
      <c r="C3" s="86" t="s">
        <v>121</v>
      </c>
      <c r="D3" s="86" t="s">
        <v>122</v>
      </c>
      <c r="E3" s="89" t="s">
        <v>129</v>
      </c>
      <c r="F3" s="89"/>
      <c r="G3" s="89"/>
      <c r="H3" s="89"/>
      <c r="I3" s="89"/>
    </row>
    <row r="4" spans="1:9" ht="24" customHeight="1" x14ac:dyDescent="0.25">
      <c r="A4" s="95"/>
      <c r="B4" s="87"/>
      <c r="C4" s="87"/>
      <c r="D4" s="87"/>
      <c r="E4" s="10" t="s">
        <v>103</v>
      </c>
      <c r="F4" s="10" t="s">
        <v>104</v>
      </c>
      <c r="G4" s="10" t="s">
        <v>105</v>
      </c>
      <c r="H4" s="10" t="s">
        <v>106</v>
      </c>
      <c r="I4" s="9" t="s">
        <v>55</v>
      </c>
    </row>
    <row r="5" spans="1:9" ht="12" customHeight="1" x14ac:dyDescent="0.25">
      <c r="A5" s="1"/>
      <c r="B5" s="83" t="str">
        <f>REPT("-",89)&amp;" Number "&amp;REPT("-",89)</f>
        <v>----------------------------------------------------------------------------------------- Number -----------------------------------------------------------------------------------------</v>
      </c>
      <c r="C5" s="83"/>
      <c r="D5" s="83"/>
      <c r="E5" s="83"/>
      <c r="F5" s="83"/>
      <c r="G5" s="83"/>
      <c r="H5" s="83"/>
      <c r="I5" s="83"/>
    </row>
    <row r="6" spans="1:9" ht="12" customHeight="1" x14ac:dyDescent="0.25">
      <c r="A6" s="3" t="s">
        <v>411</v>
      </c>
    </row>
    <row r="7" spans="1:9" ht="12" customHeight="1" x14ac:dyDescent="0.25">
      <c r="A7" s="2" t="str">
        <f>"Oct "&amp;RIGHT(A6,4)-1</f>
        <v>Oct 2023</v>
      </c>
      <c r="B7" s="11" t="s">
        <v>410</v>
      </c>
      <c r="C7" s="11" t="s">
        <v>410</v>
      </c>
      <c r="D7" s="11" t="s">
        <v>410</v>
      </c>
      <c r="E7" s="11">
        <v>2876</v>
      </c>
      <c r="F7" s="11">
        <v>4114</v>
      </c>
      <c r="G7" s="11">
        <v>0</v>
      </c>
      <c r="H7" s="11">
        <v>0</v>
      </c>
      <c r="I7" s="11">
        <v>6990</v>
      </c>
    </row>
    <row r="8" spans="1:9" ht="12" customHeight="1" x14ac:dyDescent="0.25">
      <c r="A8" s="2" t="str">
        <f>"Nov "&amp;RIGHT(A6,4)-1</f>
        <v>Nov 2023</v>
      </c>
      <c r="B8" s="11" t="s">
        <v>410</v>
      </c>
      <c r="C8" s="11" t="s">
        <v>410</v>
      </c>
      <c r="D8" s="11" t="s">
        <v>410</v>
      </c>
      <c r="E8" s="11">
        <v>23500</v>
      </c>
      <c r="F8" s="11">
        <v>24825</v>
      </c>
      <c r="G8" s="11">
        <v>0</v>
      </c>
      <c r="H8" s="11">
        <v>0</v>
      </c>
      <c r="I8" s="11">
        <v>48325</v>
      </c>
    </row>
    <row r="9" spans="1:9" ht="12" customHeight="1" x14ac:dyDescent="0.25">
      <c r="A9" s="2" t="str">
        <f>"Dec "&amp;RIGHT(A6,4)-1</f>
        <v>Dec 2023</v>
      </c>
      <c r="B9" s="11" t="s">
        <v>410</v>
      </c>
      <c r="C9" s="11" t="s">
        <v>410</v>
      </c>
      <c r="D9" s="11" t="s">
        <v>410</v>
      </c>
      <c r="E9" s="11">
        <v>665</v>
      </c>
      <c r="F9" s="11">
        <v>970</v>
      </c>
      <c r="G9" s="11">
        <v>0</v>
      </c>
      <c r="H9" s="11">
        <v>0</v>
      </c>
      <c r="I9" s="11">
        <v>1635</v>
      </c>
    </row>
    <row r="10" spans="1:9" ht="12" customHeight="1" x14ac:dyDescent="0.25">
      <c r="A10" s="2" t="str">
        <f>"Jan "&amp;RIGHT(A6,4)</f>
        <v>Jan 2024</v>
      </c>
      <c r="B10" s="11" t="s">
        <v>410</v>
      </c>
      <c r="C10" s="11" t="s">
        <v>410</v>
      </c>
      <c r="D10" s="11" t="s">
        <v>410</v>
      </c>
      <c r="E10" s="11">
        <v>4447</v>
      </c>
      <c r="F10" s="11">
        <v>34558</v>
      </c>
      <c r="G10" s="11">
        <v>0</v>
      </c>
      <c r="H10" s="11">
        <v>0</v>
      </c>
      <c r="I10" s="11">
        <v>39005</v>
      </c>
    </row>
    <row r="11" spans="1:9" ht="12" customHeight="1" x14ac:dyDescent="0.25">
      <c r="A11" s="2" t="str">
        <f>"Feb "&amp;RIGHT(A6,4)</f>
        <v>Feb 2024</v>
      </c>
      <c r="B11" s="11" t="s">
        <v>410</v>
      </c>
      <c r="C11" s="11" t="s">
        <v>410</v>
      </c>
      <c r="D11" s="11" t="s">
        <v>410</v>
      </c>
      <c r="E11" s="11">
        <v>986</v>
      </c>
      <c r="F11" s="11">
        <v>1255</v>
      </c>
      <c r="G11" s="11">
        <v>0</v>
      </c>
      <c r="H11" s="11">
        <v>0</v>
      </c>
      <c r="I11" s="11">
        <v>2241</v>
      </c>
    </row>
    <row r="12" spans="1:9" ht="12" customHeight="1" x14ac:dyDescent="0.25">
      <c r="A12" s="2" t="str">
        <f>"Mar "&amp;RIGHT(A6,4)</f>
        <v>Mar 2024</v>
      </c>
      <c r="B12" s="11" t="s">
        <v>410</v>
      </c>
      <c r="C12" s="11" t="s">
        <v>410</v>
      </c>
      <c r="D12" s="11" t="s">
        <v>410</v>
      </c>
      <c r="E12" s="11">
        <v>6770</v>
      </c>
      <c r="F12" s="11">
        <v>9321</v>
      </c>
      <c r="G12" s="11">
        <v>0</v>
      </c>
      <c r="H12" s="11">
        <v>4425</v>
      </c>
      <c r="I12" s="11">
        <v>20516</v>
      </c>
    </row>
    <row r="13" spans="1:9" ht="12" customHeight="1" x14ac:dyDescent="0.25">
      <c r="A13" s="2" t="str">
        <f>"Apr "&amp;RIGHT(A6,4)</f>
        <v>Apr 2024</v>
      </c>
      <c r="B13" s="11" t="s">
        <v>410</v>
      </c>
      <c r="C13" s="11" t="s">
        <v>410</v>
      </c>
      <c r="D13" s="11" t="s">
        <v>410</v>
      </c>
      <c r="E13" s="11">
        <v>2911</v>
      </c>
      <c r="F13" s="11">
        <v>4740</v>
      </c>
      <c r="G13" s="11">
        <v>0</v>
      </c>
      <c r="H13" s="11">
        <v>0</v>
      </c>
      <c r="I13" s="11">
        <v>7651</v>
      </c>
    </row>
    <row r="14" spans="1:9" ht="12" customHeight="1" x14ac:dyDescent="0.25">
      <c r="A14" s="2" t="str">
        <f>"May "&amp;RIGHT(A6,4)</f>
        <v>May 2024</v>
      </c>
      <c r="B14" s="11" t="s">
        <v>410</v>
      </c>
      <c r="C14" s="11" t="s">
        <v>410</v>
      </c>
      <c r="D14" s="11" t="s">
        <v>410</v>
      </c>
      <c r="E14" s="11">
        <v>795711</v>
      </c>
      <c r="F14" s="11">
        <v>1083048</v>
      </c>
      <c r="G14" s="11">
        <v>34393</v>
      </c>
      <c r="H14" s="11">
        <v>45926</v>
      </c>
      <c r="I14" s="11">
        <v>1959078</v>
      </c>
    </row>
    <row r="15" spans="1:9" ht="12" customHeight="1" x14ac:dyDescent="0.25">
      <c r="A15" s="2" t="str">
        <f>"Jun "&amp;RIGHT(A6,4)</f>
        <v>Jun 2024</v>
      </c>
      <c r="B15" s="11" t="s">
        <v>410</v>
      </c>
      <c r="C15" s="11" t="s">
        <v>410</v>
      </c>
      <c r="D15" s="11" t="s">
        <v>410</v>
      </c>
      <c r="E15" s="11">
        <v>19341535</v>
      </c>
      <c r="F15" s="11">
        <v>28505670</v>
      </c>
      <c r="G15" s="11">
        <v>816964</v>
      </c>
      <c r="H15" s="11">
        <v>2844992</v>
      </c>
      <c r="I15" s="11">
        <v>51509161</v>
      </c>
    </row>
    <row r="16" spans="1:9" ht="12" customHeight="1" x14ac:dyDescent="0.25">
      <c r="A16" s="2" t="str">
        <f>"Jul "&amp;RIGHT(A6,4)</f>
        <v>Jul 2024</v>
      </c>
      <c r="B16" s="11">
        <v>4617</v>
      </c>
      <c r="C16" s="11">
        <v>36163</v>
      </c>
      <c r="D16" s="11">
        <v>2779512</v>
      </c>
      <c r="E16" s="11">
        <v>28807953</v>
      </c>
      <c r="F16" s="11">
        <v>38853649</v>
      </c>
      <c r="G16" s="11">
        <v>4667872</v>
      </c>
      <c r="H16" s="11">
        <v>4698167</v>
      </c>
      <c r="I16" s="11">
        <v>77027641</v>
      </c>
    </row>
    <row r="17" spans="1:9" ht="12" customHeight="1" x14ac:dyDescent="0.25">
      <c r="A17" s="2" t="str">
        <f>"Aug "&amp;RIGHT(A6,4)</f>
        <v>Aug 2024</v>
      </c>
      <c r="B17" s="11" t="s">
        <v>410</v>
      </c>
      <c r="C17" s="11" t="s">
        <v>410</v>
      </c>
      <c r="D17" s="11" t="s">
        <v>410</v>
      </c>
      <c r="E17" s="11">
        <v>10820429</v>
      </c>
      <c r="F17" s="11">
        <v>11696312</v>
      </c>
      <c r="G17" s="11">
        <v>4687717</v>
      </c>
      <c r="H17" s="11">
        <v>2221256</v>
      </c>
      <c r="I17" s="11">
        <v>29425714</v>
      </c>
    </row>
    <row r="18" spans="1:9" ht="12" customHeight="1" x14ac:dyDescent="0.25">
      <c r="A18" s="2" t="str">
        <f>"Sep "&amp;RIGHT(A6,4)</f>
        <v>Sep 2024</v>
      </c>
      <c r="B18" s="11" t="s">
        <v>410</v>
      </c>
      <c r="C18" s="11" t="s">
        <v>410</v>
      </c>
      <c r="D18" s="11" t="s">
        <v>410</v>
      </c>
      <c r="E18" s="11">
        <v>99535</v>
      </c>
      <c r="F18" s="11">
        <v>108600</v>
      </c>
      <c r="G18" s="11">
        <v>69203</v>
      </c>
      <c r="H18" s="11">
        <v>59763</v>
      </c>
      <c r="I18" s="11">
        <v>337101</v>
      </c>
    </row>
    <row r="19" spans="1:9" ht="12" customHeight="1" x14ac:dyDescent="0.25">
      <c r="A19" s="12" t="s">
        <v>55</v>
      </c>
      <c r="B19" s="13">
        <v>4617</v>
      </c>
      <c r="C19" s="13">
        <v>36163</v>
      </c>
      <c r="D19" s="13">
        <v>2779512</v>
      </c>
      <c r="E19" s="13">
        <v>59907318</v>
      </c>
      <c r="F19" s="13">
        <v>80327062</v>
      </c>
      <c r="G19" s="13">
        <v>10276149</v>
      </c>
      <c r="H19" s="13">
        <v>9874529</v>
      </c>
      <c r="I19" s="13">
        <v>160385058</v>
      </c>
    </row>
    <row r="20" spans="1:9" ht="12" customHeight="1" x14ac:dyDescent="0.25">
      <c r="A20" s="14" t="s">
        <v>412</v>
      </c>
      <c r="B20" s="15" t="s">
        <v>410</v>
      </c>
      <c r="C20" s="15" t="s">
        <v>410</v>
      </c>
      <c r="D20" s="15" t="s">
        <v>410</v>
      </c>
      <c r="E20" s="15">
        <v>2876</v>
      </c>
      <c r="F20" s="15">
        <v>4114</v>
      </c>
      <c r="G20" s="15">
        <v>0</v>
      </c>
      <c r="H20" s="15">
        <v>0</v>
      </c>
      <c r="I20" s="15">
        <v>6990</v>
      </c>
    </row>
    <row r="21" spans="1:9" ht="12" customHeight="1" x14ac:dyDescent="0.25">
      <c r="A21" s="3" t="str">
        <f>"FY "&amp;RIGHT(A6,4)+1</f>
        <v>FY 2025</v>
      </c>
    </row>
    <row r="22" spans="1:9" ht="12" customHeight="1" x14ac:dyDescent="0.25">
      <c r="A22" s="2" t="str">
        <f>"Oct "&amp;RIGHT(A6,4)</f>
        <v>Oct 2024</v>
      </c>
      <c r="B22" s="11" t="s">
        <v>410</v>
      </c>
      <c r="C22" s="11" t="s">
        <v>410</v>
      </c>
      <c r="D22" s="11" t="s">
        <v>410</v>
      </c>
      <c r="E22" s="11">
        <v>49993</v>
      </c>
      <c r="F22" s="11">
        <v>58026</v>
      </c>
      <c r="G22" s="11">
        <v>0</v>
      </c>
      <c r="H22" s="11">
        <v>30</v>
      </c>
      <c r="I22" s="11">
        <v>108049</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t="s">
        <v>410</v>
      </c>
      <c r="C34" s="13" t="s">
        <v>410</v>
      </c>
      <c r="D34" s="13" t="s">
        <v>410</v>
      </c>
      <c r="E34" s="13">
        <v>49993</v>
      </c>
      <c r="F34" s="13">
        <v>58026</v>
      </c>
      <c r="G34" s="13">
        <v>0</v>
      </c>
      <c r="H34" s="13">
        <v>30</v>
      </c>
      <c r="I34" s="13">
        <v>108049</v>
      </c>
    </row>
    <row r="35" spans="1:9" ht="12" customHeight="1" x14ac:dyDescent="0.25">
      <c r="A35" s="14" t="str">
        <f>"Total "&amp;MID(A20,7,LEN(A20)-13)&amp;" Months"</f>
        <v>Total 1 Months</v>
      </c>
      <c r="B35" s="15" t="s">
        <v>410</v>
      </c>
      <c r="C35" s="15" t="s">
        <v>410</v>
      </c>
      <c r="D35" s="15" t="s">
        <v>410</v>
      </c>
      <c r="E35" s="15">
        <v>49993</v>
      </c>
      <c r="F35" s="15">
        <v>58026</v>
      </c>
      <c r="G35" s="15">
        <v>0</v>
      </c>
      <c r="H35" s="15">
        <v>30</v>
      </c>
      <c r="I35" s="15">
        <v>108049</v>
      </c>
    </row>
    <row r="36" spans="1:9" ht="12" customHeight="1" x14ac:dyDescent="0.25">
      <c r="A36" s="83"/>
      <c r="B36" s="83"/>
      <c r="C36" s="83"/>
      <c r="D36" s="83"/>
      <c r="E36" s="83"/>
      <c r="F36" s="83"/>
      <c r="G36" s="83"/>
      <c r="H36" s="83"/>
    </row>
    <row r="37" spans="1:9" ht="70" customHeight="1" x14ac:dyDescent="0.25">
      <c r="A37" s="85" t="s">
        <v>267</v>
      </c>
      <c r="B37" s="85"/>
      <c r="C37" s="85"/>
      <c r="D37" s="85"/>
      <c r="E37" s="85"/>
      <c r="F37" s="85"/>
      <c r="G37" s="85"/>
      <c r="H37" s="85"/>
      <c r="I37" s="85"/>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5" x14ac:dyDescent="0.25"/>
  <cols>
    <col min="1" max="3" width="11.453125" customWidth="1"/>
    <col min="4" max="4" width="12.453125" customWidth="1"/>
    <col min="5" max="5" width="15" customWidth="1"/>
    <col min="6" max="6" width="11.453125" customWidth="1"/>
  </cols>
  <sheetData>
    <row r="1" spans="1:6" ht="12" customHeight="1" x14ac:dyDescent="0.25">
      <c r="A1" s="90" t="s">
        <v>421</v>
      </c>
      <c r="B1" s="90"/>
      <c r="C1" s="90"/>
      <c r="D1" s="90"/>
      <c r="E1" s="90"/>
      <c r="F1" s="81">
        <v>45667</v>
      </c>
    </row>
    <row r="2" spans="1:6" ht="12" customHeight="1" x14ac:dyDescent="0.25">
      <c r="A2" s="92" t="s">
        <v>130</v>
      </c>
      <c r="B2" s="92"/>
      <c r="C2" s="92"/>
      <c r="D2" s="92"/>
      <c r="E2" s="92"/>
      <c r="F2" s="1"/>
    </row>
    <row r="3" spans="1:6" ht="24" customHeight="1" x14ac:dyDescent="0.25">
      <c r="A3" s="94" t="s">
        <v>50</v>
      </c>
      <c r="B3" s="86" t="s">
        <v>225</v>
      </c>
      <c r="C3" s="86" t="s">
        <v>321</v>
      </c>
      <c r="D3" s="86" t="s">
        <v>226</v>
      </c>
      <c r="E3" s="86" t="s">
        <v>227</v>
      </c>
      <c r="F3" s="88" t="s">
        <v>228</v>
      </c>
    </row>
    <row r="4" spans="1:6" ht="24" customHeight="1" x14ac:dyDescent="0.25">
      <c r="A4" s="95"/>
      <c r="B4" s="87"/>
      <c r="C4" s="87"/>
      <c r="D4" s="87"/>
      <c r="E4" s="87"/>
      <c r="F4" s="89"/>
    </row>
    <row r="5" spans="1:6" ht="12" customHeight="1" x14ac:dyDescent="0.25">
      <c r="A5" s="1"/>
      <c r="B5" s="83" t="str">
        <f>REPT("-",55)&amp;" Dollars "&amp;REPT("-",60)</f>
        <v>------------------------------------------------------- Dollars ------------------------------------------------------------</v>
      </c>
      <c r="C5" s="83"/>
      <c r="D5" s="83"/>
      <c r="E5" s="83"/>
      <c r="F5" s="83"/>
    </row>
    <row r="6" spans="1:6" ht="12" customHeight="1" x14ac:dyDescent="0.25">
      <c r="A6" s="3" t="s">
        <v>411</v>
      </c>
    </row>
    <row r="7" spans="1:6" ht="12" customHeight="1" x14ac:dyDescent="0.25">
      <c r="A7" s="2" t="str">
        <f>"Oct "&amp;RIGHT(A6,4)-1</f>
        <v>Oct 2023</v>
      </c>
      <c r="B7" s="11">
        <v>25822.04</v>
      </c>
      <c r="C7" s="11">
        <v>84083.87</v>
      </c>
      <c r="D7" s="11" t="s">
        <v>410</v>
      </c>
      <c r="E7" s="11" t="s">
        <v>410</v>
      </c>
      <c r="F7" s="11">
        <v>109905.91</v>
      </c>
    </row>
    <row r="8" spans="1:6" ht="12" customHeight="1" x14ac:dyDescent="0.25">
      <c r="A8" s="2" t="str">
        <f>"Nov "&amp;RIGHT(A6,4)-1</f>
        <v>Nov 2023</v>
      </c>
      <c r="B8" s="11">
        <v>171611</v>
      </c>
      <c r="C8" s="11">
        <v>77836.679999999993</v>
      </c>
      <c r="D8" s="11" t="s">
        <v>410</v>
      </c>
      <c r="E8" s="11" t="s">
        <v>410</v>
      </c>
      <c r="F8" s="11">
        <v>249447.67999999999</v>
      </c>
    </row>
    <row r="9" spans="1:6" ht="12" customHeight="1" x14ac:dyDescent="0.25">
      <c r="A9" s="2" t="str">
        <f>"Dec "&amp;RIGHT(A6,4)-1</f>
        <v>Dec 2023</v>
      </c>
      <c r="B9" s="11">
        <v>6054.65</v>
      </c>
      <c r="C9" s="11" t="s">
        <v>410</v>
      </c>
      <c r="D9" s="11">
        <v>18224</v>
      </c>
      <c r="E9" s="11">
        <v>3051512</v>
      </c>
      <c r="F9" s="11">
        <v>3075790.65</v>
      </c>
    </row>
    <row r="10" spans="1:6" ht="12" customHeight="1" x14ac:dyDescent="0.25">
      <c r="A10" s="2" t="str">
        <f>"Jan "&amp;RIGHT(A6,4)</f>
        <v>Jan 2024</v>
      </c>
      <c r="B10" s="11">
        <v>175165.13</v>
      </c>
      <c r="C10" s="11">
        <v>55531.23</v>
      </c>
      <c r="D10" s="11" t="s">
        <v>410</v>
      </c>
      <c r="E10" s="11" t="s">
        <v>410</v>
      </c>
      <c r="F10" s="11">
        <v>230696.36</v>
      </c>
    </row>
    <row r="11" spans="1:6" ht="12" customHeight="1" x14ac:dyDescent="0.25">
      <c r="A11" s="2" t="str">
        <f>"Feb "&amp;RIGHT(A6,4)</f>
        <v>Feb 2024</v>
      </c>
      <c r="B11" s="11">
        <v>8595.66</v>
      </c>
      <c r="C11" s="11">
        <v>110246.25</v>
      </c>
      <c r="D11" s="11" t="s">
        <v>410</v>
      </c>
      <c r="E11" s="11" t="s">
        <v>410</v>
      </c>
      <c r="F11" s="11">
        <v>118841.91</v>
      </c>
    </row>
    <row r="12" spans="1:6" ht="12" customHeight="1" x14ac:dyDescent="0.25">
      <c r="A12" s="2" t="str">
        <f>"Mar "&amp;RIGHT(A6,4)</f>
        <v>Mar 2024</v>
      </c>
      <c r="B12" s="11">
        <v>67209.320000000007</v>
      </c>
      <c r="C12" s="11">
        <v>201265.81</v>
      </c>
      <c r="D12" s="11">
        <v>111701</v>
      </c>
      <c r="E12" s="11">
        <v>2714500</v>
      </c>
      <c r="F12" s="11">
        <v>3094676.13</v>
      </c>
    </row>
    <row r="13" spans="1:6" ht="12" customHeight="1" x14ac:dyDescent="0.25">
      <c r="A13" s="2" t="str">
        <f>"Apr "&amp;RIGHT(A6,4)</f>
        <v>Apr 2024</v>
      </c>
      <c r="B13" s="11">
        <v>30261.61</v>
      </c>
      <c r="C13" s="11">
        <v>114382.1</v>
      </c>
      <c r="D13" s="11" t="s">
        <v>410</v>
      </c>
      <c r="E13" s="11" t="s">
        <v>410</v>
      </c>
      <c r="F13" s="11">
        <v>144643.71</v>
      </c>
    </row>
    <row r="14" spans="1:6" ht="12" customHeight="1" x14ac:dyDescent="0.25">
      <c r="A14" s="2" t="str">
        <f>"May "&amp;RIGHT(A6,4)</f>
        <v>May 2024</v>
      </c>
      <c r="B14" s="11">
        <v>7499962.9299999997</v>
      </c>
      <c r="C14" s="11">
        <v>-209957.07</v>
      </c>
      <c r="D14" s="11" t="s">
        <v>410</v>
      </c>
      <c r="E14" s="11" t="s">
        <v>410</v>
      </c>
      <c r="F14" s="11">
        <v>7290005.8600000003</v>
      </c>
    </row>
    <row r="15" spans="1:6" ht="12" customHeight="1" x14ac:dyDescent="0.25">
      <c r="A15" s="2" t="str">
        <f>"Jun "&amp;RIGHT(A6,4)</f>
        <v>Jun 2024</v>
      </c>
      <c r="B15" s="11">
        <v>196741944.19999999</v>
      </c>
      <c r="C15" s="11">
        <v>105838.13</v>
      </c>
      <c r="D15" s="11">
        <v>7047674</v>
      </c>
      <c r="E15" s="11">
        <v>8471860</v>
      </c>
      <c r="F15" s="11">
        <v>212367316.33000001</v>
      </c>
    </row>
    <row r="16" spans="1:6" ht="12" customHeight="1" x14ac:dyDescent="0.25">
      <c r="A16" s="2" t="str">
        <f>"Jul "&amp;RIGHT(A6,4)</f>
        <v>Jul 2024</v>
      </c>
      <c r="B16" s="11">
        <v>290678794.16000003</v>
      </c>
      <c r="C16" s="11">
        <v>56529.38</v>
      </c>
      <c r="D16" s="11" t="s">
        <v>410</v>
      </c>
      <c r="E16" s="11" t="s">
        <v>410</v>
      </c>
      <c r="F16" s="11">
        <v>290735323.54000002</v>
      </c>
    </row>
    <row r="17" spans="1:6" ht="12" customHeight="1" x14ac:dyDescent="0.25">
      <c r="A17" s="2" t="str">
        <f>"Aug "&amp;RIGHT(A6,4)</f>
        <v>Aug 2024</v>
      </c>
      <c r="B17" s="11">
        <v>109439920.68000001</v>
      </c>
      <c r="C17" s="11">
        <v>43212.36</v>
      </c>
      <c r="D17" s="11" t="s">
        <v>410</v>
      </c>
      <c r="E17" s="11" t="s">
        <v>410</v>
      </c>
      <c r="F17" s="11">
        <v>109483133.04000001</v>
      </c>
    </row>
    <row r="18" spans="1:6" ht="12" customHeight="1" x14ac:dyDescent="0.25">
      <c r="A18" s="2" t="str">
        <f>"Sep "&amp;RIGHT(A6,4)</f>
        <v>Sep 2024</v>
      </c>
      <c r="B18" s="11">
        <v>1174709.31</v>
      </c>
      <c r="C18" s="11">
        <v>13054.93</v>
      </c>
      <c r="D18" s="11">
        <v>47106227</v>
      </c>
      <c r="E18" s="11">
        <v>7056897</v>
      </c>
      <c r="F18" s="11">
        <v>55350888.240000002</v>
      </c>
    </row>
    <row r="19" spans="1:6" ht="12" customHeight="1" x14ac:dyDescent="0.25">
      <c r="A19" s="12" t="s">
        <v>55</v>
      </c>
      <c r="B19" s="13">
        <v>606020050.69000006</v>
      </c>
      <c r="C19" s="13">
        <v>652023.67000000004</v>
      </c>
      <c r="D19" s="13">
        <v>54283826</v>
      </c>
      <c r="E19" s="13">
        <v>21294769</v>
      </c>
      <c r="F19" s="13">
        <v>682250669.36000001</v>
      </c>
    </row>
    <row r="20" spans="1:6" ht="12" customHeight="1" x14ac:dyDescent="0.25">
      <c r="A20" s="14" t="s">
        <v>412</v>
      </c>
      <c r="B20" s="15">
        <v>25822.04</v>
      </c>
      <c r="C20" s="15">
        <v>84083.87</v>
      </c>
      <c r="D20" s="15" t="s">
        <v>410</v>
      </c>
      <c r="E20" s="15" t="s">
        <v>410</v>
      </c>
      <c r="F20" s="15">
        <v>109905.91</v>
      </c>
    </row>
    <row r="21" spans="1:6" ht="12" customHeight="1" x14ac:dyDescent="0.25">
      <c r="A21" s="3" t="str">
        <f>"FY "&amp;RIGHT(A6,4)+1</f>
        <v>FY 2025</v>
      </c>
    </row>
    <row r="22" spans="1:6" ht="12" customHeight="1" x14ac:dyDescent="0.25">
      <c r="A22" s="2" t="str">
        <f>"Oct "&amp;RIGHT(A6,4)</f>
        <v>Oct 2024</v>
      </c>
      <c r="B22" s="11">
        <v>409396.75</v>
      </c>
      <c r="C22" s="11">
        <v>531.87</v>
      </c>
      <c r="D22" s="11" t="s">
        <v>410</v>
      </c>
      <c r="E22" s="11" t="s">
        <v>410</v>
      </c>
      <c r="F22" s="11">
        <v>409928.62</v>
      </c>
    </row>
    <row r="23" spans="1:6" ht="12" customHeight="1" x14ac:dyDescent="0.25">
      <c r="A23" s="2" t="str">
        <f>"Nov "&amp;RIGHT(A6,4)</f>
        <v>Nov 2024</v>
      </c>
      <c r="B23" s="11" t="s">
        <v>410</v>
      </c>
      <c r="C23" s="11" t="s">
        <v>410</v>
      </c>
      <c r="D23" s="11" t="s">
        <v>410</v>
      </c>
      <c r="E23" s="11" t="s">
        <v>410</v>
      </c>
      <c r="F23" s="11" t="s">
        <v>410</v>
      </c>
    </row>
    <row r="24" spans="1:6" ht="12" customHeight="1" x14ac:dyDescent="0.25">
      <c r="A24" s="2" t="str">
        <f>"Dec "&amp;RIGHT(A6,4)</f>
        <v>Dec 2024</v>
      </c>
      <c r="B24" s="11" t="s">
        <v>410</v>
      </c>
      <c r="C24" s="11" t="s">
        <v>410</v>
      </c>
      <c r="D24" s="11" t="s">
        <v>410</v>
      </c>
      <c r="E24" s="11" t="s">
        <v>410</v>
      </c>
      <c r="F24" s="11" t="s">
        <v>410</v>
      </c>
    </row>
    <row r="25" spans="1:6" ht="12" customHeight="1" x14ac:dyDescent="0.25">
      <c r="A25" s="2" t="str">
        <f>"Jan "&amp;RIGHT(A6,4)+1</f>
        <v>Jan 2025</v>
      </c>
      <c r="B25" s="11" t="s">
        <v>410</v>
      </c>
      <c r="C25" s="11" t="s">
        <v>410</v>
      </c>
      <c r="D25" s="11" t="s">
        <v>410</v>
      </c>
      <c r="E25" s="11" t="s">
        <v>410</v>
      </c>
      <c r="F25" s="11" t="s">
        <v>410</v>
      </c>
    </row>
    <row r="26" spans="1:6" ht="12" customHeight="1" x14ac:dyDescent="0.25">
      <c r="A26" s="2" t="str">
        <f>"Feb "&amp;RIGHT(A6,4)+1</f>
        <v>Feb 2025</v>
      </c>
      <c r="B26" s="11" t="s">
        <v>410</v>
      </c>
      <c r="C26" s="11" t="s">
        <v>410</v>
      </c>
      <c r="D26" s="11" t="s">
        <v>410</v>
      </c>
      <c r="E26" s="11" t="s">
        <v>410</v>
      </c>
      <c r="F26" s="11" t="s">
        <v>410</v>
      </c>
    </row>
    <row r="27" spans="1:6" ht="12" customHeight="1" x14ac:dyDescent="0.25">
      <c r="A27" s="2" t="str">
        <f>"Mar "&amp;RIGHT(A6,4)+1</f>
        <v>Mar 2025</v>
      </c>
      <c r="B27" s="11" t="s">
        <v>410</v>
      </c>
      <c r="C27" s="11" t="s">
        <v>410</v>
      </c>
      <c r="D27" s="11" t="s">
        <v>410</v>
      </c>
      <c r="E27" s="11" t="s">
        <v>410</v>
      </c>
      <c r="F27" s="11" t="s">
        <v>410</v>
      </c>
    </row>
    <row r="28" spans="1:6" ht="12" customHeight="1" x14ac:dyDescent="0.25">
      <c r="A28" s="2" t="str">
        <f>"Apr "&amp;RIGHT(A6,4)+1</f>
        <v>Apr 2025</v>
      </c>
      <c r="B28" s="11" t="s">
        <v>410</v>
      </c>
      <c r="C28" s="11" t="s">
        <v>410</v>
      </c>
      <c r="D28" s="11" t="s">
        <v>410</v>
      </c>
      <c r="E28" s="11" t="s">
        <v>410</v>
      </c>
      <c r="F28" s="11" t="s">
        <v>410</v>
      </c>
    </row>
    <row r="29" spans="1:6" ht="12" customHeight="1" x14ac:dyDescent="0.25">
      <c r="A29" s="2" t="str">
        <f>"May "&amp;RIGHT(A6,4)+1</f>
        <v>May 2025</v>
      </c>
      <c r="B29" s="11" t="s">
        <v>410</v>
      </c>
      <c r="C29" s="11" t="s">
        <v>410</v>
      </c>
      <c r="D29" s="11" t="s">
        <v>410</v>
      </c>
      <c r="E29" s="11" t="s">
        <v>410</v>
      </c>
      <c r="F29" s="11" t="s">
        <v>410</v>
      </c>
    </row>
    <row r="30" spans="1:6" ht="12" customHeight="1" x14ac:dyDescent="0.25">
      <c r="A30" s="2" t="str">
        <f>"Jun "&amp;RIGHT(A6,4)+1</f>
        <v>Jun 2025</v>
      </c>
      <c r="B30" s="11" t="s">
        <v>410</v>
      </c>
      <c r="C30" s="11" t="s">
        <v>410</v>
      </c>
      <c r="D30" s="11" t="s">
        <v>410</v>
      </c>
      <c r="E30" s="11" t="s">
        <v>410</v>
      </c>
      <c r="F30" s="11" t="s">
        <v>410</v>
      </c>
    </row>
    <row r="31" spans="1:6" ht="12" customHeight="1" x14ac:dyDescent="0.25">
      <c r="A31" s="2" t="str">
        <f>"Jul "&amp;RIGHT(A6,4)+1</f>
        <v>Jul 2025</v>
      </c>
      <c r="B31" s="11" t="s">
        <v>410</v>
      </c>
      <c r="C31" s="11" t="s">
        <v>410</v>
      </c>
      <c r="D31" s="11" t="s">
        <v>410</v>
      </c>
      <c r="E31" s="11" t="s">
        <v>410</v>
      </c>
      <c r="F31" s="11" t="s">
        <v>410</v>
      </c>
    </row>
    <row r="32" spans="1:6" ht="12" customHeight="1" x14ac:dyDescent="0.25">
      <c r="A32" s="2" t="str">
        <f>"Aug "&amp;RIGHT(A6,4)+1</f>
        <v>Aug 2025</v>
      </c>
      <c r="B32" s="11" t="s">
        <v>410</v>
      </c>
      <c r="C32" s="11" t="s">
        <v>410</v>
      </c>
      <c r="D32" s="11" t="s">
        <v>410</v>
      </c>
      <c r="E32" s="11" t="s">
        <v>410</v>
      </c>
      <c r="F32" s="11" t="s">
        <v>410</v>
      </c>
    </row>
    <row r="33" spans="1:6" ht="12" customHeight="1" x14ac:dyDescent="0.25">
      <c r="A33" s="2" t="str">
        <f>"Sep "&amp;RIGHT(A6,4)+1</f>
        <v>Sep 2025</v>
      </c>
      <c r="B33" s="11" t="s">
        <v>410</v>
      </c>
      <c r="C33" s="11" t="s">
        <v>410</v>
      </c>
      <c r="D33" s="11" t="s">
        <v>410</v>
      </c>
      <c r="E33" s="11" t="s">
        <v>410</v>
      </c>
      <c r="F33" s="11" t="s">
        <v>410</v>
      </c>
    </row>
    <row r="34" spans="1:6" ht="12" customHeight="1" x14ac:dyDescent="0.25">
      <c r="A34" s="12" t="s">
        <v>55</v>
      </c>
      <c r="B34" s="13">
        <v>409396.75</v>
      </c>
      <c r="C34" s="13">
        <v>531.87</v>
      </c>
      <c r="D34" s="13" t="s">
        <v>410</v>
      </c>
      <c r="E34" s="13" t="s">
        <v>410</v>
      </c>
      <c r="F34" s="13">
        <v>409928.62</v>
      </c>
    </row>
    <row r="35" spans="1:6" ht="12" customHeight="1" x14ac:dyDescent="0.25">
      <c r="A35" s="14" t="str">
        <f>"Total "&amp;MID(A20,7,LEN(A20)-13)&amp;" Months"</f>
        <v>Total 1 Months</v>
      </c>
      <c r="B35" s="15">
        <v>409396.75</v>
      </c>
      <c r="C35" s="15">
        <v>531.87</v>
      </c>
      <c r="D35" s="15" t="s">
        <v>410</v>
      </c>
      <c r="E35" s="15" t="s">
        <v>410</v>
      </c>
      <c r="F35" s="15">
        <v>409928.62</v>
      </c>
    </row>
    <row r="36" spans="1:6" ht="12" customHeight="1" x14ac:dyDescent="0.25">
      <c r="A36" s="83"/>
      <c r="B36" s="83"/>
      <c r="C36" s="83"/>
      <c r="D36" s="83"/>
      <c r="E36" s="83"/>
    </row>
    <row r="37" spans="1:6" ht="84.75" customHeight="1" x14ac:dyDescent="0.25">
      <c r="A37" s="85" t="s">
        <v>334</v>
      </c>
      <c r="B37" s="85"/>
      <c r="C37" s="85"/>
      <c r="D37" s="85"/>
      <c r="E37" s="85"/>
      <c r="F37" s="85"/>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131</v>
      </c>
      <c r="B2" s="92"/>
      <c r="C2" s="92"/>
      <c r="D2" s="92"/>
      <c r="E2" s="92"/>
      <c r="F2" s="92"/>
      <c r="G2" s="92"/>
      <c r="H2" s="92"/>
      <c r="I2" s="1"/>
    </row>
    <row r="3" spans="1:9" ht="24" customHeight="1" x14ac:dyDescent="0.25">
      <c r="A3" s="94" t="s">
        <v>50</v>
      </c>
      <c r="B3" s="89" t="s">
        <v>132</v>
      </c>
      <c r="C3" s="89"/>
      <c r="D3" s="87"/>
      <c r="E3" s="86" t="s">
        <v>19</v>
      </c>
      <c r="F3" s="86" t="s">
        <v>133</v>
      </c>
      <c r="G3" s="86" t="s">
        <v>134</v>
      </c>
      <c r="H3" s="86" t="s">
        <v>135</v>
      </c>
      <c r="I3" s="88" t="s">
        <v>136</v>
      </c>
    </row>
    <row r="4" spans="1:9" ht="24" customHeight="1" x14ac:dyDescent="0.25">
      <c r="A4" s="95"/>
      <c r="B4" s="10" t="s">
        <v>137</v>
      </c>
      <c r="C4" s="10" t="s">
        <v>85</v>
      </c>
      <c r="D4" s="10" t="s">
        <v>55</v>
      </c>
      <c r="E4" s="87"/>
      <c r="F4" s="96"/>
      <c r="G4" s="87"/>
      <c r="H4" s="87"/>
      <c r="I4" s="89"/>
    </row>
    <row r="5" spans="1:9" ht="12" customHeight="1" x14ac:dyDescent="0.25">
      <c r="A5" s="1"/>
      <c r="B5" s="83" t="str">
        <f>REPT("-",90)&amp;" Dollars "&amp;REPT("-",140)</f>
        <v>------------------------------------------------------------------------------------------ Dollars --------------------------------------------------------------------------------------------------------------------------------------------</v>
      </c>
      <c r="C5" s="83"/>
      <c r="D5" s="83"/>
      <c r="E5" s="83"/>
      <c r="F5" s="83"/>
      <c r="G5" s="83"/>
      <c r="H5" s="83"/>
      <c r="I5" s="83"/>
    </row>
    <row r="6" spans="1:9" ht="12" customHeight="1" x14ac:dyDescent="0.25">
      <c r="A6" s="3" t="s">
        <v>411</v>
      </c>
    </row>
    <row r="7" spans="1:9" ht="12" customHeight="1" x14ac:dyDescent="0.25">
      <c r="A7" s="2" t="str">
        <f>"Oct "&amp;RIGHT(A6,4)-1</f>
        <v>Oct 2023</v>
      </c>
      <c r="B7" s="11">
        <v>273024784.93000001</v>
      </c>
      <c r="C7" s="11">
        <v>1543958797.1199999</v>
      </c>
      <c r="D7" s="11">
        <v>1816983582.05</v>
      </c>
      <c r="E7" s="11" t="s">
        <v>410</v>
      </c>
      <c r="F7" s="11">
        <v>642130506.70000005</v>
      </c>
      <c r="G7" s="11">
        <v>356439251.04000002</v>
      </c>
      <c r="H7" s="11">
        <v>25822.04</v>
      </c>
      <c r="I7" s="11">
        <v>2815579161.8299999</v>
      </c>
    </row>
    <row r="8" spans="1:9" ht="12" customHeight="1" x14ac:dyDescent="0.25">
      <c r="A8" s="2" t="str">
        <f>"Nov "&amp;RIGHT(A6,4)-1</f>
        <v>Nov 2023</v>
      </c>
      <c r="B8" s="11">
        <v>235674615.03999999</v>
      </c>
      <c r="C8" s="11">
        <v>1331687127.4400001</v>
      </c>
      <c r="D8" s="11">
        <v>1567361742.48</v>
      </c>
      <c r="E8" s="11" t="s">
        <v>410</v>
      </c>
      <c r="F8" s="11">
        <v>560232191.25999999</v>
      </c>
      <c r="G8" s="11">
        <v>320235618.13999999</v>
      </c>
      <c r="H8" s="11">
        <v>171611</v>
      </c>
      <c r="I8" s="11">
        <v>2448001162.8800001</v>
      </c>
    </row>
    <row r="9" spans="1:9" ht="12" customHeight="1" x14ac:dyDescent="0.25">
      <c r="A9" s="2" t="str">
        <f>"Dec "&amp;RIGHT(A6,4)-1</f>
        <v>Dec 2023</v>
      </c>
      <c r="B9" s="11">
        <v>187628380.78</v>
      </c>
      <c r="C9" s="11">
        <v>1051470934.21</v>
      </c>
      <c r="D9" s="11">
        <v>1239099314.99</v>
      </c>
      <c r="E9" s="11" t="s">
        <v>410</v>
      </c>
      <c r="F9" s="11">
        <v>438515526.16000003</v>
      </c>
      <c r="G9" s="11">
        <v>313104614.44999999</v>
      </c>
      <c r="H9" s="11">
        <v>3075790.65</v>
      </c>
      <c r="I9" s="11">
        <v>1993795246.25</v>
      </c>
    </row>
    <row r="10" spans="1:9" ht="12" customHeight="1" x14ac:dyDescent="0.25">
      <c r="A10" s="2" t="str">
        <f>"Jan "&amp;RIGHT(A6,4)</f>
        <v>Jan 2024</v>
      </c>
      <c r="B10" s="11">
        <v>231608392.22</v>
      </c>
      <c r="C10" s="11">
        <v>1302859868.0999999</v>
      </c>
      <c r="D10" s="11">
        <v>1534468260.3199999</v>
      </c>
      <c r="E10" s="11" t="s">
        <v>410</v>
      </c>
      <c r="F10" s="11">
        <v>517391494.85000002</v>
      </c>
      <c r="G10" s="11">
        <v>326899464.54000002</v>
      </c>
      <c r="H10" s="11">
        <v>175165.13</v>
      </c>
      <c r="I10" s="11">
        <v>2378934384.8400002</v>
      </c>
    </row>
    <row r="11" spans="1:9" ht="12" customHeight="1" x14ac:dyDescent="0.25">
      <c r="A11" s="2" t="str">
        <f>"Feb "&amp;RIGHT(A6,4)</f>
        <v>Feb 2024</v>
      </c>
      <c r="B11" s="11">
        <v>260110190.02000001</v>
      </c>
      <c r="C11" s="11">
        <v>1475351356.6700001</v>
      </c>
      <c r="D11" s="11">
        <v>1735461546.6900001</v>
      </c>
      <c r="E11" s="11" t="s">
        <v>410</v>
      </c>
      <c r="F11" s="11">
        <v>610631823.41999996</v>
      </c>
      <c r="G11" s="11">
        <v>351188461.94999999</v>
      </c>
      <c r="H11" s="11">
        <v>8595.66</v>
      </c>
      <c r="I11" s="11">
        <v>2697290427.7199998</v>
      </c>
    </row>
    <row r="12" spans="1:9" ht="12" customHeight="1" x14ac:dyDescent="0.25">
      <c r="A12" s="2" t="str">
        <f>"Mar "&amp;RIGHT(A6,4)</f>
        <v>Mar 2024</v>
      </c>
      <c r="B12" s="11">
        <v>229563399.06</v>
      </c>
      <c r="C12" s="11">
        <v>1302449425.72</v>
      </c>
      <c r="D12" s="11">
        <v>1532012824.78</v>
      </c>
      <c r="E12" s="11" t="s">
        <v>410</v>
      </c>
      <c r="F12" s="11">
        <v>545354618.39999998</v>
      </c>
      <c r="G12" s="11">
        <v>371984235</v>
      </c>
      <c r="H12" s="11">
        <v>2893410.32</v>
      </c>
      <c r="I12" s="11">
        <v>2452245088.5</v>
      </c>
    </row>
    <row r="13" spans="1:9" ht="12" customHeight="1" x14ac:dyDescent="0.25">
      <c r="A13" s="2" t="str">
        <f>"Apr "&amp;RIGHT(A6,4)</f>
        <v>Apr 2024</v>
      </c>
      <c r="B13" s="11">
        <v>264158820.25</v>
      </c>
      <c r="C13" s="11">
        <v>1499970969.8</v>
      </c>
      <c r="D13" s="11">
        <v>1764129790.05</v>
      </c>
      <c r="E13" s="11" t="s">
        <v>410</v>
      </c>
      <c r="F13" s="11">
        <v>623914887.02999997</v>
      </c>
      <c r="G13" s="11">
        <v>368454866.27999997</v>
      </c>
      <c r="H13" s="11">
        <v>30261.61</v>
      </c>
      <c r="I13" s="11">
        <v>2756529804.9699998</v>
      </c>
    </row>
    <row r="14" spans="1:9" ht="12" customHeight="1" x14ac:dyDescent="0.25">
      <c r="A14" s="2" t="str">
        <f>"May "&amp;RIGHT(A6,4)</f>
        <v>May 2024</v>
      </c>
      <c r="B14" s="11">
        <v>254113172.96000001</v>
      </c>
      <c r="C14" s="11">
        <v>1441463510.3199999</v>
      </c>
      <c r="D14" s="11">
        <v>1695576683.28</v>
      </c>
      <c r="E14" s="11" t="s">
        <v>410</v>
      </c>
      <c r="F14" s="11">
        <v>610318955.84000003</v>
      </c>
      <c r="G14" s="11">
        <v>358125438.80000001</v>
      </c>
      <c r="H14" s="11">
        <v>7499962.9299999997</v>
      </c>
      <c r="I14" s="11">
        <v>2671521040.8499999</v>
      </c>
    </row>
    <row r="15" spans="1:9" ht="12" customHeight="1" x14ac:dyDescent="0.25">
      <c r="A15" s="2" t="str">
        <f>"Jun "&amp;RIGHT(A6,4)</f>
        <v>Jun 2024</v>
      </c>
      <c r="B15" s="11">
        <v>46823740.640000001</v>
      </c>
      <c r="C15" s="11">
        <v>286442139.76999998</v>
      </c>
      <c r="D15" s="11">
        <v>333265880.41000003</v>
      </c>
      <c r="E15" s="11" t="s">
        <v>410</v>
      </c>
      <c r="F15" s="11">
        <v>133428798.03</v>
      </c>
      <c r="G15" s="11">
        <v>259138700.31999999</v>
      </c>
      <c r="H15" s="11">
        <v>212261478.19999999</v>
      </c>
      <c r="I15" s="11">
        <v>938094856.96000004</v>
      </c>
    </row>
    <row r="16" spans="1:9" ht="12" customHeight="1" x14ac:dyDescent="0.25">
      <c r="A16" s="2" t="str">
        <f>"Jul "&amp;RIGHT(A6,4)</f>
        <v>Jul 2024</v>
      </c>
      <c r="B16" s="11">
        <v>9486624.2699999996</v>
      </c>
      <c r="C16" s="11">
        <v>68050773.079999998</v>
      </c>
      <c r="D16" s="11">
        <v>77537397.349999994</v>
      </c>
      <c r="E16" s="11" t="s">
        <v>410</v>
      </c>
      <c r="F16" s="11">
        <v>35010562.460000001</v>
      </c>
      <c r="G16" s="11">
        <v>231213803.66</v>
      </c>
      <c r="H16" s="11">
        <v>290678794.16000003</v>
      </c>
      <c r="I16" s="11">
        <v>634440557.63</v>
      </c>
    </row>
    <row r="17" spans="1:9" ht="12" customHeight="1" x14ac:dyDescent="0.25">
      <c r="A17" s="2" t="str">
        <f>"Aug "&amp;RIGHT(A6,4)</f>
        <v>Aug 2024</v>
      </c>
      <c r="B17" s="11">
        <v>149206028.30000001</v>
      </c>
      <c r="C17" s="11">
        <v>891254098.64999998</v>
      </c>
      <c r="D17" s="11">
        <v>1040460126.95</v>
      </c>
      <c r="E17" s="11" t="s">
        <v>410</v>
      </c>
      <c r="F17" s="11">
        <v>355635465.32999998</v>
      </c>
      <c r="G17" s="11">
        <v>284866685.19999999</v>
      </c>
      <c r="H17" s="11">
        <v>109439920.68000001</v>
      </c>
      <c r="I17" s="11">
        <v>1790402198.1600001</v>
      </c>
    </row>
    <row r="18" spans="1:9" ht="12" customHeight="1" x14ac:dyDescent="0.25">
      <c r="A18" s="2" t="str">
        <f>"Sep "&amp;RIGHT(A6,4)</f>
        <v>Sep 2024</v>
      </c>
      <c r="B18" s="11">
        <v>279321836.94999999</v>
      </c>
      <c r="C18" s="11">
        <v>1592058810.1400001</v>
      </c>
      <c r="D18" s="11">
        <v>1871380647.0899999</v>
      </c>
      <c r="E18" s="11" t="s">
        <v>410</v>
      </c>
      <c r="F18" s="11">
        <v>653731466.79999995</v>
      </c>
      <c r="G18" s="11">
        <v>361978980.5</v>
      </c>
      <c r="H18" s="11">
        <v>55337833.310000002</v>
      </c>
      <c r="I18" s="11">
        <v>2942428927.6999998</v>
      </c>
    </row>
    <row r="19" spans="1:9" ht="12" customHeight="1" x14ac:dyDescent="0.25">
      <c r="A19" s="12" t="s">
        <v>55</v>
      </c>
      <c r="B19" s="13">
        <v>2420719985.4200001</v>
      </c>
      <c r="C19" s="13">
        <v>13787017811.02</v>
      </c>
      <c r="D19" s="13">
        <v>16207737796.440001</v>
      </c>
      <c r="E19" s="13" t="s">
        <v>410</v>
      </c>
      <c r="F19" s="13">
        <v>5726296296.2799997</v>
      </c>
      <c r="G19" s="13">
        <v>3903630119.8800001</v>
      </c>
      <c r="H19" s="13">
        <v>681598645.69000006</v>
      </c>
      <c r="I19" s="13">
        <v>26519262858.290001</v>
      </c>
    </row>
    <row r="20" spans="1:9" ht="12" customHeight="1" x14ac:dyDescent="0.25">
      <c r="A20" s="14" t="s">
        <v>412</v>
      </c>
      <c r="B20" s="15">
        <v>273024784.93000001</v>
      </c>
      <c r="C20" s="15">
        <v>1543958797.1199999</v>
      </c>
      <c r="D20" s="15">
        <v>1816983582.05</v>
      </c>
      <c r="E20" s="15" t="s">
        <v>410</v>
      </c>
      <c r="F20" s="15">
        <v>642130506.70000005</v>
      </c>
      <c r="G20" s="15">
        <v>356439251.04000002</v>
      </c>
      <c r="H20" s="15">
        <v>25822.04</v>
      </c>
      <c r="I20" s="15">
        <v>2815579161.8299999</v>
      </c>
    </row>
    <row r="21" spans="1:9" ht="12" customHeight="1" x14ac:dyDescent="0.25">
      <c r="A21" s="3" t="str">
        <f>"FY "&amp;RIGHT(A6,4)+1</f>
        <v>FY 2025</v>
      </c>
    </row>
    <row r="22" spans="1:9" ht="12" customHeight="1" x14ac:dyDescent="0.25">
      <c r="A22" s="2" t="str">
        <f>"Oct "&amp;RIGHT(A6,4)</f>
        <v>Oct 2024</v>
      </c>
      <c r="B22" s="11">
        <v>295793241.14999998</v>
      </c>
      <c r="C22" s="11">
        <v>1654186562.76</v>
      </c>
      <c r="D22" s="11">
        <v>1949979803.9100001</v>
      </c>
      <c r="E22" s="11" t="s">
        <v>410</v>
      </c>
      <c r="F22" s="11">
        <v>687493266.59000003</v>
      </c>
      <c r="G22" s="11">
        <v>351771062.43000001</v>
      </c>
      <c r="H22" s="11">
        <v>409396.75</v>
      </c>
      <c r="I22" s="11">
        <v>2989653529.6799998</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295793241.14999998</v>
      </c>
      <c r="C34" s="13">
        <v>1654186562.76</v>
      </c>
      <c r="D34" s="13">
        <v>1949979803.9100001</v>
      </c>
      <c r="E34" s="13" t="s">
        <v>410</v>
      </c>
      <c r="F34" s="13">
        <v>687493266.59000003</v>
      </c>
      <c r="G34" s="13">
        <v>351771062.43000001</v>
      </c>
      <c r="H34" s="13">
        <v>409396.75</v>
      </c>
      <c r="I34" s="13">
        <v>2989653529.6799998</v>
      </c>
    </row>
    <row r="35" spans="1:9" ht="12" customHeight="1" x14ac:dyDescent="0.25">
      <c r="A35" s="14" t="str">
        <f>"Total "&amp;MID(A20,7,LEN(A20)-13)&amp;" Months"</f>
        <v>Total 1 Months</v>
      </c>
      <c r="B35" s="15">
        <v>295793241.14999998</v>
      </c>
      <c r="C35" s="15">
        <v>1654186562.76</v>
      </c>
      <c r="D35" s="15">
        <v>1949979803.9100001</v>
      </c>
      <c r="E35" s="15" t="s">
        <v>410</v>
      </c>
      <c r="F35" s="15">
        <v>687493266.59000003</v>
      </c>
      <c r="G35" s="15">
        <v>351771062.43000001</v>
      </c>
      <c r="H35" s="15">
        <v>409396.75</v>
      </c>
      <c r="I35" s="15">
        <v>2989653529.6799998</v>
      </c>
    </row>
    <row r="36" spans="1:9" ht="12" customHeight="1" x14ac:dyDescent="0.25">
      <c r="A36" s="83"/>
      <c r="B36" s="83"/>
      <c r="C36" s="83"/>
      <c r="D36" s="83"/>
      <c r="E36" s="83"/>
      <c r="F36" s="83"/>
      <c r="G36" s="83"/>
      <c r="H36" s="83"/>
    </row>
    <row r="37" spans="1:9" ht="70" customHeight="1" x14ac:dyDescent="0.25">
      <c r="A37" s="133"/>
      <c r="B37" s="134"/>
      <c r="C37" s="134"/>
      <c r="D37" s="134"/>
      <c r="E37" s="134"/>
      <c r="F37" s="134"/>
      <c r="G37" s="134"/>
      <c r="H37" s="134"/>
      <c r="I37" s="134"/>
    </row>
  </sheetData>
  <mergeCells count="12">
    <mergeCell ref="A1:H1"/>
    <mergeCell ref="A2:H2"/>
    <mergeCell ref="H3:H4"/>
    <mergeCell ref="I3:I4"/>
    <mergeCell ref="B5:I5"/>
    <mergeCell ref="A36:H36"/>
    <mergeCell ref="A37:I37"/>
    <mergeCell ref="G3:G4"/>
    <mergeCell ref="A3:A4"/>
    <mergeCell ref="B3:D3"/>
    <mergeCell ref="E3:E4"/>
    <mergeCell ref="F3:F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2.5" x14ac:dyDescent="0.25"/>
  <cols>
    <col min="1" max="6" width="11.453125" customWidth="1"/>
    <col min="7" max="7" width="12.453125" customWidth="1"/>
    <col min="8" max="9" width="11.453125" customWidth="1"/>
    <col min="14" max="14" width="8.81640625" customWidth="1"/>
  </cols>
  <sheetData>
    <row r="1" spans="1:18" ht="12" customHeight="1" x14ac:dyDescent="0.25">
      <c r="A1" s="90" t="s">
        <v>421</v>
      </c>
      <c r="B1" s="90"/>
      <c r="C1" s="90"/>
      <c r="D1" s="90"/>
      <c r="E1" s="90"/>
      <c r="F1" s="90"/>
      <c r="G1" s="90"/>
      <c r="H1" s="90"/>
      <c r="I1" s="81">
        <v>45667</v>
      </c>
      <c r="J1" s="85"/>
      <c r="K1" s="85"/>
      <c r="L1" s="85"/>
      <c r="M1" s="85"/>
      <c r="N1" s="85"/>
      <c r="O1" s="85"/>
      <c r="P1" s="85"/>
      <c r="Q1" s="85"/>
      <c r="R1" s="135"/>
    </row>
    <row r="2" spans="1:18" ht="12" customHeight="1" x14ac:dyDescent="0.25">
      <c r="A2" s="92" t="s">
        <v>229</v>
      </c>
      <c r="B2" s="92"/>
      <c r="C2" s="92"/>
      <c r="D2" s="92"/>
      <c r="E2" s="92"/>
      <c r="F2" s="92"/>
      <c r="G2" s="92"/>
      <c r="H2" s="92"/>
      <c r="I2" s="1"/>
    </row>
    <row r="3" spans="1:18" ht="24" customHeight="1" x14ac:dyDescent="0.25">
      <c r="A3" s="94" t="s">
        <v>50</v>
      </c>
      <c r="B3" s="86" t="s">
        <v>132</v>
      </c>
      <c r="C3" s="86" t="s">
        <v>19</v>
      </c>
      <c r="D3" s="86" t="s">
        <v>133</v>
      </c>
      <c r="E3" s="86" t="s">
        <v>134</v>
      </c>
      <c r="F3" s="86" t="s">
        <v>135</v>
      </c>
      <c r="G3" s="86" t="s">
        <v>230</v>
      </c>
      <c r="H3" s="86" t="s">
        <v>231</v>
      </c>
      <c r="I3" s="88" t="s">
        <v>138</v>
      </c>
    </row>
    <row r="4" spans="1:18" ht="24" customHeight="1" x14ac:dyDescent="0.25">
      <c r="A4" s="95"/>
      <c r="B4" s="87"/>
      <c r="C4" s="87"/>
      <c r="D4" s="87"/>
      <c r="E4" s="87"/>
      <c r="F4" s="87"/>
      <c r="G4" s="87"/>
      <c r="H4" s="87"/>
      <c r="I4" s="89"/>
    </row>
    <row r="5" spans="1:18" ht="12" customHeight="1" x14ac:dyDescent="0.25">
      <c r="A5" s="1"/>
      <c r="B5" s="83" t="str">
        <f>REPT("-",90)&amp;" Dollars "&amp;REPT("-",94)</f>
        <v>------------------------------------------------------------------------------------------ Dollars ----------------------------------------------------------------------------------------------</v>
      </c>
      <c r="C5" s="83"/>
      <c r="D5" s="83"/>
      <c r="E5" s="83"/>
      <c r="F5" s="83"/>
      <c r="G5" s="83"/>
      <c r="H5" s="83"/>
      <c r="I5" s="83"/>
    </row>
    <row r="6" spans="1:18" ht="12" customHeight="1" x14ac:dyDescent="0.25">
      <c r="A6" s="3" t="s">
        <v>411</v>
      </c>
    </row>
    <row r="7" spans="1:18" ht="12" customHeight="1" x14ac:dyDescent="0.25">
      <c r="A7" s="2" t="str">
        <f>"Oct "&amp;RIGHT(A6,4)-1</f>
        <v>Oct 2023</v>
      </c>
      <c r="B7" s="11">
        <v>2015935995.7249999</v>
      </c>
      <c r="C7" s="11" t="s">
        <v>410</v>
      </c>
      <c r="D7" s="11">
        <v>642130506.70000005</v>
      </c>
      <c r="E7" s="11">
        <v>356631951.13999999</v>
      </c>
      <c r="F7" s="11">
        <v>109905.91</v>
      </c>
      <c r="G7" s="11" t="s">
        <v>410</v>
      </c>
      <c r="H7" s="11" t="s">
        <v>410</v>
      </c>
      <c r="I7" s="11">
        <v>3014808359.4749999</v>
      </c>
    </row>
    <row r="8" spans="1:18" ht="12" customHeight="1" x14ac:dyDescent="0.25">
      <c r="A8" s="2" t="str">
        <f>"Nov "&amp;RIGHT(A6,4)-1</f>
        <v>Nov 2023</v>
      </c>
      <c r="B8" s="11">
        <v>1722925606.5150001</v>
      </c>
      <c r="C8" s="11" t="s">
        <v>410</v>
      </c>
      <c r="D8" s="11">
        <v>560232191.25999999</v>
      </c>
      <c r="E8" s="11">
        <v>320301145.26999998</v>
      </c>
      <c r="F8" s="11">
        <v>249447.67999999999</v>
      </c>
      <c r="G8" s="11" t="s">
        <v>410</v>
      </c>
      <c r="H8" s="11" t="s">
        <v>410</v>
      </c>
      <c r="I8" s="11">
        <v>2603708390.7249999</v>
      </c>
    </row>
    <row r="9" spans="1:18" ht="12" customHeight="1" x14ac:dyDescent="0.25">
      <c r="A9" s="2" t="str">
        <f>"Dec "&amp;RIGHT(A6,4)-1</f>
        <v>Dec 2023</v>
      </c>
      <c r="B9" s="11">
        <v>1362471937.2950001</v>
      </c>
      <c r="C9" s="11" t="s">
        <v>410</v>
      </c>
      <c r="D9" s="11">
        <v>438515526.16000003</v>
      </c>
      <c r="E9" s="11">
        <v>356388915.67000002</v>
      </c>
      <c r="F9" s="11">
        <v>3075790.65</v>
      </c>
      <c r="G9" s="11">
        <v>38431568</v>
      </c>
      <c r="H9" s="11">
        <v>103175217</v>
      </c>
      <c r="I9" s="11">
        <v>2302058954.7750001</v>
      </c>
    </row>
    <row r="10" spans="1:18" ht="12" customHeight="1" x14ac:dyDescent="0.25">
      <c r="A10" s="2" t="str">
        <f>"Jan "&amp;RIGHT(A6,4)</f>
        <v>Jan 2024</v>
      </c>
      <c r="B10" s="11">
        <v>1703167103.095</v>
      </c>
      <c r="C10" s="11" t="s">
        <v>410</v>
      </c>
      <c r="D10" s="11">
        <v>517391494.85000002</v>
      </c>
      <c r="E10" s="11">
        <v>327045915.38</v>
      </c>
      <c r="F10" s="11">
        <v>230696.36</v>
      </c>
      <c r="G10" s="11" t="s">
        <v>410</v>
      </c>
      <c r="H10" s="11" t="s">
        <v>410</v>
      </c>
      <c r="I10" s="11">
        <v>2547835209.6849999</v>
      </c>
    </row>
    <row r="11" spans="1:18" ht="12" customHeight="1" x14ac:dyDescent="0.25">
      <c r="A11" s="2" t="str">
        <f>"Feb "&amp;RIGHT(A6,4)</f>
        <v>Feb 2024</v>
      </c>
      <c r="B11" s="11">
        <v>1858465602.4749999</v>
      </c>
      <c r="C11" s="11" t="s">
        <v>410</v>
      </c>
      <c r="D11" s="11">
        <v>610631823.41999996</v>
      </c>
      <c r="E11" s="11">
        <v>351423454.54000002</v>
      </c>
      <c r="F11" s="11">
        <v>118841.91</v>
      </c>
      <c r="G11" s="11" t="s">
        <v>410</v>
      </c>
      <c r="H11" s="11" t="s">
        <v>410</v>
      </c>
      <c r="I11" s="11">
        <v>2820639722.3449998</v>
      </c>
    </row>
    <row r="12" spans="1:18" ht="12" customHeight="1" x14ac:dyDescent="0.25">
      <c r="A12" s="2" t="str">
        <f>"Mar "&amp;RIGHT(A6,4)</f>
        <v>Mar 2024</v>
      </c>
      <c r="B12" s="11">
        <v>1642129827.915</v>
      </c>
      <c r="C12" s="11" t="s">
        <v>410</v>
      </c>
      <c r="D12" s="11">
        <v>545354618.39999998</v>
      </c>
      <c r="E12" s="11">
        <v>410704679.86000001</v>
      </c>
      <c r="F12" s="11">
        <v>3094676.13</v>
      </c>
      <c r="G12" s="11">
        <v>88845189</v>
      </c>
      <c r="H12" s="11">
        <v>53608393</v>
      </c>
      <c r="I12" s="11">
        <v>2743737384.3049998</v>
      </c>
    </row>
    <row r="13" spans="1:18" ht="12" customHeight="1" x14ac:dyDescent="0.25">
      <c r="A13" s="2" t="str">
        <f>"Apr "&amp;RIGHT(A6,4)</f>
        <v>Apr 2024</v>
      </c>
      <c r="B13" s="11">
        <v>1838802621.895</v>
      </c>
      <c r="C13" s="11" t="s">
        <v>410</v>
      </c>
      <c r="D13" s="11">
        <v>623914887.02999997</v>
      </c>
      <c r="E13" s="11">
        <v>368555586.14999998</v>
      </c>
      <c r="F13" s="11">
        <v>144643.71</v>
      </c>
      <c r="G13" s="11" t="s">
        <v>410</v>
      </c>
      <c r="H13" s="11" t="s">
        <v>410</v>
      </c>
      <c r="I13" s="11">
        <v>2831417738.7849998</v>
      </c>
    </row>
    <row r="14" spans="1:18" ht="12" customHeight="1" x14ac:dyDescent="0.25">
      <c r="A14" s="2" t="str">
        <f>"May "&amp;RIGHT(A6,4)</f>
        <v>May 2024</v>
      </c>
      <c r="B14" s="11">
        <v>1731108621.3199999</v>
      </c>
      <c r="C14" s="11" t="s">
        <v>410</v>
      </c>
      <c r="D14" s="11">
        <v>610318955.84000003</v>
      </c>
      <c r="E14" s="11">
        <v>358345758.80000001</v>
      </c>
      <c r="F14" s="11">
        <v>7290005.8600000003</v>
      </c>
      <c r="G14" s="11" t="s">
        <v>410</v>
      </c>
      <c r="H14" s="11" t="s">
        <v>410</v>
      </c>
      <c r="I14" s="11">
        <v>2707063341.8200002</v>
      </c>
    </row>
    <row r="15" spans="1:18" ht="12" customHeight="1" x14ac:dyDescent="0.25">
      <c r="A15" s="2" t="str">
        <f>"Jun "&amp;RIGHT(A6,4)</f>
        <v>Jun 2024</v>
      </c>
      <c r="B15" s="11">
        <v>371278347.49000001</v>
      </c>
      <c r="C15" s="11" t="s">
        <v>410</v>
      </c>
      <c r="D15" s="11">
        <v>133428798.03</v>
      </c>
      <c r="E15" s="11">
        <v>312149682.31999999</v>
      </c>
      <c r="F15" s="11">
        <v>212367316.33000001</v>
      </c>
      <c r="G15" s="11">
        <v>85767165</v>
      </c>
      <c r="H15" s="11">
        <v>49917406</v>
      </c>
      <c r="I15" s="11">
        <v>1164908715.1700001</v>
      </c>
    </row>
    <row r="16" spans="1:18" ht="12" customHeight="1" x14ac:dyDescent="0.25">
      <c r="A16" s="2" t="str">
        <f>"Jul "&amp;RIGHT(A6,4)</f>
        <v>Jul 2024</v>
      </c>
      <c r="B16" s="11">
        <v>231511196.22999999</v>
      </c>
      <c r="C16" s="11" t="s">
        <v>410</v>
      </c>
      <c r="D16" s="11">
        <v>35010562.460000001</v>
      </c>
      <c r="E16" s="11">
        <v>231278648.47</v>
      </c>
      <c r="F16" s="11">
        <v>290735323.54000002</v>
      </c>
      <c r="G16" s="11" t="s">
        <v>410</v>
      </c>
      <c r="H16" s="11" t="s">
        <v>410</v>
      </c>
      <c r="I16" s="11">
        <v>788535730.70000005</v>
      </c>
    </row>
    <row r="17" spans="1:9" ht="12" customHeight="1" x14ac:dyDescent="0.25">
      <c r="A17" s="2" t="str">
        <f>"Aug "&amp;RIGHT(A6,4)</f>
        <v>Aug 2024</v>
      </c>
      <c r="B17" s="11">
        <v>1232884188.77</v>
      </c>
      <c r="C17" s="11" t="s">
        <v>410</v>
      </c>
      <c r="D17" s="11">
        <v>355635465.32999998</v>
      </c>
      <c r="E17" s="11">
        <v>285061738.58999997</v>
      </c>
      <c r="F17" s="11">
        <v>109483133.04000001</v>
      </c>
      <c r="G17" s="11" t="s">
        <v>410</v>
      </c>
      <c r="H17" s="11" t="s">
        <v>410</v>
      </c>
      <c r="I17" s="11">
        <v>1983064525.73</v>
      </c>
    </row>
    <row r="18" spans="1:9" ht="12" customHeight="1" x14ac:dyDescent="0.25">
      <c r="A18" s="2" t="str">
        <f>"Sep "&amp;RIGHT(A6,4)</f>
        <v>Sep 2024</v>
      </c>
      <c r="B18" s="11">
        <v>2048109965.74</v>
      </c>
      <c r="C18" s="11" t="s">
        <v>410</v>
      </c>
      <c r="D18" s="11">
        <v>653731466.79999995</v>
      </c>
      <c r="E18" s="11">
        <v>402720085.76999998</v>
      </c>
      <c r="F18" s="11">
        <v>55350888.240000002</v>
      </c>
      <c r="G18" s="11">
        <v>136969711.33329999</v>
      </c>
      <c r="H18" s="11">
        <v>18168521</v>
      </c>
      <c r="I18" s="11">
        <v>3315050638.8832998</v>
      </c>
    </row>
    <row r="19" spans="1:9" ht="12" customHeight="1" x14ac:dyDescent="0.25">
      <c r="A19" s="12" t="s">
        <v>55</v>
      </c>
      <c r="B19" s="13">
        <v>17758791014.465</v>
      </c>
      <c r="C19" s="13" t="s">
        <v>410</v>
      </c>
      <c r="D19" s="13">
        <v>5726296296.2799997</v>
      </c>
      <c r="E19" s="13">
        <v>4080607561.96</v>
      </c>
      <c r="F19" s="13">
        <v>682250669.36000001</v>
      </c>
      <c r="G19" s="13">
        <v>350013633.33329999</v>
      </c>
      <c r="H19" s="13">
        <v>224869537</v>
      </c>
      <c r="I19" s="13">
        <v>28822828712.3983</v>
      </c>
    </row>
    <row r="20" spans="1:9" ht="12" customHeight="1" x14ac:dyDescent="0.25">
      <c r="A20" s="14" t="s">
        <v>412</v>
      </c>
      <c r="B20" s="15">
        <v>2015935995.7249999</v>
      </c>
      <c r="C20" s="15" t="s">
        <v>410</v>
      </c>
      <c r="D20" s="15">
        <v>642130506.70000005</v>
      </c>
      <c r="E20" s="15">
        <v>356631951.13999999</v>
      </c>
      <c r="F20" s="15">
        <v>109905.91</v>
      </c>
      <c r="G20" s="15" t="s">
        <v>410</v>
      </c>
      <c r="H20" s="15" t="s">
        <v>410</v>
      </c>
      <c r="I20" s="15">
        <v>3014808359.4749999</v>
      </c>
    </row>
    <row r="21" spans="1:9" ht="12" customHeight="1" x14ac:dyDescent="0.25">
      <c r="A21" s="3" t="str">
        <f>"FY "&amp;RIGHT(A6,4)+1</f>
        <v>FY 2025</v>
      </c>
    </row>
    <row r="22" spans="1:9" ht="12" customHeight="1" x14ac:dyDescent="0.25">
      <c r="A22" s="2" t="str">
        <f>"Oct "&amp;RIGHT(A6,4)</f>
        <v>Oct 2024</v>
      </c>
      <c r="B22" s="11">
        <v>2177103803.77</v>
      </c>
      <c r="C22" s="11" t="s">
        <v>410</v>
      </c>
      <c r="D22" s="11">
        <v>687493266.59000003</v>
      </c>
      <c r="E22" s="11">
        <v>351913420.64999998</v>
      </c>
      <c r="F22" s="11">
        <v>409928.62</v>
      </c>
      <c r="G22" s="11" t="s">
        <v>410</v>
      </c>
      <c r="H22" s="11" t="s">
        <v>410</v>
      </c>
      <c r="I22" s="11">
        <v>3216920419.6300001</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2177103803.77</v>
      </c>
      <c r="C34" s="13" t="s">
        <v>410</v>
      </c>
      <c r="D34" s="13">
        <v>687493266.59000003</v>
      </c>
      <c r="E34" s="13">
        <v>351913420.64999998</v>
      </c>
      <c r="F34" s="13">
        <v>409928.62</v>
      </c>
      <c r="G34" s="13" t="s">
        <v>410</v>
      </c>
      <c r="H34" s="13" t="s">
        <v>410</v>
      </c>
      <c r="I34" s="13">
        <v>3216920419.6300001</v>
      </c>
    </row>
    <row r="35" spans="1:9" ht="12" customHeight="1" x14ac:dyDescent="0.25">
      <c r="A35" s="14" t="str">
        <f>"Total "&amp;MID(A20,7,LEN(A20)-13)&amp;" Months"</f>
        <v>Total 1 Months</v>
      </c>
      <c r="B35" s="15">
        <v>2177103803.77</v>
      </c>
      <c r="C35" s="15" t="s">
        <v>410</v>
      </c>
      <c r="D35" s="15">
        <v>687493266.59000003</v>
      </c>
      <c r="E35" s="15">
        <v>351913420.64999998</v>
      </c>
      <c r="F35" s="15">
        <v>409928.62</v>
      </c>
      <c r="G35" s="15" t="s">
        <v>410</v>
      </c>
      <c r="H35" s="15" t="s">
        <v>410</v>
      </c>
      <c r="I35" s="15">
        <v>3216920419.6300001</v>
      </c>
    </row>
    <row r="36" spans="1:9" ht="12" customHeight="1" x14ac:dyDescent="0.25">
      <c r="A36" s="83"/>
      <c r="B36" s="83"/>
      <c r="C36" s="83"/>
      <c r="D36" s="83"/>
      <c r="E36" s="83"/>
      <c r="F36" s="83"/>
      <c r="G36" s="83"/>
      <c r="H36" s="83"/>
    </row>
    <row r="37" spans="1:9" ht="333" customHeight="1" x14ac:dyDescent="0.25">
      <c r="A37" s="85" t="s">
        <v>398</v>
      </c>
      <c r="B37" s="85"/>
      <c r="C37" s="85"/>
      <c r="D37" s="85"/>
      <c r="E37" s="85"/>
      <c r="F37" s="85"/>
      <c r="G37" s="85"/>
      <c r="H37" s="85"/>
      <c r="I37" s="135"/>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workbookViewId="0">
      <selection sqref="A1:J1"/>
    </sheetView>
  </sheetViews>
  <sheetFormatPr defaultRowHeight="12.5" x14ac:dyDescent="0.25"/>
  <cols>
    <col min="1" max="1" width="11.453125" customWidth="1"/>
    <col min="2" max="2" width="11.54296875" customWidth="1"/>
    <col min="3" max="7" width="11.453125" customWidth="1"/>
    <col min="8" max="8" width="12.453125" customWidth="1"/>
    <col min="9" max="9" width="11.453125" customWidth="1"/>
    <col min="10" max="11" width="15.54296875" customWidth="1"/>
  </cols>
  <sheetData>
    <row r="1" spans="1:11" ht="12" customHeight="1" x14ac:dyDescent="0.3">
      <c r="A1" s="90" t="s">
        <v>421</v>
      </c>
      <c r="B1" s="90"/>
      <c r="C1" s="90"/>
      <c r="D1" s="90"/>
      <c r="E1" s="90"/>
      <c r="F1" s="90"/>
      <c r="G1" s="90"/>
      <c r="H1" s="90"/>
      <c r="I1" s="90"/>
      <c r="J1" s="91"/>
      <c r="K1" s="81">
        <v>45667</v>
      </c>
    </row>
    <row r="2" spans="1:11" ht="12" customHeight="1" x14ac:dyDescent="0.3">
      <c r="A2" s="92" t="s">
        <v>329</v>
      </c>
      <c r="B2" s="92"/>
      <c r="C2" s="92"/>
      <c r="D2" s="92"/>
      <c r="E2" s="92"/>
      <c r="F2" s="92"/>
      <c r="G2" s="92"/>
      <c r="H2" s="92"/>
      <c r="I2" s="92"/>
      <c r="J2" s="93"/>
      <c r="K2" s="1"/>
    </row>
    <row r="3" spans="1:11" ht="24" customHeight="1" x14ac:dyDescent="0.25">
      <c r="A3" s="94" t="s">
        <v>50</v>
      </c>
      <c r="B3" s="86" t="s">
        <v>330</v>
      </c>
      <c r="C3" s="86" t="s">
        <v>51</v>
      </c>
      <c r="D3" s="86" t="s">
        <v>52</v>
      </c>
      <c r="E3" s="89" t="s">
        <v>53</v>
      </c>
      <c r="F3" s="87"/>
      <c r="G3" s="86" t="s">
        <v>193</v>
      </c>
      <c r="H3" s="86" t="s">
        <v>320</v>
      </c>
      <c r="I3" s="86" t="s">
        <v>268</v>
      </c>
      <c r="J3" s="86" t="s">
        <v>367</v>
      </c>
      <c r="K3" s="88" t="s">
        <v>54</v>
      </c>
    </row>
    <row r="4" spans="1:11" ht="24" customHeight="1" x14ac:dyDescent="0.25">
      <c r="A4" s="95"/>
      <c r="B4" s="87"/>
      <c r="C4" s="87"/>
      <c r="D4" s="87"/>
      <c r="E4" s="10" t="s">
        <v>192</v>
      </c>
      <c r="F4" s="10" t="s">
        <v>348</v>
      </c>
      <c r="G4" s="87"/>
      <c r="H4" s="87"/>
      <c r="I4" s="87"/>
      <c r="J4" s="96"/>
      <c r="K4" s="89"/>
    </row>
    <row r="5" spans="1:11" ht="12" customHeight="1" x14ac:dyDescent="0.25">
      <c r="A5" s="1"/>
      <c r="B5" s="83" t="str">
        <f>REPT("-",125)&amp;" Dollars "&amp;REPT("-",135)</f>
        <v>----------------------------------------------------------------------------------------------------------------------------- Dollars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7876591858</v>
      </c>
      <c r="C7" s="11">
        <v>3014808359.4749999</v>
      </c>
      <c r="D7" s="11">
        <v>489700.61249999999</v>
      </c>
      <c r="E7" s="11">
        <v>1094148959</v>
      </c>
      <c r="F7" s="11">
        <v>26249317.394699998</v>
      </c>
      <c r="G7" s="11">
        <v>273356067.2184</v>
      </c>
      <c r="H7" s="11">
        <v>8761175</v>
      </c>
      <c r="I7" s="11">
        <v>246850166</v>
      </c>
      <c r="J7" s="11" t="s">
        <v>410</v>
      </c>
      <c r="K7" s="11">
        <v>12541255602.7006</v>
      </c>
    </row>
    <row r="8" spans="1:11" ht="12" customHeight="1" x14ac:dyDescent="0.25">
      <c r="A8" s="2" t="str">
        <f>"Nov "&amp;RIGHT(A6,4)-1</f>
        <v>Nov 2023</v>
      </c>
      <c r="B8" s="11">
        <v>7850331069</v>
      </c>
      <c r="C8" s="11">
        <v>2603708390.7249999</v>
      </c>
      <c r="D8" s="11">
        <v>424355.71</v>
      </c>
      <c r="E8" s="11">
        <v>471133995</v>
      </c>
      <c r="F8" s="11">
        <v>26489110.8695</v>
      </c>
      <c r="G8" s="11">
        <v>224300581.34830001</v>
      </c>
      <c r="H8" s="11">
        <v>16758395</v>
      </c>
      <c r="I8" s="11">
        <v>246850166</v>
      </c>
      <c r="J8" s="11" t="s">
        <v>410</v>
      </c>
      <c r="K8" s="11">
        <v>11439996063.6528</v>
      </c>
    </row>
    <row r="9" spans="1:11" ht="12" customHeight="1" x14ac:dyDescent="0.25">
      <c r="A9" s="2" t="str">
        <f>"Dec "&amp;RIGHT(A6,4)-1</f>
        <v>Dec 2023</v>
      </c>
      <c r="B9" s="11">
        <v>9273506041</v>
      </c>
      <c r="C9" s="11">
        <v>2302058954.7750001</v>
      </c>
      <c r="D9" s="11">
        <v>336731.64250000002</v>
      </c>
      <c r="E9" s="11">
        <v>607529889</v>
      </c>
      <c r="F9" s="11">
        <v>47789349.512100004</v>
      </c>
      <c r="G9" s="11">
        <v>216528991.9686</v>
      </c>
      <c r="H9" s="11">
        <v>12838542</v>
      </c>
      <c r="I9" s="11">
        <v>258370807</v>
      </c>
      <c r="J9" s="11" t="s">
        <v>410</v>
      </c>
      <c r="K9" s="11">
        <v>12718959306.898199</v>
      </c>
    </row>
    <row r="10" spans="1:11" ht="12" customHeight="1" x14ac:dyDescent="0.25">
      <c r="A10" s="2" t="str">
        <f>"Jan "&amp;RIGHT(A6,4)</f>
        <v>Jan 2024</v>
      </c>
      <c r="B10" s="11">
        <v>7776944177</v>
      </c>
      <c r="C10" s="11">
        <v>2547835209.6849999</v>
      </c>
      <c r="D10" s="11">
        <v>398948.72249999997</v>
      </c>
      <c r="E10" s="11">
        <v>584608589</v>
      </c>
      <c r="F10" s="11">
        <v>26109410.269200001</v>
      </c>
      <c r="G10" s="11">
        <v>171915383.23719999</v>
      </c>
      <c r="H10" s="11">
        <v>14170363</v>
      </c>
      <c r="I10" s="11">
        <v>246850166</v>
      </c>
      <c r="J10" s="11" t="s">
        <v>410</v>
      </c>
      <c r="K10" s="11">
        <v>11368832246.9139</v>
      </c>
    </row>
    <row r="11" spans="1:11" ht="12" customHeight="1" x14ac:dyDescent="0.25">
      <c r="A11" s="2" t="str">
        <f>"Feb "&amp;RIGHT(A6,4)</f>
        <v>Feb 2024</v>
      </c>
      <c r="B11" s="11">
        <v>7584406069</v>
      </c>
      <c r="C11" s="11">
        <v>2820639722.3449998</v>
      </c>
      <c r="D11" s="11">
        <v>457503.04249999998</v>
      </c>
      <c r="E11" s="11">
        <v>522166025.5</v>
      </c>
      <c r="F11" s="11">
        <v>25724237.5436</v>
      </c>
      <c r="G11" s="11">
        <v>165881426.63440001</v>
      </c>
      <c r="H11" s="11">
        <v>15001848</v>
      </c>
      <c r="I11" s="11">
        <v>246850166</v>
      </c>
      <c r="J11" s="11" t="s">
        <v>410</v>
      </c>
      <c r="K11" s="11">
        <v>11381126998.0655</v>
      </c>
    </row>
    <row r="12" spans="1:11" ht="12" customHeight="1" x14ac:dyDescent="0.25">
      <c r="A12" s="2" t="str">
        <f>"Mar "&amp;RIGHT(A6,4)</f>
        <v>Mar 2024</v>
      </c>
      <c r="B12" s="11">
        <v>9103149056</v>
      </c>
      <c r="C12" s="11">
        <v>2743737384.3049998</v>
      </c>
      <c r="D12" s="11">
        <v>392654.1</v>
      </c>
      <c r="E12" s="11">
        <v>559191674.5</v>
      </c>
      <c r="F12" s="11">
        <v>38001768.861100003</v>
      </c>
      <c r="G12" s="11">
        <v>203162197.1663</v>
      </c>
      <c r="H12" s="11">
        <v>13552679</v>
      </c>
      <c r="I12" s="11">
        <v>256562627</v>
      </c>
      <c r="J12" s="11" t="s">
        <v>410</v>
      </c>
      <c r="K12" s="11">
        <v>12917750040.9324</v>
      </c>
    </row>
    <row r="13" spans="1:11" ht="12" customHeight="1" x14ac:dyDescent="0.25">
      <c r="A13" s="2" t="str">
        <f>"Apr "&amp;RIGHT(A6,4)</f>
        <v>Apr 2024</v>
      </c>
      <c r="B13" s="11">
        <v>7594180831</v>
      </c>
      <c r="C13" s="11">
        <v>2831417738.7849998</v>
      </c>
      <c r="D13" s="11">
        <v>468795.495</v>
      </c>
      <c r="E13" s="11">
        <v>548756992.5</v>
      </c>
      <c r="F13" s="11">
        <v>27387384.980700001</v>
      </c>
      <c r="G13" s="11">
        <v>211312791.00780001</v>
      </c>
      <c r="H13" s="11">
        <v>13823534</v>
      </c>
      <c r="I13" s="11">
        <v>246850166</v>
      </c>
      <c r="J13" s="11" t="s">
        <v>410</v>
      </c>
      <c r="K13" s="11">
        <v>11474198233.768499</v>
      </c>
    </row>
    <row r="14" spans="1:11" ht="12" customHeight="1" x14ac:dyDescent="0.25">
      <c r="A14" s="2" t="str">
        <f>"May "&amp;RIGHT(A6,4)</f>
        <v>May 2024</v>
      </c>
      <c r="B14" s="11">
        <v>7761279971</v>
      </c>
      <c r="C14" s="11">
        <v>2707063341.8200002</v>
      </c>
      <c r="D14" s="11">
        <v>455659.6825</v>
      </c>
      <c r="E14" s="11">
        <v>537207928.5</v>
      </c>
      <c r="F14" s="11">
        <v>26111589.418699998</v>
      </c>
      <c r="G14" s="11">
        <v>189789706.63620001</v>
      </c>
      <c r="H14" s="11">
        <v>10732271</v>
      </c>
      <c r="I14" s="11">
        <v>246850166</v>
      </c>
      <c r="J14" s="11" t="s">
        <v>410</v>
      </c>
      <c r="K14" s="11">
        <v>11479490634.0574</v>
      </c>
    </row>
    <row r="15" spans="1:11" ht="12" customHeight="1" x14ac:dyDescent="0.25">
      <c r="A15" s="2" t="str">
        <f>"Jun "&amp;RIGHT(A6,4)</f>
        <v>Jun 2024</v>
      </c>
      <c r="B15" s="11">
        <v>9374983869</v>
      </c>
      <c r="C15" s="11">
        <v>1164908715.1700001</v>
      </c>
      <c r="D15" s="11">
        <v>221990.0325</v>
      </c>
      <c r="E15" s="11">
        <v>526560647.5</v>
      </c>
      <c r="F15" s="11">
        <v>54243515.908600003</v>
      </c>
      <c r="G15" s="11">
        <v>255702987.7387</v>
      </c>
      <c r="H15" s="11">
        <v>15163759</v>
      </c>
      <c r="I15" s="11">
        <v>255721329</v>
      </c>
      <c r="J15" s="11" t="s">
        <v>410</v>
      </c>
      <c r="K15" s="11">
        <v>11647506813.3498</v>
      </c>
    </row>
    <row r="16" spans="1:11" ht="12" customHeight="1" x14ac:dyDescent="0.25">
      <c r="A16" s="2" t="str">
        <f>"Jul "&amp;RIGHT(A6,4)</f>
        <v>Jul 2024</v>
      </c>
      <c r="B16" s="11">
        <v>8072671484</v>
      </c>
      <c r="C16" s="11">
        <v>788535730.70000005</v>
      </c>
      <c r="D16" s="11">
        <v>333590.25</v>
      </c>
      <c r="E16" s="11">
        <v>569578247.5</v>
      </c>
      <c r="F16" s="11">
        <v>24634293.730099998</v>
      </c>
      <c r="G16" s="11">
        <v>198415512.41769999</v>
      </c>
      <c r="H16" s="11">
        <v>21101578</v>
      </c>
      <c r="I16" s="11">
        <v>246850166</v>
      </c>
      <c r="J16" s="11" t="s">
        <v>410</v>
      </c>
      <c r="K16" s="11">
        <v>9922120602.5977993</v>
      </c>
    </row>
    <row r="17" spans="1:11" ht="12" customHeight="1" x14ac:dyDescent="0.25">
      <c r="A17" s="2" t="str">
        <f>"Aug "&amp;RIGHT(A6,4)</f>
        <v>Aug 2024</v>
      </c>
      <c r="B17" s="11">
        <v>8036646783</v>
      </c>
      <c r="C17" s="11">
        <v>1983064525.73</v>
      </c>
      <c r="D17" s="11">
        <v>241146.22</v>
      </c>
      <c r="E17" s="11">
        <v>550469800.5</v>
      </c>
      <c r="F17" s="11">
        <v>25703229.760499999</v>
      </c>
      <c r="G17" s="11">
        <v>228797163.2511</v>
      </c>
      <c r="H17" s="11">
        <v>2893326</v>
      </c>
      <c r="I17" s="11">
        <v>246850166</v>
      </c>
      <c r="J17" s="11" t="s">
        <v>410</v>
      </c>
      <c r="K17" s="11">
        <v>11074666140.461599</v>
      </c>
    </row>
    <row r="18" spans="1:11" ht="12" customHeight="1" x14ac:dyDescent="0.25">
      <c r="A18" s="2" t="str">
        <f>"Sep "&amp;RIGHT(A6,4)</f>
        <v>Sep 2024</v>
      </c>
      <c r="B18" s="11">
        <v>9591782845.6651001</v>
      </c>
      <c r="C18" s="11">
        <v>3315050638.8832998</v>
      </c>
      <c r="D18" s="11">
        <v>460046.42</v>
      </c>
      <c r="E18" s="11">
        <v>701059344.95449996</v>
      </c>
      <c r="F18" s="11">
        <v>35838903.9793</v>
      </c>
      <c r="G18" s="11">
        <v>234695103.80970001</v>
      </c>
      <c r="H18" s="11">
        <v>23941758</v>
      </c>
      <c r="I18" s="11">
        <v>259847164</v>
      </c>
      <c r="J18" s="11" t="s">
        <v>410</v>
      </c>
      <c r="K18" s="11">
        <v>14162675805.711901</v>
      </c>
    </row>
    <row r="19" spans="1:11" ht="12" customHeight="1" x14ac:dyDescent="0.25">
      <c r="A19" s="12" t="s">
        <v>55</v>
      </c>
      <c r="B19" s="13">
        <v>99896474053.6651</v>
      </c>
      <c r="C19" s="13">
        <v>28822828712.3983</v>
      </c>
      <c r="D19" s="13">
        <v>4681121.93</v>
      </c>
      <c r="E19" s="13">
        <v>7272412093.4545002</v>
      </c>
      <c r="F19" s="13">
        <v>384282112.2281</v>
      </c>
      <c r="G19" s="13">
        <v>2573857912.4344001</v>
      </c>
      <c r="H19" s="13">
        <v>168739228</v>
      </c>
      <c r="I19" s="13">
        <v>3005303255</v>
      </c>
      <c r="J19" s="13" t="s">
        <v>410</v>
      </c>
      <c r="K19" s="13">
        <v>142128578489.11041</v>
      </c>
    </row>
    <row r="20" spans="1:11" ht="12" customHeight="1" x14ac:dyDescent="0.25">
      <c r="A20" s="14" t="s">
        <v>412</v>
      </c>
      <c r="B20" s="15">
        <v>7876591858</v>
      </c>
      <c r="C20" s="15">
        <v>3014808359.4749999</v>
      </c>
      <c r="D20" s="15">
        <v>489700.61249999999</v>
      </c>
      <c r="E20" s="15">
        <v>1094148959</v>
      </c>
      <c r="F20" s="15">
        <v>26249317.394699998</v>
      </c>
      <c r="G20" s="15">
        <v>273356067.2184</v>
      </c>
      <c r="H20" s="15">
        <v>8761175</v>
      </c>
      <c r="I20" s="15">
        <v>246850166</v>
      </c>
      <c r="J20" s="15" t="s">
        <v>410</v>
      </c>
      <c r="K20" s="15">
        <v>12541255602.7006</v>
      </c>
    </row>
    <row r="21" spans="1:11" ht="12" customHeight="1" x14ac:dyDescent="0.25">
      <c r="A21" s="3" t="str">
        <f>"FY "&amp;RIGHT(A6,4)+1</f>
        <v>FY 2025</v>
      </c>
    </row>
    <row r="22" spans="1:11" ht="12" customHeight="1" x14ac:dyDescent="0.25">
      <c r="A22" s="2" t="str">
        <f>"Oct "&amp;RIGHT(A6,4)</f>
        <v>Oct 2024</v>
      </c>
      <c r="B22" s="11">
        <v>8334666734.6412001</v>
      </c>
      <c r="C22" s="11">
        <v>3216920419.6300001</v>
      </c>
      <c r="D22" s="11">
        <v>497147.44</v>
      </c>
      <c r="E22" s="11">
        <v>1197796951.1210999</v>
      </c>
      <c r="F22" s="11">
        <v>23643398.611400001</v>
      </c>
      <c r="G22" s="11">
        <v>206985952.46200001</v>
      </c>
      <c r="H22" s="11">
        <v>6727854</v>
      </c>
      <c r="I22" s="11" t="s">
        <v>410</v>
      </c>
      <c r="J22" s="11" t="s">
        <v>410</v>
      </c>
      <c r="K22" s="11">
        <v>12987238457.905701</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row>
    <row r="33" spans="1:11"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row>
    <row r="34" spans="1:11" ht="12" customHeight="1" x14ac:dyDescent="0.25">
      <c r="A34" s="12" t="s">
        <v>55</v>
      </c>
      <c r="B34" s="13">
        <v>8334666734.6412001</v>
      </c>
      <c r="C34" s="13">
        <v>3216920419.6300001</v>
      </c>
      <c r="D34" s="13">
        <v>497147.44</v>
      </c>
      <c r="E34" s="13">
        <v>1197796951.1210999</v>
      </c>
      <c r="F34" s="13">
        <v>23643398.611400001</v>
      </c>
      <c r="G34" s="13">
        <v>206985952.46200001</v>
      </c>
      <c r="H34" s="13">
        <v>6727854</v>
      </c>
      <c r="I34" s="13" t="s">
        <v>410</v>
      </c>
      <c r="J34" s="13" t="s">
        <v>410</v>
      </c>
      <c r="K34" s="13">
        <v>12987238457.905701</v>
      </c>
    </row>
    <row r="35" spans="1:11" ht="12" customHeight="1" x14ac:dyDescent="0.25">
      <c r="A35" s="14" t="str">
        <f>"Total "&amp;MID(A20,7,LEN(A20)-13)&amp;" Months"</f>
        <v>Total 1 Months</v>
      </c>
      <c r="B35" s="15">
        <v>8334666734.6412001</v>
      </c>
      <c r="C35" s="15">
        <v>3216920419.6300001</v>
      </c>
      <c r="D35" s="15">
        <v>497147.44</v>
      </c>
      <c r="E35" s="15">
        <v>1197796951.1210999</v>
      </c>
      <c r="F35" s="15">
        <v>23643398.611400001</v>
      </c>
      <c r="G35" s="15">
        <v>206985952.46200001</v>
      </c>
      <c r="H35" s="15">
        <v>6727854</v>
      </c>
      <c r="I35" s="15" t="s">
        <v>410</v>
      </c>
      <c r="J35" s="15" t="s">
        <v>410</v>
      </c>
      <c r="K35" s="15">
        <v>12987238457.905701</v>
      </c>
    </row>
    <row r="36" spans="1:11" ht="12" customHeight="1" x14ac:dyDescent="0.25">
      <c r="A36" s="83"/>
      <c r="B36" s="83"/>
      <c r="C36" s="83"/>
      <c r="D36" s="83"/>
      <c r="E36" s="83"/>
      <c r="F36" s="83"/>
      <c r="G36" s="83"/>
      <c r="H36" s="83"/>
      <c r="I36" s="83"/>
      <c r="J36" s="83"/>
      <c r="K36" s="83"/>
    </row>
    <row r="37" spans="1:11" ht="107.5" customHeight="1" x14ac:dyDescent="0.25">
      <c r="A37" s="85" t="s">
        <v>405</v>
      </c>
      <c r="B37" s="85"/>
      <c r="C37" s="85"/>
      <c r="D37" s="85"/>
      <c r="E37" s="85"/>
      <c r="F37" s="85"/>
      <c r="G37" s="85"/>
      <c r="H37" s="85"/>
      <c r="I37" s="85"/>
      <c r="J37" s="85"/>
      <c r="K37" s="85"/>
    </row>
    <row r="38" spans="1:11" ht="12.75" customHeight="1" x14ac:dyDescent="0.25">
      <c r="A38" s="26"/>
    </row>
    <row r="39" spans="1:11" x14ac:dyDescent="0.25">
      <c r="A39" s="26"/>
    </row>
    <row r="40" spans="1:11" x14ac:dyDescent="0.25">
      <c r="A40" s="26"/>
    </row>
    <row r="41" spans="1:11" x14ac:dyDescent="0.25">
      <c r="A41" s="26"/>
    </row>
    <row r="42" spans="1:11" x14ac:dyDescent="0.25">
      <c r="A42" s="26"/>
    </row>
  </sheetData>
  <mergeCells count="15">
    <mergeCell ref="A1:J1"/>
    <mergeCell ref="A2:J2"/>
    <mergeCell ref="A3:A4"/>
    <mergeCell ref="B3:B4"/>
    <mergeCell ref="C3:C4"/>
    <mergeCell ref="D3:D4"/>
    <mergeCell ref="E3:F3"/>
    <mergeCell ref="J3:J4"/>
    <mergeCell ref="A37:K37"/>
    <mergeCell ref="A36:K36"/>
    <mergeCell ref="B5:K5"/>
    <mergeCell ref="G3:G4"/>
    <mergeCell ref="H3:H4"/>
    <mergeCell ref="I3:I4"/>
    <mergeCell ref="K3:K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139</v>
      </c>
      <c r="B2" s="92"/>
      <c r="C2" s="92"/>
      <c r="D2" s="92"/>
      <c r="E2" s="92"/>
      <c r="F2" s="92"/>
      <c r="G2" s="92"/>
      <c r="H2" s="92"/>
      <c r="I2" s="92"/>
      <c r="J2" s="92"/>
      <c r="K2" s="1"/>
    </row>
    <row r="3" spans="1:11" ht="24" customHeight="1" x14ac:dyDescent="0.25">
      <c r="A3" s="94" t="s">
        <v>50</v>
      </c>
      <c r="B3" s="89" t="s">
        <v>140</v>
      </c>
      <c r="C3" s="89"/>
      <c r="D3" s="87"/>
      <c r="E3" s="89" t="s">
        <v>74</v>
      </c>
      <c r="F3" s="89"/>
      <c r="G3" s="87"/>
      <c r="H3" s="89" t="s">
        <v>141</v>
      </c>
      <c r="I3" s="89"/>
      <c r="J3" s="87"/>
      <c r="K3" s="88" t="s">
        <v>142</v>
      </c>
    </row>
    <row r="4" spans="1:11" ht="24" customHeight="1" x14ac:dyDescent="0.25">
      <c r="A4" s="95"/>
      <c r="B4" s="10" t="s">
        <v>78</v>
      </c>
      <c r="C4" s="10" t="s">
        <v>80</v>
      </c>
      <c r="D4" s="10" t="s">
        <v>55</v>
      </c>
      <c r="E4" s="10" t="s">
        <v>78</v>
      </c>
      <c r="F4" s="10" t="s">
        <v>80</v>
      </c>
      <c r="G4" s="10" t="s">
        <v>55</v>
      </c>
      <c r="H4" s="10" t="s">
        <v>78</v>
      </c>
      <c r="I4" s="10" t="s">
        <v>80</v>
      </c>
      <c r="J4" s="10" t="s">
        <v>55</v>
      </c>
      <c r="K4" s="89"/>
    </row>
    <row r="5" spans="1:11" ht="12" customHeight="1" x14ac:dyDescent="0.25">
      <c r="A5" s="1"/>
      <c r="B5" s="83" t="str">
        <f>REPT("-",113)&amp;" Number "&amp;REPT("-",119)</f>
        <v>----------------------------------------------------------------------------------------------------------------- Number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221210</v>
      </c>
      <c r="C7" s="11">
        <v>1467866</v>
      </c>
      <c r="D7" s="11">
        <v>1689076</v>
      </c>
      <c r="E7" s="11">
        <v>6593</v>
      </c>
      <c r="F7" s="11">
        <v>127869</v>
      </c>
      <c r="G7" s="11">
        <v>134462</v>
      </c>
      <c r="H7" s="11">
        <v>812</v>
      </c>
      <c r="I7" s="11">
        <v>32467</v>
      </c>
      <c r="J7" s="11">
        <v>33279</v>
      </c>
      <c r="K7" s="11">
        <v>1856817</v>
      </c>
    </row>
    <row r="8" spans="1:11" ht="12" customHeight="1" x14ac:dyDescent="0.25">
      <c r="A8" s="2" t="str">
        <f>"Nov "&amp;RIGHT(A6,4)-1</f>
        <v>Nov 2023</v>
      </c>
      <c r="B8" s="11">
        <v>197895</v>
      </c>
      <c r="C8" s="11">
        <v>1279369</v>
      </c>
      <c r="D8" s="11">
        <v>1477264</v>
      </c>
      <c r="E8" s="11">
        <v>7066</v>
      </c>
      <c r="F8" s="11">
        <v>100615</v>
      </c>
      <c r="G8" s="11">
        <v>107681</v>
      </c>
      <c r="H8" s="11">
        <v>345</v>
      </c>
      <c r="I8" s="11">
        <v>23482</v>
      </c>
      <c r="J8" s="11">
        <v>23827</v>
      </c>
      <c r="K8" s="11">
        <v>1608772</v>
      </c>
    </row>
    <row r="9" spans="1:11" ht="12" customHeight="1" x14ac:dyDescent="0.25">
      <c r="A9" s="2" t="str">
        <f>"Dec "&amp;RIGHT(A6,4)-1</f>
        <v>Dec 2023</v>
      </c>
      <c r="B9" s="11">
        <v>165228</v>
      </c>
      <c r="C9" s="11">
        <v>1009190</v>
      </c>
      <c r="D9" s="11">
        <v>1174418</v>
      </c>
      <c r="E9" s="11">
        <v>14522</v>
      </c>
      <c r="F9" s="11">
        <v>73984</v>
      </c>
      <c r="G9" s="11">
        <v>88506</v>
      </c>
      <c r="H9" s="11">
        <v>803</v>
      </c>
      <c r="I9" s="11">
        <v>12182</v>
      </c>
      <c r="J9" s="11">
        <v>12985</v>
      </c>
      <c r="K9" s="11">
        <v>1275909</v>
      </c>
    </row>
    <row r="10" spans="1:11" ht="12" customHeight="1" x14ac:dyDescent="0.25">
      <c r="A10" s="2" t="str">
        <f>"Jan "&amp;RIGHT(A6,4)</f>
        <v>Jan 2024</v>
      </c>
      <c r="B10" s="11">
        <v>178913</v>
      </c>
      <c r="C10" s="11">
        <v>1198001</v>
      </c>
      <c r="D10" s="11">
        <v>1376914</v>
      </c>
      <c r="E10" s="11">
        <v>2113</v>
      </c>
      <c r="F10" s="11">
        <v>114611</v>
      </c>
      <c r="G10" s="11">
        <v>116724</v>
      </c>
      <c r="H10" s="11">
        <v>300</v>
      </c>
      <c r="I10" s="11">
        <v>18959</v>
      </c>
      <c r="J10" s="11">
        <v>19259</v>
      </c>
      <c r="K10" s="11">
        <v>1512897</v>
      </c>
    </row>
    <row r="11" spans="1:11" ht="12" customHeight="1" x14ac:dyDescent="0.25">
      <c r="A11" s="2" t="str">
        <f>"Feb "&amp;RIGHT(A6,4)</f>
        <v>Feb 2024</v>
      </c>
      <c r="B11" s="11">
        <v>210699</v>
      </c>
      <c r="C11" s="11">
        <v>1378972</v>
      </c>
      <c r="D11" s="11">
        <v>1589671</v>
      </c>
      <c r="E11" s="11">
        <v>7399</v>
      </c>
      <c r="F11" s="11">
        <v>118845</v>
      </c>
      <c r="G11" s="11">
        <v>126244</v>
      </c>
      <c r="H11" s="11">
        <v>190</v>
      </c>
      <c r="I11" s="11">
        <v>18448</v>
      </c>
      <c r="J11" s="11">
        <v>18638</v>
      </c>
      <c r="K11" s="11">
        <v>1734553</v>
      </c>
    </row>
    <row r="12" spans="1:11" ht="12" customHeight="1" x14ac:dyDescent="0.25">
      <c r="A12" s="2" t="str">
        <f>"Mar "&amp;RIGHT(A6,4)</f>
        <v>Mar 2024</v>
      </c>
      <c r="B12" s="11">
        <v>180822</v>
      </c>
      <c r="C12" s="11">
        <v>1178279</v>
      </c>
      <c r="D12" s="11">
        <v>1359101</v>
      </c>
      <c r="E12" s="11">
        <v>7158</v>
      </c>
      <c r="F12" s="11">
        <v>104773</v>
      </c>
      <c r="G12" s="11">
        <v>111931</v>
      </c>
      <c r="H12" s="11">
        <v>0</v>
      </c>
      <c r="I12" s="11">
        <v>17632</v>
      </c>
      <c r="J12" s="11">
        <v>17632</v>
      </c>
      <c r="K12" s="11">
        <v>1488664</v>
      </c>
    </row>
    <row r="13" spans="1:11" ht="12" customHeight="1" x14ac:dyDescent="0.25">
      <c r="A13" s="2" t="str">
        <f>"Apr "&amp;RIGHT(A6,4)</f>
        <v>Apr 2024</v>
      </c>
      <c r="B13" s="11">
        <v>223317</v>
      </c>
      <c r="C13" s="11">
        <v>1395682</v>
      </c>
      <c r="D13" s="11">
        <v>1618999</v>
      </c>
      <c r="E13" s="11">
        <v>6771</v>
      </c>
      <c r="F13" s="11">
        <v>128126</v>
      </c>
      <c r="G13" s="11">
        <v>134897</v>
      </c>
      <c r="H13" s="11">
        <v>534</v>
      </c>
      <c r="I13" s="11">
        <v>22672</v>
      </c>
      <c r="J13" s="11">
        <v>23206</v>
      </c>
      <c r="K13" s="11">
        <v>1777102</v>
      </c>
    </row>
    <row r="14" spans="1:11" ht="12" customHeight="1" x14ac:dyDescent="0.25">
      <c r="A14" s="2" t="str">
        <f>"May "&amp;RIGHT(A6,4)</f>
        <v>May 2024</v>
      </c>
      <c r="B14" s="11">
        <v>211609</v>
      </c>
      <c r="C14" s="11">
        <v>1340923</v>
      </c>
      <c r="D14" s="11">
        <v>1552532</v>
      </c>
      <c r="E14" s="11">
        <v>20260</v>
      </c>
      <c r="F14" s="11">
        <v>118807</v>
      </c>
      <c r="G14" s="11">
        <v>139067</v>
      </c>
      <c r="H14" s="11">
        <v>218</v>
      </c>
      <c r="I14" s="11">
        <v>35188</v>
      </c>
      <c r="J14" s="11">
        <v>35406</v>
      </c>
      <c r="K14" s="11">
        <v>1727005</v>
      </c>
    </row>
    <row r="15" spans="1:11" ht="12" customHeight="1" x14ac:dyDescent="0.25">
      <c r="A15" s="2" t="str">
        <f>"Jun "&amp;RIGHT(A6,4)</f>
        <v>Jun 2024</v>
      </c>
      <c r="B15" s="11">
        <v>28256</v>
      </c>
      <c r="C15" s="11">
        <v>209281</v>
      </c>
      <c r="D15" s="11">
        <v>237537</v>
      </c>
      <c r="E15" s="11">
        <v>1384</v>
      </c>
      <c r="F15" s="11">
        <v>96904</v>
      </c>
      <c r="G15" s="11">
        <v>98288</v>
      </c>
      <c r="H15" s="11">
        <v>14757</v>
      </c>
      <c r="I15" s="11">
        <v>493403</v>
      </c>
      <c r="J15" s="11">
        <v>508160</v>
      </c>
      <c r="K15" s="11">
        <v>843985</v>
      </c>
    </row>
    <row r="16" spans="1:11" ht="12" customHeight="1" x14ac:dyDescent="0.25">
      <c r="A16" s="2" t="str">
        <f>"Jul "&amp;RIGHT(A6,4)</f>
        <v>Jul 2024</v>
      </c>
      <c r="B16" s="11">
        <v>10503</v>
      </c>
      <c r="C16" s="11">
        <v>150799</v>
      </c>
      <c r="D16" s="11">
        <v>161302</v>
      </c>
      <c r="E16" s="11">
        <v>8119</v>
      </c>
      <c r="F16" s="11">
        <v>120022</v>
      </c>
      <c r="G16" s="11">
        <v>128141</v>
      </c>
      <c r="H16" s="11">
        <v>98138</v>
      </c>
      <c r="I16" s="11">
        <v>843614</v>
      </c>
      <c r="J16" s="11">
        <v>941752</v>
      </c>
      <c r="K16" s="11">
        <v>1231195</v>
      </c>
    </row>
    <row r="17" spans="1:11" ht="12" customHeight="1" x14ac:dyDescent="0.25">
      <c r="A17" s="2" t="str">
        <f>"Aug "&amp;RIGHT(A6,4)</f>
        <v>Aug 2024</v>
      </c>
      <c r="B17" s="11">
        <v>85937</v>
      </c>
      <c r="C17" s="11">
        <v>438245</v>
      </c>
      <c r="D17" s="11">
        <v>524182</v>
      </c>
      <c r="E17" s="11">
        <v>8261</v>
      </c>
      <c r="F17" s="11">
        <v>79346</v>
      </c>
      <c r="G17" s="11">
        <v>87607</v>
      </c>
      <c r="H17" s="11">
        <v>14913</v>
      </c>
      <c r="I17" s="11">
        <v>262391</v>
      </c>
      <c r="J17" s="11">
        <v>277304</v>
      </c>
      <c r="K17" s="11">
        <v>889093</v>
      </c>
    </row>
    <row r="18" spans="1:11" ht="12" customHeight="1" x14ac:dyDescent="0.25">
      <c r="A18" s="2" t="str">
        <f>"Sep "&amp;RIGHT(A6,4)</f>
        <v>Sep 2024</v>
      </c>
      <c r="B18" s="11">
        <v>209067</v>
      </c>
      <c r="C18" s="11">
        <v>1331292</v>
      </c>
      <c r="D18" s="11">
        <v>1540359</v>
      </c>
      <c r="E18" s="11">
        <v>5434</v>
      </c>
      <c r="F18" s="11">
        <v>118792</v>
      </c>
      <c r="G18" s="11">
        <v>124226</v>
      </c>
      <c r="H18" s="11">
        <v>220</v>
      </c>
      <c r="I18" s="11">
        <v>31118</v>
      </c>
      <c r="J18" s="11">
        <v>31338</v>
      </c>
      <c r="K18" s="11">
        <v>1695923</v>
      </c>
    </row>
    <row r="19" spans="1:11" ht="12" customHeight="1" x14ac:dyDescent="0.25">
      <c r="A19" s="12" t="s">
        <v>55</v>
      </c>
      <c r="B19" s="13">
        <v>1923456</v>
      </c>
      <c r="C19" s="13">
        <v>12377899</v>
      </c>
      <c r="D19" s="13">
        <v>14301355</v>
      </c>
      <c r="E19" s="13">
        <v>95080</v>
      </c>
      <c r="F19" s="13">
        <v>1302694</v>
      </c>
      <c r="G19" s="13">
        <v>1397774</v>
      </c>
      <c r="H19" s="13">
        <v>131230</v>
      </c>
      <c r="I19" s="13">
        <v>1811556</v>
      </c>
      <c r="J19" s="13">
        <v>1942786</v>
      </c>
      <c r="K19" s="13">
        <v>17641915</v>
      </c>
    </row>
    <row r="20" spans="1:11" ht="12" customHeight="1" x14ac:dyDescent="0.25">
      <c r="A20" s="14" t="s">
        <v>412</v>
      </c>
      <c r="B20" s="15">
        <v>221210</v>
      </c>
      <c r="C20" s="15">
        <v>1467866</v>
      </c>
      <c r="D20" s="15">
        <v>1689076</v>
      </c>
      <c r="E20" s="15">
        <v>6593</v>
      </c>
      <c r="F20" s="15">
        <v>127869</v>
      </c>
      <c r="G20" s="15">
        <v>134462</v>
      </c>
      <c r="H20" s="15">
        <v>812</v>
      </c>
      <c r="I20" s="15">
        <v>32467</v>
      </c>
      <c r="J20" s="15">
        <v>33279</v>
      </c>
      <c r="K20" s="15">
        <v>1856817</v>
      </c>
    </row>
    <row r="21" spans="1:11" ht="12" customHeight="1" x14ac:dyDescent="0.25">
      <c r="A21" s="3" t="str">
        <f>"FY "&amp;RIGHT(A6,4)+1</f>
        <v>FY 2025</v>
      </c>
    </row>
    <row r="22" spans="1:11" ht="12" customHeight="1" x14ac:dyDescent="0.25">
      <c r="A22" s="2" t="str">
        <f>"Oct "&amp;RIGHT(A6,4)</f>
        <v>Oct 2024</v>
      </c>
      <c r="B22" s="11">
        <v>221444</v>
      </c>
      <c r="C22" s="11">
        <v>1414452</v>
      </c>
      <c r="D22" s="11">
        <v>1635896</v>
      </c>
      <c r="E22" s="11">
        <v>8780</v>
      </c>
      <c r="F22" s="11">
        <v>144238</v>
      </c>
      <c r="G22" s="11">
        <v>153018</v>
      </c>
      <c r="H22" s="11">
        <v>0</v>
      </c>
      <c r="I22" s="11">
        <v>43846</v>
      </c>
      <c r="J22" s="11">
        <v>43846</v>
      </c>
      <c r="K22" s="11">
        <v>1832760</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row>
    <row r="33" spans="1:11"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row>
    <row r="34" spans="1:11" ht="12" customHeight="1" x14ac:dyDescent="0.25">
      <c r="A34" s="12" t="s">
        <v>55</v>
      </c>
      <c r="B34" s="13">
        <v>221444</v>
      </c>
      <c r="C34" s="13">
        <v>1414452</v>
      </c>
      <c r="D34" s="13">
        <v>1635896</v>
      </c>
      <c r="E34" s="13">
        <v>8780</v>
      </c>
      <c r="F34" s="13">
        <v>144238</v>
      </c>
      <c r="G34" s="13">
        <v>153018</v>
      </c>
      <c r="H34" s="13">
        <v>0</v>
      </c>
      <c r="I34" s="13">
        <v>43846</v>
      </c>
      <c r="J34" s="13">
        <v>43846</v>
      </c>
      <c r="K34" s="13">
        <v>1832760</v>
      </c>
    </row>
    <row r="35" spans="1:11" ht="12" customHeight="1" x14ac:dyDescent="0.25">
      <c r="A35" s="14" t="str">
        <f>"Total "&amp;MID(A20,7,LEN(A20)-13)&amp;" Months"</f>
        <v>Total 1 Months</v>
      </c>
      <c r="B35" s="15">
        <v>221444</v>
      </c>
      <c r="C35" s="15">
        <v>1414452</v>
      </c>
      <c r="D35" s="15">
        <v>1635896</v>
      </c>
      <c r="E35" s="15">
        <v>8780</v>
      </c>
      <c r="F35" s="15">
        <v>144238</v>
      </c>
      <c r="G35" s="15">
        <v>153018</v>
      </c>
      <c r="H35" s="15">
        <v>0</v>
      </c>
      <c r="I35" s="15">
        <v>43846</v>
      </c>
      <c r="J35" s="15">
        <v>43846</v>
      </c>
      <c r="K35" s="15">
        <v>1832760</v>
      </c>
    </row>
    <row r="36" spans="1:11" ht="12" customHeight="1" x14ac:dyDescent="0.25">
      <c r="A36" s="83"/>
      <c r="B36" s="83"/>
      <c r="C36" s="83"/>
      <c r="D36" s="83"/>
      <c r="E36" s="83"/>
      <c r="F36" s="83"/>
      <c r="G36" s="83"/>
      <c r="H36" s="83"/>
    </row>
    <row r="37" spans="1:11" ht="70"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143</v>
      </c>
      <c r="B2" s="92"/>
      <c r="C2" s="92"/>
      <c r="D2" s="92"/>
      <c r="E2" s="92"/>
      <c r="F2" s="92"/>
      <c r="G2" s="92"/>
      <c r="H2" s="92"/>
      <c r="I2" s="1"/>
    </row>
    <row r="3" spans="1:9" ht="24" customHeight="1" x14ac:dyDescent="0.25">
      <c r="A3" s="94" t="s">
        <v>50</v>
      </c>
      <c r="B3" s="89" t="s">
        <v>144</v>
      </c>
      <c r="C3" s="89"/>
      <c r="D3" s="87"/>
      <c r="E3" s="89" t="s">
        <v>145</v>
      </c>
      <c r="F3" s="89"/>
      <c r="G3" s="87"/>
      <c r="H3" s="89" t="s">
        <v>146</v>
      </c>
      <c r="I3" s="89"/>
    </row>
    <row r="4" spans="1:9" ht="24" customHeight="1" x14ac:dyDescent="0.25">
      <c r="A4" s="95"/>
      <c r="B4" s="10" t="s">
        <v>78</v>
      </c>
      <c r="C4" s="10" t="s">
        <v>80</v>
      </c>
      <c r="D4" s="10" t="s">
        <v>55</v>
      </c>
      <c r="E4" s="10" t="s">
        <v>232</v>
      </c>
      <c r="F4" s="10" t="s">
        <v>80</v>
      </c>
      <c r="G4" s="10" t="s">
        <v>233</v>
      </c>
      <c r="H4" s="10" t="s">
        <v>234</v>
      </c>
      <c r="I4" s="9" t="s">
        <v>80</v>
      </c>
    </row>
    <row r="5" spans="1:9" ht="12" customHeight="1" x14ac:dyDescent="0.25">
      <c r="A5" s="1"/>
      <c r="B5" s="83" t="str">
        <f>REPT("-",29)&amp;" Number "&amp;REPT("-",28)&amp;"   "&amp;REPT("-",30)&amp;" Dollars "&amp;REPT("-",28)&amp;"   "&amp;REPT("-",19)&amp;" Cents "&amp;REPT("-",21)</f>
        <v>----------------------------- Number ----------------------------   ------------------------------ Dollars ----------------------------   ------------------- Cents ---------------------</v>
      </c>
      <c r="C5" s="83"/>
      <c r="D5" s="83"/>
      <c r="E5" s="83"/>
      <c r="F5" s="83"/>
      <c r="G5" s="83"/>
      <c r="H5" s="83"/>
      <c r="I5" s="83"/>
    </row>
    <row r="6" spans="1:9" ht="12" customHeight="1" x14ac:dyDescent="0.25">
      <c r="A6" s="3" t="s">
        <v>411</v>
      </c>
    </row>
    <row r="7" spans="1:9" ht="12" customHeight="1" x14ac:dyDescent="0.25">
      <c r="A7" s="2" t="str">
        <f>"Oct "&amp;RIGHT(A6,4)-1</f>
        <v>Oct 2023</v>
      </c>
      <c r="B7" s="11">
        <v>228615</v>
      </c>
      <c r="C7" s="11">
        <v>1628202</v>
      </c>
      <c r="D7" s="11">
        <v>1856817</v>
      </c>
      <c r="E7" s="11">
        <v>62297.587500000001</v>
      </c>
      <c r="F7" s="11">
        <v>427403.02500000002</v>
      </c>
      <c r="G7" s="11">
        <v>489700.61249999999</v>
      </c>
      <c r="H7" s="16">
        <v>27.25</v>
      </c>
      <c r="I7" s="16">
        <v>26.25</v>
      </c>
    </row>
    <row r="8" spans="1:9" ht="12" customHeight="1" x14ac:dyDescent="0.25">
      <c r="A8" s="2" t="str">
        <f>"Nov "&amp;RIGHT(A6,4)-1</f>
        <v>Nov 2023</v>
      </c>
      <c r="B8" s="11">
        <v>205306</v>
      </c>
      <c r="C8" s="11">
        <v>1403466</v>
      </c>
      <c r="D8" s="11">
        <v>1608772</v>
      </c>
      <c r="E8" s="11">
        <v>55945.885000000002</v>
      </c>
      <c r="F8" s="11">
        <v>368409.82500000001</v>
      </c>
      <c r="G8" s="11">
        <v>424355.71</v>
      </c>
      <c r="H8" s="16">
        <v>27.25</v>
      </c>
      <c r="I8" s="16">
        <v>26.25</v>
      </c>
    </row>
    <row r="9" spans="1:9" ht="12" customHeight="1" x14ac:dyDescent="0.25">
      <c r="A9" s="2" t="str">
        <f>"Dec "&amp;RIGHT(A6,4)-1</f>
        <v>Dec 2023</v>
      </c>
      <c r="B9" s="11">
        <v>180553</v>
      </c>
      <c r="C9" s="11">
        <v>1095356</v>
      </c>
      <c r="D9" s="11">
        <v>1275909</v>
      </c>
      <c r="E9" s="11">
        <v>49200.692499999997</v>
      </c>
      <c r="F9" s="11">
        <v>287530.95</v>
      </c>
      <c r="G9" s="11">
        <v>336731.64250000002</v>
      </c>
      <c r="H9" s="16">
        <v>27.25</v>
      </c>
      <c r="I9" s="16">
        <v>26.25</v>
      </c>
    </row>
    <row r="10" spans="1:9" ht="12" customHeight="1" x14ac:dyDescent="0.25">
      <c r="A10" s="2" t="str">
        <f>"Jan "&amp;RIGHT(A6,4)</f>
        <v>Jan 2024</v>
      </c>
      <c r="B10" s="11">
        <v>181326</v>
      </c>
      <c r="C10" s="11">
        <v>1331571</v>
      </c>
      <c r="D10" s="11">
        <v>1512897</v>
      </c>
      <c r="E10" s="11">
        <v>49411.334999999999</v>
      </c>
      <c r="F10" s="11">
        <v>349537.38750000001</v>
      </c>
      <c r="G10" s="11">
        <v>398948.72249999997</v>
      </c>
      <c r="H10" s="16">
        <v>27.25</v>
      </c>
      <c r="I10" s="16">
        <v>26.25</v>
      </c>
    </row>
    <row r="11" spans="1:9" ht="12" customHeight="1" x14ac:dyDescent="0.25">
      <c r="A11" s="2" t="str">
        <f>"Feb "&amp;RIGHT(A6,4)</f>
        <v>Feb 2024</v>
      </c>
      <c r="B11" s="11">
        <v>218288</v>
      </c>
      <c r="C11" s="11">
        <v>1516265</v>
      </c>
      <c r="D11" s="11">
        <v>1734553</v>
      </c>
      <c r="E11" s="11">
        <v>59483.48</v>
      </c>
      <c r="F11" s="11">
        <v>398019.5625</v>
      </c>
      <c r="G11" s="11">
        <v>457503.04249999998</v>
      </c>
      <c r="H11" s="16">
        <v>27.25</v>
      </c>
      <c r="I11" s="16">
        <v>26.25</v>
      </c>
    </row>
    <row r="12" spans="1:9" ht="12" customHeight="1" x14ac:dyDescent="0.25">
      <c r="A12" s="2" t="str">
        <f>"Mar "&amp;RIGHT(A6,4)</f>
        <v>Mar 2024</v>
      </c>
      <c r="B12" s="11">
        <v>187980</v>
      </c>
      <c r="C12" s="11">
        <v>1300684</v>
      </c>
      <c r="D12" s="11">
        <v>1488664</v>
      </c>
      <c r="E12" s="11">
        <v>51224.55</v>
      </c>
      <c r="F12" s="11">
        <v>341429.55</v>
      </c>
      <c r="G12" s="11">
        <v>392654.1</v>
      </c>
      <c r="H12" s="16">
        <v>27.25</v>
      </c>
      <c r="I12" s="16">
        <v>26.25</v>
      </c>
    </row>
    <row r="13" spans="1:9" ht="12" customHeight="1" x14ac:dyDescent="0.25">
      <c r="A13" s="2" t="str">
        <f>"Apr "&amp;RIGHT(A6,4)</f>
        <v>Apr 2024</v>
      </c>
      <c r="B13" s="11">
        <v>230622</v>
      </c>
      <c r="C13" s="11">
        <v>1546480</v>
      </c>
      <c r="D13" s="11">
        <v>1777102</v>
      </c>
      <c r="E13" s="11">
        <v>62844.495000000003</v>
      </c>
      <c r="F13" s="11">
        <v>405951</v>
      </c>
      <c r="G13" s="11">
        <v>468795.495</v>
      </c>
      <c r="H13" s="16">
        <v>27.25</v>
      </c>
      <c r="I13" s="16">
        <v>26.25</v>
      </c>
    </row>
    <row r="14" spans="1:9" ht="12" customHeight="1" x14ac:dyDescent="0.25">
      <c r="A14" s="2" t="str">
        <f>"May "&amp;RIGHT(A6,4)</f>
        <v>May 2024</v>
      </c>
      <c r="B14" s="11">
        <v>232087</v>
      </c>
      <c r="C14" s="11">
        <v>1494918</v>
      </c>
      <c r="D14" s="11">
        <v>1727005</v>
      </c>
      <c r="E14" s="11">
        <v>63243.707499999997</v>
      </c>
      <c r="F14" s="11">
        <v>392415.97499999998</v>
      </c>
      <c r="G14" s="11">
        <v>455659.6825</v>
      </c>
      <c r="H14" s="16">
        <v>27.25</v>
      </c>
      <c r="I14" s="16">
        <v>26.25</v>
      </c>
    </row>
    <row r="15" spans="1:9" ht="12" customHeight="1" x14ac:dyDescent="0.25">
      <c r="A15" s="2" t="str">
        <f>"Jun "&amp;RIGHT(A6,4)</f>
        <v>Jun 2024</v>
      </c>
      <c r="B15" s="11">
        <v>44397</v>
      </c>
      <c r="C15" s="11">
        <v>799588</v>
      </c>
      <c r="D15" s="11">
        <v>843985</v>
      </c>
      <c r="E15" s="11">
        <v>12098.182500000001</v>
      </c>
      <c r="F15" s="11">
        <v>209891.85</v>
      </c>
      <c r="G15" s="11">
        <v>221990.0325</v>
      </c>
      <c r="H15" s="16">
        <v>27.25</v>
      </c>
      <c r="I15" s="16">
        <v>26.25</v>
      </c>
    </row>
    <row r="16" spans="1:9" ht="12" customHeight="1" x14ac:dyDescent="0.25">
      <c r="A16" s="2" t="str">
        <f>"Jul "&amp;RIGHT(A6,4)</f>
        <v>Jul 2024</v>
      </c>
      <c r="B16" s="11">
        <v>116760</v>
      </c>
      <c r="C16" s="11">
        <v>1114435</v>
      </c>
      <c r="D16" s="11">
        <v>1231195</v>
      </c>
      <c r="E16" s="11">
        <v>32692.799999999999</v>
      </c>
      <c r="F16" s="11">
        <v>300897.45</v>
      </c>
      <c r="G16" s="11">
        <v>333590.25</v>
      </c>
      <c r="H16" s="16">
        <v>28</v>
      </c>
      <c r="I16" s="16">
        <v>27</v>
      </c>
    </row>
    <row r="17" spans="1:9" ht="12" customHeight="1" x14ac:dyDescent="0.25">
      <c r="A17" s="2" t="str">
        <f>"Aug "&amp;RIGHT(A6,4)</f>
        <v>Aug 2024</v>
      </c>
      <c r="B17" s="11">
        <v>109111</v>
      </c>
      <c r="C17" s="11">
        <v>779982</v>
      </c>
      <c r="D17" s="11">
        <v>889093</v>
      </c>
      <c r="E17" s="11">
        <v>30551.08</v>
      </c>
      <c r="F17" s="11">
        <v>210595.14</v>
      </c>
      <c r="G17" s="11">
        <v>241146.22</v>
      </c>
      <c r="H17" s="16">
        <v>28</v>
      </c>
      <c r="I17" s="16">
        <v>27</v>
      </c>
    </row>
    <row r="18" spans="1:9" ht="12" customHeight="1" x14ac:dyDescent="0.25">
      <c r="A18" s="2" t="str">
        <f>"Sep "&amp;RIGHT(A6,4)</f>
        <v>Sep 2024</v>
      </c>
      <c r="B18" s="11">
        <v>214721</v>
      </c>
      <c r="C18" s="11">
        <v>1481202</v>
      </c>
      <c r="D18" s="11">
        <v>1695923</v>
      </c>
      <c r="E18" s="11">
        <v>60121.88</v>
      </c>
      <c r="F18" s="11">
        <v>399924.54</v>
      </c>
      <c r="G18" s="11">
        <v>460046.42</v>
      </c>
      <c r="H18" s="16">
        <v>28</v>
      </c>
      <c r="I18" s="16">
        <v>27</v>
      </c>
    </row>
    <row r="19" spans="1:9" ht="12" customHeight="1" x14ac:dyDescent="0.25">
      <c r="A19" s="12" t="s">
        <v>55</v>
      </c>
      <c r="B19" s="13">
        <v>2149766</v>
      </c>
      <c r="C19" s="13">
        <v>15492149</v>
      </c>
      <c r="D19" s="13">
        <v>17641915</v>
      </c>
      <c r="E19" s="13">
        <v>589115.67500000005</v>
      </c>
      <c r="F19" s="13">
        <v>4092006.2549999999</v>
      </c>
      <c r="G19" s="13">
        <v>4681121.93</v>
      </c>
      <c r="H19" s="17">
        <v>27.403700000000001</v>
      </c>
      <c r="I19" s="17">
        <v>26.413399999999999</v>
      </c>
    </row>
    <row r="20" spans="1:9" ht="12" customHeight="1" x14ac:dyDescent="0.25">
      <c r="A20" s="14" t="s">
        <v>412</v>
      </c>
      <c r="B20" s="15">
        <v>228615</v>
      </c>
      <c r="C20" s="15">
        <v>1628202</v>
      </c>
      <c r="D20" s="15">
        <v>1856817</v>
      </c>
      <c r="E20" s="15">
        <v>62297.587500000001</v>
      </c>
      <c r="F20" s="15">
        <v>427403.02500000002</v>
      </c>
      <c r="G20" s="15">
        <v>489700.61249999999</v>
      </c>
      <c r="H20" s="18">
        <v>27.25</v>
      </c>
      <c r="I20" s="18">
        <v>26.25</v>
      </c>
    </row>
    <row r="21" spans="1:9" ht="12" customHeight="1" x14ac:dyDescent="0.25">
      <c r="A21" s="3" t="str">
        <f>"FY "&amp;RIGHT(A6,4)+1</f>
        <v>FY 2025</v>
      </c>
    </row>
    <row r="22" spans="1:9" ht="12" customHeight="1" x14ac:dyDescent="0.25">
      <c r="A22" s="2" t="str">
        <f>"Oct "&amp;RIGHT(A6,4)</f>
        <v>Oct 2024</v>
      </c>
      <c r="B22" s="11">
        <v>230224</v>
      </c>
      <c r="C22" s="11">
        <v>1602536</v>
      </c>
      <c r="D22" s="11">
        <v>1832760</v>
      </c>
      <c r="E22" s="11">
        <v>64462.720000000001</v>
      </c>
      <c r="F22" s="11">
        <v>432684.72</v>
      </c>
      <c r="G22" s="11">
        <v>497147.44</v>
      </c>
      <c r="H22" s="16">
        <v>28</v>
      </c>
      <c r="I22" s="16">
        <v>27</v>
      </c>
    </row>
    <row r="23" spans="1:9" ht="12" customHeight="1" x14ac:dyDescent="0.25">
      <c r="A23" s="2" t="str">
        <f>"Nov "&amp;RIGHT(A6,4)</f>
        <v>Nov 2024</v>
      </c>
      <c r="B23" s="11" t="s">
        <v>410</v>
      </c>
      <c r="C23" s="11" t="s">
        <v>410</v>
      </c>
      <c r="D23" s="11" t="s">
        <v>410</v>
      </c>
      <c r="E23" s="11" t="s">
        <v>410</v>
      </c>
      <c r="F23" s="11" t="s">
        <v>410</v>
      </c>
      <c r="G23" s="11" t="s">
        <v>410</v>
      </c>
      <c r="H23" s="16" t="s">
        <v>410</v>
      </c>
      <c r="I23" s="16" t="s">
        <v>410</v>
      </c>
    </row>
    <row r="24" spans="1:9" ht="12" customHeight="1" x14ac:dyDescent="0.25">
      <c r="A24" s="2" t="str">
        <f>"Dec "&amp;RIGHT(A6,4)</f>
        <v>Dec 2024</v>
      </c>
      <c r="B24" s="11" t="s">
        <v>410</v>
      </c>
      <c r="C24" s="11" t="s">
        <v>410</v>
      </c>
      <c r="D24" s="11" t="s">
        <v>410</v>
      </c>
      <c r="E24" s="11" t="s">
        <v>410</v>
      </c>
      <c r="F24" s="11" t="s">
        <v>410</v>
      </c>
      <c r="G24" s="11" t="s">
        <v>410</v>
      </c>
      <c r="H24" s="16" t="s">
        <v>410</v>
      </c>
      <c r="I24" s="16" t="s">
        <v>410</v>
      </c>
    </row>
    <row r="25" spans="1:9" ht="12" customHeight="1" x14ac:dyDescent="0.25">
      <c r="A25" s="2" t="str">
        <f>"Jan "&amp;RIGHT(A6,4)+1</f>
        <v>Jan 2025</v>
      </c>
      <c r="B25" s="11" t="s">
        <v>410</v>
      </c>
      <c r="C25" s="11" t="s">
        <v>410</v>
      </c>
      <c r="D25" s="11" t="s">
        <v>410</v>
      </c>
      <c r="E25" s="11" t="s">
        <v>410</v>
      </c>
      <c r="F25" s="11" t="s">
        <v>410</v>
      </c>
      <c r="G25" s="11" t="s">
        <v>410</v>
      </c>
      <c r="H25" s="16" t="s">
        <v>410</v>
      </c>
      <c r="I25" s="16" t="s">
        <v>410</v>
      </c>
    </row>
    <row r="26" spans="1:9" ht="12" customHeight="1" x14ac:dyDescent="0.25">
      <c r="A26" s="2" t="str">
        <f>"Feb "&amp;RIGHT(A6,4)+1</f>
        <v>Feb 2025</v>
      </c>
      <c r="B26" s="11" t="s">
        <v>410</v>
      </c>
      <c r="C26" s="11" t="s">
        <v>410</v>
      </c>
      <c r="D26" s="11" t="s">
        <v>410</v>
      </c>
      <c r="E26" s="11" t="s">
        <v>410</v>
      </c>
      <c r="F26" s="11" t="s">
        <v>410</v>
      </c>
      <c r="G26" s="11" t="s">
        <v>410</v>
      </c>
      <c r="H26" s="16" t="s">
        <v>410</v>
      </c>
      <c r="I26" s="16" t="s">
        <v>410</v>
      </c>
    </row>
    <row r="27" spans="1:9" ht="12" customHeight="1" x14ac:dyDescent="0.25">
      <c r="A27" s="2" t="str">
        <f>"Mar "&amp;RIGHT(A6,4)+1</f>
        <v>Mar 2025</v>
      </c>
      <c r="B27" s="11" t="s">
        <v>410</v>
      </c>
      <c r="C27" s="11" t="s">
        <v>410</v>
      </c>
      <c r="D27" s="11" t="s">
        <v>410</v>
      </c>
      <c r="E27" s="11" t="s">
        <v>410</v>
      </c>
      <c r="F27" s="11" t="s">
        <v>410</v>
      </c>
      <c r="G27" s="11" t="s">
        <v>410</v>
      </c>
      <c r="H27" s="16" t="s">
        <v>410</v>
      </c>
      <c r="I27" s="16" t="s">
        <v>410</v>
      </c>
    </row>
    <row r="28" spans="1:9" ht="12" customHeight="1" x14ac:dyDescent="0.25">
      <c r="A28" s="2" t="str">
        <f>"Apr "&amp;RIGHT(A6,4)+1</f>
        <v>Apr 2025</v>
      </c>
      <c r="B28" s="11" t="s">
        <v>410</v>
      </c>
      <c r="C28" s="11" t="s">
        <v>410</v>
      </c>
      <c r="D28" s="11" t="s">
        <v>410</v>
      </c>
      <c r="E28" s="11" t="s">
        <v>410</v>
      </c>
      <c r="F28" s="11" t="s">
        <v>410</v>
      </c>
      <c r="G28" s="11" t="s">
        <v>410</v>
      </c>
      <c r="H28" s="16" t="s">
        <v>410</v>
      </c>
      <c r="I28" s="16" t="s">
        <v>410</v>
      </c>
    </row>
    <row r="29" spans="1:9" ht="12" customHeight="1" x14ac:dyDescent="0.25">
      <c r="A29" s="2" t="str">
        <f>"May "&amp;RIGHT(A6,4)+1</f>
        <v>May 2025</v>
      </c>
      <c r="B29" s="11" t="s">
        <v>410</v>
      </c>
      <c r="C29" s="11" t="s">
        <v>410</v>
      </c>
      <c r="D29" s="11" t="s">
        <v>410</v>
      </c>
      <c r="E29" s="11" t="s">
        <v>410</v>
      </c>
      <c r="F29" s="11" t="s">
        <v>410</v>
      </c>
      <c r="G29" s="11" t="s">
        <v>410</v>
      </c>
      <c r="H29" s="16" t="s">
        <v>410</v>
      </c>
      <c r="I29" s="16" t="s">
        <v>410</v>
      </c>
    </row>
    <row r="30" spans="1:9" ht="12" customHeight="1" x14ac:dyDescent="0.25">
      <c r="A30" s="2" t="str">
        <f>"Jun "&amp;RIGHT(A6,4)+1</f>
        <v>Jun 2025</v>
      </c>
      <c r="B30" s="11" t="s">
        <v>410</v>
      </c>
      <c r="C30" s="11" t="s">
        <v>410</v>
      </c>
      <c r="D30" s="11" t="s">
        <v>410</v>
      </c>
      <c r="E30" s="11" t="s">
        <v>410</v>
      </c>
      <c r="F30" s="11" t="s">
        <v>410</v>
      </c>
      <c r="G30" s="11" t="s">
        <v>410</v>
      </c>
      <c r="H30" s="16" t="s">
        <v>410</v>
      </c>
      <c r="I30" s="16" t="s">
        <v>410</v>
      </c>
    </row>
    <row r="31" spans="1:9" ht="12" customHeight="1" x14ac:dyDescent="0.25">
      <c r="A31" s="2" t="str">
        <f>"Jul "&amp;RIGHT(A6,4)+1</f>
        <v>Jul 2025</v>
      </c>
      <c r="B31" s="11" t="s">
        <v>410</v>
      </c>
      <c r="C31" s="11" t="s">
        <v>410</v>
      </c>
      <c r="D31" s="11" t="s">
        <v>410</v>
      </c>
      <c r="E31" s="11" t="s">
        <v>410</v>
      </c>
      <c r="F31" s="11" t="s">
        <v>410</v>
      </c>
      <c r="G31" s="11" t="s">
        <v>410</v>
      </c>
      <c r="H31" s="16" t="s">
        <v>410</v>
      </c>
      <c r="I31" s="16" t="s">
        <v>410</v>
      </c>
    </row>
    <row r="32" spans="1:9" ht="12" customHeight="1" x14ac:dyDescent="0.25">
      <c r="A32" s="2" t="str">
        <f>"Aug "&amp;RIGHT(A6,4)+1</f>
        <v>Aug 2025</v>
      </c>
      <c r="B32" s="11" t="s">
        <v>410</v>
      </c>
      <c r="C32" s="11" t="s">
        <v>410</v>
      </c>
      <c r="D32" s="11" t="s">
        <v>410</v>
      </c>
      <c r="E32" s="11" t="s">
        <v>410</v>
      </c>
      <c r="F32" s="11" t="s">
        <v>410</v>
      </c>
      <c r="G32" s="11" t="s">
        <v>410</v>
      </c>
      <c r="H32" s="16" t="s">
        <v>410</v>
      </c>
      <c r="I32" s="16" t="s">
        <v>410</v>
      </c>
    </row>
    <row r="33" spans="1:9" ht="12" customHeight="1" x14ac:dyDescent="0.25">
      <c r="A33" s="2" t="str">
        <f>"Sep "&amp;RIGHT(A6,4)+1</f>
        <v>Sep 2025</v>
      </c>
      <c r="B33" s="11" t="s">
        <v>410</v>
      </c>
      <c r="C33" s="11" t="s">
        <v>410</v>
      </c>
      <c r="D33" s="11" t="s">
        <v>410</v>
      </c>
      <c r="E33" s="11" t="s">
        <v>410</v>
      </c>
      <c r="F33" s="11" t="s">
        <v>410</v>
      </c>
      <c r="G33" s="11" t="s">
        <v>410</v>
      </c>
      <c r="H33" s="16" t="s">
        <v>410</v>
      </c>
      <c r="I33" s="16" t="s">
        <v>410</v>
      </c>
    </row>
    <row r="34" spans="1:9" ht="12" customHeight="1" x14ac:dyDescent="0.25">
      <c r="A34" s="12" t="s">
        <v>55</v>
      </c>
      <c r="B34" s="13">
        <v>230224</v>
      </c>
      <c r="C34" s="13">
        <v>1602536</v>
      </c>
      <c r="D34" s="13">
        <v>1832760</v>
      </c>
      <c r="E34" s="13">
        <v>64462.720000000001</v>
      </c>
      <c r="F34" s="13">
        <v>432684.72</v>
      </c>
      <c r="G34" s="13">
        <v>497147.44</v>
      </c>
      <c r="H34" s="17">
        <v>28</v>
      </c>
      <c r="I34" s="17">
        <v>27</v>
      </c>
    </row>
    <row r="35" spans="1:9" ht="12" customHeight="1" x14ac:dyDescent="0.25">
      <c r="A35" s="14" t="str">
        <f>"Total "&amp;MID(A20,7,LEN(A20)-13)&amp;" Months"</f>
        <v>Total 1 Months</v>
      </c>
      <c r="B35" s="15">
        <v>230224</v>
      </c>
      <c r="C35" s="15">
        <v>1602536</v>
      </c>
      <c r="D35" s="15">
        <v>1832760</v>
      </c>
      <c r="E35" s="15">
        <v>64462.720000000001</v>
      </c>
      <c r="F35" s="15">
        <v>432684.72</v>
      </c>
      <c r="G35" s="15">
        <v>497147.44</v>
      </c>
      <c r="H35" s="18">
        <v>28</v>
      </c>
      <c r="I35" s="18">
        <v>27</v>
      </c>
    </row>
    <row r="36" spans="1:9" ht="12" customHeight="1" x14ac:dyDescent="0.25">
      <c r="A36" s="83"/>
      <c r="B36" s="83"/>
      <c r="C36" s="83"/>
      <c r="D36" s="83"/>
      <c r="E36" s="83"/>
      <c r="F36" s="83"/>
      <c r="G36" s="83"/>
      <c r="H36" s="83"/>
      <c r="I36" s="83"/>
    </row>
    <row r="37" spans="1:9" ht="70" customHeight="1" x14ac:dyDescent="0.25">
      <c r="A37" s="85" t="s">
        <v>147</v>
      </c>
      <c r="B37" s="85"/>
      <c r="C37" s="85"/>
      <c r="D37" s="85"/>
      <c r="E37" s="85"/>
      <c r="F37" s="85"/>
      <c r="G37" s="85"/>
      <c r="H37" s="85"/>
      <c r="I37" s="85"/>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5" x14ac:dyDescent="0.25"/>
  <cols>
    <col min="1" max="6" width="11.453125" customWidth="1"/>
    <col min="7" max="7" width="12.453125" customWidth="1"/>
    <col min="8"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148</v>
      </c>
      <c r="B2" s="92"/>
      <c r="C2" s="92"/>
      <c r="D2" s="92"/>
      <c r="E2" s="92"/>
      <c r="F2" s="92"/>
      <c r="G2" s="92"/>
      <c r="H2" s="92"/>
      <c r="I2" s="92"/>
      <c r="J2" s="92"/>
      <c r="K2" s="1"/>
    </row>
    <row r="3" spans="1:11" ht="24" customHeight="1" x14ac:dyDescent="0.25">
      <c r="A3" s="94" t="s">
        <v>50</v>
      </c>
      <c r="B3" s="89" t="s">
        <v>194</v>
      </c>
      <c r="C3" s="89"/>
      <c r="D3" s="89"/>
      <c r="E3" s="87"/>
      <c r="F3" s="89" t="s">
        <v>149</v>
      </c>
      <c r="G3" s="89"/>
      <c r="H3" s="89"/>
      <c r="I3" s="87"/>
      <c r="J3" s="89" t="s">
        <v>150</v>
      </c>
      <c r="K3" s="89"/>
    </row>
    <row r="4" spans="1:11" ht="45" customHeight="1" x14ac:dyDescent="0.25">
      <c r="A4" s="95"/>
      <c r="B4" s="10" t="s">
        <v>151</v>
      </c>
      <c r="C4" s="10" t="s">
        <v>152</v>
      </c>
      <c r="D4" s="10" t="s">
        <v>153</v>
      </c>
      <c r="E4" s="10" t="s">
        <v>55</v>
      </c>
      <c r="F4" s="10" t="s">
        <v>341</v>
      </c>
      <c r="G4" s="10" t="s">
        <v>343</v>
      </c>
      <c r="H4" s="10" t="s">
        <v>342</v>
      </c>
      <c r="I4" s="10" t="s">
        <v>349</v>
      </c>
      <c r="J4" s="10" t="s">
        <v>154</v>
      </c>
      <c r="K4" s="9" t="s">
        <v>344</v>
      </c>
    </row>
    <row r="5" spans="1:11" ht="12" customHeight="1" x14ac:dyDescent="0.25">
      <c r="A5" s="1"/>
      <c r="B5" s="83" t="str">
        <f>REPT("-",42)&amp;" Number "&amp;REPT("-",39)&amp;"   "&amp;REPT("-",52)&amp;" Dollars "&amp;REPT("-",58)</f>
        <v>------------------------------------------ Number ---------------------------------------   ---------------------------------------------------- Dollars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1502241</v>
      </c>
      <c r="C7" s="11">
        <v>1490010</v>
      </c>
      <c r="D7" s="11">
        <v>3690711</v>
      </c>
      <c r="E7" s="11">
        <v>6682962</v>
      </c>
      <c r="F7" s="11">
        <v>352845250</v>
      </c>
      <c r="G7" s="11" t="s">
        <v>410</v>
      </c>
      <c r="H7" s="11" t="s">
        <v>410</v>
      </c>
      <c r="I7" s="11">
        <v>1094148959</v>
      </c>
      <c r="J7" s="16">
        <v>52.797699999999999</v>
      </c>
      <c r="K7" s="16" t="s">
        <v>410</v>
      </c>
    </row>
    <row r="8" spans="1:11" ht="12" customHeight="1" x14ac:dyDescent="0.25">
      <c r="A8" s="2" t="str">
        <f>"Nov "&amp;RIGHT(A6,4)-1</f>
        <v>Nov 2023</v>
      </c>
      <c r="B8" s="11">
        <v>1486253</v>
      </c>
      <c r="C8" s="11">
        <v>1477136</v>
      </c>
      <c r="D8" s="11">
        <v>3665283</v>
      </c>
      <c r="E8" s="11">
        <v>6628672</v>
      </c>
      <c r="F8" s="11">
        <v>372343192</v>
      </c>
      <c r="G8" s="11" t="s">
        <v>410</v>
      </c>
      <c r="H8" s="11" t="s">
        <v>410</v>
      </c>
      <c r="I8" s="11">
        <v>471133995</v>
      </c>
      <c r="J8" s="16">
        <v>56.171599999999998</v>
      </c>
      <c r="K8" s="16" t="s">
        <v>410</v>
      </c>
    </row>
    <row r="9" spans="1:11" ht="12" customHeight="1" x14ac:dyDescent="0.25">
      <c r="A9" s="2" t="str">
        <f>"Dec "&amp;RIGHT(A6,4)-1</f>
        <v>Dec 2023</v>
      </c>
      <c r="B9" s="11">
        <v>1457238</v>
      </c>
      <c r="C9" s="11">
        <v>1455973</v>
      </c>
      <c r="D9" s="11">
        <v>3630102</v>
      </c>
      <c r="E9" s="11">
        <v>6543313</v>
      </c>
      <c r="F9" s="11">
        <v>426866609</v>
      </c>
      <c r="G9" s="11" t="s">
        <v>410</v>
      </c>
      <c r="H9" s="11">
        <v>2886450</v>
      </c>
      <c r="I9" s="11">
        <v>607529889</v>
      </c>
      <c r="J9" s="16">
        <v>65.237099999999998</v>
      </c>
      <c r="K9" s="16" t="s">
        <v>410</v>
      </c>
    </row>
    <row r="10" spans="1:11" ht="12" customHeight="1" x14ac:dyDescent="0.25">
      <c r="A10" s="2" t="str">
        <f>"Jan "&amp;RIGHT(A6,4)</f>
        <v>Jan 2024</v>
      </c>
      <c r="B10" s="11">
        <v>1478239</v>
      </c>
      <c r="C10" s="11">
        <v>1471011</v>
      </c>
      <c r="D10" s="11">
        <v>3658467</v>
      </c>
      <c r="E10" s="11">
        <v>6607717</v>
      </c>
      <c r="F10" s="11">
        <v>392255024</v>
      </c>
      <c r="G10" s="11" t="s">
        <v>410</v>
      </c>
      <c r="H10" s="11" t="s">
        <v>410</v>
      </c>
      <c r="I10" s="11">
        <v>584608589</v>
      </c>
      <c r="J10" s="16">
        <v>59.363199999999999</v>
      </c>
      <c r="K10" s="16" t="s">
        <v>410</v>
      </c>
    </row>
    <row r="11" spans="1:11" ht="12" customHeight="1" x14ac:dyDescent="0.25">
      <c r="A11" s="2" t="str">
        <f>"Feb "&amp;RIGHT(A6,4)</f>
        <v>Feb 2024</v>
      </c>
      <c r="B11" s="11">
        <v>1495711</v>
      </c>
      <c r="C11" s="11">
        <v>1476655</v>
      </c>
      <c r="D11" s="11">
        <v>3673316</v>
      </c>
      <c r="E11" s="11">
        <v>6645682</v>
      </c>
      <c r="F11" s="11">
        <v>389913439</v>
      </c>
      <c r="G11" s="11" t="s">
        <v>410</v>
      </c>
      <c r="H11" s="11" t="s">
        <v>410</v>
      </c>
      <c r="I11" s="11">
        <v>522166025.5</v>
      </c>
      <c r="J11" s="16">
        <v>58.671700000000001</v>
      </c>
      <c r="K11" s="16" t="s">
        <v>410</v>
      </c>
    </row>
    <row r="12" spans="1:11" ht="12" customHeight="1" x14ac:dyDescent="0.25">
      <c r="A12" s="2" t="str">
        <f>"Mar "&amp;RIGHT(A6,4)</f>
        <v>Mar 2024</v>
      </c>
      <c r="B12" s="11">
        <v>1512004</v>
      </c>
      <c r="C12" s="11">
        <v>1486862</v>
      </c>
      <c r="D12" s="11">
        <v>3687172</v>
      </c>
      <c r="E12" s="11">
        <v>6686038</v>
      </c>
      <c r="F12" s="11">
        <v>401856010</v>
      </c>
      <c r="G12" s="11" t="s">
        <v>410</v>
      </c>
      <c r="H12" s="11">
        <v>1012292</v>
      </c>
      <c r="I12" s="11">
        <v>559191674.5</v>
      </c>
      <c r="J12" s="16">
        <v>60.1038</v>
      </c>
      <c r="K12" s="16" t="s">
        <v>410</v>
      </c>
    </row>
    <row r="13" spans="1:11" ht="12" customHeight="1" x14ac:dyDescent="0.25">
      <c r="A13" s="2" t="str">
        <f>"Apr "&amp;RIGHT(A6,4)</f>
        <v>Apr 2024</v>
      </c>
      <c r="B13" s="11">
        <v>1523014</v>
      </c>
      <c r="C13" s="11">
        <v>1492317</v>
      </c>
      <c r="D13" s="11">
        <v>3706757</v>
      </c>
      <c r="E13" s="11">
        <v>6722088</v>
      </c>
      <c r="F13" s="11">
        <v>422598954</v>
      </c>
      <c r="G13" s="11" t="s">
        <v>410</v>
      </c>
      <c r="H13" s="11" t="s">
        <v>410</v>
      </c>
      <c r="I13" s="11">
        <v>548756992.5</v>
      </c>
      <c r="J13" s="16">
        <v>62.867199999999997</v>
      </c>
      <c r="K13" s="16" t="s">
        <v>410</v>
      </c>
    </row>
    <row r="14" spans="1:11" ht="12" customHeight="1" x14ac:dyDescent="0.25">
      <c r="A14" s="2" t="str">
        <f>"May "&amp;RIGHT(A6,4)</f>
        <v>May 2024</v>
      </c>
      <c r="B14" s="11">
        <v>1536254</v>
      </c>
      <c r="C14" s="11">
        <v>1501325</v>
      </c>
      <c r="D14" s="11">
        <v>3726175</v>
      </c>
      <c r="E14" s="11">
        <v>6763754</v>
      </c>
      <c r="F14" s="11">
        <v>424796441</v>
      </c>
      <c r="G14" s="11" t="s">
        <v>410</v>
      </c>
      <c r="H14" s="11" t="s">
        <v>410</v>
      </c>
      <c r="I14" s="11">
        <v>537207928.5</v>
      </c>
      <c r="J14" s="16">
        <v>62.8048</v>
      </c>
      <c r="K14" s="16" t="s">
        <v>410</v>
      </c>
    </row>
    <row r="15" spans="1:11" ht="12" customHeight="1" x14ac:dyDescent="0.25">
      <c r="A15" s="2" t="str">
        <f>"Jun "&amp;RIGHT(A6,4)</f>
        <v>Jun 2024</v>
      </c>
      <c r="B15" s="11">
        <v>1527313</v>
      </c>
      <c r="C15" s="11">
        <v>1489262</v>
      </c>
      <c r="D15" s="11">
        <v>3720354</v>
      </c>
      <c r="E15" s="11">
        <v>6736929</v>
      </c>
      <c r="F15" s="11">
        <v>403388954</v>
      </c>
      <c r="G15" s="11" t="s">
        <v>410</v>
      </c>
      <c r="H15" s="11">
        <v>1014690</v>
      </c>
      <c r="I15" s="11">
        <v>526560647.5</v>
      </c>
      <c r="J15" s="16">
        <v>59.877299999999998</v>
      </c>
      <c r="K15" s="16" t="s">
        <v>410</v>
      </c>
    </row>
    <row r="16" spans="1:11" ht="12" customHeight="1" x14ac:dyDescent="0.25">
      <c r="A16" s="2" t="str">
        <f>"Jul "&amp;RIGHT(A6,4)</f>
        <v>Jul 2024</v>
      </c>
      <c r="B16" s="11">
        <v>1540471</v>
      </c>
      <c r="C16" s="11">
        <v>1499414</v>
      </c>
      <c r="D16" s="11">
        <v>3747196</v>
      </c>
      <c r="E16" s="11">
        <v>6787081</v>
      </c>
      <c r="F16" s="11">
        <v>437938803</v>
      </c>
      <c r="G16" s="11" t="s">
        <v>410</v>
      </c>
      <c r="H16" s="11" t="s">
        <v>410</v>
      </c>
      <c r="I16" s="11">
        <v>569578247.5</v>
      </c>
      <c r="J16" s="16">
        <v>64.525400000000005</v>
      </c>
      <c r="K16" s="16" t="s">
        <v>410</v>
      </c>
    </row>
    <row r="17" spans="1:11" ht="12" customHeight="1" x14ac:dyDescent="0.25">
      <c r="A17" s="2" t="str">
        <f>"Aug "&amp;RIGHT(A6,4)</f>
        <v>Aug 2024</v>
      </c>
      <c r="B17" s="11">
        <v>1550433</v>
      </c>
      <c r="C17" s="11">
        <v>1506183</v>
      </c>
      <c r="D17" s="11">
        <v>3773468</v>
      </c>
      <c r="E17" s="11">
        <v>6830084</v>
      </c>
      <c r="F17" s="11">
        <v>430168806</v>
      </c>
      <c r="G17" s="11" t="s">
        <v>410</v>
      </c>
      <c r="H17" s="11" t="s">
        <v>410</v>
      </c>
      <c r="I17" s="11">
        <v>550469800.5</v>
      </c>
      <c r="J17" s="16">
        <v>62.981499999999997</v>
      </c>
      <c r="K17" s="16" t="s">
        <v>410</v>
      </c>
    </row>
    <row r="18" spans="1:11" ht="12" customHeight="1" x14ac:dyDescent="0.25">
      <c r="A18" s="2" t="str">
        <f>"Sep "&amp;RIGHT(A6,4)</f>
        <v>Sep 2024</v>
      </c>
      <c r="B18" s="11">
        <v>1547316</v>
      </c>
      <c r="C18" s="11">
        <v>1503080</v>
      </c>
      <c r="D18" s="11">
        <v>3786317</v>
      </c>
      <c r="E18" s="11">
        <v>6836713</v>
      </c>
      <c r="F18" s="11">
        <v>453337178</v>
      </c>
      <c r="G18" s="11" t="s">
        <v>410</v>
      </c>
      <c r="H18" s="11">
        <v>68825140</v>
      </c>
      <c r="I18" s="11">
        <v>701059344.95449996</v>
      </c>
      <c r="J18" s="16">
        <v>66.309200000000004</v>
      </c>
      <c r="K18" s="16" t="s">
        <v>410</v>
      </c>
    </row>
    <row r="19" spans="1:11" ht="12" customHeight="1" x14ac:dyDescent="0.25">
      <c r="A19" s="12" t="s">
        <v>55</v>
      </c>
      <c r="B19" s="13">
        <v>1513040.5833000001</v>
      </c>
      <c r="C19" s="13">
        <v>1487435.6666999999</v>
      </c>
      <c r="D19" s="13">
        <v>3705443.1666999999</v>
      </c>
      <c r="E19" s="13">
        <v>6705919.4166999999</v>
      </c>
      <c r="F19" s="13">
        <v>4908308660</v>
      </c>
      <c r="G19" s="13">
        <v>2290364861.4545002</v>
      </c>
      <c r="H19" s="13">
        <v>73738572</v>
      </c>
      <c r="I19" s="13">
        <v>7272412093.4545002</v>
      </c>
      <c r="J19" s="17">
        <v>60.994700000000002</v>
      </c>
      <c r="K19" s="17">
        <v>28.462</v>
      </c>
    </row>
    <row r="20" spans="1:11" ht="12" customHeight="1" x14ac:dyDescent="0.25">
      <c r="A20" s="14" t="s">
        <v>412</v>
      </c>
      <c r="B20" s="15">
        <v>1502241</v>
      </c>
      <c r="C20" s="15">
        <v>1490010</v>
      </c>
      <c r="D20" s="15">
        <v>3690711</v>
      </c>
      <c r="E20" s="15">
        <v>6682962</v>
      </c>
      <c r="F20" s="15">
        <v>352845250</v>
      </c>
      <c r="G20" s="15">
        <v>741303709</v>
      </c>
      <c r="H20" s="15" t="s">
        <v>410</v>
      </c>
      <c r="I20" s="15">
        <v>1094148959</v>
      </c>
      <c r="J20" s="18">
        <v>52.797699999999999</v>
      </c>
      <c r="K20" s="18">
        <v>110.92440000000001</v>
      </c>
    </row>
    <row r="21" spans="1:11" ht="12" customHeight="1" x14ac:dyDescent="0.25">
      <c r="A21" s="3" t="str">
        <f>"FY "&amp;RIGHT(A6,4)+1</f>
        <v>FY 2025</v>
      </c>
    </row>
    <row r="22" spans="1:11" ht="12" customHeight="1" x14ac:dyDescent="0.25">
      <c r="A22" s="2" t="str">
        <f>"Oct "&amp;RIGHT(A6,4)</f>
        <v>Oct 2024</v>
      </c>
      <c r="B22" s="11">
        <v>1556586</v>
      </c>
      <c r="C22" s="11">
        <v>1514221</v>
      </c>
      <c r="D22" s="11">
        <v>3799933</v>
      </c>
      <c r="E22" s="11">
        <v>6870740</v>
      </c>
      <c r="F22" s="11">
        <v>400036964</v>
      </c>
      <c r="G22" s="11" t="s">
        <v>410</v>
      </c>
      <c r="H22" s="11" t="s">
        <v>410</v>
      </c>
      <c r="I22" s="11">
        <v>1197796951.1210999</v>
      </c>
      <c r="J22" s="16">
        <v>58.223300000000002</v>
      </c>
      <c r="K22" s="16" t="s">
        <v>410</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6" t="s">
        <v>410</v>
      </c>
      <c r="K23" s="16"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6" t="s">
        <v>410</v>
      </c>
      <c r="K24" s="16"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6" t="s">
        <v>410</v>
      </c>
      <c r="K25" s="16"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6" t="s">
        <v>410</v>
      </c>
      <c r="K26" s="16"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6" t="s">
        <v>410</v>
      </c>
      <c r="K27" s="16"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6" t="s">
        <v>410</v>
      </c>
      <c r="K28" s="16"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6" t="s">
        <v>410</v>
      </c>
      <c r="K29" s="16"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6" t="s">
        <v>410</v>
      </c>
      <c r="K30" s="16"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6" t="s">
        <v>410</v>
      </c>
      <c r="K31" s="16"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6" t="s">
        <v>410</v>
      </c>
      <c r="K32" s="16" t="s">
        <v>410</v>
      </c>
    </row>
    <row r="33" spans="1:14" ht="12" customHeight="1" x14ac:dyDescent="0.25">
      <c r="A33" s="2" t="str">
        <f>"Sep "&amp;RIGHT(A6,4)+1</f>
        <v>Sep 2025</v>
      </c>
      <c r="B33" s="11" t="s">
        <v>410</v>
      </c>
      <c r="C33" s="11" t="s">
        <v>410</v>
      </c>
      <c r="D33" s="11" t="s">
        <v>410</v>
      </c>
      <c r="E33" s="11" t="s">
        <v>410</v>
      </c>
      <c r="F33" s="11" t="s">
        <v>410</v>
      </c>
      <c r="G33" s="11" t="s">
        <v>410</v>
      </c>
      <c r="H33" s="11" t="s">
        <v>410</v>
      </c>
      <c r="I33" s="11" t="s">
        <v>410</v>
      </c>
      <c r="J33" s="16" t="s">
        <v>410</v>
      </c>
      <c r="K33" s="16" t="s">
        <v>410</v>
      </c>
    </row>
    <row r="34" spans="1:14" ht="12" customHeight="1" x14ac:dyDescent="0.25">
      <c r="A34" s="12" t="s">
        <v>55</v>
      </c>
      <c r="B34" s="13">
        <v>1556586</v>
      </c>
      <c r="C34" s="13">
        <v>1514221</v>
      </c>
      <c r="D34" s="13">
        <v>3799933</v>
      </c>
      <c r="E34" s="13">
        <v>6870740</v>
      </c>
      <c r="F34" s="13">
        <v>400036964</v>
      </c>
      <c r="G34" s="13">
        <v>797759987.12109995</v>
      </c>
      <c r="H34" s="13" t="s">
        <v>410</v>
      </c>
      <c r="I34" s="13">
        <v>1197796951.1210999</v>
      </c>
      <c r="J34" s="17">
        <v>58.223300000000002</v>
      </c>
      <c r="K34" s="17">
        <v>116.10980000000001</v>
      </c>
    </row>
    <row r="35" spans="1:14" ht="12" customHeight="1" x14ac:dyDescent="0.25">
      <c r="A35" s="14" t="str">
        <f>"Total "&amp;MID(A20,7,LEN(A20)-13)&amp;" Months"</f>
        <v>Total 1 Months</v>
      </c>
      <c r="B35" s="15">
        <v>1556586</v>
      </c>
      <c r="C35" s="15">
        <v>1514221</v>
      </c>
      <c r="D35" s="15">
        <v>3799933</v>
      </c>
      <c r="E35" s="15">
        <v>6870740</v>
      </c>
      <c r="F35" s="15">
        <v>400036964</v>
      </c>
      <c r="G35" s="15">
        <v>797759987.12109995</v>
      </c>
      <c r="H35" s="15" t="s">
        <v>410</v>
      </c>
      <c r="I35" s="15">
        <v>1197796951.1210999</v>
      </c>
      <c r="J35" s="18">
        <v>58.223300000000002</v>
      </c>
      <c r="K35" s="18">
        <v>116.10980000000001</v>
      </c>
    </row>
    <row r="36" spans="1:14" ht="12" customHeight="1" x14ac:dyDescent="0.25">
      <c r="A36" s="83"/>
      <c r="B36" s="83"/>
      <c r="C36" s="83"/>
      <c r="D36" s="83"/>
      <c r="E36" s="83"/>
      <c r="F36" s="83"/>
      <c r="G36" s="83"/>
      <c r="H36" s="83"/>
      <c r="I36" s="83"/>
      <c r="J36" s="83"/>
    </row>
    <row r="37" spans="1:14" ht="12" customHeight="1" x14ac:dyDescent="0.25">
      <c r="A37" s="136" t="s">
        <v>365</v>
      </c>
      <c r="B37" s="136"/>
      <c r="C37" s="136"/>
      <c r="D37" s="136"/>
      <c r="E37" s="136"/>
      <c r="F37" s="136"/>
      <c r="G37" s="136"/>
      <c r="H37" s="136"/>
      <c r="I37" s="136"/>
      <c r="J37" s="136"/>
      <c r="K37" s="136"/>
      <c r="L37" s="136"/>
      <c r="M37" s="136"/>
      <c r="N37" s="136"/>
    </row>
    <row r="38" spans="1:14" ht="25.4" customHeight="1" x14ac:dyDescent="0.25">
      <c r="A38" s="136" t="s">
        <v>407</v>
      </c>
      <c r="B38" s="136"/>
      <c r="C38" s="136"/>
      <c r="D38" s="136"/>
      <c r="E38" s="136"/>
      <c r="F38" s="136"/>
      <c r="G38" s="136"/>
      <c r="H38" s="136"/>
      <c r="I38" s="136"/>
      <c r="J38" s="136"/>
      <c r="K38" s="136"/>
      <c r="L38" s="136"/>
      <c r="M38" s="136"/>
      <c r="N38" s="136"/>
    </row>
    <row r="39" spans="1:14" ht="33" hidden="1" customHeight="1" x14ac:dyDescent="0.25">
      <c r="A39" s="136"/>
      <c r="B39" s="136"/>
      <c r="C39" s="136"/>
      <c r="D39" s="136"/>
      <c r="E39" s="136"/>
      <c r="F39" s="136"/>
      <c r="G39" s="136"/>
      <c r="H39" s="136"/>
      <c r="I39" s="136"/>
      <c r="J39" s="136"/>
      <c r="K39" s="136"/>
      <c r="L39" s="136"/>
      <c r="M39" s="136"/>
      <c r="N39" s="136"/>
    </row>
    <row r="40" spans="1:14" ht="6.75" hidden="1" customHeight="1" x14ac:dyDescent="0.25">
      <c r="A40" s="136"/>
      <c r="B40" s="136"/>
      <c r="C40" s="136"/>
      <c r="D40" s="136"/>
      <c r="E40" s="136"/>
      <c r="F40" s="136"/>
      <c r="G40" s="136"/>
      <c r="H40" s="136"/>
      <c r="I40" s="136"/>
      <c r="J40" s="136"/>
      <c r="K40" s="136"/>
      <c r="L40" s="136"/>
      <c r="M40" s="136"/>
      <c r="N40" s="136"/>
    </row>
    <row r="41" spans="1:14" ht="49.4" hidden="1" customHeight="1" x14ac:dyDescent="0.25">
      <c r="A41" s="136"/>
      <c r="B41" s="136"/>
      <c r="C41" s="136"/>
      <c r="D41" s="136"/>
      <c r="E41" s="136"/>
      <c r="F41" s="136"/>
      <c r="G41" s="136"/>
      <c r="H41" s="136"/>
      <c r="I41" s="136"/>
      <c r="J41" s="136"/>
      <c r="K41" s="136"/>
      <c r="L41" s="136"/>
      <c r="M41" s="136"/>
      <c r="N41" s="136"/>
    </row>
    <row r="42" spans="1:14" ht="22.4" customHeight="1" x14ac:dyDescent="0.25">
      <c r="A42" s="136" t="s">
        <v>366</v>
      </c>
      <c r="B42" s="136"/>
      <c r="C42" s="136"/>
      <c r="D42" s="136"/>
      <c r="E42" s="136"/>
      <c r="F42" s="136"/>
      <c r="G42" s="136"/>
      <c r="H42" s="136"/>
      <c r="I42" s="136"/>
      <c r="J42" s="136"/>
      <c r="K42" s="136"/>
      <c r="L42" s="136"/>
      <c r="M42" s="136"/>
      <c r="N42" s="136"/>
    </row>
    <row r="43" spans="1:14" ht="35.5" customHeight="1" x14ac:dyDescent="0.25">
      <c r="A43" s="136"/>
      <c r="B43" s="136"/>
      <c r="C43" s="136"/>
      <c r="D43" s="136"/>
      <c r="E43" s="136"/>
      <c r="F43" s="136"/>
      <c r="G43" s="136"/>
      <c r="H43" s="136"/>
      <c r="I43" s="136"/>
      <c r="J43" s="136"/>
      <c r="K43" s="136"/>
      <c r="L43" s="136"/>
      <c r="M43" s="136"/>
      <c r="N43" s="136"/>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sqref="A1:L1"/>
    </sheetView>
  </sheetViews>
  <sheetFormatPr defaultRowHeight="12.5" x14ac:dyDescent="0.25"/>
  <cols>
    <col min="1" max="1" width="11.453125" customWidth="1"/>
    <col min="2" max="7" width="11" customWidth="1"/>
    <col min="8" max="9" width="12.453125" customWidth="1"/>
    <col min="10" max="13" width="11" customWidth="1"/>
  </cols>
  <sheetData>
    <row r="1" spans="1:13" ht="12" customHeight="1" x14ac:dyDescent="0.25">
      <c r="A1" s="90" t="s">
        <v>421</v>
      </c>
      <c r="B1" s="90"/>
      <c r="C1" s="90"/>
      <c r="D1" s="90"/>
      <c r="E1" s="90"/>
      <c r="F1" s="90"/>
      <c r="G1" s="90"/>
      <c r="H1" s="90"/>
      <c r="I1" s="90"/>
      <c r="J1" s="90"/>
      <c r="K1" s="90"/>
      <c r="L1" s="90"/>
      <c r="M1" s="81">
        <v>45667</v>
      </c>
    </row>
    <row r="2" spans="1:13" ht="12" customHeight="1" x14ac:dyDescent="0.25">
      <c r="A2" s="92" t="s">
        <v>236</v>
      </c>
      <c r="B2" s="92"/>
      <c r="C2" s="92"/>
      <c r="D2" s="92"/>
      <c r="E2" s="92"/>
      <c r="F2" s="92"/>
      <c r="G2" s="92"/>
      <c r="H2" s="92"/>
      <c r="I2" s="92"/>
      <c r="J2" s="92"/>
      <c r="K2" s="92"/>
      <c r="L2" s="92"/>
      <c r="M2" s="1"/>
    </row>
    <row r="3" spans="1:13" ht="24" customHeight="1" x14ac:dyDescent="0.25">
      <c r="A3" s="94" t="s">
        <v>50</v>
      </c>
      <c r="B3" s="89" t="s">
        <v>194</v>
      </c>
      <c r="C3" s="89"/>
      <c r="D3" s="89"/>
      <c r="E3" s="89"/>
      <c r="F3" s="87"/>
      <c r="G3" s="86" t="s">
        <v>237</v>
      </c>
      <c r="H3" s="86" t="s">
        <v>238</v>
      </c>
      <c r="I3" s="86" t="s">
        <v>394</v>
      </c>
      <c r="J3" s="86" t="s">
        <v>395</v>
      </c>
      <c r="K3" s="86" t="s">
        <v>58</v>
      </c>
      <c r="L3" s="89" t="s">
        <v>235</v>
      </c>
      <c r="M3" s="89"/>
    </row>
    <row r="4" spans="1:13" ht="27.65" customHeight="1" x14ac:dyDescent="0.25">
      <c r="A4" s="95"/>
      <c r="B4" s="10" t="s">
        <v>151</v>
      </c>
      <c r="C4" s="10" t="s">
        <v>152</v>
      </c>
      <c r="D4" s="10" t="s">
        <v>153</v>
      </c>
      <c r="E4" s="10" t="s">
        <v>155</v>
      </c>
      <c r="F4" s="10" t="s">
        <v>55</v>
      </c>
      <c r="G4" s="87"/>
      <c r="H4" s="87"/>
      <c r="I4" s="87"/>
      <c r="J4" s="87"/>
      <c r="K4" s="87"/>
      <c r="L4" s="10" t="s">
        <v>270</v>
      </c>
      <c r="M4" s="9" t="s">
        <v>155</v>
      </c>
    </row>
    <row r="5" spans="1:13" ht="12" customHeight="1" x14ac:dyDescent="0.25">
      <c r="A5" s="1"/>
      <c r="B5" s="83" t="str">
        <f>REPT("-",50)&amp;" Number "&amp;REPT("-",51)&amp;"   "&amp;REPT("-",62)&amp;" Dollars "&amp;REPT("-",63)</f>
        <v>-------------------------------------------------- Number ---------------------------------------------------   -------------------------------------------------------------- Dollars ---------------------------------------------------------------</v>
      </c>
      <c r="C5" s="83"/>
      <c r="D5" s="83"/>
      <c r="E5" s="83"/>
      <c r="F5" s="83"/>
      <c r="G5" s="83"/>
      <c r="H5" s="83"/>
      <c r="I5" s="83"/>
      <c r="J5" s="83"/>
      <c r="K5" s="83"/>
      <c r="L5" s="83"/>
      <c r="M5" s="83"/>
    </row>
    <row r="6" spans="1:13" ht="12" customHeight="1" x14ac:dyDescent="0.25">
      <c r="A6" s="3" t="s">
        <v>411</v>
      </c>
    </row>
    <row r="7" spans="1:13" ht="12" customHeight="1" x14ac:dyDescent="0.25">
      <c r="A7" s="2" t="str">
        <f>"Oct "&amp;RIGHT(A6,4)-1</f>
        <v>Oct 2023</v>
      </c>
      <c r="B7" s="11">
        <v>0</v>
      </c>
      <c r="C7" s="11">
        <v>0</v>
      </c>
      <c r="D7" s="11">
        <v>0</v>
      </c>
      <c r="E7" s="11">
        <v>728308</v>
      </c>
      <c r="F7" s="11">
        <v>728308</v>
      </c>
      <c r="G7" s="11">
        <v>24104629.394699998</v>
      </c>
      <c r="H7" s="11" t="s">
        <v>410</v>
      </c>
      <c r="I7" s="11">
        <v>2144688</v>
      </c>
      <c r="J7" s="11" t="s">
        <v>410</v>
      </c>
      <c r="K7" s="11">
        <v>26249317.394699998</v>
      </c>
      <c r="L7" s="16" t="s">
        <v>410</v>
      </c>
      <c r="M7" s="16">
        <v>33.096800000000002</v>
      </c>
    </row>
    <row r="8" spans="1:13" ht="12" customHeight="1" x14ac:dyDescent="0.25">
      <c r="A8" s="2" t="str">
        <f>"Nov "&amp;RIGHT(A6,4)-1</f>
        <v>Nov 2023</v>
      </c>
      <c r="B8" s="11">
        <v>0</v>
      </c>
      <c r="C8" s="11">
        <v>0</v>
      </c>
      <c r="D8" s="11">
        <v>0</v>
      </c>
      <c r="E8" s="11">
        <v>732376</v>
      </c>
      <c r="F8" s="11">
        <v>732376</v>
      </c>
      <c r="G8" s="11">
        <v>24344422.8695</v>
      </c>
      <c r="H8" s="11" t="s">
        <v>410</v>
      </c>
      <c r="I8" s="11">
        <v>2144688</v>
      </c>
      <c r="J8" s="11" t="s">
        <v>410</v>
      </c>
      <c r="K8" s="11">
        <v>26489110.8695</v>
      </c>
      <c r="L8" s="16" t="s">
        <v>410</v>
      </c>
      <c r="M8" s="16">
        <v>33.240299999999998</v>
      </c>
    </row>
    <row r="9" spans="1:13" ht="12" customHeight="1" x14ac:dyDescent="0.25">
      <c r="A9" s="2" t="str">
        <f>"Dec "&amp;RIGHT(A6,4)-1</f>
        <v>Dec 2023</v>
      </c>
      <c r="B9" s="11">
        <v>0</v>
      </c>
      <c r="C9" s="11">
        <v>0</v>
      </c>
      <c r="D9" s="11">
        <v>0</v>
      </c>
      <c r="E9" s="11">
        <v>723812</v>
      </c>
      <c r="F9" s="11">
        <v>723812</v>
      </c>
      <c r="G9" s="11">
        <v>23774365.5121</v>
      </c>
      <c r="H9" s="11">
        <v>21870296</v>
      </c>
      <c r="I9" s="11">
        <v>2144688</v>
      </c>
      <c r="J9" s="11" t="s">
        <v>410</v>
      </c>
      <c r="K9" s="11">
        <v>47789349.512100004</v>
      </c>
      <c r="L9" s="16" t="s">
        <v>410</v>
      </c>
      <c r="M9" s="16">
        <v>32.8461</v>
      </c>
    </row>
    <row r="10" spans="1:13" ht="12" customHeight="1" x14ac:dyDescent="0.25">
      <c r="A10" s="2" t="str">
        <f>"Jan "&amp;RIGHT(A6,4)</f>
        <v>Jan 2024</v>
      </c>
      <c r="B10" s="11">
        <v>0</v>
      </c>
      <c r="C10" s="11">
        <v>0</v>
      </c>
      <c r="D10" s="11">
        <v>0</v>
      </c>
      <c r="E10" s="11">
        <v>707660</v>
      </c>
      <c r="F10" s="11">
        <v>707660</v>
      </c>
      <c r="G10" s="11">
        <v>23964722.269200001</v>
      </c>
      <c r="H10" s="11" t="s">
        <v>410</v>
      </c>
      <c r="I10" s="11">
        <v>2144688</v>
      </c>
      <c r="J10" s="11" t="s">
        <v>410</v>
      </c>
      <c r="K10" s="11">
        <v>26109410.269200001</v>
      </c>
      <c r="L10" s="16" t="s">
        <v>410</v>
      </c>
      <c r="M10" s="16">
        <v>33.864699999999999</v>
      </c>
    </row>
    <row r="11" spans="1:13" ht="12" customHeight="1" x14ac:dyDescent="0.25">
      <c r="A11" s="2" t="str">
        <f>"Feb "&amp;RIGHT(A6,4)</f>
        <v>Feb 2024</v>
      </c>
      <c r="B11" s="11">
        <v>0</v>
      </c>
      <c r="C11" s="11">
        <v>0</v>
      </c>
      <c r="D11" s="11">
        <v>0</v>
      </c>
      <c r="E11" s="11">
        <v>716847</v>
      </c>
      <c r="F11" s="11">
        <v>716847</v>
      </c>
      <c r="G11" s="11">
        <v>23579549.5436</v>
      </c>
      <c r="H11" s="11" t="s">
        <v>410</v>
      </c>
      <c r="I11" s="11">
        <v>2144688</v>
      </c>
      <c r="J11" s="11" t="s">
        <v>410</v>
      </c>
      <c r="K11" s="11">
        <v>25724237.5436</v>
      </c>
      <c r="L11" s="16" t="s">
        <v>410</v>
      </c>
      <c r="M11" s="16">
        <v>32.8934</v>
      </c>
    </row>
    <row r="12" spans="1:13" ht="12" customHeight="1" x14ac:dyDescent="0.25">
      <c r="A12" s="2" t="str">
        <f>"Mar "&amp;RIGHT(A6,4)</f>
        <v>Mar 2024</v>
      </c>
      <c r="B12" s="11">
        <v>0</v>
      </c>
      <c r="C12" s="11">
        <v>0</v>
      </c>
      <c r="D12" s="11">
        <v>0</v>
      </c>
      <c r="E12" s="11">
        <v>721640</v>
      </c>
      <c r="F12" s="11">
        <v>721640</v>
      </c>
      <c r="G12" s="11">
        <v>25797199.861099999</v>
      </c>
      <c r="H12" s="11">
        <v>10059881</v>
      </c>
      <c r="I12" s="11">
        <v>2144688</v>
      </c>
      <c r="J12" s="11" t="s">
        <v>410</v>
      </c>
      <c r="K12" s="11">
        <v>38001768.861100003</v>
      </c>
      <c r="L12" s="16" t="s">
        <v>410</v>
      </c>
      <c r="M12" s="16">
        <v>35.747999999999998</v>
      </c>
    </row>
    <row r="13" spans="1:13" ht="12" customHeight="1" x14ac:dyDescent="0.25">
      <c r="A13" s="2" t="str">
        <f>"Apr "&amp;RIGHT(A6,4)</f>
        <v>Apr 2024</v>
      </c>
      <c r="B13" s="11">
        <v>0</v>
      </c>
      <c r="C13" s="11">
        <v>0</v>
      </c>
      <c r="D13" s="11">
        <v>0</v>
      </c>
      <c r="E13" s="11">
        <v>723629</v>
      </c>
      <c r="F13" s="11">
        <v>723629</v>
      </c>
      <c r="G13" s="11">
        <v>25242696.980700001</v>
      </c>
      <c r="H13" s="11" t="s">
        <v>410</v>
      </c>
      <c r="I13" s="11">
        <v>2144688</v>
      </c>
      <c r="J13" s="11" t="s">
        <v>410</v>
      </c>
      <c r="K13" s="11">
        <v>27387384.980700001</v>
      </c>
      <c r="L13" s="16" t="s">
        <v>410</v>
      </c>
      <c r="M13" s="16">
        <v>34.883499999999998</v>
      </c>
    </row>
    <row r="14" spans="1:13" ht="12" customHeight="1" x14ac:dyDescent="0.25">
      <c r="A14" s="2" t="str">
        <f>"May "&amp;RIGHT(A6,4)</f>
        <v>May 2024</v>
      </c>
      <c r="B14" s="11">
        <v>0</v>
      </c>
      <c r="C14" s="11">
        <v>0</v>
      </c>
      <c r="D14" s="11">
        <v>0</v>
      </c>
      <c r="E14" s="11">
        <v>716927</v>
      </c>
      <c r="F14" s="11">
        <v>716927</v>
      </c>
      <c r="G14" s="11">
        <v>23966901.418699998</v>
      </c>
      <c r="H14" s="11" t="s">
        <v>410</v>
      </c>
      <c r="I14" s="11">
        <v>2144688</v>
      </c>
      <c r="J14" s="11" t="s">
        <v>410</v>
      </c>
      <c r="K14" s="11">
        <v>26111589.418699998</v>
      </c>
      <c r="L14" s="16" t="s">
        <v>410</v>
      </c>
      <c r="M14" s="16">
        <v>33.43</v>
      </c>
    </row>
    <row r="15" spans="1:13" ht="12" customHeight="1" x14ac:dyDescent="0.25">
      <c r="A15" s="2" t="str">
        <f>"Jun "&amp;RIGHT(A6,4)</f>
        <v>Jun 2024</v>
      </c>
      <c r="B15" s="11">
        <v>0</v>
      </c>
      <c r="C15" s="11">
        <v>0</v>
      </c>
      <c r="D15" s="11">
        <v>0</v>
      </c>
      <c r="E15" s="11">
        <v>712616</v>
      </c>
      <c r="F15" s="11">
        <v>712616</v>
      </c>
      <c r="G15" s="11">
        <v>23521015.908599999</v>
      </c>
      <c r="H15" s="11">
        <v>28577812</v>
      </c>
      <c r="I15" s="11">
        <v>2144688</v>
      </c>
      <c r="J15" s="11" t="s">
        <v>410</v>
      </c>
      <c r="K15" s="11">
        <v>54243515.908600003</v>
      </c>
      <c r="L15" s="16" t="s">
        <v>410</v>
      </c>
      <c r="M15" s="16">
        <v>33.006599999999999</v>
      </c>
    </row>
    <row r="16" spans="1:13" ht="12" customHeight="1" x14ac:dyDescent="0.25">
      <c r="A16" s="2" t="str">
        <f>"Jul "&amp;RIGHT(A6,4)</f>
        <v>Jul 2024</v>
      </c>
      <c r="B16" s="11">
        <v>0</v>
      </c>
      <c r="C16" s="11">
        <v>0</v>
      </c>
      <c r="D16" s="11">
        <v>0</v>
      </c>
      <c r="E16" s="11">
        <v>705012</v>
      </c>
      <c r="F16" s="11">
        <v>705012</v>
      </c>
      <c r="G16" s="11">
        <v>22489605.730099998</v>
      </c>
      <c r="H16" s="11" t="s">
        <v>410</v>
      </c>
      <c r="I16" s="11">
        <v>2144688</v>
      </c>
      <c r="J16" s="11" t="s">
        <v>410</v>
      </c>
      <c r="K16" s="11">
        <v>24634293.730099998</v>
      </c>
      <c r="L16" s="16" t="s">
        <v>410</v>
      </c>
      <c r="M16" s="16">
        <v>31.8996</v>
      </c>
    </row>
    <row r="17" spans="1:13" ht="12" customHeight="1" x14ac:dyDescent="0.25">
      <c r="A17" s="2" t="str">
        <f>"Aug "&amp;RIGHT(A6,4)</f>
        <v>Aug 2024</v>
      </c>
      <c r="B17" s="11">
        <v>0</v>
      </c>
      <c r="C17" s="11">
        <v>0</v>
      </c>
      <c r="D17" s="11">
        <v>0</v>
      </c>
      <c r="E17" s="11">
        <v>692784</v>
      </c>
      <c r="F17" s="11">
        <v>692784</v>
      </c>
      <c r="G17" s="11">
        <v>23558541.760499999</v>
      </c>
      <c r="H17" s="11" t="s">
        <v>410</v>
      </c>
      <c r="I17" s="11">
        <v>2144688</v>
      </c>
      <c r="J17" s="11" t="s">
        <v>410</v>
      </c>
      <c r="K17" s="11">
        <v>25703229.760499999</v>
      </c>
      <c r="L17" s="16" t="s">
        <v>410</v>
      </c>
      <c r="M17" s="16">
        <v>34.005600000000001</v>
      </c>
    </row>
    <row r="18" spans="1:13" ht="12" customHeight="1" x14ac:dyDescent="0.25">
      <c r="A18" s="2" t="str">
        <f>"Sep "&amp;RIGHT(A6,4)</f>
        <v>Sep 2024</v>
      </c>
      <c r="B18" s="11">
        <v>0</v>
      </c>
      <c r="C18" s="11">
        <v>0</v>
      </c>
      <c r="D18" s="11">
        <v>0</v>
      </c>
      <c r="E18" s="11">
        <v>710714</v>
      </c>
      <c r="F18" s="11">
        <v>710714</v>
      </c>
      <c r="G18" s="11">
        <v>23510216.9793</v>
      </c>
      <c r="H18" s="11">
        <v>10183995</v>
      </c>
      <c r="I18" s="11">
        <v>2144692</v>
      </c>
      <c r="J18" s="11" t="s">
        <v>410</v>
      </c>
      <c r="K18" s="11">
        <v>35838903.9793</v>
      </c>
      <c r="L18" s="16" t="s">
        <v>410</v>
      </c>
      <c r="M18" s="16">
        <v>33.079700000000003</v>
      </c>
    </row>
    <row r="19" spans="1:13" ht="12" customHeight="1" x14ac:dyDescent="0.25">
      <c r="A19" s="12" t="s">
        <v>55</v>
      </c>
      <c r="B19" s="13">
        <v>0</v>
      </c>
      <c r="C19" s="13">
        <v>0</v>
      </c>
      <c r="D19" s="13">
        <v>0</v>
      </c>
      <c r="E19" s="13">
        <v>716027.08330000006</v>
      </c>
      <c r="F19" s="13">
        <v>716027.08330000006</v>
      </c>
      <c r="G19" s="13">
        <v>287853868.2281</v>
      </c>
      <c r="H19" s="13">
        <v>70691984</v>
      </c>
      <c r="I19" s="13">
        <v>25736260</v>
      </c>
      <c r="J19" s="13" t="s">
        <v>410</v>
      </c>
      <c r="K19" s="13">
        <v>384282112.2281</v>
      </c>
      <c r="L19" s="17" t="s">
        <v>410</v>
      </c>
      <c r="M19" s="17">
        <v>33.501300000000001</v>
      </c>
    </row>
    <row r="20" spans="1:13" ht="12" customHeight="1" x14ac:dyDescent="0.25">
      <c r="A20" s="14" t="s">
        <v>412</v>
      </c>
      <c r="B20" s="15">
        <v>0</v>
      </c>
      <c r="C20" s="15">
        <v>0</v>
      </c>
      <c r="D20" s="15">
        <v>0</v>
      </c>
      <c r="E20" s="15">
        <v>728308</v>
      </c>
      <c r="F20" s="15">
        <v>728308</v>
      </c>
      <c r="G20" s="15">
        <v>24104629.394699998</v>
      </c>
      <c r="H20" s="15" t="s">
        <v>410</v>
      </c>
      <c r="I20" s="15">
        <v>2144688</v>
      </c>
      <c r="J20" s="15" t="s">
        <v>410</v>
      </c>
      <c r="K20" s="15">
        <v>26249317.394699998</v>
      </c>
      <c r="L20" s="18" t="s">
        <v>410</v>
      </c>
      <c r="M20" s="18">
        <v>33.096800000000002</v>
      </c>
    </row>
    <row r="21" spans="1:13" ht="12" customHeight="1" x14ac:dyDescent="0.25">
      <c r="A21" s="3" t="str">
        <f>"FY "&amp;RIGHT(A6,4)+1</f>
        <v>FY 2025</v>
      </c>
    </row>
    <row r="22" spans="1:13" ht="12" customHeight="1" x14ac:dyDescent="0.25">
      <c r="A22" s="2" t="str">
        <f>"Oct "&amp;RIGHT(A6,4)</f>
        <v>Oct 2024</v>
      </c>
      <c r="B22" s="11">
        <v>0</v>
      </c>
      <c r="C22" s="11">
        <v>0</v>
      </c>
      <c r="D22" s="11">
        <v>0</v>
      </c>
      <c r="E22" s="11">
        <v>715572</v>
      </c>
      <c r="F22" s="11">
        <v>715572</v>
      </c>
      <c r="G22" s="11">
        <v>23643398.611400001</v>
      </c>
      <c r="H22" s="11" t="s">
        <v>410</v>
      </c>
      <c r="I22" s="11" t="s">
        <v>410</v>
      </c>
      <c r="J22" s="11" t="s">
        <v>410</v>
      </c>
      <c r="K22" s="11">
        <v>23643398.611400001</v>
      </c>
      <c r="L22" s="16" t="s">
        <v>410</v>
      </c>
      <c r="M22" s="16">
        <v>33.0413</v>
      </c>
    </row>
    <row r="23" spans="1:13"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c r="L23" s="16" t="s">
        <v>410</v>
      </c>
      <c r="M23" s="16" t="s">
        <v>410</v>
      </c>
    </row>
    <row r="24" spans="1:13"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c r="L24" s="16" t="s">
        <v>410</v>
      </c>
      <c r="M24" s="16" t="s">
        <v>410</v>
      </c>
    </row>
    <row r="25" spans="1:13"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c r="L25" s="16" t="s">
        <v>410</v>
      </c>
      <c r="M25" s="16" t="s">
        <v>410</v>
      </c>
    </row>
    <row r="26" spans="1:13"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c r="L26" s="16" t="s">
        <v>410</v>
      </c>
      <c r="M26" s="16" t="s">
        <v>410</v>
      </c>
    </row>
    <row r="27" spans="1:13"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c r="L27" s="16" t="s">
        <v>410</v>
      </c>
      <c r="M27" s="16" t="s">
        <v>410</v>
      </c>
    </row>
    <row r="28" spans="1:13"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c r="L28" s="16" t="s">
        <v>410</v>
      </c>
      <c r="M28" s="16" t="s">
        <v>410</v>
      </c>
    </row>
    <row r="29" spans="1:13"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c r="L29" s="16" t="s">
        <v>410</v>
      </c>
      <c r="M29" s="16" t="s">
        <v>410</v>
      </c>
    </row>
    <row r="30" spans="1:13"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c r="L30" s="16" t="s">
        <v>410</v>
      </c>
      <c r="M30" s="16" t="s">
        <v>410</v>
      </c>
    </row>
    <row r="31" spans="1:13"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c r="L31" s="16" t="s">
        <v>410</v>
      </c>
      <c r="M31" s="16" t="s">
        <v>410</v>
      </c>
    </row>
    <row r="32" spans="1:13"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c r="L32" s="16" t="s">
        <v>410</v>
      </c>
      <c r="M32" s="16" t="s">
        <v>410</v>
      </c>
    </row>
    <row r="33" spans="1:13"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c r="L33" s="16" t="s">
        <v>410</v>
      </c>
      <c r="M33" s="16" t="s">
        <v>410</v>
      </c>
    </row>
    <row r="34" spans="1:13" ht="12" customHeight="1" x14ac:dyDescent="0.25">
      <c r="A34" s="12" t="s">
        <v>55</v>
      </c>
      <c r="B34" s="13">
        <v>0</v>
      </c>
      <c r="C34" s="13">
        <v>0</v>
      </c>
      <c r="D34" s="13">
        <v>0</v>
      </c>
      <c r="E34" s="13">
        <v>715572</v>
      </c>
      <c r="F34" s="13">
        <v>715572</v>
      </c>
      <c r="G34" s="13">
        <v>23643398.611400001</v>
      </c>
      <c r="H34" s="13" t="s">
        <v>410</v>
      </c>
      <c r="I34" s="13" t="s">
        <v>410</v>
      </c>
      <c r="J34" s="13" t="s">
        <v>410</v>
      </c>
      <c r="K34" s="13">
        <v>23643398.611400001</v>
      </c>
      <c r="L34" s="17" t="s">
        <v>410</v>
      </c>
      <c r="M34" s="17">
        <v>33.0413</v>
      </c>
    </row>
    <row r="35" spans="1:13" ht="12" customHeight="1" x14ac:dyDescent="0.25">
      <c r="A35" s="14" t="str">
        <f>"Total "&amp;MID(A20,7,LEN(A20)-13)&amp;" Months"</f>
        <v>Total 1 Months</v>
      </c>
      <c r="B35" s="15">
        <v>0</v>
      </c>
      <c r="C35" s="15">
        <v>0</v>
      </c>
      <c r="D35" s="15">
        <v>0</v>
      </c>
      <c r="E35" s="15">
        <v>715572</v>
      </c>
      <c r="F35" s="15">
        <v>715572</v>
      </c>
      <c r="G35" s="15">
        <v>23643398.611400001</v>
      </c>
      <c r="H35" s="15" t="s">
        <v>410</v>
      </c>
      <c r="I35" s="15" t="s">
        <v>410</v>
      </c>
      <c r="J35" s="15" t="s">
        <v>410</v>
      </c>
      <c r="K35" s="15">
        <v>23643398.611400001</v>
      </c>
      <c r="L35" s="18" t="s">
        <v>410</v>
      </c>
      <c r="M35" s="18">
        <v>33.0413</v>
      </c>
    </row>
    <row r="36" spans="1:13" ht="12" customHeight="1" x14ac:dyDescent="0.25">
      <c r="A36" s="83"/>
      <c r="B36" s="83"/>
      <c r="C36" s="83"/>
      <c r="D36" s="83"/>
      <c r="E36" s="83"/>
      <c r="F36" s="83"/>
      <c r="G36" s="83"/>
      <c r="H36" s="83"/>
      <c r="I36" s="83"/>
      <c r="J36" s="83"/>
      <c r="K36" s="83"/>
    </row>
    <row r="37" spans="1:13" ht="79.5" customHeight="1" x14ac:dyDescent="0.25">
      <c r="A37" s="85" t="s">
        <v>406</v>
      </c>
      <c r="B37" s="85"/>
      <c r="C37" s="85"/>
      <c r="D37" s="85"/>
      <c r="E37" s="85"/>
      <c r="F37" s="85"/>
      <c r="G37" s="85"/>
      <c r="H37" s="85"/>
      <c r="I37" s="85"/>
      <c r="J37" s="85"/>
      <c r="K37" s="85"/>
      <c r="L37" s="85"/>
      <c r="M37" s="85"/>
    </row>
    <row r="101" spans="10:10" ht="14.5" x14ac:dyDescent="0.35">
      <c r="J101" s="56"/>
    </row>
  </sheetData>
  <mergeCells count="13">
    <mergeCell ref="A36:K36"/>
    <mergeCell ref="A37:M37"/>
    <mergeCell ref="A3:A4"/>
    <mergeCell ref="B3:F3"/>
    <mergeCell ref="G3:G4"/>
    <mergeCell ref="H3:H4"/>
    <mergeCell ref="J3:J4"/>
    <mergeCell ref="I3:I4"/>
    <mergeCell ref="A1:L1"/>
    <mergeCell ref="A2:L2"/>
    <mergeCell ref="K3:K4"/>
    <mergeCell ref="L3:M3"/>
    <mergeCell ref="B5:M5"/>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sqref="A1:H1"/>
    </sheetView>
  </sheetViews>
  <sheetFormatPr defaultRowHeight="12.5" x14ac:dyDescent="0.25"/>
  <cols>
    <col min="1" max="6" width="11.453125" customWidth="1"/>
    <col min="7" max="7" width="16.81640625" customWidth="1"/>
    <col min="8" max="8" width="11.453125" customWidth="1"/>
    <col min="9" max="9" width="11.1796875" customWidth="1"/>
    <col min="10" max="10" width="11.453125" customWidth="1"/>
  </cols>
  <sheetData>
    <row r="1" spans="1:10" ht="12" customHeight="1" x14ac:dyDescent="0.25">
      <c r="A1" s="90" t="s">
        <v>421</v>
      </c>
      <c r="B1" s="90"/>
      <c r="C1" s="90"/>
      <c r="D1" s="90"/>
      <c r="E1" s="90"/>
      <c r="F1" s="90"/>
      <c r="G1" s="90"/>
      <c r="H1" s="90"/>
      <c r="I1" s="81">
        <v>45667</v>
      </c>
      <c r="J1" s="2"/>
    </row>
    <row r="2" spans="1:10" ht="12" customHeight="1" x14ac:dyDescent="0.25">
      <c r="A2" s="92" t="s">
        <v>383</v>
      </c>
      <c r="B2" s="92"/>
      <c r="C2" s="92"/>
      <c r="D2" s="92"/>
      <c r="E2" s="92"/>
      <c r="F2" s="92"/>
      <c r="G2" s="92"/>
      <c r="H2" s="92"/>
      <c r="I2" s="5"/>
      <c r="J2" s="1"/>
    </row>
    <row r="3" spans="1:10" ht="24" customHeight="1" x14ac:dyDescent="0.25">
      <c r="A3" s="94" t="s">
        <v>50</v>
      </c>
      <c r="B3" s="89" t="s">
        <v>197</v>
      </c>
      <c r="C3" s="89"/>
      <c r="D3" s="87"/>
      <c r="E3" s="86" t="s">
        <v>237</v>
      </c>
      <c r="F3" s="86" t="s">
        <v>156</v>
      </c>
      <c r="G3" s="86" t="s">
        <v>386</v>
      </c>
      <c r="H3" s="86" t="s">
        <v>157</v>
      </c>
      <c r="I3" s="86" t="s">
        <v>387</v>
      </c>
      <c r="J3" s="88" t="s">
        <v>58</v>
      </c>
    </row>
    <row r="4" spans="1:10" ht="24" customHeight="1" x14ac:dyDescent="0.25">
      <c r="A4" s="95"/>
      <c r="B4" s="10" t="s">
        <v>158</v>
      </c>
      <c r="C4" s="10" t="s">
        <v>159</v>
      </c>
      <c r="D4" s="10" t="s">
        <v>55</v>
      </c>
      <c r="E4" s="87"/>
      <c r="F4" s="87"/>
      <c r="G4" s="87"/>
      <c r="H4" s="87"/>
      <c r="I4" s="87"/>
      <c r="J4" s="89"/>
    </row>
    <row r="5" spans="1:10" ht="12" customHeight="1" x14ac:dyDescent="0.25">
      <c r="A5" s="1"/>
      <c r="B5" s="83" t="str">
        <f>REPT("-",29)&amp;" Number "&amp;REPT("-",28)&amp;"   "&amp;REPT("-",55)&amp;" Dollars "&amp;REPT("-",155)</f>
        <v>----------------------------- Number ----------------------------   ------------------------------------------------------- Dollars -----------------------------------------------------------------------------------------------------------------------------------------------------------</v>
      </c>
      <c r="C5" s="83"/>
      <c r="D5" s="83"/>
      <c r="E5" s="83"/>
      <c r="F5" s="83"/>
      <c r="G5" s="83"/>
      <c r="H5" s="83"/>
      <c r="I5" s="83"/>
      <c r="J5" s="83"/>
    </row>
    <row r="6" spans="1:10" ht="12" customHeight="1" x14ac:dyDescent="0.25">
      <c r="A6" s="3" t="s">
        <v>411</v>
      </c>
    </row>
    <row r="7" spans="1:10" ht="12" customHeight="1" x14ac:dyDescent="0.25">
      <c r="A7" s="2" t="str">
        <f>"Oct "&amp;RIGHT(A6,4)-1</f>
        <v>Oct 2023</v>
      </c>
      <c r="B7" s="11" t="s">
        <v>410</v>
      </c>
      <c r="C7" s="11">
        <v>53513</v>
      </c>
      <c r="D7" s="11">
        <v>53513</v>
      </c>
      <c r="E7" s="11">
        <v>6899250.6783999996</v>
      </c>
      <c r="F7" s="11" t="s">
        <v>410</v>
      </c>
      <c r="G7" s="11">
        <v>1696214</v>
      </c>
      <c r="H7" s="11" t="s">
        <v>410</v>
      </c>
      <c r="I7" s="11" t="s">
        <v>410</v>
      </c>
      <c r="J7" s="11">
        <v>8595464.6784000006</v>
      </c>
    </row>
    <row r="8" spans="1:10" ht="12" customHeight="1" x14ac:dyDescent="0.25">
      <c r="A8" s="2" t="str">
        <f>"Nov "&amp;RIGHT(A6,4)-1</f>
        <v>Nov 2023</v>
      </c>
      <c r="B8" s="11" t="s">
        <v>410</v>
      </c>
      <c r="C8" s="11">
        <v>53509</v>
      </c>
      <c r="D8" s="11">
        <v>53509</v>
      </c>
      <c r="E8" s="11">
        <v>8633926.3282999992</v>
      </c>
      <c r="F8" s="11" t="s">
        <v>410</v>
      </c>
      <c r="G8" s="11">
        <v>1696214</v>
      </c>
      <c r="H8" s="11" t="s">
        <v>410</v>
      </c>
      <c r="I8" s="11" t="s">
        <v>410</v>
      </c>
      <c r="J8" s="11">
        <v>10330140.328299999</v>
      </c>
    </row>
    <row r="9" spans="1:10" ht="12" customHeight="1" x14ac:dyDescent="0.25">
      <c r="A9" s="2" t="str">
        <f>"Dec "&amp;RIGHT(A6,4)-1</f>
        <v>Dec 2023</v>
      </c>
      <c r="B9" s="11" t="s">
        <v>410</v>
      </c>
      <c r="C9" s="11">
        <v>51006</v>
      </c>
      <c r="D9" s="11">
        <v>51006</v>
      </c>
      <c r="E9" s="11">
        <v>7338498.6486</v>
      </c>
      <c r="F9" s="11">
        <v>7604247</v>
      </c>
      <c r="G9" s="11">
        <v>1696214</v>
      </c>
      <c r="H9" s="11" t="s">
        <v>410</v>
      </c>
      <c r="I9" s="11" t="s">
        <v>410</v>
      </c>
      <c r="J9" s="11">
        <v>16638959.648600001</v>
      </c>
    </row>
    <row r="10" spans="1:10" ht="12" customHeight="1" x14ac:dyDescent="0.25">
      <c r="A10" s="2" t="str">
        <f>"Jan "&amp;RIGHT(A6,4)</f>
        <v>Jan 2024</v>
      </c>
      <c r="B10" s="11" t="s">
        <v>410</v>
      </c>
      <c r="C10" s="11">
        <v>54000</v>
      </c>
      <c r="D10" s="11">
        <v>54000</v>
      </c>
      <c r="E10" s="11">
        <v>7103408.5772000002</v>
      </c>
      <c r="F10" s="11" t="s">
        <v>410</v>
      </c>
      <c r="G10" s="11">
        <v>1696214</v>
      </c>
      <c r="H10" s="11" t="s">
        <v>410</v>
      </c>
      <c r="I10" s="11" t="s">
        <v>410</v>
      </c>
      <c r="J10" s="11">
        <v>8799622.5771999992</v>
      </c>
    </row>
    <row r="11" spans="1:10" ht="12" customHeight="1" x14ac:dyDescent="0.25">
      <c r="A11" s="2" t="str">
        <f>"Feb "&amp;RIGHT(A6,4)</f>
        <v>Feb 2024</v>
      </c>
      <c r="B11" s="11" t="s">
        <v>410</v>
      </c>
      <c r="C11" s="11">
        <v>52698</v>
      </c>
      <c r="D11" s="11">
        <v>52698</v>
      </c>
      <c r="E11" s="11">
        <v>6780748.3443999998</v>
      </c>
      <c r="F11" s="11" t="s">
        <v>410</v>
      </c>
      <c r="G11" s="11">
        <v>1696214</v>
      </c>
      <c r="H11" s="11" t="s">
        <v>410</v>
      </c>
      <c r="I11" s="11" t="s">
        <v>410</v>
      </c>
      <c r="J11" s="11">
        <v>8476962.3443999998</v>
      </c>
    </row>
    <row r="12" spans="1:10" ht="12" customHeight="1" x14ac:dyDescent="0.25">
      <c r="A12" s="2" t="str">
        <f>"Mar "&amp;RIGHT(A6,4)</f>
        <v>Mar 2024</v>
      </c>
      <c r="B12" s="11" t="s">
        <v>410</v>
      </c>
      <c r="C12" s="11">
        <v>52202</v>
      </c>
      <c r="D12" s="11">
        <v>52202</v>
      </c>
      <c r="E12" s="11">
        <v>7070873.2363</v>
      </c>
      <c r="F12" s="11">
        <v>9927305</v>
      </c>
      <c r="G12" s="11">
        <v>1696214</v>
      </c>
      <c r="H12" s="11" t="s">
        <v>410</v>
      </c>
      <c r="I12" s="11" t="s">
        <v>410</v>
      </c>
      <c r="J12" s="11">
        <v>18694392.236299999</v>
      </c>
    </row>
    <row r="13" spans="1:10" ht="12" customHeight="1" x14ac:dyDescent="0.25">
      <c r="A13" s="2" t="str">
        <f>"Apr "&amp;RIGHT(A6,4)</f>
        <v>Apr 2024</v>
      </c>
      <c r="B13" s="11" t="s">
        <v>410</v>
      </c>
      <c r="C13" s="11">
        <v>53853</v>
      </c>
      <c r="D13" s="11">
        <v>53853</v>
      </c>
      <c r="E13" s="11">
        <v>7008128.7677999996</v>
      </c>
      <c r="F13" s="11" t="s">
        <v>410</v>
      </c>
      <c r="G13" s="11">
        <v>1696214</v>
      </c>
      <c r="H13" s="11" t="s">
        <v>410</v>
      </c>
      <c r="I13" s="11" t="s">
        <v>410</v>
      </c>
      <c r="J13" s="11">
        <v>8704342.7677999996</v>
      </c>
    </row>
    <row r="14" spans="1:10" ht="12" customHeight="1" x14ac:dyDescent="0.25">
      <c r="A14" s="2" t="str">
        <f>"May "&amp;RIGHT(A6,4)</f>
        <v>May 2024</v>
      </c>
      <c r="B14" s="11" t="s">
        <v>410</v>
      </c>
      <c r="C14" s="11">
        <v>53781</v>
      </c>
      <c r="D14" s="11">
        <v>53781</v>
      </c>
      <c r="E14" s="11">
        <v>6564553.7662000004</v>
      </c>
      <c r="F14" s="11" t="s">
        <v>410</v>
      </c>
      <c r="G14" s="11">
        <v>1696214</v>
      </c>
      <c r="H14" s="11" t="s">
        <v>410</v>
      </c>
      <c r="I14" s="11" t="s">
        <v>410</v>
      </c>
      <c r="J14" s="11">
        <v>8260767.7662000004</v>
      </c>
    </row>
    <row r="15" spans="1:10" ht="12" customHeight="1" x14ac:dyDescent="0.25">
      <c r="A15" s="2" t="str">
        <f>"Jun "&amp;RIGHT(A6,4)</f>
        <v>Jun 2024</v>
      </c>
      <c r="B15" s="11" t="s">
        <v>410</v>
      </c>
      <c r="C15" s="11">
        <v>52316</v>
      </c>
      <c r="D15" s="11">
        <v>52316</v>
      </c>
      <c r="E15" s="11">
        <v>7322821.7686999999</v>
      </c>
      <c r="F15" s="11">
        <v>14077249.5</v>
      </c>
      <c r="G15" s="11">
        <v>1696214</v>
      </c>
      <c r="H15" s="11" t="s">
        <v>410</v>
      </c>
      <c r="I15" s="11" t="s">
        <v>410</v>
      </c>
      <c r="J15" s="11">
        <v>23096285.2687</v>
      </c>
    </row>
    <row r="16" spans="1:10" ht="12" customHeight="1" x14ac:dyDescent="0.25">
      <c r="A16" s="2" t="str">
        <f>"Jul "&amp;RIGHT(A6,4)</f>
        <v>Jul 2024</v>
      </c>
      <c r="B16" s="11" t="s">
        <v>410</v>
      </c>
      <c r="C16" s="11">
        <v>55478</v>
      </c>
      <c r="D16" s="11">
        <v>55478</v>
      </c>
      <c r="E16" s="11">
        <v>7846422.2877000002</v>
      </c>
      <c r="F16" s="11" t="s">
        <v>410</v>
      </c>
      <c r="G16" s="11">
        <v>1696214</v>
      </c>
      <c r="H16" s="11" t="s">
        <v>410</v>
      </c>
      <c r="I16" s="11" t="s">
        <v>410</v>
      </c>
      <c r="J16" s="11">
        <v>9542636.2876999993</v>
      </c>
    </row>
    <row r="17" spans="1:10" ht="12" customHeight="1" x14ac:dyDescent="0.25">
      <c r="A17" s="2" t="str">
        <f>"Aug "&amp;RIGHT(A6,4)</f>
        <v>Aug 2024</v>
      </c>
      <c r="B17" s="11" t="s">
        <v>410</v>
      </c>
      <c r="C17" s="11">
        <v>55462</v>
      </c>
      <c r="D17" s="11">
        <v>55462</v>
      </c>
      <c r="E17" s="11">
        <v>7636806.2111</v>
      </c>
      <c r="F17" s="11" t="s">
        <v>410</v>
      </c>
      <c r="G17" s="11">
        <v>1696214</v>
      </c>
      <c r="H17" s="11" t="s">
        <v>410</v>
      </c>
      <c r="I17" s="11" t="s">
        <v>410</v>
      </c>
      <c r="J17" s="11">
        <v>9333020.2111000009</v>
      </c>
    </row>
    <row r="18" spans="1:10" ht="12" customHeight="1" x14ac:dyDescent="0.25">
      <c r="A18" s="2" t="str">
        <f>"Sep "&amp;RIGHT(A6,4)</f>
        <v>Sep 2024</v>
      </c>
      <c r="B18" s="11" t="s">
        <v>410</v>
      </c>
      <c r="C18" s="11">
        <v>54172</v>
      </c>
      <c r="D18" s="11">
        <v>54172</v>
      </c>
      <c r="E18" s="11">
        <v>7448672.6064999998</v>
      </c>
      <c r="F18" s="11">
        <v>14858921.8332</v>
      </c>
      <c r="G18" s="11">
        <v>1696219</v>
      </c>
      <c r="H18" s="11">
        <v>67156</v>
      </c>
      <c r="I18" s="11" t="s">
        <v>410</v>
      </c>
      <c r="J18" s="11">
        <v>24070969.4397</v>
      </c>
    </row>
    <row r="19" spans="1:10" ht="12" customHeight="1" x14ac:dyDescent="0.25">
      <c r="A19" s="12" t="s">
        <v>55</v>
      </c>
      <c r="B19" s="13" t="s">
        <v>410</v>
      </c>
      <c r="C19" s="13">
        <v>53499.166700000002</v>
      </c>
      <c r="D19" s="13">
        <v>53499.166700000002</v>
      </c>
      <c r="E19" s="13">
        <v>87654111.221200004</v>
      </c>
      <c r="F19" s="13">
        <v>46467723.3332</v>
      </c>
      <c r="G19" s="13">
        <v>20354573</v>
      </c>
      <c r="H19" s="13">
        <v>67156</v>
      </c>
      <c r="I19" s="13" t="s">
        <v>410</v>
      </c>
      <c r="J19" s="13">
        <v>154543563.5544</v>
      </c>
    </row>
    <row r="20" spans="1:10" ht="12" customHeight="1" x14ac:dyDescent="0.25">
      <c r="A20" s="14" t="s">
        <v>412</v>
      </c>
      <c r="B20" s="15" t="s">
        <v>410</v>
      </c>
      <c r="C20" s="15">
        <v>53513</v>
      </c>
      <c r="D20" s="15">
        <v>53513</v>
      </c>
      <c r="E20" s="15">
        <v>6899250.6783999996</v>
      </c>
      <c r="F20" s="15" t="s">
        <v>410</v>
      </c>
      <c r="G20" s="15">
        <v>1696214</v>
      </c>
      <c r="H20" s="15" t="s">
        <v>410</v>
      </c>
      <c r="I20" s="15" t="s">
        <v>410</v>
      </c>
      <c r="J20" s="15">
        <v>8595464.6784000006</v>
      </c>
    </row>
    <row r="21" spans="1:10" ht="12" customHeight="1" x14ac:dyDescent="0.25">
      <c r="A21" s="3" t="str">
        <f>"FY "&amp;RIGHT(A6,4)+1</f>
        <v>FY 2025</v>
      </c>
    </row>
    <row r="22" spans="1:10" ht="12" customHeight="1" x14ac:dyDescent="0.25">
      <c r="A22" s="2" t="str">
        <f>"Oct "&amp;RIGHT(A6,4)</f>
        <v>Oct 2024</v>
      </c>
      <c r="B22" s="11" t="s">
        <v>410</v>
      </c>
      <c r="C22" s="11">
        <v>55703</v>
      </c>
      <c r="D22" s="11">
        <v>55703</v>
      </c>
      <c r="E22" s="11">
        <v>7704322.8219999997</v>
      </c>
      <c r="F22" s="11" t="s">
        <v>410</v>
      </c>
      <c r="G22" s="11" t="s">
        <v>410</v>
      </c>
      <c r="H22" s="11" t="s">
        <v>410</v>
      </c>
      <c r="I22" s="11" t="s">
        <v>410</v>
      </c>
      <c r="J22" s="11">
        <v>7704322.8219999997</v>
      </c>
    </row>
    <row r="23" spans="1:10"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row>
    <row r="24" spans="1:10"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row>
    <row r="25" spans="1:10"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row>
    <row r="26" spans="1:10"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row>
    <row r="27" spans="1:10"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row>
    <row r="28" spans="1:10"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row>
    <row r="29" spans="1:10"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row>
    <row r="30" spans="1:10"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row>
    <row r="31" spans="1:10"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row>
    <row r="32" spans="1:10"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row>
    <row r="33" spans="1:10"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row>
    <row r="34" spans="1:10" ht="12" customHeight="1" x14ac:dyDescent="0.25">
      <c r="A34" s="12" t="s">
        <v>55</v>
      </c>
      <c r="B34" s="13" t="s">
        <v>410</v>
      </c>
      <c r="C34" s="13">
        <v>55703</v>
      </c>
      <c r="D34" s="13">
        <v>55703</v>
      </c>
      <c r="E34" s="13">
        <v>7704322.8219999997</v>
      </c>
      <c r="F34" s="13" t="s">
        <v>410</v>
      </c>
      <c r="G34" s="13" t="s">
        <v>410</v>
      </c>
      <c r="H34" s="13" t="s">
        <v>410</v>
      </c>
      <c r="I34" s="13" t="s">
        <v>410</v>
      </c>
      <c r="J34" s="13">
        <v>7704322.8219999997</v>
      </c>
    </row>
    <row r="35" spans="1:10" ht="12" customHeight="1" x14ac:dyDescent="0.25">
      <c r="A35" s="14" t="str">
        <f>"Total "&amp;MID(A20,7,LEN(A20)-13)&amp;" Months"</f>
        <v>Total 1 Months</v>
      </c>
      <c r="B35" s="15" t="s">
        <v>410</v>
      </c>
      <c r="C35" s="15">
        <v>55703</v>
      </c>
      <c r="D35" s="15">
        <v>55703</v>
      </c>
      <c r="E35" s="15">
        <v>7704322.8219999997</v>
      </c>
      <c r="F35" s="15" t="s">
        <v>410</v>
      </c>
      <c r="G35" s="15" t="s">
        <v>410</v>
      </c>
      <c r="H35" s="15" t="s">
        <v>410</v>
      </c>
      <c r="I35" s="15" t="s">
        <v>410</v>
      </c>
      <c r="J35" s="15">
        <v>7704322.8219999997</v>
      </c>
    </row>
    <row r="36" spans="1:10" ht="12" customHeight="1" x14ac:dyDescent="0.25">
      <c r="A36" s="83"/>
      <c r="B36" s="83"/>
      <c r="C36" s="83"/>
      <c r="D36" s="83"/>
      <c r="E36" s="83"/>
      <c r="F36" s="83"/>
      <c r="G36" s="1"/>
    </row>
    <row r="37" spans="1:10" ht="70" customHeight="1" x14ac:dyDescent="0.25">
      <c r="A37" s="85" t="s">
        <v>404</v>
      </c>
      <c r="B37" s="85"/>
      <c r="C37" s="85"/>
      <c r="D37" s="85"/>
      <c r="E37" s="85"/>
      <c r="F37" s="85"/>
      <c r="G37" s="85"/>
      <c r="H37" s="85"/>
      <c r="I37" s="85"/>
      <c r="J37" s="85"/>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0" t="s">
        <v>421</v>
      </c>
      <c r="B1" s="90"/>
      <c r="C1" s="90"/>
      <c r="D1" s="90"/>
      <c r="E1" s="90"/>
      <c r="F1" s="90"/>
      <c r="G1" s="90"/>
      <c r="H1" s="90"/>
      <c r="I1" s="90"/>
      <c r="J1" s="90"/>
      <c r="K1" s="81">
        <v>45667</v>
      </c>
    </row>
    <row r="2" spans="1:11" ht="12" customHeight="1" x14ac:dyDescent="0.25">
      <c r="A2" s="92" t="s">
        <v>160</v>
      </c>
      <c r="B2" s="92"/>
      <c r="C2" s="92"/>
      <c r="D2" s="92"/>
      <c r="E2" s="92"/>
      <c r="F2" s="92"/>
      <c r="G2" s="92"/>
      <c r="H2" s="92"/>
      <c r="I2" s="92"/>
      <c r="J2" s="92"/>
      <c r="K2" s="1"/>
    </row>
    <row r="3" spans="1:11" ht="24" customHeight="1" x14ac:dyDescent="0.25">
      <c r="A3" s="94" t="s">
        <v>50</v>
      </c>
      <c r="B3" s="89" t="s">
        <v>69</v>
      </c>
      <c r="C3" s="89"/>
      <c r="D3" s="87"/>
      <c r="E3" s="89" t="s">
        <v>134</v>
      </c>
      <c r="F3" s="89"/>
      <c r="G3" s="87"/>
      <c r="H3" s="86" t="s">
        <v>241</v>
      </c>
      <c r="I3" s="89" t="s">
        <v>161</v>
      </c>
      <c r="J3" s="89"/>
      <c r="K3" s="89"/>
    </row>
    <row r="4" spans="1:11" ht="24" customHeight="1" x14ac:dyDescent="0.25">
      <c r="A4" s="95"/>
      <c r="B4" s="10" t="s">
        <v>239</v>
      </c>
      <c r="C4" s="10" t="s">
        <v>162</v>
      </c>
      <c r="D4" s="10" t="s">
        <v>55</v>
      </c>
      <c r="E4" s="10" t="s">
        <v>239</v>
      </c>
      <c r="F4" s="10" t="s">
        <v>240</v>
      </c>
      <c r="G4" s="10" t="s">
        <v>55</v>
      </c>
      <c r="H4" s="87"/>
      <c r="I4" s="10" t="s">
        <v>239</v>
      </c>
      <c r="J4" s="10" t="s">
        <v>240</v>
      </c>
      <c r="K4" s="9" t="s">
        <v>55</v>
      </c>
    </row>
    <row r="5" spans="1:11" ht="12" customHeight="1" x14ac:dyDescent="0.25">
      <c r="A5" s="1"/>
      <c r="B5" s="83" t="str">
        <f>REPT("-",102)&amp;" Dollars "&amp;REPT("-",148)</f>
        <v>------------------------------------------------------------------------------------------------------ Dollars ----------------------------------------------------------------------------------------------------------------------------------------------------</v>
      </c>
      <c r="C5" s="83"/>
      <c r="D5" s="83"/>
      <c r="E5" s="83"/>
      <c r="F5" s="83"/>
      <c r="G5" s="83"/>
      <c r="H5" s="83"/>
      <c r="I5" s="83"/>
      <c r="J5" s="83"/>
      <c r="K5" s="83"/>
    </row>
    <row r="6" spans="1:11" ht="12" customHeight="1" x14ac:dyDescent="0.25">
      <c r="A6" s="3" t="s">
        <v>411</v>
      </c>
    </row>
    <row r="7" spans="1:11" ht="12" customHeight="1" x14ac:dyDescent="0.25">
      <c r="A7" s="2" t="str">
        <f>"Oct "&amp;RIGHT(A6,4)-1</f>
        <v>Oct 2023</v>
      </c>
      <c r="B7" s="11">
        <v>197247631.97999999</v>
      </c>
      <c r="C7" s="11">
        <v>1704781.6950000001</v>
      </c>
      <c r="D7" s="11">
        <v>198952413.67500001</v>
      </c>
      <c r="E7" s="11">
        <v>192700.1</v>
      </c>
      <c r="F7" s="11" t="s">
        <v>410</v>
      </c>
      <c r="G7" s="11">
        <v>192700.1</v>
      </c>
      <c r="H7" s="11">
        <v>84083.87</v>
      </c>
      <c r="I7" s="11">
        <v>197524415.94999999</v>
      </c>
      <c r="J7" s="11">
        <v>1704781.6950000001</v>
      </c>
      <c r="K7" s="11">
        <v>199229197.64500001</v>
      </c>
    </row>
    <row r="8" spans="1:11" ht="12" customHeight="1" x14ac:dyDescent="0.25">
      <c r="A8" s="2" t="str">
        <f>"Nov "&amp;RIGHT(A6,4)-1</f>
        <v>Nov 2023</v>
      </c>
      <c r="B8" s="11">
        <v>154030192.96000001</v>
      </c>
      <c r="C8" s="11">
        <v>1533671.075</v>
      </c>
      <c r="D8" s="11">
        <v>155563864.035</v>
      </c>
      <c r="E8" s="11">
        <v>65527.13</v>
      </c>
      <c r="F8" s="11" t="s">
        <v>410</v>
      </c>
      <c r="G8" s="11">
        <v>65527.13</v>
      </c>
      <c r="H8" s="11">
        <v>77836.679999999993</v>
      </c>
      <c r="I8" s="11">
        <v>154173556.77000001</v>
      </c>
      <c r="J8" s="11">
        <v>1533671.075</v>
      </c>
      <c r="K8" s="11">
        <v>155707227.845</v>
      </c>
    </row>
    <row r="9" spans="1:11" ht="12" customHeight="1" x14ac:dyDescent="0.25">
      <c r="A9" s="2" t="str">
        <f>"Dec "&amp;RIGHT(A6,4)-1</f>
        <v>Dec 2023</v>
      </c>
      <c r="B9" s="11">
        <v>122274033.75</v>
      </c>
      <c r="C9" s="11">
        <v>1098588.5549999999</v>
      </c>
      <c r="D9" s="11">
        <v>123372622.30500001</v>
      </c>
      <c r="E9" s="11">
        <v>335775.22</v>
      </c>
      <c r="F9" s="11">
        <v>42948526</v>
      </c>
      <c r="G9" s="11">
        <v>43284301.219999999</v>
      </c>
      <c r="H9" s="11" t="s">
        <v>410</v>
      </c>
      <c r="I9" s="11">
        <v>122609808.97</v>
      </c>
      <c r="J9" s="11">
        <v>44047114.555</v>
      </c>
      <c r="K9" s="11">
        <v>166656923.52500001</v>
      </c>
    </row>
    <row r="10" spans="1:11" ht="12" customHeight="1" x14ac:dyDescent="0.25">
      <c r="A10" s="2" t="str">
        <f>"Jan "&amp;RIGHT(A6,4)</f>
        <v>Jan 2024</v>
      </c>
      <c r="B10" s="11">
        <v>167388204.68000001</v>
      </c>
      <c r="C10" s="11">
        <v>1310638.095</v>
      </c>
      <c r="D10" s="11">
        <v>168698842.77500001</v>
      </c>
      <c r="E10" s="11">
        <v>146450.84</v>
      </c>
      <c r="F10" s="11" t="s">
        <v>410</v>
      </c>
      <c r="G10" s="11">
        <v>146450.84</v>
      </c>
      <c r="H10" s="11">
        <v>55531.23</v>
      </c>
      <c r="I10" s="11">
        <v>167590186.75</v>
      </c>
      <c r="J10" s="11">
        <v>1310638.095</v>
      </c>
      <c r="K10" s="11">
        <v>168900824.845</v>
      </c>
    </row>
    <row r="11" spans="1:11" ht="12" customHeight="1" x14ac:dyDescent="0.25">
      <c r="A11" s="2" t="str">
        <f>"Feb "&amp;RIGHT(A6,4)</f>
        <v>Feb 2024</v>
      </c>
      <c r="B11" s="11">
        <v>121419067.09999999</v>
      </c>
      <c r="C11" s="11">
        <v>1584988.6850000001</v>
      </c>
      <c r="D11" s="11">
        <v>123004055.785</v>
      </c>
      <c r="E11" s="11">
        <v>234992.59</v>
      </c>
      <c r="F11" s="11" t="s">
        <v>410</v>
      </c>
      <c r="G11" s="11">
        <v>234992.59</v>
      </c>
      <c r="H11" s="11">
        <v>110246.25</v>
      </c>
      <c r="I11" s="11">
        <v>121764305.94</v>
      </c>
      <c r="J11" s="11">
        <v>1584988.6850000001</v>
      </c>
      <c r="K11" s="11">
        <v>123349294.625</v>
      </c>
    </row>
    <row r="12" spans="1:11" ht="12" customHeight="1" x14ac:dyDescent="0.25">
      <c r="A12" s="2" t="str">
        <f>"Mar "&amp;RIGHT(A6,4)</f>
        <v>Mar 2024</v>
      </c>
      <c r="B12" s="11">
        <v>108877999.3</v>
      </c>
      <c r="C12" s="11">
        <v>1239003.835</v>
      </c>
      <c r="D12" s="11">
        <v>110117003.13500001</v>
      </c>
      <c r="E12" s="11">
        <v>226808.86</v>
      </c>
      <c r="F12" s="11">
        <v>38493636</v>
      </c>
      <c r="G12" s="11">
        <v>38720444.859999999</v>
      </c>
      <c r="H12" s="11">
        <v>201265.81</v>
      </c>
      <c r="I12" s="11">
        <v>109306073.97</v>
      </c>
      <c r="J12" s="11">
        <v>39732639.835000001</v>
      </c>
      <c r="K12" s="11">
        <v>149038713.80500001</v>
      </c>
    </row>
    <row r="13" spans="1:11" ht="12" customHeight="1" x14ac:dyDescent="0.25">
      <c r="A13" s="2" t="str">
        <f>"Apr "&amp;RIGHT(A6,4)</f>
        <v>Apr 2024</v>
      </c>
      <c r="B13" s="11">
        <v>72909775.260000005</v>
      </c>
      <c r="C13" s="11">
        <v>1763056.585</v>
      </c>
      <c r="D13" s="11">
        <v>74672831.844999999</v>
      </c>
      <c r="E13" s="11">
        <v>100719.87</v>
      </c>
      <c r="F13" s="11" t="s">
        <v>410</v>
      </c>
      <c r="G13" s="11">
        <v>100719.87</v>
      </c>
      <c r="H13" s="11">
        <v>114382.1</v>
      </c>
      <c r="I13" s="11">
        <v>73124877.230000004</v>
      </c>
      <c r="J13" s="11">
        <v>1763056.585</v>
      </c>
      <c r="K13" s="11">
        <v>74887933.814999998</v>
      </c>
    </row>
    <row r="14" spans="1:11" ht="12" customHeight="1" x14ac:dyDescent="0.25">
      <c r="A14" s="2" t="str">
        <f>"May "&amp;RIGHT(A6,4)</f>
        <v>May 2024</v>
      </c>
      <c r="B14" s="11">
        <v>34300390.329999998</v>
      </c>
      <c r="C14" s="11">
        <v>1231547.71</v>
      </c>
      <c r="D14" s="11">
        <v>35531938.039999999</v>
      </c>
      <c r="E14" s="11">
        <v>220320</v>
      </c>
      <c r="F14" s="11" t="s">
        <v>410</v>
      </c>
      <c r="G14" s="11">
        <v>220320</v>
      </c>
      <c r="H14" s="11">
        <v>-209957.07</v>
      </c>
      <c r="I14" s="11">
        <v>34310753.259999998</v>
      </c>
      <c r="J14" s="11">
        <v>1231547.71</v>
      </c>
      <c r="K14" s="11">
        <v>35542300.969999999</v>
      </c>
    </row>
    <row r="15" spans="1:11" ht="12" customHeight="1" x14ac:dyDescent="0.25">
      <c r="A15" s="2" t="str">
        <f>"Jun "&amp;RIGHT(A6,4)</f>
        <v>Jun 2024</v>
      </c>
      <c r="B15" s="11">
        <v>37993883.259999998</v>
      </c>
      <c r="C15" s="11">
        <v>18583.82</v>
      </c>
      <c r="D15" s="11">
        <v>38012467.079999998</v>
      </c>
      <c r="E15" s="11" t="s">
        <v>410</v>
      </c>
      <c r="F15" s="11">
        <v>53010982</v>
      </c>
      <c r="G15" s="11">
        <v>53010982</v>
      </c>
      <c r="H15" s="11">
        <v>105838.13</v>
      </c>
      <c r="I15" s="11">
        <v>38099721.390000001</v>
      </c>
      <c r="J15" s="11">
        <v>53029565.82</v>
      </c>
      <c r="K15" s="11">
        <v>91129287.209999993</v>
      </c>
    </row>
    <row r="16" spans="1:11" ht="12" customHeight="1" x14ac:dyDescent="0.25">
      <c r="A16" s="2" t="str">
        <f>"Jul "&amp;RIGHT(A6,4)</f>
        <v>Jul 2024</v>
      </c>
      <c r="B16" s="11">
        <v>153965515.28</v>
      </c>
      <c r="C16" s="11">
        <v>8283.6</v>
      </c>
      <c r="D16" s="11">
        <v>153973798.88</v>
      </c>
      <c r="E16" s="11">
        <v>64844.81</v>
      </c>
      <c r="F16" s="11" t="s">
        <v>410</v>
      </c>
      <c r="G16" s="11">
        <v>64844.81</v>
      </c>
      <c r="H16" s="11">
        <v>56529.38</v>
      </c>
      <c r="I16" s="11">
        <v>154086889.47</v>
      </c>
      <c r="J16" s="11">
        <v>8283.6</v>
      </c>
      <c r="K16" s="11">
        <v>154095173.06999999</v>
      </c>
    </row>
    <row r="17" spans="1:11" ht="12" customHeight="1" x14ac:dyDescent="0.25">
      <c r="A17" s="2" t="str">
        <f>"Aug "&amp;RIGHT(A6,4)</f>
        <v>Aug 2024</v>
      </c>
      <c r="B17" s="11">
        <v>191361401.81999999</v>
      </c>
      <c r="C17" s="11">
        <v>1062660</v>
      </c>
      <c r="D17" s="11">
        <v>192424061.81999999</v>
      </c>
      <c r="E17" s="11">
        <v>195053.39</v>
      </c>
      <c r="F17" s="11" t="s">
        <v>410</v>
      </c>
      <c r="G17" s="11">
        <v>195053.39</v>
      </c>
      <c r="H17" s="11">
        <v>43212.36</v>
      </c>
      <c r="I17" s="11">
        <v>191599667.56999999</v>
      </c>
      <c r="J17" s="11">
        <v>1062660</v>
      </c>
      <c r="K17" s="11">
        <v>192662327.56999999</v>
      </c>
    </row>
    <row r="18" spans="1:11" ht="12" customHeight="1" x14ac:dyDescent="0.25">
      <c r="A18" s="2" t="str">
        <f>"Sep "&amp;RIGHT(A6,4)</f>
        <v>Sep 2024</v>
      </c>
      <c r="B18" s="11">
        <v>174994638.84999999</v>
      </c>
      <c r="C18" s="11">
        <v>1734679.8</v>
      </c>
      <c r="D18" s="11">
        <v>176729318.65000001</v>
      </c>
      <c r="E18" s="11">
        <v>110498.27</v>
      </c>
      <c r="F18" s="11">
        <v>40630607</v>
      </c>
      <c r="G18" s="11">
        <v>40741105.270000003</v>
      </c>
      <c r="H18" s="11">
        <v>13054.93</v>
      </c>
      <c r="I18" s="11">
        <v>175118192.05000001</v>
      </c>
      <c r="J18" s="11">
        <v>42365286.799999997</v>
      </c>
      <c r="K18" s="11">
        <v>217483478.84999999</v>
      </c>
    </row>
    <row r="19" spans="1:11" ht="12" customHeight="1" x14ac:dyDescent="0.25">
      <c r="A19" s="12" t="s">
        <v>55</v>
      </c>
      <c r="B19" s="13">
        <v>1536762734.5699999</v>
      </c>
      <c r="C19" s="13">
        <v>14290483.455</v>
      </c>
      <c r="D19" s="13">
        <v>1551053218.0250001</v>
      </c>
      <c r="E19" s="13">
        <v>1893691.08</v>
      </c>
      <c r="F19" s="13">
        <v>175083751</v>
      </c>
      <c r="G19" s="13">
        <v>176977442.08000001</v>
      </c>
      <c r="H19" s="13">
        <v>652023.67000000004</v>
      </c>
      <c r="I19" s="13">
        <v>1539308449.3199999</v>
      </c>
      <c r="J19" s="13">
        <v>189374234.45500001</v>
      </c>
      <c r="K19" s="13">
        <v>1728682683.7750001</v>
      </c>
    </row>
    <row r="20" spans="1:11" ht="12" customHeight="1" x14ac:dyDescent="0.25">
      <c r="A20" s="14" t="s">
        <v>412</v>
      </c>
      <c r="B20" s="15">
        <v>197247631.97999999</v>
      </c>
      <c r="C20" s="15">
        <v>1704781.6950000001</v>
      </c>
      <c r="D20" s="15">
        <v>198952413.67500001</v>
      </c>
      <c r="E20" s="15">
        <v>192700.1</v>
      </c>
      <c r="F20" s="15" t="s">
        <v>410</v>
      </c>
      <c r="G20" s="15">
        <v>192700.1</v>
      </c>
      <c r="H20" s="15">
        <v>84083.87</v>
      </c>
      <c r="I20" s="15">
        <v>197524415.94999999</v>
      </c>
      <c r="J20" s="15">
        <v>1704781.6950000001</v>
      </c>
      <c r="K20" s="15">
        <v>199229197.64500001</v>
      </c>
    </row>
    <row r="21" spans="1:11" ht="12" customHeight="1" x14ac:dyDescent="0.25">
      <c r="A21" s="3" t="str">
        <f>"FY "&amp;RIGHT(A6,4)+1</f>
        <v>FY 2025</v>
      </c>
    </row>
    <row r="22" spans="1:11" ht="12" customHeight="1" x14ac:dyDescent="0.25">
      <c r="A22" s="2" t="str">
        <f>"Oct "&amp;RIGHT(A6,4)</f>
        <v>Oct 2024</v>
      </c>
      <c r="B22" s="11">
        <v>225388499.86000001</v>
      </c>
      <c r="C22" s="11">
        <v>1735500</v>
      </c>
      <c r="D22" s="11">
        <v>227123999.86000001</v>
      </c>
      <c r="E22" s="11">
        <v>142358.22</v>
      </c>
      <c r="F22" s="11" t="s">
        <v>410</v>
      </c>
      <c r="G22" s="11">
        <v>142358.22</v>
      </c>
      <c r="H22" s="11">
        <v>531.87</v>
      </c>
      <c r="I22" s="11">
        <v>225531389.94999999</v>
      </c>
      <c r="J22" s="11">
        <v>1735500</v>
      </c>
      <c r="K22" s="11">
        <v>227266889.94999999</v>
      </c>
    </row>
    <row r="23" spans="1:11" ht="12" customHeight="1" x14ac:dyDescent="0.25">
      <c r="A23" s="2" t="str">
        <f>"Nov "&amp;RIGHT(A6,4)</f>
        <v>Nov 2024</v>
      </c>
      <c r="B23" s="11" t="s">
        <v>410</v>
      </c>
      <c r="C23" s="11" t="s">
        <v>410</v>
      </c>
      <c r="D23" s="11" t="s">
        <v>410</v>
      </c>
      <c r="E23" s="11" t="s">
        <v>410</v>
      </c>
      <c r="F23" s="11" t="s">
        <v>410</v>
      </c>
      <c r="G23" s="11" t="s">
        <v>410</v>
      </c>
      <c r="H23" s="11" t="s">
        <v>410</v>
      </c>
      <c r="I23" s="11" t="s">
        <v>410</v>
      </c>
      <c r="J23" s="11" t="s">
        <v>410</v>
      </c>
      <c r="K23" s="11" t="s">
        <v>410</v>
      </c>
    </row>
    <row r="24" spans="1:11" ht="12" customHeight="1" x14ac:dyDescent="0.25">
      <c r="A24" s="2" t="str">
        <f>"Dec "&amp;RIGHT(A6,4)</f>
        <v>Dec 2024</v>
      </c>
      <c r="B24" s="11" t="s">
        <v>410</v>
      </c>
      <c r="C24" s="11" t="s">
        <v>410</v>
      </c>
      <c r="D24" s="11" t="s">
        <v>410</v>
      </c>
      <c r="E24" s="11" t="s">
        <v>410</v>
      </c>
      <c r="F24" s="11" t="s">
        <v>410</v>
      </c>
      <c r="G24" s="11" t="s">
        <v>410</v>
      </c>
      <c r="H24" s="11" t="s">
        <v>410</v>
      </c>
      <c r="I24" s="11" t="s">
        <v>410</v>
      </c>
      <c r="J24" s="11" t="s">
        <v>410</v>
      </c>
      <c r="K24" s="11" t="s">
        <v>410</v>
      </c>
    </row>
    <row r="25" spans="1:11" ht="12" customHeight="1" x14ac:dyDescent="0.25">
      <c r="A25" s="2" t="str">
        <f>"Jan "&amp;RIGHT(A6,4)+1</f>
        <v>Jan 2025</v>
      </c>
      <c r="B25" s="11" t="s">
        <v>410</v>
      </c>
      <c r="C25" s="11" t="s">
        <v>410</v>
      </c>
      <c r="D25" s="11" t="s">
        <v>410</v>
      </c>
      <c r="E25" s="11" t="s">
        <v>410</v>
      </c>
      <c r="F25" s="11" t="s">
        <v>410</v>
      </c>
      <c r="G25" s="11" t="s">
        <v>410</v>
      </c>
      <c r="H25" s="11" t="s">
        <v>410</v>
      </c>
      <c r="I25" s="11" t="s">
        <v>410</v>
      </c>
      <c r="J25" s="11" t="s">
        <v>410</v>
      </c>
      <c r="K25" s="11" t="s">
        <v>410</v>
      </c>
    </row>
    <row r="26" spans="1:11" ht="12" customHeight="1" x14ac:dyDescent="0.25">
      <c r="A26" s="2" t="str">
        <f>"Feb "&amp;RIGHT(A6,4)+1</f>
        <v>Feb 2025</v>
      </c>
      <c r="B26" s="11" t="s">
        <v>410</v>
      </c>
      <c r="C26" s="11" t="s">
        <v>410</v>
      </c>
      <c r="D26" s="11" t="s">
        <v>410</v>
      </c>
      <c r="E26" s="11" t="s">
        <v>410</v>
      </c>
      <c r="F26" s="11" t="s">
        <v>410</v>
      </c>
      <c r="G26" s="11" t="s">
        <v>410</v>
      </c>
      <c r="H26" s="11" t="s">
        <v>410</v>
      </c>
      <c r="I26" s="11" t="s">
        <v>410</v>
      </c>
      <c r="J26" s="11" t="s">
        <v>410</v>
      </c>
      <c r="K26" s="11" t="s">
        <v>410</v>
      </c>
    </row>
    <row r="27" spans="1:11" ht="12" customHeight="1" x14ac:dyDescent="0.25">
      <c r="A27" s="2" t="str">
        <f>"Mar "&amp;RIGHT(A6,4)+1</f>
        <v>Mar 2025</v>
      </c>
      <c r="B27" s="11" t="s">
        <v>410</v>
      </c>
      <c r="C27" s="11" t="s">
        <v>410</v>
      </c>
      <c r="D27" s="11" t="s">
        <v>410</v>
      </c>
      <c r="E27" s="11" t="s">
        <v>410</v>
      </c>
      <c r="F27" s="11" t="s">
        <v>410</v>
      </c>
      <c r="G27" s="11" t="s">
        <v>410</v>
      </c>
      <c r="H27" s="11" t="s">
        <v>410</v>
      </c>
      <c r="I27" s="11" t="s">
        <v>410</v>
      </c>
      <c r="J27" s="11" t="s">
        <v>410</v>
      </c>
      <c r="K27" s="11" t="s">
        <v>410</v>
      </c>
    </row>
    <row r="28" spans="1:11" ht="12" customHeight="1" x14ac:dyDescent="0.25">
      <c r="A28" s="2" t="str">
        <f>"Apr "&amp;RIGHT(A6,4)+1</f>
        <v>Apr 2025</v>
      </c>
      <c r="B28" s="11" t="s">
        <v>410</v>
      </c>
      <c r="C28" s="11" t="s">
        <v>410</v>
      </c>
      <c r="D28" s="11" t="s">
        <v>410</v>
      </c>
      <c r="E28" s="11" t="s">
        <v>410</v>
      </c>
      <c r="F28" s="11" t="s">
        <v>410</v>
      </c>
      <c r="G28" s="11" t="s">
        <v>410</v>
      </c>
      <c r="H28" s="11" t="s">
        <v>410</v>
      </c>
      <c r="I28" s="11" t="s">
        <v>410</v>
      </c>
      <c r="J28" s="11" t="s">
        <v>410</v>
      </c>
      <c r="K28" s="11" t="s">
        <v>410</v>
      </c>
    </row>
    <row r="29" spans="1:11" ht="12" customHeight="1" x14ac:dyDescent="0.25">
      <c r="A29" s="2" t="str">
        <f>"May "&amp;RIGHT(A6,4)+1</f>
        <v>May 2025</v>
      </c>
      <c r="B29" s="11" t="s">
        <v>410</v>
      </c>
      <c r="C29" s="11" t="s">
        <v>410</v>
      </c>
      <c r="D29" s="11" t="s">
        <v>410</v>
      </c>
      <c r="E29" s="11" t="s">
        <v>410</v>
      </c>
      <c r="F29" s="11" t="s">
        <v>410</v>
      </c>
      <c r="G29" s="11" t="s">
        <v>410</v>
      </c>
      <c r="H29" s="11" t="s">
        <v>410</v>
      </c>
      <c r="I29" s="11" t="s">
        <v>410</v>
      </c>
      <c r="J29" s="11" t="s">
        <v>410</v>
      </c>
      <c r="K29" s="11" t="s">
        <v>410</v>
      </c>
    </row>
    <row r="30" spans="1:11" ht="12" customHeight="1" x14ac:dyDescent="0.25">
      <c r="A30" s="2" t="str">
        <f>"Jun "&amp;RIGHT(A6,4)+1</f>
        <v>Jun 2025</v>
      </c>
      <c r="B30" s="11" t="s">
        <v>410</v>
      </c>
      <c r="C30" s="11" t="s">
        <v>410</v>
      </c>
      <c r="D30" s="11" t="s">
        <v>410</v>
      </c>
      <c r="E30" s="11" t="s">
        <v>410</v>
      </c>
      <c r="F30" s="11" t="s">
        <v>410</v>
      </c>
      <c r="G30" s="11" t="s">
        <v>410</v>
      </c>
      <c r="H30" s="11" t="s">
        <v>410</v>
      </c>
      <c r="I30" s="11" t="s">
        <v>410</v>
      </c>
      <c r="J30" s="11" t="s">
        <v>410</v>
      </c>
      <c r="K30" s="11" t="s">
        <v>410</v>
      </c>
    </row>
    <row r="31" spans="1:11" ht="12" customHeight="1" x14ac:dyDescent="0.25">
      <c r="A31" s="2" t="str">
        <f>"Jul "&amp;RIGHT(A6,4)+1</f>
        <v>Jul 2025</v>
      </c>
      <c r="B31" s="11" t="s">
        <v>410</v>
      </c>
      <c r="C31" s="11" t="s">
        <v>410</v>
      </c>
      <c r="D31" s="11" t="s">
        <v>410</v>
      </c>
      <c r="E31" s="11" t="s">
        <v>410</v>
      </c>
      <c r="F31" s="11" t="s">
        <v>410</v>
      </c>
      <c r="G31" s="11" t="s">
        <v>410</v>
      </c>
      <c r="H31" s="11" t="s">
        <v>410</v>
      </c>
      <c r="I31" s="11" t="s">
        <v>410</v>
      </c>
      <c r="J31" s="11" t="s">
        <v>410</v>
      </c>
      <c r="K31" s="11" t="s">
        <v>410</v>
      </c>
    </row>
    <row r="32" spans="1:11" ht="12" customHeight="1" x14ac:dyDescent="0.25">
      <c r="A32" s="2" t="str">
        <f>"Aug "&amp;RIGHT(A6,4)+1</f>
        <v>Aug 2025</v>
      </c>
      <c r="B32" s="11" t="s">
        <v>410</v>
      </c>
      <c r="C32" s="11" t="s">
        <v>410</v>
      </c>
      <c r="D32" s="11" t="s">
        <v>410</v>
      </c>
      <c r="E32" s="11" t="s">
        <v>410</v>
      </c>
      <c r="F32" s="11" t="s">
        <v>410</v>
      </c>
      <c r="G32" s="11" t="s">
        <v>410</v>
      </c>
      <c r="H32" s="11" t="s">
        <v>410</v>
      </c>
      <c r="I32" s="11" t="s">
        <v>410</v>
      </c>
      <c r="J32" s="11" t="s">
        <v>410</v>
      </c>
      <c r="K32" s="11" t="s">
        <v>410</v>
      </c>
    </row>
    <row r="33" spans="1:11" ht="12" customHeight="1" x14ac:dyDescent="0.25">
      <c r="A33" s="2" t="str">
        <f>"Sep "&amp;RIGHT(A6,4)+1</f>
        <v>Sep 2025</v>
      </c>
      <c r="B33" s="11" t="s">
        <v>410</v>
      </c>
      <c r="C33" s="11" t="s">
        <v>410</v>
      </c>
      <c r="D33" s="11" t="s">
        <v>410</v>
      </c>
      <c r="E33" s="11" t="s">
        <v>410</v>
      </c>
      <c r="F33" s="11" t="s">
        <v>410</v>
      </c>
      <c r="G33" s="11" t="s">
        <v>410</v>
      </c>
      <c r="H33" s="11" t="s">
        <v>410</v>
      </c>
      <c r="I33" s="11" t="s">
        <v>410</v>
      </c>
      <c r="J33" s="11" t="s">
        <v>410</v>
      </c>
      <c r="K33" s="11" t="s">
        <v>410</v>
      </c>
    </row>
    <row r="34" spans="1:11" ht="12" customHeight="1" x14ac:dyDescent="0.25">
      <c r="A34" s="12" t="s">
        <v>55</v>
      </c>
      <c r="B34" s="13">
        <v>225388499.86000001</v>
      </c>
      <c r="C34" s="13">
        <v>1735500</v>
      </c>
      <c r="D34" s="13">
        <v>227123999.86000001</v>
      </c>
      <c r="E34" s="13">
        <v>142358.22</v>
      </c>
      <c r="F34" s="13" t="s">
        <v>410</v>
      </c>
      <c r="G34" s="13">
        <v>142358.22</v>
      </c>
      <c r="H34" s="13">
        <v>531.87</v>
      </c>
      <c r="I34" s="13">
        <v>225531389.94999999</v>
      </c>
      <c r="J34" s="13">
        <v>1735500</v>
      </c>
      <c r="K34" s="13">
        <v>227266889.94999999</v>
      </c>
    </row>
    <row r="35" spans="1:11" ht="12" customHeight="1" x14ac:dyDescent="0.25">
      <c r="A35" s="14" t="str">
        <f>"Total "&amp;MID(A20,7,LEN(A20)-13)&amp;" Months"</f>
        <v>Total 1 Months</v>
      </c>
      <c r="B35" s="15">
        <v>225388499.86000001</v>
      </c>
      <c r="C35" s="15">
        <v>1735500</v>
      </c>
      <c r="D35" s="15">
        <v>227123999.86000001</v>
      </c>
      <c r="E35" s="15">
        <v>142358.22</v>
      </c>
      <c r="F35" s="15" t="s">
        <v>410</v>
      </c>
      <c r="G35" s="15">
        <v>142358.22</v>
      </c>
      <c r="H35" s="15">
        <v>531.87</v>
      </c>
      <c r="I35" s="15">
        <v>225531389.94999999</v>
      </c>
      <c r="J35" s="15">
        <v>1735500</v>
      </c>
      <c r="K35" s="15">
        <v>227266889.94999999</v>
      </c>
    </row>
    <row r="36" spans="1:11" ht="12" customHeight="1" x14ac:dyDescent="0.25">
      <c r="A36" s="83"/>
      <c r="B36" s="83"/>
      <c r="C36" s="83"/>
      <c r="D36" s="83"/>
      <c r="E36" s="83"/>
      <c r="F36" s="83"/>
      <c r="G36" s="83"/>
      <c r="H36" s="83"/>
      <c r="I36" s="83"/>
      <c r="J36" s="83"/>
    </row>
    <row r="37" spans="1:11" ht="70" customHeight="1" x14ac:dyDescent="0.25">
      <c r="A37" s="85" t="s">
        <v>333</v>
      </c>
      <c r="B37" s="85"/>
      <c r="C37" s="85"/>
      <c r="D37" s="85"/>
      <c r="E37" s="85"/>
      <c r="F37" s="85"/>
      <c r="G37" s="85"/>
      <c r="H37" s="85"/>
      <c r="I37" s="85"/>
      <c r="J37" s="85"/>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2.5" x14ac:dyDescent="0.25"/>
  <cols>
    <col min="1" max="1" width="11.453125" customWidth="1"/>
    <col min="2" max="2" width="12.1796875" customWidth="1"/>
    <col min="3" max="10" width="11.453125" customWidth="1"/>
  </cols>
  <sheetData>
    <row r="1" spans="1:10" ht="12" customHeight="1" x14ac:dyDescent="0.25">
      <c r="A1" s="90" t="s">
        <v>421</v>
      </c>
      <c r="B1" s="90"/>
      <c r="C1" s="90"/>
      <c r="D1" s="90"/>
      <c r="E1" s="90"/>
      <c r="F1" s="90"/>
      <c r="G1" s="90"/>
      <c r="H1" s="90"/>
      <c r="I1" s="90"/>
      <c r="J1" s="81">
        <v>45667</v>
      </c>
    </row>
    <row r="2" spans="1:10" ht="12" customHeight="1" x14ac:dyDescent="0.25">
      <c r="A2" s="92" t="s">
        <v>163</v>
      </c>
      <c r="B2" s="92"/>
      <c r="C2" s="92"/>
      <c r="D2" s="92"/>
      <c r="E2" s="92"/>
      <c r="F2" s="92"/>
      <c r="G2" s="92"/>
      <c r="H2" s="92"/>
      <c r="I2" s="92"/>
      <c r="J2" s="1"/>
    </row>
    <row r="3" spans="1:10" ht="24" customHeight="1" x14ac:dyDescent="0.25">
      <c r="A3" s="94" t="s">
        <v>50</v>
      </c>
      <c r="B3" s="86" t="s">
        <v>242</v>
      </c>
      <c r="C3" s="86" t="s">
        <v>243</v>
      </c>
      <c r="D3" s="89" t="s">
        <v>164</v>
      </c>
      <c r="E3" s="89"/>
      <c r="F3" s="87"/>
      <c r="G3" s="89" t="s">
        <v>165</v>
      </c>
      <c r="H3" s="89"/>
      <c r="I3" s="87"/>
      <c r="J3" s="88" t="s">
        <v>247</v>
      </c>
    </row>
    <row r="4" spans="1:10" ht="24" customHeight="1" x14ac:dyDescent="0.25">
      <c r="A4" s="95"/>
      <c r="B4" s="87"/>
      <c r="C4" s="87"/>
      <c r="D4" s="10" t="s">
        <v>244</v>
      </c>
      <c r="E4" s="10" t="s">
        <v>245</v>
      </c>
      <c r="F4" s="10" t="s">
        <v>246</v>
      </c>
      <c r="G4" s="10" t="s">
        <v>154</v>
      </c>
      <c r="H4" s="10" t="s">
        <v>162</v>
      </c>
      <c r="I4" s="10" t="s">
        <v>55</v>
      </c>
      <c r="J4" s="89"/>
    </row>
    <row r="5" spans="1:10" ht="12" customHeight="1" x14ac:dyDescent="0.25">
      <c r="A5" s="1"/>
      <c r="B5" s="83" t="str">
        <f>REPT("-",100)&amp;" Dollars "&amp;REPT("-",136)</f>
        <v>---------------------------------------------------------------------------------------------------- Dollars ----------------------------------------------------------------------------------------------------------------------------------------</v>
      </c>
      <c r="C5" s="83"/>
      <c r="D5" s="83"/>
      <c r="E5" s="83"/>
      <c r="F5" s="83"/>
      <c r="G5" s="83"/>
      <c r="H5" s="83"/>
      <c r="I5" s="83"/>
      <c r="J5" s="83"/>
    </row>
    <row r="6" spans="1:10" ht="12" customHeight="1" x14ac:dyDescent="0.25">
      <c r="A6" s="3" t="s">
        <v>411</v>
      </c>
    </row>
    <row r="7" spans="1:10" ht="12" customHeight="1" x14ac:dyDescent="0.25">
      <c r="A7" s="2" t="str">
        <f>"Oct "&amp;RIGHT(A6,4)-1</f>
        <v>Oct 2023</v>
      </c>
      <c r="B7" s="11">
        <v>24104629.394699998</v>
      </c>
      <c r="C7" s="11">
        <v>6899250.6783999996</v>
      </c>
      <c r="D7" s="11" t="s">
        <v>410</v>
      </c>
      <c r="E7" s="11" t="s">
        <v>410</v>
      </c>
      <c r="F7" s="11" t="s">
        <v>410</v>
      </c>
      <c r="G7" s="11">
        <v>6899250.6783999996</v>
      </c>
      <c r="H7" s="11" t="str">
        <f t="shared" ref="H7:H20" si="0">IF(ISBLANK(E7),"",E7)</f>
        <v>--</v>
      </c>
      <c r="I7" s="11">
        <v>6899250.6783999996</v>
      </c>
      <c r="J7" s="11" t="s">
        <v>410</v>
      </c>
    </row>
    <row r="8" spans="1:10" ht="12" customHeight="1" x14ac:dyDescent="0.25">
      <c r="A8" s="2" t="str">
        <f>"Nov "&amp;RIGHT(A6,4)-1</f>
        <v>Nov 2023</v>
      </c>
      <c r="B8" s="11">
        <v>24344422.8695</v>
      </c>
      <c r="C8" s="11">
        <v>8633926.3282999992</v>
      </c>
      <c r="D8" s="11">
        <v>39313.31</v>
      </c>
      <c r="E8" s="11">
        <v>0</v>
      </c>
      <c r="F8" s="11">
        <v>39313.31</v>
      </c>
      <c r="G8" s="11">
        <v>8673239.6382999998</v>
      </c>
      <c r="H8" s="11">
        <f t="shared" si="0"/>
        <v>0</v>
      </c>
      <c r="I8" s="11">
        <v>8673239.6382999998</v>
      </c>
      <c r="J8" s="11" t="s">
        <v>410</v>
      </c>
    </row>
    <row r="9" spans="1:10" ht="12" customHeight="1" x14ac:dyDescent="0.25">
      <c r="A9" s="2" t="str">
        <f>"Dec "&amp;RIGHT(A6,4)-1</f>
        <v>Dec 2023</v>
      </c>
      <c r="B9" s="11">
        <v>23774365.5121</v>
      </c>
      <c r="C9" s="11">
        <v>7338498.6486</v>
      </c>
      <c r="D9" s="11" t="s">
        <v>410</v>
      </c>
      <c r="E9" s="11" t="s">
        <v>410</v>
      </c>
      <c r="F9" s="11" t="s">
        <v>410</v>
      </c>
      <c r="G9" s="11">
        <v>7338498.6486</v>
      </c>
      <c r="H9" s="11" t="str">
        <f t="shared" si="0"/>
        <v>--</v>
      </c>
      <c r="I9" s="11">
        <v>7338498.6486</v>
      </c>
      <c r="J9" s="11" t="s">
        <v>410</v>
      </c>
    </row>
    <row r="10" spans="1:10" ht="12" customHeight="1" x14ac:dyDescent="0.25">
      <c r="A10" s="2" t="str">
        <f>"Jan "&amp;RIGHT(A6,4)</f>
        <v>Jan 2024</v>
      </c>
      <c r="B10" s="11">
        <v>23964722.269200001</v>
      </c>
      <c r="C10" s="11">
        <v>7103408.5772000002</v>
      </c>
      <c r="D10" s="11" t="s">
        <v>410</v>
      </c>
      <c r="E10" s="11" t="s">
        <v>410</v>
      </c>
      <c r="F10" s="11" t="s">
        <v>410</v>
      </c>
      <c r="G10" s="11">
        <v>7103408.5772000002</v>
      </c>
      <c r="H10" s="11" t="str">
        <f t="shared" si="0"/>
        <v>--</v>
      </c>
      <c r="I10" s="11">
        <v>7103408.5772000002</v>
      </c>
      <c r="J10" s="11" t="s">
        <v>410</v>
      </c>
    </row>
    <row r="11" spans="1:10" ht="12" customHeight="1" x14ac:dyDescent="0.25">
      <c r="A11" s="2" t="str">
        <f>"Feb "&amp;RIGHT(A6,4)</f>
        <v>Feb 2024</v>
      </c>
      <c r="B11" s="11">
        <v>23579549.5436</v>
      </c>
      <c r="C11" s="11">
        <v>6780748.3443999998</v>
      </c>
      <c r="D11" s="11" t="s">
        <v>410</v>
      </c>
      <c r="E11" s="11" t="s">
        <v>410</v>
      </c>
      <c r="F11" s="11" t="s">
        <v>410</v>
      </c>
      <c r="G11" s="11">
        <v>6780748.3443999998</v>
      </c>
      <c r="H11" s="11" t="str">
        <f t="shared" si="0"/>
        <v>--</v>
      </c>
      <c r="I11" s="11">
        <v>6780748.3443999998</v>
      </c>
      <c r="J11" s="11" t="s">
        <v>410</v>
      </c>
    </row>
    <row r="12" spans="1:10" ht="12" customHeight="1" x14ac:dyDescent="0.25">
      <c r="A12" s="2" t="str">
        <f>"Mar "&amp;RIGHT(A6,4)</f>
        <v>Mar 2024</v>
      </c>
      <c r="B12" s="11">
        <v>25797199.861099999</v>
      </c>
      <c r="C12" s="11">
        <v>7070873.2363</v>
      </c>
      <c r="D12" s="11" t="s">
        <v>410</v>
      </c>
      <c r="E12" s="11" t="s">
        <v>410</v>
      </c>
      <c r="F12" s="11" t="s">
        <v>410</v>
      </c>
      <c r="G12" s="11">
        <v>7070873.2363</v>
      </c>
      <c r="H12" s="11" t="str">
        <f t="shared" si="0"/>
        <v>--</v>
      </c>
      <c r="I12" s="11">
        <v>7070873.2363</v>
      </c>
      <c r="J12" s="11" t="s">
        <v>410</v>
      </c>
    </row>
    <row r="13" spans="1:10" ht="12" customHeight="1" x14ac:dyDescent="0.25">
      <c r="A13" s="2" t="str">
        <f>"Apr "&amp;RIGHT(A6,4)</f>
        <v>Apr 2024</v>
      </c>
      <c r="B13" s="11">
        <v>25242696.980700001</v>
      </c>
      <c r="C13" s="11">
        <v>7008128.7677999996</v>
      </c>
      <c r="D13" s="11" t="s">
        <v>410</v>
      </c>
      <c r="E13" s="11" t="s">
        <v>410</v>
      </c>
      <c r="F13" s="11" t="s">
        <v>410</v>
      </c>
      <c r="G13" s="11">
        <v>7008128.7677999996</v>
      </c>
      <c r="H13" s="11" t="str">
        <f t="shared" si="0"/>
        <v>--</v>
      </c>
      <c r="I13" s="11">
        <v>7008128.7677999996</v>
      </c>
      <c r="J13" s="11" t="s">
        <v>410</v>
      </c>
    </row>
    <row r="14" spans="1:10" ht="12" customHeight="1" x14ac:dyDescent="0.25">
      <c r="A14" s="2" t="str">
        <f>"May "&amp;RIGHT(A6,4)</f>
        <v>May 2024</v>
      </c>
      <c r="B14" s="11">
        <v>23966901.418699998</v>
      </c>
      <c r="C14" s="11">
        <v>6564553.7662000004</v>
      </c>
      <c r="D14" s="11" t="s">
        <v>410</v>
      </c>
      <c r="E14" s="11" t="s">
        <v>410</v>
      </c>
      <c r="F14" s="11" t="s">
        <v>410</v>
      </c>
      <c r="G14" s="11">
        <v>6564553.7662000004</v>
      </c>
      <c r="H14" s="11" t="str">
        <f t="shared" si="0"/>
        <v>--</v>
      </c>
      <c r="I14" s="11">
        <v>6564553.7662000004</v>
      </c>
      <c r="J14" s="11" t="s">
        <v>410</v>
      </c>
    </row>
    <row r="15" spans="1:10" ht="12" customHeight="1" x14ac:dyDescent="0.25">
      <c r="A15" s="2" t="str">
        <f>"Jun "&amp;RIGHT(A6,4)</f>
        <v>Jun 2024</v>
      </c>
      <c r="B15" s="11">
        <v>23521015.908599999</v>
      </c>
      <c r="C15" s="11">
        <v>7322821.7686999999</v>
      </c>
      <c r="D15" s="11" t="s">
        <v>410</v>
      </c>
      <c r="E15" s="11" t="s">
        <v>410</v>
      </c>
      <c r="F15" s="11" t="s">
        <v>410</v>
      </c>
      <c r="G15" s="11">
        <v>7322821.7686999999</v>
      </c>
      <c r="H15" s="11" t="str">
        <f t="shared" si="0"/>
        <v>--</v>
      </c>
      <c r="I15" s="11">
        <v>7322821.7686999999</v>
      </c>
      <c r="J15" s="11" t="s">
        <v>410</v>
      </c>
    </row>
    <row r="16" spans="1:10" ht="12" customHeight="1" x14ac:dyDescent="0.25">
      <c r="A16" s="2" t="str">
        <f>"Jul "&amp;RIGHT(A6,4)</f>
        <v>Jul 2024</v>
      </c>
      <c r="B16" s="11">
        <v>22489605.730099998</v>
      </c>
      <c r="C16" s="11">
        <v>7846422.2877000002</v>
      </c>
      <c r="D16" s="11">
        <v>893679.77</v>
      </c>
      <c r="E16" s="11">
        <v>0</v>
      </c>
      <c r="F16" s="11">
        <v>893679.77</v>
      </c>
      <c r="G16" s="11">
        <v>8740102.0577000007</v>
      </c>
      <c r="H16" s="11">
        <f t="shared" si="0"/>
        <v>0</v>
      </c>
      <c r="I16" s="11">
        <v>8740102.0577000007</v>
      </c>
      <c r="J16" s="11" t="s">
        <v>410</v>
      </c>
    </row>
    <row r="17" spans="1:10" ht="12" customHeight="1" x14ac:dyDescent="0.25">
      <c r="A17" s="2" t="str">
        <f>"Aug "&amp;RIGHT(A6,4)</f>
        <v>Aug 2024</v>
      </c>
      <c r="B17" s="11">
        <v>23558541.760499999</v>
      </c>
      <c r="C17" s="11">
        <v>7636806.2111</v>
      </c>
      <c r="D17" s="11">
        <v>477136.28</v>
      </c>
      <c r="E17" s="11">
        <v>0</v>
      </c>
      <c r="F17" s="11">
        <v>477136.28</v>
      </c>
      <c r="G17" s="11">
        <v>8113942.4911000002</v>
      </c>
      <c r="H17" s="11">
        <f t="shared" si="0"/>
        <v>0</v>
      </c>
      <c r="I17" s="11">
        <v>8113942.4911000002</v>
      </c>
      <c r="J17" s="11" t="s">
        <v>410</v>
      </c>
    </row>
    <row r="18" spans="1:10" ht="12" customHeight="1" x14ac:dyDescent="0.25">
      <c r="A18" s="2" t="str">
        <f>"Sep "&amp;RIGHT(A6,4)</f>
        <v>Sep 2024</v>
      </c>
      <c r="B18" s="11">
        <v>23510216.9793</v>
      </c>
      <c r="C18" s="11">
        <v>7448672.6064999998</v>
      </c>
      <c r="D18" s="11">
        <v>475949.44</v>
      </c>
      <c r="E18" s="11">
        <v>0</v>
      </c>
      <c r="F18" s="11">
        <v>475949.44</v>
      </c>
      <c r="G18" s="11">
        <v>7924622.0465000002</v>
      </c>
      <c r="H18" s="11">
        <f t="shared" si="0"/>
        <v>0</v>
      </c>
      <c r="I18" s="11">
        <v>7924622.0465000002</v>
      </c>
      <c r="J18" s="11" t="s">
        <v>410</v>
      </c>
    </row>
    <row r="19" spans="1:10" ht="12" customHeight="1" x14ac:dyDescent="0.25">
      <c r="A19" s="12" t="s">
        <v>55</v>
      </c>
      <c r="B19" s="13">
        <v>287853868.2281</v>
      </c>
      <c r="C19" s="13">
        <v>87654111.221200004</v>
      </c>
      <c r="D19" s="13">
        <v>1886078.8</v>
      </c>
      <c r="E19" s="13">
        <v>0</v>
      </c>
      <c r="F19" s="13">
        <v>1886078.8</v>
      </c>
      <c r="G19" s="13">
        <v>89540190.021200001</v>
      </c>
      <c r="H19" s="13">
        <f t="shared" si="0"/>
        <v>0</v>
      </c>
      <c r="I19" s="13">
        <v>89540190.021200001</v>
      </c>
      <c r="J19" s="13" t="s">
        <v>410</v>
      </c>
    </row>
    <row r="20" spans="1:10" ht="12" customHeight="1" x14ac:dyDescent="0.25">
      <c r="A20" s="14" t="s">
        <v>412</v>
      </c>
      <c r="B20" s="15">
        <v>24104629.394699998</v>
      </c>
      <c r="C20" s="15">
        <v>6899250.6783999996</v>
      </c>
      <c r="D20" s="15" t="s">
        <v>410</v>
      </c>
      <c r="E20" s="15" t="s">
        <v>410</v>
      </c>
      <c r="F20" s="15" t="s">
        <v>410</v>
      </c>
      <c r="G20" s="15">
        <v>6899250.6783999996</v>
      </c>
      <c r="H20" s="15" t="str">
        <f t="shared" si="0"/>
        <v>--</v>
      </c>
      <c r="I20" s="15">
        <v>6899250.6783999996</v>
      </c>
      <c r="J20" s="15" t="s">
        <v>410</v>
      </c>
    </row>
    <row r="21" spans="1:10" ht="12" customHeight="1" x14ac:dyDescent="0.25">
      <c r="A21" s="3" t="str">
        <f>"FY "&amp;RIGHT(A6,4)+1</f>
        <v>FY 2025</v>
      </c>
    </row>
    <row r="22" spans="1:10" ht="12" customHeight="1" x14ac:dyDescent="0.25">
      <c r="A22" s="2" t="str">
        <f>"Oct "&amp;RIGHT(A6,4)</f>
        <v>Oct 2024</v>
      </c>
      <c r="B22" s="11">
        <v>23643398.611400001</v>
      </c>
      <c r="C22" s="11">
        <v>7704322.8219999997</v>
      </c>
      <c r="D22" s="11" t="s">
        <v>410</v>
      </c>
      <c r="E22" s="11" t="s">
        <v>410</v>
      </c>
      <c r="F22" s="11" t="s">
        <v>410</v>
      </c>
      <c r="G22" s="11">
        <v>7704322.8219999997</v>
      </c>
      <c r="H22" s="11" t="str">
        <f t="shared" ref="H22:H35" si="1">IF(ISBLANK(E22),"",E22)</f>
        <v>--</v>
      </c>
      <c r="I22" s="11">
        <v>7704322.8219999997</v>
      </c>
      <c r="J22" s="11" t="s">
        <v>410</v>
      </c>
    </row>
    <row r="23" spans="1:10" ht="12" customHeight="1" x14ac:dyDescent="0.25">
      <c r="A23" s="2" t="str">
        <f>"Nov "&amp;RIGHT(A6,4)</f>
        <v>Nov 2024</v>
      </c>
      <c r="B23" s="11" t="s">
        <v>410</v>
      </c>
      <c r="C23" s="11" t="s">
        <v>410</v>
      </c>
      <c r="D23" s="11" t="s">
        <v>410</v>
      </c>
      <c r="E23" s="11" t="s">
        <v>410</v>
      </c>
      <c r="F23" s="11" t="s">
        <v>410</v>
      </c>
      <c r="G23" s="11" t="s">
        <v>410</v>
      </c>
      <c r="H23" s="11" t="str">
        <f t="shared" si="1"/>
        <v>--</v>
      </c>
      <c r="I23" s="11" t="s">
        <v>410</v>
      </c>
      <c r="J23" s="11" t="s">
        <v>410</v>
      </c>
    </row>
    <row r="24" spans="1:10" ht="12" customHeight="1" x14ac:dyDescent="0.25">
      <c r="A24" s="2" t="str">
        <f>"Dec "&amp;RIGHT(A6,4)</f>
        <v>Dec 2024</v>
      </c>
      <c r="B24" s="11" t="s">
        <v>410</v>
      </c>
      <c r="C24" s="11" t="s">
        <v>410</v>
      </c>
      <c r="D24" s="11" t="s">
        <v>410</v>
      </c>
      <c r="E24" s="11" t="s">
        <v>410</v>
      </c>
      <c r="F24" s="11" t="s">
        <v>410</v>
      </c>
      <c r="G24" s="11" t="s">
        <v>410</v>
      </c>
      <c r="H24" s="11" t="str">
        <f t="shared" si="1"/>
        <v>--</v>
      </c>
      <c r="I24" s="11" t="s">
        <v>410</v>
      </c>
      <c r="J24" s="11" t="s">
        <v>410</v>
      </c>
    </row>
    <row r="25" spans="1:10" ht="12" customHeight="1" x14ac:dyDescent="0.25">
      <c r="A25" s="2" t="str">
        <f>"Jan "&amp;RIGHT(A6,4)+1</f>
        <v>Jan 2025</v>
      </c>
      <c r="B25" s="11" t="s">
        <v>410</v>
      </c>
      <c r="C25" s="11" t="s">
        <v>410</v>
      </c>
      <c r="D25" s="11" t="s">
        <v>410</v>
      </c>
      <c r="E25" s="11" t="s">
        <v>410</v>
      </c>
      <c r="F25" s="11" t="s">
        <v>410</v>
      </c>
      <c r="G25" s="11" t="s">
        <v>410</v>
      </c>
      <c r="H25" s="11" t="str">
        <f t="shared" si="1"/>
        <v>--</v>
      </c>
      <c r="I25" s="11" t="s">
        <v>410</v>
      </c>
      <c r="J25" s="11" t="s">
        <v>410</v>
      </c>
    </row>
    <row r="26" spans="1:10" ht="12" customHeight="1" x14ac:dyDescent="0.25">
      <c r="A26" s="2" t="str">
        <f>"Feb "&amp;RIGHT(A6,4)+1</f>
        <v>Feb 2025</v>
      </c>
      <c r="B26" s="11" t="s">
        <v>410</v>
      </c>
      <c r="C26" s="11" t="s">
        <v>410</v>
      </c>
      <c r="D26" s="11" t="s">
        <v>410</v>
      </c>
      <c r="E26" s="11" t="s">
        <v>410</v>
      </c>
      <c r="F26" s="11" t="s">
        <v>410</v>
      </c>
      <c r="G26" s="11" t="s">
        <v>410</v>
      </c>
      <c r="H26" s="11" t="str">
        <f t="shared" si="1"/>
        <v>--</v>
      </c>
      <c r="I26" s="11" t="s">
        <v>410</v>
      </c>
      <c r="J26" s="11" t="s">
        <v>410</v>
      </c>
    </row>
    <row r="27" spans="1:10" ht="12" customHeight="1" x14ac:dyDescent="0.25">
      <c r="A27" s="2" t="str">
        <f>"Mar "&amp;RIGHT(A6,4)+1</f>
        <v>Mar 2025</v>
      </c>
      <c r="B27" s="11" t="s">
        <v>410</v>
      </c>
      <c r="C27" s="11" t="s">
        <v>410</v>
      </c>
      <c r="D27" s="11" t="s">
        <v>410</v>
      </c>
      <c r="E27" s="11" t="s">
        <v>410</v>
      </c>
      <c r="F27" s="11" t="s">
        <v>410</v>
      </c>
      <c r="G27" s="11" t="s">
        <v>410</v>
      </c>
      <c r="H27" s="11" t="str">
        <f t="shared" si="1"/>
        <v>--</v>
      </c>
      <c r="I27" s="11" t="s">
        <v>410</v>
      </c>
      <c r="J27" s="11" t="s">
        <v>410</v>
      </c>
    </row>
    <row r="28" spans="1:10" ht="12" customHeight="1" x14ac:dyDescent="0.25">
      <c r="A28" s="2" t="str">
        <f>"Apr "&amp;RIGHT(A6,4)+1</f>
        <v>Apr 2025</v>
      </c>
      <c r="B28" s="11" t="s">
        <v>410</v>
      </c>
      <c r="C28" s="11" t="s">
        <v>410</v>
      </c>
      <c r="D28" s="11" t="s">
        <v>410</v>
      </c>
      <c r="E28" s="11" t="s">
        <v>410</v>
      </c>
      <c r="F28" s="11" t="s">
        <v>410</v>
      </c>
      <c r="G28" s="11" t="s">
        <v>410</v>
      </c>
      <c r="H28" s="11" t="str">
        <f t="shared" si="1"/>
        <v>--</v>
      </c>
      <c r="I28" s="11" t="s">
        <v>410</v>
      </c>
      <c r="J28" s="11" t="s">
        <v>410</v>
      </c>
    </row>
    <row r="29" spans="1:10" ht="12" customHeight="1" x14ac:dyDescent="0.25">
      <c r="A29" s="2" t="str">
        <f>"May "&amp;RIGHT(A6,4)+1</f>
        <v>May 2025</v>
      </c>
      <c r="B29" s="11" t="s">
        <v>410</v>
      </c>
      <c r="C29" s="11" t="s">
        <v>410</v>
      </c>
      <c r="D29" s="11" t="s">
        <v>410</v>
      </c>
      <c r="E29" s="11" t="s">
        <v>410</v>
      </c>
      <c r="F29" s="11" t="s">
        <v>410</v>
      </c>
      <c r="G29" s="11" t="s">
        <v>410</v>
      </c>
      <c r="H29" s="11" t="str">
        <f t="shared" si="1"/>
        <v>--</v>
      </c>
      <c r="I29" s="11" t="s">
        <v>410</v>
      </c>
      <c r="J29" s="11" t="s">
        <v>410</v>
      </c>
    </row>
    <row r="30" spans="1:10" ht="12" customHeight="1" x14ac:dyDescent="0.25">
      <c r="A30" s="2" t="str">
        <f>"Jun "&amp;RIGHT(A6,4)+1</f>
        <v>Jun 2025</v>
      </c>
      <c r="B30" s="11" t="s">
        <v>410</v>
      </c>
      <c r="C30" s="11" t="s">
        <v>410</v>
      </c>
      <c r="D30" s="11" t="s">
        <v>410</v>
      </c>
      <c r="E30" s="11" t="s">
        <v>410</v>
      </c>
      <c r="F30" s="11" t="s">
        <v>410</v>
      </c>
      <c r="G30" s="11" t="s">
        <v>410</v>
      </c>
      <c r="H30" s="11" t="str">
        <f t="shared" si="1"/>
        <v>--</v>
      </c>
      <c r="I30" s="11" t="s">
        <v>410</v>
      </c>
      <c r="J30" s="11" t="s">
        <v>410</v>
      </c>
    </row>
    <row r="31" spans="1:10" ht="12" customHeight="1" x14ac:dyDescent="0.25">
      <c r="A31" s="2" t="str">
        <f>"Jul "&amp;RIGHT(A6,4)+1</f>
        <v>Jul 2025</v>
      </c>
      <c r="B31" s="11" t="s">
        <v>410</v>
      </c>
      <c r="C31" s="11" t="s">
        <v>410</v>
      </c>
      <c r="D31" s="11" t="s">
        <v>410</v>
      </c>
      <c r="E31" s="11" t="s">
        <v>410</v>
      </c>
      <c r="F31" s="11" t="s">
        <v>410</v>
      </c>
      <c r="G31" s="11" t="s">
        <v>410</v>
      </c>
      <c r="H31" s="11" t="str">
        <f t="shared" si="1"/>
        <v>--</v>
      </c>
      <c r="I31" s="11" t="s">
        <v>410</v>
      </c>
      <c r="J31" s="11" t="s">
        <v>410</v>
      </c>
    </row>
    <row r="32" spans="1:10" ht="12" customHeight="1" x14ac:dyDescent="0.25">
      <c r="A32" s="2" t="str">
        <f>"Aug "&amp;RIGHT(A6,4)+1</f>
        <v>Aug 2025</v>
      </c>
      <c r="B32" s="11" t="s">
        <v>410</v>
      </c>
      <c r="C32" s="11" t="s">
        <v>410</v>
      </c>
      <c r="D32" s="11" t="s">
        <v>410</v>
      </c>
      <c r="E32" s="11" t="s">
        <v>410</v>
      </c>
      <c r="F32" s="11" t="s">
        <v>410</v>
      </c>
      <c r="G32" s="11" t="s">
        <v>410</v>
      </c>
      <c r="H32" s="11" t="str">
        <f t="shared" si="1"/>
        <v>--</v>
      </c>
      <c r="I32" s="11" t="s">
        <v>410</v>
      </c>
      <c r="J32" s="11" t="s">
        <v>410</v>
      </c>
    </row>
    <row r="33" spans="1:10" ht="12" customHeight="1" x14ac:dyDescent="0.25">
      <c r="A33" s="2" t="str">
        <f>"Sep "&amp;RIGHT(A6,4)+1</f>
        <v>Sep 2025</v>
      </c>
      <c r="B33" s="11" t="s">
        <v>410</v>
      </c>
      <c r="C33" s="11" t="s">
        <v>410</v>
      </c>
      <c r="D33" s="11" t="s">
        <v>410</v>
      </c>
      <c r="E33" s="11" t="s">
        <v>410</v>
      </c>
      <c r="F33" s="11" t="s">
        <v>410</v>
      </c>
      <c r="G33" s="11" t="s">
        <v>410</v>
      </c>
      <c r="H33" s="11" t="str">
        <f t="shared" si="1"/>
        <v>--</v>
      </c>
      <c r="I33" s="11" t="s">
        <v>410</v>
      </c>
      <c r="J33" s="11" t="s">
        <v>410</v>
      </c>
    </row>
    <row r="34" spans="1:10" ht="12" customHeight="1" x14ac:dyDescent="0.25">
      <c r="A34" s="12" t="s">
        <v>55</v>
      </c>
      <c r="B34" s="13">
        <v>23643398.611400001</v>
      </c>
      <c r="C34" s="13">
        <v>7704322.8219999997</v>
      </c>
      <c r="D34" s="13" t="s">
        <v>410</v>
      </c>
      <c r="E34" s="13" t="s">
        <v>410</v>
      </c>
      <c r="F34" s="13" t="s">
        <v>410</v>
      </c>
      <c r="G34" s="13">
        <v>7704322.8219999997</v>
      </c>
      <c r="H34" s="13" t="str">
        <f t="shared" si="1"/>
        <v>--</v>
      </c>
      <c r="I34" s="13">
        <v>7704322.8219999997</v>
      </c>
      <c r="J34" s="13" t="s">
        <v>410</v>
      </c>
    </row>
    <row r="35" spans="1:10" ht="12" customHeight="1" x14ac:dyDescent="0.25">
      <c r="A35" s="14" t="str">
        <f>"Total "&amp;MID(A20,7,LEN(A20)-13)&amp;" Months"</f>
        <v>Total 1 Months</v>
      </c>
      <c r="B35" s="15">
        <v>23643398.611400001</v>
      </c>
      <c r="C35" s="15">
        <v>7704322.8219999997</v>
      </c>
      <c r="D35" s="15" t="s">
        <v>410</v>
      </c>
      <c r="E35" s="15" t="s">
        <v>410</v>
      </c>
      <c r="F35" s="15" t="s">
        <v>410</v>
      </c>
      <c r="G35" s="15">
        <v>7704322.8219999997</v>
      </c>
      <c r="H35" s="15" t="str">
        <f t="shared" si="1"/>
        <v>--</v>
      </c>
      <c r="I35" s="15">
        <v>7704322.8219999997</v>
      </c>
      <c r="J35" s="15" t="s">
        <v>410</v>
      </c>
    </row>
    <row r="36" spans="1:10" ht="12" customHeight="1" x14ac:dyDescent="0.25">
      <c r="A36" s="83"/>
      <c r="B36" s="83"/>
      <c r="C36" s="83"/>
      <c r="D36" s="83"/>
      <c r="E36" s="83"/>
      <c r="F36" s="83"/>
      <c r="G36" s="83"/>
      <c r="H36" s="83"/>
      <c r="I36" s="83"/>
      <c r="J36" s="83"/>
    </row>
    <row r="37" spans="1:10" ht="70" customHeight="1" x14ac:dyDescent="0.25">
      <c r="A37" s="85" t="s">
        <v>403</v>
      </c>
      <c r="B37" s="85"/>
      <c r="C37" s="85"/>
      <c r="D37" s="85"/>
      <c r="E37" s="85"/>
      <c r="F37" s="85"/>
      <c r="G37" s="85"/>
      <c r="H37" s="85"/>
      <c r="I37" s="85"/>
      <c r="J37" s="85"/>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90" t="s">
        <v>423</v>
      </c>
      <c r="B1" s="90"/>
      <c r="C1" s="90"/>
      <c r="D1" s="90"/>
      <c r="E1" s="90"/>
      <c r="F1" s="90"/>
      <c r="G1" s="90"/>
      <c r="H1" s="90"/>
      <c r="I1" s="81">
        <v>45667</v>
      </c>
    </row>
    <row r="2" spans="1:9" ht="12" customHeight="1" x14ac:dyDescent="0.25">
      <c r="A2" s="92" t="s">
        <v>166</v>
      </c>
      <c r="B2" s="92"/>
      <c r="C2" s="92"/>
      <c r="D2" s="92"/>
      <c r="E2" s="92"/>
      <c r="F2" s="92"/>
      <c r="G2" s="92"/>
      <c r="H2" s="92"/>
      <c r="I2" s="1"/>
    </row>
    <row r="3" spans="1:9" ht="24" customHeight="1" x14ac:dyDescent="0.25">
      <c r="A3" s="94" t="s">
        <v>50</v>
      </c>
      <c r="B3" s="86" t="s">
        <v>249</v>
      </c>
      <c r="C3" s="89" t="s">
        <v>167</v>
      </c>
      <c r="D3" s="89"/>
      <c r="E3" s="87"/>
      <c r="F3" s="89" t="s">
        <v>248</v>
      </c>
      <c r="G3" s="89"/>
      <c r="H3" s="87"/>
      <c r="I3" s="88" t="s">
        <v>250</v>
      </c>
    </row>
    <row r="4" spans="1:9" ht="24" customHeight="1" x14ac:dyDescent="0.25">
      <c r="A4" s="95"/>
      <c r="B4" s="87"/>
      <c r="C4" s="10" t="s">
        <v>154</v>
      </c>
      <c r="D4" s="10" t="s">
        <v>162</v>
      </c>
      <c r="E4" s="10" t="s">
        <v>55</v>
      </c>
      <c r="F4" s="10" t="s">
        <v>141</v>
      </c>
      <c r="G4" s="10" t="s">
        <v>168</v>
      </c>
      <c r="H4" s="10" t="s">
        <v>55</v>
      </c>
      <c r="I4" s="89"/>
    </row>
    <row r="5" spans="1:9" ht="12" customHeight="1" x14ac:dyDescent="0.25">
      <c r="A5" s="1"/>
      <c r="B5" s="83" t="str">
        <f>REPT("-",88)&amp;" Dollars "&amp;REPT("-",148)</f>
        <v>---------------------------------------------------------------------------------------- Dollars ----------------------------------------------------------------------------------------------------------------------------------------------------</v>
      </c>
      <c r="C5" s="83"/>
      <c r="D5" s="83"/>
      <c r="E5" s="83"/>
      <c r="F5" s="83"/>
      <c r="G5" s="83"/>
      <c r="H5" s="83"/>
      <c r="I5" s="83"/>
    </row>
    <row r="6" spans="1:9" ht="12" customHeight="1" x14ac:dyDescent="0.25">
      <c r="A6" s="3" t="s">
        <v>411</v>
      </c>
    </row>
    <row r="7" spans="1:9" ht="12" customHeight="1" x14ac:dyDescent="0.25">
      <c r="A7" s="2" t="str">
        <f>"Oct "&amp;RIGHT(A6,4)-1</f>
        <v>Oct 2023</v>
      </c>
      <c r="B7" s="11" t="s">
        <v>410</v>
      </c>
      <c r="C7" s="11">
        <v>228528296.02309999</v>
      </c>
      <c r="D7" s="11">
        <v>1704781.6950000001</v>
      </c>
      <c r="E7" s="11">
        <v>230233077.71810001</v>
      </c>
      <c r="F7" s="11" t="s">
        <v>410</v>
      </c>
      <c r="G7" s="11" t="s">
        <v>410</v>
      </c>
      <c r="H7" s="11" t="s">
        <v>410</v>
      </c>
      <c r="I7" s="11">
        <v>230233077.71810001</v>
      </c>
    </row>
    <row r="8" spans="1:9" ht="12" customHeight="1" x14ac:dyDescent="0.25">
      <c r="A8" s="2" t="str">
        <f>"Nov "&amp;RIGHT(A6,4)-1</f>
        <v>Nov 2023</v>
      </c>
      <c r="B8" s="11" t="s">
        <v>410</v>
      </c>
      <c r="C8" s="11">
        <v>187191219.27779999</v>
      </c>
      <c r="D8" s="11">
        <v>1533671.075</v>
      </c>
      <c r="E8" s="11">
        <v>188724890.35280001</v>
      </c>
      <c r="F8" s="11" t="s">
        <v>410</v>
      </c>
      <c r="G8" s="11" t="s">
        <v>410</v>
      </c>
      <c r="H8" s="11" t="s">
        <v>410</v>
      </c>
      <c r="I8" s="11">
        <v>188724890.35280001</v>
      </c>
    </row>
    <row r="9" spans="1:9" ht="12" customHeight="1" x14ac:dyDescent="0.25">
      <c r="A9" s="2" t="str">
        <f>"Dec "&amp;RIGHT(A6,4)-1</f>
        <v>Dec 2023</v>
      </c>
      <c r="B9" s="11" t="s">
        <v>410</v>
      </c>
      <c r="C9" s="11">
        <v>153722673.13069999</v>
      </c>
      <c r="D9" s="11">
        <v>44047114.555</v>
      </c>
      <c r="E9" s="11">
        <v>197769787.6857</v>
      </c>
      <c r="F9" s="11" t="s">
        <v>410</v>
      </c>
      <c r="G9" s="11" t="s">
        <v>410</v>
      </c>
      <c r="H9" s="11" t="s">
        <v>410</v>
      </c>
      <c r="I9" s="11">
        <v>197769787.6857</v>
      </c>
    </row>
    <row r="10" spans="1:9" ht="12" customHeight="1" x14ac:dyDescent="0.25">
      <c r="A10" s="2" t="str">
        <f>"Jan "&amp;RIGHT(A6,4)</f>
        <v>Jan 2024</v>
      </c>
      <c r="B10" s="11" t="s">
        <v>410</v>
      </c>
      <c r="C10" s="11">
        <v>198658317.59639999</v>
      </c>
      <c r="D10" s="11">
        <v>1310638.095</v>
      </c>
      <c r="E10" s="11">
        <v>199968955.69139999</v>
      </c>
      <c r="F10" s="11" t="s">
        <v>410</v>
      </c>
      <c r="G10" s="11" t="s">
        <v>410</v>
      </c>
      <c r="H10" s="11" t="s">
        <v>410</v>
      </c>
      <c r="I10" s="11">
        <v>199968955.69139999</v>
      </c>
    </row>
    <row r="11" spans="1:9" ht="12" customHeight="1" x14ac:dyDescent="0.25">
      <c r="A11" s="2" t="str">
        <f>"Feb "&amp;RIGHT(A6,4)</f>
        <v>Feb 2024</v>
      </c>
      <c r="B11" s="11" t="s">
        <v>410</v>
      </c>
      <c r="C11" s="11">
        <v>152124603.82800001</v>
      </c>
      <c r="D11" s="11">
        <v>1584988.6850000001</v>
      </c>
      <c r="E11" s="11">
        <v>153709592.51300001</v>
      </c>
      <c r="F11" s="11" t="s">
        <v>410</v>
      </c>
      <c r="G11" s="11" t="s">
        <v>410</v>
      </c>
      <c r="H11" s="11" t="s">
        <v>410</v>
      </c>
      <c r="I11" s="11">
        <v>153709592.51300001</v>
      </c>
    </row>
    <row r="12" spans="1:9" ht="12" customHeight="1" x14ac:dyDescent="0.25">
      <c r="A12" s="2" t="str">
        <f>"Mar "&amp;RIGHT(A6,4)</f>
        <v>Mar 2024</v>
      </c>
      <c r="B12" s="11" t="s">
        <v>410</v>
      </c>
      <c r="C12" s="11">
        <v>142174147.06740001</v>
      </c>
      <c r="D12" s="11">
        <v>39732639.835000001</v>
      </c>
      <c r="E12" s="11">
        <v>181906786.90239999</v>
      </c>
      <c r="F12" s="11" t="s">
        <v>410</v>
      </c>
      <c r="G12" s="11" t="s">
        <v>410</v>
      </c>
      <c r="H12" s="11" t="s">
        <v>410</v>
      </c>
      <c r="I12" s="11">
        <v>181906786.90239999</v>
      </c>
    </row>
    <row r="13" spans="1:9" ht="12" customHeight="1" x14ac:dyDescent="0.25">
      <c r="A13" s="2" t="str">
        <f>"Apr "&amp;RIGHT(A6,4)</f>
        <v>Apr 2024</v>
      </c>
      <c r="B13" s="11" t="s">
        <v>410</v>
      </c>
      <c r="C13" s="11">
        <v>105375702.97849999</v>
      </c>
      <c r="D13" s="11">
        <v>1763056.585</v>
      </c>
      <c r="E13" s="11">
        <v>107138759.5635</v>
      </c>
      <c r="F13" s="11" t="s">
        <v>410</v>
      </c>
      <c r="G13" s="11" t="s">
        <v>410</v>
      </c>
      <c r="H13" s="11" t="s">
        <v>410</v>
      </c>
      <c r="I13" s="11">
        <v>107138759.5635</v>
      </c>
    </row>
    <row r="14" spans="1:9" ht="12" customHeight="1" x14ac:dyDescent="0.25">
      <c r="A14" s="2" t="str">
        <f>"May "&amp;RIGHT(A6,4)</f>
        <v>May 2024</v>
      </c>
      <c r="B14" s="11" t="s">
        <v>410</v>
      </c>
      <c r="C14" s="11">
        <v>64842208.444899999</v>
      </c>
      <c r="D14" s="11">
        <v>1231547.71</v>
      </c>
      <c r="E14" s="11">
        <v>66073756.154899999</v>
      </c>
      <c r="F14" s="11" t="s">
        <v>410</v>
      </c>
      <c r="G14" s="11" t="s">
        <v>410</v>
      </c>
      <c r="H14" s="11" t="s">
        <v>410</v>
      </c>
      <c r="I14" s="11">
        <v>66073756.154899999</v>
      </c>
    </row>
    <row r="15" spans="1:9" ht="12" customHeight="1" x14ac:dyDescent="0.25">
      <c r="A15" s="2" t="str">
        <f>"Jun "&amp;RIGHT(A6,4)</f>
        <v>Jun 2024</v>
      </c>
      <c r="B15" s="11" t="s">
        <v>410</v>
      </c>
      <c r="C15" s="11">
        <v>68943559.067300007</v>
      </c>
      <c r="D15" s="11">
        <v>53029565.82</v>
      </c>
      <c r="E15" s="11">
        <v>121973124.8873</v>
      </c>
      <c r="F15" s="11" t="s">
        <v>410</v>
      </c>
      <c r="G15" s="11" t="s">
        <v>410</v>
      </c>
      <c r="H15" s="11" t="s">
        <v>410</v>
      </c>
      <c r="I15" s="11">
        <v>121973124.8873</v>
      </c>
    </row>
    <row r="16" spans="1:9" ht="12" customHeight="1" x14ac:dyDescent="0.25">
      <c r="A16" s="2" t="str">
        <f>"Jul "&amp;RIGHT(A6,4)</f>
        <v>Jul 2024</v>
      </c>
      <c r="B16" s="11" t="s">
        <v>410</v>
      </c>
      <c r="C16" s="11">
        <v>185316597.25780001</v>
      </c>
      <c r="D16" s="11">
        <v>8283.6</v>
      </c>
      <c r="E16" s="11">
        <v>185324880.85780001</v>
      </c>
      <c r="F16" s="11" t="s">
        <v>410</v>
      </c>
      <c r="G16" s="11" t="s">
        <v>410</v>
      </c>
      <c r="H16" s="11" t="s">
        <v>410</v>
      </c>
      <c r="I16" s="11">
        <v>185324880.85780001</v>
      </c>
    </row>
    <row r="17" spans="1:9" ht="12" customHeight="1" x14ac:dyDescent="0.25">
      <c r="A17" s="2" t="str">
        <f>"Aug "&amp;RIGHT(A6,4)</f>
        <v>Aug 2024</v>
      </c>
      <c r="B17" s="11" t="s">
        <v>410</v>
      </c>
      <c r="C17" s="11">
        <v>223272151.82159999</v>
      </c>
      <c r="D17" s="11">
        <v>1062660</v>
      </c>
      <c r="E17" s="11">
        <v>224334811.82159999</v>
      </c>
      <c r="F17" s="11" t="s">
        <v>410</v>
      </c>
      <c r="G17" s="11" t="s">
        <v>410</v>
      </c>
      <c r="H17" s="11" t="s">
        <v>410</v>
      </c>
      <c r="I17" s="11">
        <v>224334811.82159999</v>
      </c>
    </row>
    <row r="18" spans="1:9" ht="12" customHeight="1" x14ac:dyDescent="0.25">
      <c r="A18" s="2" t="str">
        <f>"Sep "&amp;RIGHT(A6,4)</f>
        <v>Sep 2024</v>
      </c>
      <c r="B18" s="11" t="s">
        <v>410</v>
      </c>
      <c r="C18" s="11">
        <v>206553031.0758</v>
      </c>
      <c r="D18" s="11">
        <v>42365286.799999997</v>
      </c>
      <c r="E18" s="11">
        <v>248918317.87580001</v>
      </c>
      <c r="F18" s="11" t="s">
        <v>410</v>
      </c>
      <c r="G18" s="11" t="s">
        <v>410</v>
      </c>
      <c r="H18" s="11" t="s">
        <v>410</v>
      </c>
      <c r="I18" s="11">
        <v>248918317.87580001</v>
      </c>
    </row>
    <row r="19" spans="1:9" ht="12" customHeight="1" x14ac:dyDescent="0.25">
      <c r="A19" s="12" t="s">
        <v>55</v>
      </c>
      <c r="B19" s="13" t="s">
        <v>410</v>
      </c>
      <c r="C19" s="13">
        <v>1916702507.5692999</v>
      </c>
      <c r="D19" s="13">
        <v>189374234.45500001</v>
      </c>
      <c r="E19" s="13">
        <v>2106076742.0243001</v>
      </c>
      <c r="F19" s="13" t="s">
        <v>410</v>
      </c>
      <c r="G19" s="13" t="s">
        <v>410</v>
      </c>
      <c r="H19" s="13" t="s">
        <v>410</v>
      </c>
      <c r="I19" s="13">
        <v>2106076742.0243001</v>
      </c>
    </row>
    <row r="20" spans="1:9" ht="12" customHeight="1" x14ac:dyDescent="0.25">
      <c r="A20" s="14" t="s">
        <v>412</v>
      </c>
      <c r="B20" s="15" t="s">
        <v>410</v>
      </c>
      <c r="C20" s="15">
        <v>228528296.02309999</v>
      </c>
      <c r="D20" s="15">
        <v>1704781.6950000001</v>
      </c>
      <c r="E20" s="15">
        <v>230233077.71810001</v>
      </c>
      <c r="F20" s="15" t="s">
        <v>410</v>
      </c>
      <c r="G20" s="15" t="s">
        <v>410</v>
      </c>
      <c r="H20" s="15" t="s">
        <v>410</v>
      </c>
      <c r="I20" s="15">
        <v>230233077.71810001</v>
      </c>
    </row>
    <row r="21" spans="1:9" ht="12" customHeight="1" x14ac:dyDescent="0.25">
      <c r="A21" s="3" t="str">
        <f>"FY "&amp;RIGHT(A6,4)+1</f>
        <v>FY 2025</v>
      </c>
    </row>
    <row r="22" spans="1:9" ht="12" customHeight="1" x14ac:dyDescent="0.25">
      <c r="A22" s="2" t="str">
        <f>"Oct "&amp;RIGHT(A6,4)</f>
        <v>Oct 2024</v>
      </c>
      <c r="B22" s="11" t="s">
        <v>410</v>
      </c>
      <c r="C22" s="11">
        <v>256879111.38339999</v>
      </c>
      <c r="D22" s="11">
        <v>1735500</v>
      </c>
      <c r="E22" s="11">
        <v>258614611.38339999</v>
      </c>
      <c r="F22" s="11" t="s">
        <v>410</v>
      </c>
      <c r="G22" s="11" t="s">
        <v>410</v>
      </c>
      <c r="H22" s="11" t="s">
        <v>410</v>
      </c>
      <c r="I22" s="11">
        <v>258614611.38339999</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t="s">
        <v>410</v>
      </c>
      <c r="C34" s="13">
        <v>256879111.38339999</v>
      </c>
      <c r="D34" s="13">
        <v>1735500</v>
      </c>
      <c r="E34" s="13">
        <v>258614611.38339999</v>
      </c>
      <c r="F34" s="13" t="s">
        <v>410</v>
      </c>
      <c r="G34" s="13" t="s">
        <v>410</v>
      </c>
      <c r="H34" s="13" t="s">
        <v>410</v>
      </c>
      <c r="I34" s="13">
        <v>258614611.38339999</v>
      </c>
    </row>
    <row r="35" spans="1:9" ht="12" customHeight="1" x14ac:dyDescent="0.25">
      <c r="A35" s="14" t="str">
        <f>"Total "&amp;MID(A20,7,LEN(A20)-13)&amp;" Months"</f>
        <v>Total 1 Months</v>
      </c>
      <c r="B35" s="15" t="s">
        <v>410</v>
      </c>
      <c r="C35" s="15">
        <v>256879111.38339999</v>
      </c>
      <c r="D35" s="15">
        <v>1735500</v>
      </c>
      <c r="E35" s="15">
        <v>258614611.38339999</v>
      </c>
      <c r="F35" s="15" t="s">
        <v>410</v>
      </c>
      <c r="G35" s="15" t="s">
        <v>410</v>
      </c>
      <c r="H35" s="15" t="s">
        <v>410</v>
      </c>
      <c r="I35" s="15">
        <v>258614611.38339999</v>
      </c>
    </row>
    <row r="36" spans="1:9" ht="12" customHeight="1" x14ac:dyDescent="0.25">
      <c r="A36" s="83"/>
      <c r="B36" s="83"/>
      <c r="C36" s="83"/>
      <c r="D36" s="83"/>
      <c r="E36" s="83"/>
      <c r="F36" s="83"/>
      <c r="G36" s="83"/>
      <c r="H36" s="83"/>
      <c r="I36" s="83"/>
    </row>
    <row r="37" spans="1:9" ht="70" customHeight="1" x14ac:dyDescent="0.25">
      <c r="A37" s="85" t="s">
        <v>335</v>
      </c>
      <c r="B37" s="85"/>
      <c r="C37" s="85"/>
      <c r="D37" s="85"/>
      <c r="E37" s="85"/>
      <c r="F37" s="85"/>
      <c r="G37" s="85"/>
      <c r="H37" s="85"/>
      <c r="I37" s="85"/>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2.5" x14ac:dyDescent="0.25"/>
  <cols>
    <col min="1" max="1" width="12.1796875" customWidth="1"/>
    <col min="2" max="6" width="11.453125" customWidth="1"/>
    <col min="7" max="7" width="12.453125" customWidth="1"/>
    <col min="8" max="8" width="12.1796875" customWidth="1"/>
  </cols>
  <sheetData>
    <row r="1" spans="1:8" ht="12" customHeight="1" x14ac:dyDescent="0.25">
      <c r="A1" s="90" t="s">
        <v>421</v>
      </c>
      <c r="B1" s="90"/>
      <c r="C1" s="90"/>
      <c r="D1" s="90"/>
      <c r="E1" s="90"/>
      <c r="F1" s="90"/>
      <c r="G1" s="90"/>
      <c r="H1" s="81">
        <v>45667</v>
      </c>
    </row>
    <row r="2" spans="1:8" ht="12" customHeight="1" x14ac:dyDescent="0.25">
      <c r="A2" s="92" t="s">
        <v>169</v>
      </c>
      <c r="B2" s="92"/>
      <c r="C2" s="92"/>
      <c r="D2" s="92"/>
      <c r="E2" s="92"/>
      <c r="F2" s="92"/>
      <c r="G2" s="92"/>
      <c r="H2" s="1"/>
    </row>
    <row r="3" spans="1:8" ht="24" customHeight="1" x14ac:dyDescent="0.25">
      <c r="A3" s="94" t="s">
        <v>50</v>
      </c>
      <c r="B3" s="89" t="s">
        <v>251</v>
      </c>
      <c r="C3" s="89"/>
      <c r="D3" s="89"/>
      <c r="E3" s="87"/>
      <c r="F3" s="86" t="s">
        <v>252</v>
      </c>
      <c r="G3" s="86" t="s">
        <v>253</v>
      </c>
      <c r="H3" s="88" t="s">
        <v>254</v>
      </c>
    </row>
    <row r="4" spans="1:8" ht="24" customHeight="1" x14ac:dyDescent="0.25">
      <c r="A4" s="95"/>
      <c r="B4" s="10" t="s">
        <v>170</v>
      </c>
      <c r="C4" s="10" t="s">
        <v>171</v>
      </c>
      <c r="D4" s="10" t="s">
        <v>135</v>
      </c>
      <c r="E4" s="10" t="s">
        <v>55</v>
      </c>
      <c r="F4" s="87"/>
      <c r="G4" s="87"/>
      <c r="H4" s="89"/>
    </row>
    <row r="5" spans="1:8" ht="12" customHeight="1" x14ac:dyDescent="0.25">
      <c r="A5" s="1"/>
      <c r="B5" s="83" t="str">
        <f>REPT("-",80)&amp;" Dollars "&amp;REPT("-",80)</f>
        <v>-------------------------------------------------------------------------------- Dollars --------------------------------------------------------------------------------</v>
      </c>
      <c r="C5" s="83"/>
      <c r="D5" s="83"/>
      <c r="E5" s="83"/>
      <c r="F5" s="83"/>
      <c r="G5" s="83"/>
      <c r="H5" s="83"/>
    </row>
    <row r="6" spans="1:8" ht="12" customHeight="1" x14ac:dyDescent="0.25">
      <c r="A6" s="3" t="s">
        <v>411</v>
      </c>
    </row>
    <row r="7" spans="1:8" ht="12" customHeight="1" x14ac:dyDescent="0.25">
      <c r="A7" s="2" t="str">
        <f>"Oct "&amp;RIGHT(A6,4)-1</f>
        <v>Oct 2023</v>
      </c>
      <c r="B7" s="11">
        <v>0</v>
      </c>
      <c r="C7" s="11" t="s">
        <v>410</v>
      </c>
      <c r="D7" s="11" t="s">
        <v>410</v>
      </c>
      <c r="E7" s="11">
        <v>0</v>
      </c>
      <c r="F7" s="11" t="s">
        <v>410</v>
      </c>
      <c r="G7" s="11">
        <v>0</v>
      </c>
      <c r="H7" s="11" t="s">
        <v>410</v>
      </c>
    </row>
    <row r="8" spans="1:8" ht="12" customHeight="1" x14ac:dyDescent="0.25">
      <c r="A8" s="2" t="str">
        <f>"Nov "&amp;RIGHT(A6,4)-1</f>
        <v>Nov 2023</v>
      </c>
      <c r="B8" s="11">
        <v>686154</v>
      </c>
      <c r="C8" s="11" t="s">
        <v>410</v>
      </c>
      <c r="D8" s="11" t="s">
        <v>410</v>
      </c>
      <c r="E8" s="11">
        <v>686154</v>
      </c>
      <c r="F8" s="11" t="s">
        <v>410</v>
      </c>
      <c r="G8" s="11">
        <v>0</v>
      </c>
      <c r="H8" s="11" t="s">
        <v>410</v>
      </c>
    </row>
    <row r="9" spans="1:8" ht="12" customHeight="1" x14ac:dyDescent="0.25">
      <c r="A9" s="2" t="str">
        <f>"Dec "&amp;RIGHT(A6,4)-1</f>
        <v>Dec 2023</v>
      </c>
      <c r="B9" s="11" t="s">
        <v>410</v>
      </c>
      <c r="C9" s="11" t="s">
        <v>410</v>
      </c>
      <c r="D9" s="11" t="s">
        <v>410</v>
      </c>
      <c r="E9" s="11" t="s">
        <v>410</v>
      </c>
      <c r="F9" s="11" t="s">
        <v>410</v>
      </c>
      <c r="G9" s="11">
        <v>0</v>
      </c>
      <c r="H9" s="11" t="s">
        <v>410</v>
      </c>
    </row>
    <row r="10" spans="1:8" ht="12" customHeight="1" x14ac:dyDescent="0.25">
      <c r="A10" s="2" t="str">
        <f>"Jan "&amp;RIGHT(A6,4)</f>
        <v>Jan 2024</v>
      </c>
      <c r="B10" s="11" t="s">
        <v>410</v>
      </c>
      <c r="C10" s="11" t="s">
        <v>410</v>
      </c>
      <c r="D10" s="11" t="s">
        <v>410</v>
      </c>
      <c r="E10" s="11" t="s">
        <v>410</v>
      </c>
      <c r="F10" s="11" t="s">
        <v>410</v>
      </c>
      <c r="G10" s="11">
        <v>0</v>
      </c>
      <c r="H10" s="11" t="s">
        <v>410</v>
      </c>
    </row>
    <row r="11" spans="1:8" ht="12" customHeight="1" x14ac:dyDescent="0.25">
      <c r="A11" s="2" t="str">
        <f>"Feb "&amp;RIGHT(A6,4)</f>
        <v>Feb 2024</v>
      </c>
      <c r="B11" s="11">
        <v>981927.81</v>
      </c>
      <c r="C11" s="11" t="s">
        <v>410</v>
      </c>
      <c r="D11" s="11" t="s">
        <v>410</v>
      </c>
      <c r="E11" s="11">
        <v>981927.81</v>
      </c>
      <c r="F11" s="11" t="s">
        <v>410</v>
      </c>
      <c r="G11" s="11">
        <v>0</v>
      </c>
      <c r="H11" s="11" t="s">
        <v>410</v>
      </c>
    </row>
    <row r="12" spans="1:8" ht="12" customHeight="1" x14ac:dyDescent="0.25">
      <c r="A12" s="2" t="str">
        <f>"Mar "&amp;RIGHT(A6,4)</f>
        <v>Mar 2024</v>
      </c>
      <c r="B12" s="11">
        <v>1760059.3</v>
      </c>
      <c r="C12" s="11" t="s">
        <v>410</v>
      </c>
      <c r="D12" s="11" t="s">
        <v>410</v>
      </c>
      <c r="E12" s="11">
        <v>1760059.3</v>
      </c>
      <c r="F12" s="11" t="s">
        <v>410</v>
      </c>
      <c r="G12" s="11">
        <v>0</v>
      </c>
      <c r="H12" s="11" t="s">
        <v>410</v>
      </c>
    </row>
    <row r="13" spans="1:8" ht="12" customHeight="1" x14ac:dyDescent="0.25">
      <c r="A13" s="2" t="str">
        <f>"Apr "&amp;RIGHT(A6,4)</f>
        <v>Apr 2024</v>
      </c>
      <c r="B13" s="11">
        <v>1760059.31</v>
      </c>
      <c r="C13" s="11" t="s">
        <v>410</v>
      </c>
      <c r="D13" s="11" t="s">
        <v>410</v>
      </c>
      <c r="E13" s="11">
        <v>1760059.31</v>
      </c>
      <c r="F13" s="11" t="s">
        <v>410</v>
      </c>
      <c r="G13" s="11">
        <v>0</v>
      </c>
      <c r="H13" s="11" t="s">
        <v>410</v>
      </c>
    </row>
    <row r="14" spans="1:8" ht="12" customHeight="1" x14ac:dyDescent="0.25">
      <c r="A14" s="2" t="str">
        <f>"May "&amp;RIGHT(A6,4)</f>
        <v>May 2024</v>
      </c>
      <c r="B14" s="11">
        <v>1537736.03</v>
      </c>
      <c r="C14" s="11" t="s">
        <v>410</v>
      </c>
      <c r="D14" s="11" t="s">
        <v>410</v>
      </c>
      <c r="E14" s="11">
        <v>1537736.03</v>
      </c>
      <c r="F14" s="11" t="s">
        <v>410</v>
      </c>
      <c r="G14" s="11">
        <v>0</v>
      </c>
      <c r="H14" s="11" t="s">
        <v>410</v>
      </c>
    </row>
    <row r="15" spans="1:8" ht="12" customHeight="1" x14ac:dyDescent="0.25">
      <c r="A15" s="2" t="str">
        <f>"Jun "&amp;RIGHT(A6,4)</f>
        <v>Jun 2024</v>
      </c>
      <c r="B15" s="11">
        <v>722550.67</v>
      </c>
      <c r="C15" s="11" t="s">
        <v>410</v>
      </c>
      <c r="D15" s="11" t="s">
        <v>410</v>
      </c>
      <c r="E15" s="11">
        <v>722550.67</v>
      </c>
      <c r="F15" s="11" t="s">
        <v>410</v>
      </c>
      <c r="G15" s="11">
        <v>0</v>
      </c>
      <c r="H15" s="11" t="s">
        <v>410</v>
      </c>
    </row>
    <row r="16" spans="1:8" ht="12" customHeight="1" x14ac:dyDescent="0.25">
      <c r="A16" s="2" t="str">
        <f>"Jul "&amp;RIGHT(A6,4)</f>
        <v>Jul 2024</v>
      </c>
      <c r="B16" s="11">
        <v>389065.74</v>
      </c>
      <c r="C16" s="11" t="s">
        <v>410</v>
      </c>
      <c r="D16" s="11" t="s">
        <v>410</v>
      </c>
      <c r="E16" s="11">
        <v>389065.74</v>
      </c>
      <c r="F16" s="11" t="s">
        <v>410</v>
      </c>
      <c r="G16" s="11">
        <v>2559.06</v>
      </c>
      <c r="H16" s="11" t="s">
        <v>410</v>
      </c>
    </row>
    <row r="17" spans="1:8" ht="12" customHeight="1" x14ac:dyDescent="0.25">
      <c r="A17" s="2" t="str">
        <f>"Aug "&amp;RIGHT(A6,4)</f>
        <v>Aug 2024</v>
      </c>
      <c r="B17" s="11">
        <v>1000454.76</v>
      </c>
      <c r="C17" s="11" t="s">
        <v>410</v>
      </c>
      <c r="D17" s="11" t="s">
        <v>410</v>
      </c>
      <c r="E17" s="11">
        <v>1000454.76</v>
      </c>
      <c r="F17" s="11" t="s">
        <v>410</v>
      </c>
      <c r="G17" s="11">
        <v>0</v>
      </c>
      <c r="H17" s="11" t="s">
        <v>410</v>
      </c>
    </row>
    <row r="18" spans="1:8" ht="12" customHeight="1" x14ac:dyDescent="0.25">
      <c r="A18" s="2" t="str">
        <f>"Sep "&amp;RIGHT(A6,4)</f>
        <v>Sep 2024</v>
      </c>
      <c r="B18" s="11" t="s">
        <v>410</v>
      </c>
      <c r="C18" s="11" t="s">
        <v>410</v>
      </c>
      <c r="D18" s="11" t="s">
        <v>410</v>
      </c>
      <c r="E18" s="11" t="s">
        <v>410</v>
      </c>
      <c r="F18" s="11" t="s">
        <v>410</v>
      </c>
      <c r="G18" s="11">
        <v>0</v>
      </c>
      <c r="H18" s="11" t="s">
        <v>410</v>
      </c>
    </row>
    <row r="19" spans="1:8" ht="12" customHeight="1" x14ac:dyDescent="0.25">
      <c r="A19" s="12" t="s">
        <v>55</v>
      </c>
      <c r="B19" s="13">
        <v>8838007.6199999992</v>
      </c>
      <c r="C19" s="13" t="s">
        <v>410</v>
      </c>
      <c r="D19" s="13" t="s">
        <v>410</v>
      </c>
      <c r="E19" s="13">
        <v>8838007.6199999992</v>
      </c>
      <c r="F19" s="13" t="s">
        <v>410</v>
      </c>
      <c r="G19" s="13">
        <v>2559.06</v>
      </c>
      <c r="H19" s="13" t="s">
        <v>410</v>
      </c>
    </row>
    <row r="20" spans="1:8" ht="12" customHeight="1" x14ac:dyDescent="0.25">
      <c r="A20" s="14" t="s">
        <v>412</v>
      </c>
      <c r="B20" s="15">
        <v>0</v>
      </c>
      <c r="C20" s="15" t="s">
        <v>410</v>
      </c>
      <c r="D20" s="15" t="s">
        <v>410</v>
      </c>
      <c r="E20" s="15">
        <v>0</v>
      </c>
      <c r="F20" s="15" t="s">
        <v>410</v>
      </c>
      <c r="G20" s="15">
        <v>0</v>
      </c>
      <c r="H20" s="15" t="s">
        <v>410</v>
      </c>
    </row>
    <row r="21" spans="1:8" ht="12" customHeight="1" x14ac:dyDescent="0.25">
      <c r="A21" s="3" t="str">
        <f>"FY "&amp;RIGHT(A6,4)+1</f>
        <v>FY 2025</v>
      </c>
    </row>
    <row r="22" spans="1:8" ht="12" customHeight="1" x14ac:dyDescent="0.25">
      <c r="A22" s="2" t="str">
        <f>"Oct "&amp;RIGHT(A6,4)</f>
        <v>Oct 2024</v>
      </c>
      <c r="B22" s="11" t="s">
        <v>410</v>
      </c>
      <c r="C22" s="11" t="s">
        <v>410</v>
      </c>
      <c r="D22" s="11" t="s">
        <v>410</v>
      </c>
      <c r="E22" s="11" t="s">
        <v>410</v>
      </c>
      <c r="F22" s="11" t="s">
        <v>410</v>
      </c>
      <c r="G22" s="11">
        <v>0</v>
      </c>
      <c r="H22" s="11" t="s">
        <v>410</v>
      </c>
    </row>
    <row r="23" spans="1:8" ht="12" customHeight="1" x14ac:dyDescent="0.25">
      <c r="A23" s="2" t="str">
        <f>"Nov "&amp;RIGHT(A6,4)</f>
        <v>Nov 2024</v>
      </c>
      <c r="B23" s="11" t="s">
        <v>410</v>
      </c>
      <c r="C23" s="11" t="s">
        <v>410</v>
      </c>
      <c r="D23" s="11" t="s">
        <v>410</v>
      </c>
      <c r="E23" s="11" t="s">
        <v>410</v>
      </c>
      <c r="F23" s="11" t="s">
        <v>410</v>
      </c>
      <c r="G23" s="11" t="s">
        <v>410</v>
      </c>
      <c r="H23" s="11" t="s">
        <v>410</v>
      </c>
    </row>
    <row r="24" spans="1:8" ht="12" customHeight="1" x14ac:dyDescent="0.25">
      <c r="A24" s="2" t="str">
        <f>"Dec "&amp;RIGHT(A6,4)</f>
        <v>Dec 2024</v>
      </c>
      <c r="B24" s="11" t="s">
        <v>410</v>
      </c>
      <c r="C24" s="11" t="s">
        <v>410</v>
      </c>
      <c r="D24" s="11" t="s">
        <v>410</v>
      </c>
      <c r="E24" s="11" t="s">
        <v>410</v>
      </c>
      <c r="F24" s="11" t="s">
        <v>410</v>
      </c>
      <c r="G24" s="11" t="s">
        <v>410</v>
      </c>
      <c r="H24" s="11" t="s">
        <v>410</v>
      </c>
    </row>
    <row r="25" spans="1:8" ht="12" customHeight="1" x14ac:dyDescent="0.25">
      <c r="A25" s="2" t="str">
        <f>"Jan "&amp;RIGHT(A6,4)+1</f>
        <v>Jan 2025</v>
      </c>
      <c r="B25" s="11" t="s">
        <v>410</v>
      </c>
      <c r="C25" s="11" t="s">
        <v>410</v>
      </c>
      <c r="D25" s="11" t="s">
        <v>410</v>
      </c>
      <c r="E25" s="11" t="s">
        <v>410</v>
      </c>
      <c r="F25" s="11" t="s">
        <v>410</v>
      </c>
      <c r="G25" s="11" t="s">
        <v>410</v>
      </c>
      <c r="H25" s="11" t="s">
        <v>410</v>
      </c>
    </row>
    <row r="26" spans="1:8" ht="12" customHeight="1" x14ac:dyDescent="0.25">
      <c r="A26" s="2" t="str">
        <f>"Feb "&amp;RIGHT(A6,4)+1</f>
        <v>Feb 2025</v>
      </c>
      <c r="B26" s="11" t="s">
        <v>410</v>
      </c>
      <c r="C26" s="11" t="s">
        <v>410</v>
      </c>
      <c r="D26" s="11" t="s">
        <v>410</v>
      </c>
      <c r="E26" s="11" t="s">
        <v>410</v>
      </c>
      <c r="F26" s="11" t="s">
        <v>410</v>
      </c>
      <c r="G26" s="11" t="s">
        <v>410</v>
      </c>
      <c r="H26" s="11" t="s">
        <v>410</v>
      </c>
    </row>
    <row r="27" spans="1:8" ht="12" customHeight="1" x14ac:dyDescent="0.25">
      <c r="A27" s="2" t="str">
        <f>"Mar "&amp;RIGHT(A6,4)+1</f>
        <v>Mar 2025</v>
      </c>
      <c r="B27" s="11" t="s">
        <v>410</v>
      </c>
      <c r="C27" s="11" t="s">
        <v>410</v>
      </c>
      <c r="D27" s="11" t="s">
        <v>410</v>
      </c>
      <c r="E27" s="11" t="s">
        <v>410</v>
      </c>
      <c r="F27" s="11" t="s">
        <v>410</v>
      </c>
      <c r="G27" s="11" t="s">
        <v>410</v>
      </c>
      <c r="H27" s="11" t="s">
        <v>410</v>
      </c>
    </row>
    <row r="28" spans="1:8" ht="12" customHeight="1" x14ac:dyDescent="0.25">
      <c r="A28" s="2" t="str">
        <f>"Apr "&amp;RIGHT(A6,4)+1</f>
        <v>Apr 2025</v>
      </c>
      <c r="B28" s="11" t="s">
        <v>410</v>
      </c>
      <c r="C28" s="11" t="s">
        <v>410</v>
      </c>
      <c r="D28" s="11" t="s">
        <v>410</v>
      </c>
      <c r="E28" s="11" t="s">
        <v>410</v>
      </c>
      <c r="F28" s="11" t="s">
        <v>410</v>
      </c>
      <c r="G28" s="11" t="s">
        <v>410</v>
      </c>
      <c r="H28" s="11" t="s">
        <v>410</v>
      </c>
    </row>
    <row r="29" spans="1:8" ht="12" customHeight="1" x14ac:dyDescent="0.25">
      <c r="A29" s="2" t="str">
        <f>"May "&amp;RIGHT(A6,4)+1</f>
        <v>May 2025</v>
      </c>
      <c r="B29" s="11" t="s">
        <v>410</v>
      </c>
      <c r="C29" s="11" t="s">
        <v>410</v>
      </c>
      <c r="D29" s="11" t="s">
        <v>410</v>
      </c>
      <c r="E29" s="11" t="s">
        <v>410</v>
      </c>
      <c r="F29" s="11" t="s">
        <v>410</v>
      </c>
      <c r="G29" s="11" t="s">
        <v>410</v>
      </c>
      <c r="H29" s="11" t="s">
        <v>410</v>
      </c>
    </row>
    <row r="30" spans="1:8" ht="12" customHeight="1" x14ac:dyDescent="0.25">
      <c r="A30" s="2" t="str">
        <f>"Jun "&amp;RIGHT(A6,4)+1</f>
        <v>Jun 2025</v>
      </c>
      <c r="B30" s="11" t="s">
        <v>410</v>
      </c>
      <c r="C30" s="11" t="s">
        <v>410</v>
      </c>
      <c r="D30" s="11" t="s">
        <v>410</v>
      </c>
      <c r="E30" s="11" t="s">
        <v>410</v>
      </c>
      <c r="F30" s="11" t="s">
        <v>410</v>
      </c>
      <c r="G30" s="11" t="s">
        <v>410</v>
      </c>
      <c r="H30" s="11" t="s">
        <v>410</v>
      </c>
    </row>
    <row r="31" spans="1:8" ht="12" customHeight="1" x14ac:dyDescent="0.25">
      <c r="A31" s="2" t="str">
        <f>"Jul "&amp;RIGHT(A6,4)+1</f>
        <v>Jul 2025</v>
      </c>
      <c r="B31" s="11" t="s">
        <v>410</v>
      </c>
      <c r="C31" s="11" t="s">
        <v>410</v>
      </c>
      <c r="D31" s="11" t="s">
        <v>410</v>
      </c>
      <c r="E31" s="11" t="s">
        <v>410</v>
      </c>
      <c r="F31" s="11" t="s">
        <v>410</v>
      </c>
      <c r="G31" s="11" t="s">
        <v>410</v>
      </c>
      <c r="H31" s="11" t="s">
        <v>410</v>
      </c>
    </row>
    <row r="32" spans="1:8" ht="12" customHeight="1" x14ac:dyDescent="0.25">
      <c r="A32" s="2" t="str">
        <f>"Aug "&amp;RIGHT(A6,4)+1</f>
        <v>Aug 2025</v>
      </c>
      <c r="B32" s="11" t="s">
        <v>410</v>
      </c>
      <c r="C32" s="11" t="s">
        <v>410</v>
      </c>
      <c r="D32" s="11" t="s">
        <v>410</v>
      </c>
      <c r="E32" s="11" t="s">
        <v>410</v>
      </c>
      <c r="F32" s="11" t="s">
        <v>410</v>
      </c>
      <c r="G32" s="11" t="s">
        <v>410</v>
      </c>
      <c r="H32" s="11" t="s">
        <v>410</v>
      </c>
    </row>
    <row r="33" spans="1:8" ht="12" customHeight="1" x14ac:dyDescent="0.25">
      <c r="A33" s="2" t="str">
        <f>"Sep "&amp;RIGHT(A6,4)+1</f>
        <v>Sep 2025</v>
      </c>
      <c r="B33" s="11" t="s">
        <v>410</v>
      </c>
      <c r="C33" s="11" t="s">
        <v>410</v>
      </c>
      <c r="D33" s="11" t="s">
        <v>410</v>
      </c>
      <c r="E33" s="11" t="s">
        <v>410</v>
      </c>
      <c r="F33" s="11" t="s">
        <v>410</v>
      </c>
      <c r="G33" s="11" t="s">
        <v>410</v>
      </c>
      <c r="H33" s="11" t="s">
        <v>410</v>
      </c>
    </row>
    <row r="34" spans="1:8" ht="12" customHeight="1" x14ac:dyDescent="0.25">
      <c r="A34" s="12" t="s">
        <v>55</v>
      </c>
      <c r="B34" s="13" t="s">
        <v>410</v>
      </c>
      <c r="C34" s="13" t="s">
        <v>410</v>
      </c>
      <c r="D34" s="13" t="s">
        <v>410</v>
      </c>
      <c r="E34" s="13" t="s">
        <v>410</v>
      </c>
      <c r="F34" s="13" t="s">
        <v>410</v>
      </c>
      <c r="G34" s="13">
        <v>0</v>
      </c>
      <c r="H34" s="13" t="s">
        <v>410</v>
      </c>
    </row>
    <row r="35" spans="1:8" ht="12" customHeight="1" x14ac:dyDescent="0.25">
      <c r="A35" s="14" t="str">
        <f>"Total "&amp;MID(A20,7,LEN(A20)-13)&amp;" Months"</f>
        <v>Total 1 Months</v>
      </c>
      <c r="B35" s="15" t="s">
        <v>410</v>
      </c>
      <c r="C35" s="15" t="s">
        <v>410</v>
      </c>
      <c r="D35" s="15" t="s">
        <v>410</v>
      </c>
      <c r="E35" s="15" t="s">
        <v>410</v>
      </c>
      <c r="F35" s="15" t="s">
        <v>410</v>
      </c>
      <c r="G35" s="15">
        <v>0</v>
      </c>
      <c r="H35" s="15" t="s">
        <v>410</v>
      </c>
    </row>
    <row r="36" spans="1:8" ht="12" customHeight="1" x14ac:dyDescent="0.25">
      <c r="A36" s="83"/>
      <c r="B36" s="83"/>
      <c r="C36" s="83"/>
      <c r="D36" s="83"/>
      <c r="E36" s="83"/>
      <c r="F36" s="83"/>
      <c r="G36" s="83"/>
      <c r="H36" s="83"/>
    </row>
    <row r="37" spans="1:8" ht="70" customHeight="1" x14ac:dyDescent="0.25">
      <c r="A37" s="85" t="s">
        <v>402</v>
      </c>
      <c r="B37" s="85"/>
      <c r="C37" s="85"/>
      <c r="D37" s="85"/>
      <c r="E37" s="85"/>
      <c r="F37" s="85"/>
      <c r="G37" s="85"/>
      <c r="H37" s="85"/>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2.5" x14ac:dyDescent="0.25"/>
  <cols>
    <col min="1" max="1" width="12.1796875" customWidth="1"/>
    <col min="2" max="9" width="11.453125" customWidth="1"/>
    <col min="10" max="10" width="27.453125" customWidth="1"/>
  </cols>
  <sheetData>
    <row r="1" spans="1:9" ht="12" customHeight="1" x14ac:dyDescent="0.25">
      <c r="A1" s="90" t="s">
        <v>423</v>
      </c>
      <c r="B1" s="90"/>
      <c r="C1" s="90"/>
      <c r="D1" s="90"/>
      <c r="E1" s="90"/>
      <c r="F1" s="90"/>
      <c r="G1" s="90"/>
      <c r="H1" s="90"/>
      <c r="I1" s="81">
        <v>45667</v>
      </c>
    </row>
    <row r="2" spans="1:9" ht="12" customHeight="1" x14ac:dyDescent="0.25">
      <c r="A2" s="92" t="s">
        <v>256</v>
      </c>
      <c r="B2" s="92"/>
      <c r="C2" s="92"/>
      <c r="D2" s="92"/>
      <c r="E2" s="92"/>
      <c r="F2" s="92"/>
      <c r="G2" s="92"/>
      <c r="H2" s="92"/>
      <c r="I2" s="1"/>
    </row>
    <row r="3" spans="1:9" ht="24" customHeight="1" x14ac:dyDescent="0.25">
      <c r="A3" s="94" t="s">
        <v>50</v>
      </c>
      <c r="B3" s="89" t="s">
        <v>172</v>
      </c>
      <c r="C3" s="89"/>
      <c r="D3" s="87"/>
      <c r="E3" s="86" t="s">
        <v>173</v>
      </c>
      <c r="F3" s="86" t="s">
        <v>174</v>
      </c>
      <c r="G3" s="86" t="s">
        <v>175</v>
      </c>
      <c r="H3" s="86" t="s">
        <v>257</v>
      </c>
      <c r="I3" s="88" t="s">
        <v>176</v>
      </c>
    </row>
    <row r="4" spans="1:9" ht="24" customHeight="1" x14ac:dyDescent="0.25">
      <c r="A4" s="95"/>
      <c r="B4" s="10" t="s">
        <v>255</v>
      </c>
      <c r="C4" s="10" t="s">
        <v>177</v>
      </c>
      <c r="D4" s="10" t="s">
        <v>55</v>
      </c>
      <c r="E4" s="87"/>
      <c r="F4" s="87"/>
      <c r="G4" s="87"/>
      <c r="H4" s="87"/>
      <c r="I4" s="89"/>
    </row>
    <row r="5" spans="1:9" ht="12" customHeight="1" x14ac:dyDescent="0.25">
      <c r="A5" s="1"/>
      <c r="B5" s="83" t="str">
        <f>REPT("-",88)&amp;" Dollars "&amp;REPT("-",148)</f>
        <v>---------------------------------------------------------------------------------------- Dollars ----------------------------------------------------------------------------------------------------------------------------------------------------</v>
      </c>
      <c r="C5" s="83"/>
      <c r="D5" s="83"/>
      <c r="E5" s="83"/>
      <c r="F5" s="83"/>
      <c r="G5" s="83"/>
      <c r="H5" s="83"/>
      <c r="I5" s="83"/>
    </row>
    <row r="6" spans="1:9" ht="12" customHeight="1" x14ac:dyDescent="0.25">
      <c r="A6" s="3" t="s">
        <v>411</v>
      </c>
    </row>
    <row r="7" spans="1:9" ht="12" customHeight="1" x14ac:dyDescent="0.25">
      <c r="A7" s="2" t="str">
        <f>"Oct "&amp;RIGHT(A6,4)-1</f>
        <v>Oct 2023</v>
      </c>
      <c r="B7" s="11">
        <v>2828.56</v>
      </c>
      <c r="C7" s="11" t="s">
        <v>410</v>
      </c>
      <c r="D7" s="11">
        <v>2828.56</v>
      </c>
      <c r="E7" s="11" t="s">
        <v>410</v>
      </c>
      <c r="F7" s="11" t="s">
        <v>410</v>
      </c>
      <c r="G7" s="11">
        <v>2828.56</v>
      </c>
      <c r="H7" s="11">
        <v>264760602.53999999</v>
      </c>
      <c r="I7" s="11">
        <v>264763431.09999999</v>
      </c>
    </row>
    <row r="8" spans="1:9" ht="12" customHeight="1" x14ac:dyDescent="0.25">
      <c r="A8" s="2" t="str">
        <f>"Nov "&amp;RIGHT(A6,4)-1</f>
        <v>Nov 2023</v>
      </c>
      <c r="B8" s="11">
        <v>2577.9843000000001</v>
      </c>
      <c r="C8" s="11" t="s">
        <v>410</v>
      </c>
      <c r="D8" s="11">
        <v>2577.9843000000001</v>
      </c>
      <c r="E8" s="11" t="s">
        <v>410</v>
      </c>
      <c r="F8" s="11" t="s">
        <v>410</v>
      </c>
      <c r="G8" s="11">
        <v>688731.98430000001</v>
      </c>
      <c r="H8" s="11">
        <v>213931127.71000001</v>
      </c>
      <c r="I8" s="11">
        <v>214619859.6943</v>
      </c>
    </row>
    <row r="9" spans="1:9" ht="12" customHeight="1" x14ac:dyDescent="0.25">
      <c r="A9" s="2" t="str">
        <f>"Dec "&amp;RIGHT(A6,4)-1</f>
        <v>Dec 2023</v>
      </c>
      <c r="B9" s="11">
        <v>2098.357</v>
      </c>
      <c r="C9" s="11" t="s">
        <v>410</v>
      </c>
      <c r="D9" s="11">
        <v>2098.357</v>
      </c>
      <c r="E9" s="11" t="s">
        <v>410</v>
      </c>
      <c r="F9" s="11" t="s">
        <v>410</v>
      </c>
      <c r="G9" s="11">
        <v>2098.357</v>
      </c>
      <c r="H9" s="11">
        <v>186137517.31999999</v>
      </c>
      <c r="I9" s="11">
        <v>186139615.67699999</v>
      </c>
    </row>
    <row r="10" spans="1:9" ht="12" customHeight="1" x14ac:dyDescent="0.25">
      <c r="A10" s="2" t="str">
        <f>"Jan "&amp;RIGHT(A6,4)</f>
        <v>Jan 2024</v>
      </c>
      <c r="B10" s="11">
        <v>2490.73</v>
      </c>
      <c r="C10" s="11" t="s">
        <v>410</v>
      </c>
      <c r="D10" s="11">
        <v>2490.73</v>
      </c>
      <c r="E10" s="11" t="s">
        <v>410</v>
      </c>
      <c r="F10" s="11" t="s">
        <v>410</v>
      </c>
      <c r="G10" s="11">
        <v>2490.73</v>
      </c>
      <c r="H10" s="11">
        <v>163115760.66</v>
      </c>
      <c r="I10" s="11">
        <v>163118251.38999999</v>
      </c>
    </row>
    <row r="11" spans="1:9" ht="12" customHeight="1" x14ac:dyDescent="0.25">
      <c r="A11" s="2" t="str">
        <f>"Feb "&amp;RIGHT(A6,4)</f>
        <v>Feb 2024</v>
      </c>
      <c r="B11" s="11">
        <v>3011.02</v>
      </c>
      <c r="C11" s="11" t="s">
        <v>410</v>
      </c>
      <c r="D11" s="11">
        <v>3011.02</v>
      </c>
      <c r="E11" s="11" t="s">
        <v>410</v>
      </c>
      <c r="F11" s="11" t="s">
        <v>410</v>
      </c>
      <c r="G11" s="11">
        <v>984938.83</v>
      </c>
      <c r="H11" s="11">
        <v>157404464.28999999</v>
      </c>
      <c r="I11" s="11">
        <v>158389403.12</v>
      </c>
    </row>
    <row r="12" spans="1:9" ht="12" customHeight="1" x14ac:dyDescent="0.25">
      <c r="A12" s="2" t="str">
        <f>"Mar "&amp;RIGHT(A6,4)</f>
        <v>Mar 2024</v>
      </c>
      <c r="B12" s="11">
        <v>1557.9142999999999</v>
      </c>
      <c r="C12" s="11" t="s">
        <v>410</v>
      </c>
      <c r="D12" s="11">
        <v>1557.9142999999999</v>
      </c>
      <c r="E12" s="11" t="s">
        <v>410</v>
      </c>
      <c r="F12" s="11" t="s">
        <v>410</v>
      </c>
      <c r="G12" s="11">
        <v>1761617.2143000001</v>
      </c>
      <c r="H12" s="11">
        <v>163657342.93000001</v>
      </c>
      <c r="I12" s="11">
        <v>165418960.14430001</v>
      </c>
    </row>
    <row r="13" spans="1:9" ht="12" customHeight="1" x14ac:dyDescent="0.25">
      <c r="A13" s="2" t="str">
        <f>"Apr "&amp;RIGHT(A6,4)</f>
        <v>Apr 2024</v>
      </c>
      <c r="B13" s="11">
        <v>1091.9449</v>
      </c>
      <c r="C13" s="11" t="s">
        <v>410</v>
      </c>
      <c r="D13" s="11">
        <v>1091.9449</v>
      </c>
      <c r="E13" s="11" t="s">
        <v>410</v>
      </c>
      <c r="F13" s="11" t="s">
        <v>410</v>
      </c>
      <c r="G13" s="11">
        <v>1761151.2549000001</v>
      </c>
      <c r="H13" s="11">
        <v>202608448.24000001</v>
      </c>
      <c r="I13" s="11">
        <v>204369599.49489999</v>
      </c>
    </row>
    <row r="14" spans="1:9" ht="12" customHeight="1" x14ac:dyDescent="0.25">
      <c r="A14" s="2" t="str">
        <f>"May "&amp;RIGHT(A6,4)</f>
        <v>May 2024</v>
      </c>
      <c r="B14" s="11">
        <v>1043.0373</v>
      </c>
      <c r="C14" s="11">
        <v>36712.19</v>
      </c>
      <c r="D14" s="11">
        <v>37755.227299999999</v>
      </c>
      <c r="E14" s="11" t="s">
        <v>410</v>
      </c>
      <c r="F14" s="11" t="s">
        <v>410</v>
      </c>
      <c r="G14" s="11">
        <v>1575491.2572999999</v>
      </c>
      <c r="H14" s="11">
        <v>181528938.87</v>
      </c>
      <c r="I14" s="11">
        <v>183104430.12729999</v>
      </c>
    </row>
    <row r="15" spans="1:9" ht="12" customHeight="1" x14ac:dyDescent="0.25">
      <c r="A15" s="2" t="str">
        <f>"Jun "&amp;RIGHT(A6,4)</f>
        <v>Jun 2024</v>
      </c>
      <c r="B15" s="11">
        <v>1172.8047999999999</v>
      </c>
      <c r="C15" s="11" t="s">
        <v>410</v>
      </c>
      <c r="D15" s="11">
        <v>1172.8047999999999</v>
      </c>
      <c r="E15" s="11" t="s">
        <v>410</v>
      </c>
      <c r="F15" s="11" t="s">
        <v>410</v>
      </c>
      <c r="G15" s="11">
        <v>723723.47479999997</v>
      </c>
      <c r="H15" s="11">
        <v>179624623.97</v>
      </c>
      <c r="I15" s="11">
        <v>180348347.44479999</v>
      </c>
    </row>
    <row r="16" spans="1:9" ht="12" customHeight="1" x14ac:dyDescent="0.25">
      <c r="A16" s="2" t="str">
        <f>"Jul "&amp;RIGHT(A6,4)</f>
        <v>Jul 2024</v>
      </c>
      <c r="B16" s="11">
        <v>1437.59</v>
      </c>
      <c r="C16" s="11">
        <v>73424.38</v>
      </c>
      <c r="D16" s="11">
        <v>74861.97</v>
      </c>
      <c r="E16" s="11" t="s">
        <v>410</v>
      </c>
      <c r="F16" s="11" t="s">
        <v>410</v>
      </c>
      <c r="G16" s="11">
        <v>466486.77</v>
      </c>
      <c r="H16" s="11">
        <v>187979196.36000001</v>
      </c>
      <c r="I16" s="11">
        <v>188445683.13</v>
      </c>
    </row>
    <row r="17" spans="1:9" ht="12" customHeight="1" x14ac:dyDescent="0.25">
      <c r="A17" s="2" t="str">
        <f>"Aug "&amp;RIGHT(A6,4)</f>
        <v>Aug 2024</v>
      </c>
      <c r="B17" s="11">
        <v>2683.71</v>
      </c>
      <c r="C17" s="11">
        <v>179324.52</v>
      </c>
      <c r="D17" s="11">
        <v>182008.23</v>
      </c>
      <c r="E17" s="11" t="s">
        <v>410</v>
      </c>
      <c r="F17" s="11" t="s">
        <v>410</v>
      </c>
      <c r="G17" s="11">
        <v>1182462.99</v>
      </c>
      <c r="H17" s="11">
        <v>218987006.75999999</v>
      </c>
      <c r="I17" s="11">
        <v>220169469.75</v>
      </c>
    </row>
    <row r="18" spans="1:9" ht="12" customHeight="1" x14ac:dyDescent="0.25">
      <c r="A18" s="2" t="str">
        <f>"Sep "&amp;RIGHT(A6,4)</f>
        <v>Sep 2024</v>
      </c>
      <c r="B18" s="11">
        <v>541.43240000000003</v>
      </c>
      <c r="C18" s="11">
        <v>73424.38</v>
      </c>
      <c r="D18" s="11">
        <v>73965.812399999995</v>
      </c>
      <c r="E18" s="11" t="s">
        <v>410</v>
      </c>
      <c r="F18" s="11" t="s">
        <v>410</v>
      </c>
      <c r="G18" s="11">
        <v>73965.812399999995</v>
      </c>
      <c r="H18" s="11">
        <v>165544880.43000001</v>
      </c>
      <c r="I18" s="11">
        <v>165618846.24239999</v>
      </c>
    </row>
    <row r="19" spans="1:9" ht="12" customHeight="1" x14ac:dyDescent="0.25">
      <c r="A19" s="12" t="s">
        <v>55</v>
      </c>
      <c r="B19" s="13">
        <v>22535.084999999999</v>
      </c>
      <c r="C19" s="13">
        <v>362885.47</v>
      </c>
      <c r="D19" s="13">
        <v>385420.55499999999</v>
      </c>
      <c r="E19" s="13" t="s">
        <v>410</v>
      </c>
      <c r="F19" s="13" t="s">
        <v>410</v>
      </c>
      <c r="G19" s="13">
        <v>9225987.2349999994</v>
      </c>
      <c r="H19" s="13">
        <v>2285279910.0799999</v>
      </c>
      <c r="I19" s="13">
        <v>2294505897.3150001</v>
      </c>
    </row>
    <row r="20" spans="1:9" ht="12" customHeight="1" x14ac:dyDescent="0.25">
      <c r="A20" s="14" t="s">
        <v>412</v>
      </c>
      <c r="B20" s="15">
        <v>2828.56</v>
      </c>
      <c r="C20" s="15" t="s">
        <v>410</v>
      </c>
      <c r="D20" s="15">
        <v>2828.56</v>
      </c>
      <c r="E20" s="15" t="s">
        <v>410</v>
      </c>
      <c r="F20" s="15" t="s">
        <v>410</v>
      </c>
      <c r="G20" s="15">
        <v>2828.56</v>
      </c>
      <c r="H20" s="15">
        <v>264760602.53999999</v>
      </c>
      <c r="I20" s="15">
        <v>264763431.09999999</v>
      </c>
    </row>
    <row r="21" spans="1:9" ht="12" customHeight="1" x14ac:dyDescent="0.25">
      <c r="A21" s="3" t="str">
        <f>"FY "&amp;RIGHT(A6,4)+1</f>
        <v>FY 2025</v>
      </c>
    </row>
    <row r="22" spans="1:9" ht="12" customHeight="1" x14ac:dyDescent="0.25">
      <c r="A22" s="2" t="str">
        <f>"Oct "&amp;RIGHT(A6,4)</f>
        <v>Oct 2024</v>
      </c>
      <c r="B22" s="11">
        <v>2025.8574000000001</v>
      </c>
      <c r="C22" s="11">
        <v>112322.34</v>
      </c>
      <c r="D22" s="11">
        <v>114348.1974</v>
      </c>
      <c r="E22" s="11" t="s">
        <v>410</v>
      </c>
      <c r="F22" s="11" t="s">
        <v>410</v>
      </c>
      <c r="G22" s="11">
        <v>114348.1974</v>
      </c>
      <c r="H22" s="11">
        <v>199281629.63999999</v>
      </c>
      <c r="I22" s="11">
        <v>199395977.83739999</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10" ht="12" customHeight="1" x14ac:dyDescent="0.25">
      <c r="A33" s="2" t="str">
        <f>"Sep "&amp;RIGHT(A6,4)+1</f>
        <v>Sep 2025</v>
      </c>
      <c r="B33" s="11" t="s">
        <v>410</v>
      </c>
      <c r="C33" s="11" t="s">
        <v>410</v>
      </c>
      <c r="D33" s="11" t="s">
        <v>410</v>
      </c>
      <c r="E33" s="11" t="s">
        <v>410</v>
      </c>
      <c r="F33" s="11" t="s">
        <v>410</v>
      </c>
      <c r="G33" s="11" t="s">
        <v>410</v>
      </c>
      <c r="H33" s="11" t="s">
        <v>410</v>
      </c>
      <c r="I33" s="11" t="s">
        <v>410</v>
      </c>
    </row>
    <row r="34" spans="1:10" ht="12" customHeight="1" x14ac:dyDescent="0.25">
      <c r="A34" s="12" t="s">
        <v>55</v>
      </c>
      <c r="B34" s="13">
        <v>2025.8574000000001</v>
      </c>
      <c r="C34" s="13">
        <v>112322.34</v>
      </c>
      <c r="D34" s="13">
        <v>114348.1974</v>
      </c>
      <c r="E34" s="13" t="s">
        <v>410</v>
      </c>
      <c r="F34" s="13" t="s">
        <v>410</v>
      </c>
      <c r="G34" s="13">
        <v>114348.1974</v>
      </c>
      <c r="H34" s="13">
        <v>199281629.63999999</v>
      </c>
      <c r="I34" s="13">
        <v>199395977.83739999</v>
      </c>
    </row>
    <row r="35" spans="1:10" ht="12" customHeight="1" x14ac:dyDescent="0.25">
      <c r="A35" s="14" t="str">
        <f>"Total "&amp;MID(A20,7,LEN(A20)-13)&amp;" Months"</f>
        <v>Total 1 Months</v>
      </c>
      <c r="B35" s="15">
        <v>2025.8574000000001</v>
      </c>
      <c r="C35" s="15">
        <v>112322.34</v>
      </c>
      <c r="D35" s="15">
        <v>114348.1974</v>
      </c>
      <c r="E35" s="15" t="s">
        <v>410</v>
      </c>
      <c r="F35" s="15" t="s">
        <v>410</v>
      </c>
      <c r="G35" s="15">
        <v>114348.1974</v>
      </c>
      <c r="H35" s="15">
        <v>199281629.63999999</v>
      </c>
      <c r="I35" s="15">
        <v>199395977.83739999</v>
      </c>
    </row>
    <row r="36" spans="1:10" ht="12" customHeight="1" x14ac:dyDescent="0.25">
      <c r="A36" s="110"/>
      <c r="B36" s="110"/>
      <c r="C36" s="110"/>
      <c r="D36" s="110"/>
      <c r="E36" s="110"/>
      <c r="F36" s="110"/>
      <c r="G36" s="110"/>
      <c r="H36" s="110"/>
      <c r="I36" s="110"/>
      <c r="J36" s="110"/>
    </row>
    <row r="37" spans="1:10" ht="70" customHeight="1" x14ac:dyDescent="0.25">
      <c r="A37" s="85" t="s">
        <v>401</v>
      </c>
      <c r="B37" s="85"/>
      <c r="C37" s="85"/>
      <c r="D37" s="85"/>
      <c r="E37" s="85"/>
      <c r="F37" s="85"/>
      <c r="G37" s="85"/>
      <c r="H37" s="85"/>
      <c r="I37" s="85"/>
      <c r="J37" s="85"/>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5" x14ac:dyDescent="0.25"/>
  <cols>
    <col min="1" max="5" width="11.453125" customWidth="1"/>
    <col min="6" max="8" width="12.453125" customWidth="1"/>
    <col min="9" max="10" width="11.453125" customWidth="1"/>
  </cols>
  <sheetData>
    <row r="1" spans="1:10" ht="12" customHeight="1" x14ac:dyDescent="0.25">
      <c r="A1" s="90" t="s">
        <v>421</v>
      </c>
      <c r="B1" s="90"/>
      <c r="C1" s="90"/>
      <c r="D1" s="90"/>
      <c r="E1" s="90"/>
      <c r="F1" s="90"/>
      <c r="G1" s="90"/>
      <c r="H1" s="90"/>
      <c r="I1" s="90"/>
      <c r="J1" s="81">
        <v>45667</v>
      </c>
    </row>
    <row r="2" spans="1:10" ht="12" customHeight="1" x14ac:dyDescent="0.25">
      <c r="A2" s="92" t="s">
        <v>325</v>
      </c>
      <c r="B2" s="92"/>
      <c r="C2" s="92"/>
      <c r="D2" s="92"/>
      <c r="E2" s="92"/>
      <c r="F2" s="92"/>
      <c r="G2" s="92"/>
      <c r="H2" s="92"/>
      <c r="I2" s="92"/>
      <c r="J2" s="1"/>
    </row>
    <row r="3" spans="1:10" ht="24" customHeight="1" x14ac:dyDescent="0.25">
      <c r="A3" s="94" t="s">
        <v>50</v>
      </c>
      <c r="B3" s="89" t="s">
        <v>194</v>
      </c>
      <c r="C3" s="87"/>
      <c r="D3" s="89" t="s">
        <v>56</v>
      </c>
      <c r="E3" s="87"/>
      <c r="F3" s="86" t="s">
        <v>195</v>
      </c>
      <c r="G3" s="86" t="s">
        <v>337</v>
      </c>
      <c r="H3" s="86" t="s">
        <v>57</v>
      </c>
      <c r="I3" s="86" t="s">
        <v>336</v>
      </c>
      <c r="J3" s="88" t="s">
        <v>58</v>
      </c>
    </row>
    <row r="4" spans="1:10" ht="24" customHeight="1" x14ac:dyDescent="0.25">
      <c r="A4" s="95"/>
      <c r="B4" s="10" t="s">
        <v>59</v>
      </c>
      <c r="C4" s="10" t="s">
        <v>60</v>
      </c>
      <c r="D4" s="10" t="s">
        <v>61</v>
      </c>
      <c r="E4" s="10" t="s">
        <v>208</v>
      </c>
      <c r="F4" s="87"/>
      <c r="G4" s="96"/>
      <c r="H4" s="87"/>
      <c r="I4" s="87"/>
      <c r="J4" s="89"/>
    </row>
    <row r="5" spans="1:10" ht="12" customHeight="1" x14ac:dyDescent="0.25">
      <c r="A5" s="1"/>
      <c r="B5" s="83" t="str">
        <f>REPT("-",17)&amp;" Number "&amp;REPT("-",17)</f>
        <v>----------------- Number -----------------</v>
      </c>
      <c r="C5" s="83"/>
      <c r="D5" s="83" t="str">
        <f>REPT("-",67)&amp;" Dollars "&amp;REPT("-",67)</f>
        <v>------------------------------------------------------------------- Dollars -------------------------------------------------------------------</v>
      </c>
      <c r="E5" s="83"/>
      <c r="F5" s="83"/>
      <c r="G5" s="83"/>
      <c r="H5" s="83"/>
      <c r="I5" s="83"/>
      <c r="J5" s="83"/>
    </row>
    <row r="6" spans="1:10" ht="12" customHeight="1" x14ac:dyDescent="0.25">
      <c r="A6" s="3" t="s">
        <v>411</v>
      </c>
    </row>
    <row r="7" spans="1:10" ht="12" customHeight="1" x14ac:dyDescent="0.25">
      <c r="A7" s="2" t="str">
        <f>"Oct "&amp;RIGHT(A6,4)-1</f>
        <v>Oct 2023</v>
      </c>
      <c r="B7" s="11">
        <v>22126282</v>
      </c>
      <c r="C7" s="11">
        <v>41694229</v>
      </c>
      <c r="D7" s="16">
        <v>188.1191</v>
      </c>
      <c r="E7" s="11">
        <v>7843479192</v>
      </c>
      <c r="F7" s="11" t="s">
        <v>410</v>
      </c>
      <c r="G7" s="11" t="s">
        <v>410</v>
      </c>
      <c r="H7" s="11" t="s">
        <v>410</v>
      </c>
      <c r="I7" s="11">
        <v>33112666</v>
      </c>
      <c r="J7" s="11">
        <v>7876591858</v>
      </c>
    </row>
    <row r="8" spans="1:10" ht="12" customHeight="1" x14ac:dyDescent="0.25">
      <c r="A8" s="2" t="str">
        <f>"Nov "&amp;RIGHT(A6,4)-1</f>
        <v>Nov 2023</v>
      </c>
      <c r="B8" s="11">
        <v>21989417</v>
      </c>
      <c r="C8" s="11">
        <v>41464728</v>
      </c>
      <c r="D8" s="16">
        <v>188.52690000000001</v>
      </c>
      <c r="E8" s="11">
        <v>7817218403</v>
      </c>
      <c r="F8" s="11" t="s">
        <v>410</v>
      </c>
      <c r="G8" s="11" t="s">
        <v>410</v>
      </c>
      <c r="H8" s="11" t="s">
        <v>410</v>
      </c>
      <c r="I8" s="11">
        <v>33112666</v>
      </c>
      <c r="J8" s="11">
        <v>7850331069</v>
      </c>
    </row>
    <row r="9" spans="1:10" ht="12" customHeight="1" x14ac:dyDescent="0.25">
      <c r="A9" s="2" t="str">
        <f>"Dec "&amp;RIGHT(A6,4)-1</f>
        <v>Dec 2023</v>
      </c>
      <c r="B9" s="11">
        <v>21950141</v>
      </c>
      <c r="C9" s="11">
        <v>41335813</v>
      </c>
      <c r="D9" s="16">
        <v>189.98859999999999</v>
      </c>
      <c r="E9" s="11">
        <v>7853333309</v>
      </c>
      <c r="F9" s="11">
        <v>1203134886</v>
      </c>
      <c r="G9" s="11">
        <v>78478330</v>
      </c>
      <c r="H9" s="11">
        <v>105446850</v>
      </c>
      <c r="I9" s="11">
        <v>33112666</v>
      </c>
      <c r="J9" s="11">
        <v>9273506041</v>
      </c>
    </row>
    <row r="10" spans="1:10" ht="12" customHeight="1" x14ac:dyDescent="0.25">
      <c r="A10" s="2" t="str">
        <f>"Jan "&amp;RIGHT(A6,4)</f>
        <v>Jan 2024</v>
      </c>
      <c r="B10" s="11">
        <v>21955757</v>
      </c>
      <c r="C10" s="11">
        <v>41279845</v>
      </c>
      <c r="D10" s="16">
        <v>187.59350000000001</v>
      </c>
      <c r="E10" s="11">
        <v>7743831511</v>
      </c>
      <c r="F10" s="11" t="s">
        <v>410</v>
      </c>
      <c r="G10" s="11" t="s">
        <v>410</v>
      </c>
      <c r="H10" s="11" t="s">
        <v>410</v>
      </c>
      <c r="I10" s="11">
        <v>33112666</v>
      </c>
      <c r="J10" s="11">
        <v>7776944177</v>
      </c>
    </row>
    <row r="11" spans="1:10" ht="12" customHeight="1" x14ac:dyDescent="0.25">
      <c r="A11" s="2" t="str">
        <f>"Feb "&amp;RIGHT(A6,4)</f>
        <v>Feb 2024</v>
      </c>
      <c r="B11" s="11">
        <v>21958843</v>
      </c>
      <c r="C11" s="11">
        <v>41261754</v>
      </c>
      <c r="D11" s="16">
        <v>183.0095</v>
      </c>
      <c r="E11" s="11">
        <v>7551293403</v>
      </c>
      <c r="F11" s="11" t="s">
        <v>410</v>
      </c>
      <c r="G11" s="11" t="s">
        <v>410</v>
      </c>
      <c r="H11" s="11" t="s">
        <v>410</v>
      </c>
      <c r="I11" s="11">
        <v>33112666</v>
      </c>
      <c r="J11" s="11">
        <v>7584406069</v>
      </c>
    </row>
    <row r="12" spans="1:10" ht="12" customHeight="1" x14ac:dyDescent="0.25">
      <c r="A12" s="2" t="str">
        <f>"Mar "&amp;RIGHT(A6,4)</f>
        <v>Mar 2024</v>
      </c>
      <c r="B12" s="11">
        <v>22157600</v>
      </c>
      <c r="C12" s="11">
        <v>41571972</v>
      </c>
      <c r="D12" s="16">
        <v>186.11879999999999</v>
      </c>
      <c r="E12" s="11">
        <v>7737326496</v>
      </c>
      <c r="F12" s="11">
        <v>1185440464</v>
      </c>
      <c r="G12" s="11">
        <v>72035594</v>
      </c>
      <c r="H12" s="11">
        <v>75233836</v>
      </c>
      <c r="I12" s="11">
        <v>33112666</v>
      </c>
      <c r="J12" s="11">
        <v>9103149056</v>
      </c>
    </row>
    <row r="13" spans="1:10" ht="12" customHeight="1" x14ac:dyDescent="0.25">
      <c r="A13" s="2" t="str">
        <f>"Apr "&amp;RIGHT(A6,4)</f>
        <v>Apr 2024</v>
      </c>
      <c r="B13" s="11">
        <v>22210789</v>
      </c>
      <c r="C13" s="11">
        <v>41596806</v>
      </c>
      <c r="D13" s="16">
        <v>181.7704</v>
      </c>
      <c r="E13" s="11">
        <v>7561068165</v>
      </c>
      <c r="F13" s="11" t="s">
        <v>410</v>
      </c>
      <c r="G13" s="11" t="s">
        <v>410</v>
      </c>
      <c r="H13" s="11" t="s">
        <v>410</v>
      </c>
      <c r="I13" s="11">
        <v>33112666</v>
      </c>
      <c r="J13" s="11">
        <v>7594180831</v>
      </c>
    </row>
    <row r="14" spans="1:10" ht="12" customHeight="1" x14ac:dyDescent="0.25">
      <c r="A14" s="2" t="str">
        <f>"May "&amp;RIGHT(A6,4)</f>
        <v>May 2024</v>
      </c>
      <c r="B14" s="11">
        <v>22280987</v>
      </c>
      <c r="C14" s="11">
        <v>41742557</v>
      </c>
      <c r="D14" s="16">
        <v>185.1388</v>
      </c>
      <c r="E14" s="11">
        <v>7728167305</v>
      </c>
      <c r="F14" s="11" t="s">
        <v>410</v>
      </c>
      <c r="G14" s="11" t="s">
        <v>410</v>
      </c>
      <c r="H14" s="11" t="s">
        <v>410</v>
      </c>
      <c r="I14" s="11">
        <v>33112666</v>
      </c>
      <c r="J14" s="11">
        <v>7761279971</v>
      </c>
    </row>
    <row r="15" spans="1:10" ht="12" customHeight="1" x14ac:dyDescent="0.25">
      <c r="A15" s="2" t="str">
        <f>"Jun "&amp;RIGHT(A6,4)</f>
        <v>Jun 2024</v>
      </c>
      <c r="B15" s="11">
        <v>22314252</v>
      </c>
      <c r="C15" s="11">
        <v>41871618</v>
      </c>
      <c r="D15" s="16">
        <v>187.6508</v>
      </c>
      <c r="E15" s="11">
        <v>7857241093</v>
      </c>
      <c r="F15" s="11">
        <v>1315037958</v>
      </c>
      <c r="G15" s="11">
        <v>80991597</v>
      </c>
      <c r="H15" s="11">
        <v>88600555</v>
      </c>
      <c r="I15" s="11">
        <v>33112666</v>
      </c>
      <c r="J15" s="11">
        <v>9374983869</v>
      </c>
    </row>
    <row r="16" spans="1:10" ht="12" customHeight="1" x14ac:dyDescent="0.25">
      <c r="A16" s="2" t="str">
        <f>"Jul "&amp;RIGHT(A6,4)</f>
        <v>Jul 2024</v>
      </c>
      <c r="B16" s="11">
        <v>22424369</v>
      </c>
      <c r="C16" s="11">
        <v>42026612</v>
      </c>
      <c r="D16" s="16">
        <v>191.29689999999999</v>
      </c>
      <c r="E16" s="11">
        <v>8039558818</v>
      </c>
      <c r="F16" s="11" t="s">
        <v>410</v>
      </c>
      <c r="G16" s="11" t="s">
        <v>410</v>
      </c>
      <c r="H16" s="11" t="s">
        <v>410</v>
      </c>
      <c r="I16" s="11">
        <v>33112666</v>
      </c>
      <c r="J16" s="11">
        <v>8072671484</v>
      </c>
    </row>
    <row r="17" spans="1:10" ht="12" customHeight="1" x14ac:dyDescent="0.25">
      <c r="A17" s="2" t="str">
        <f>"Aug "&amp;RIGHT(A6,4)</f>
        <v>Aug 2024</v>
      </c>
      <c r="B17" s="11">
        <v>22479927</v>
      </c>
      <c r="C17" s="11">
        <v>42218838</v>
      </c>
      <c r="D17" s="16">
        <v>189.57259999999999</v>
      </c>
      <c r="E17" s="11">
        <v>8003534117</v>
      </c>
      <c r="F17" s="11" t="s">
        <v>410</v>
      </c>
      <c r="G17" s="11" t="s">
        <v>410</v>
      </c>
      <c r="H17" s="11" t="s">
        <v>410</v>
      </c>
      <c r="I17" s="11">
        <v>33112666</v>
      </c>
      <c r="J17" s="11">
        <v>8036646783</v>
      </c>
    </row>
    <row r="18" spans="1:10" ht="12" customHeight="1" x14ac:dyDescent="0.25">
      <c r="A18" s="2" t="str">
        <f>"Sep "&amp;RIGHT(A6,4)</f>
        <v>Sep 2024</v>
      </c>
      <c r="B18" s="11">
        <v>22521185.1098</v>
      </c>
      <c r="C18" s="11">
        <v>42257862.560199998</v>
      </c>
      <c r="D18" s="16">
        <v>189.17760000000001</v>
      </c>
      <c r="E18" s="11">
        <v>7994239040.6651001</v>
      </c>
      <c r="F18" s="11">
        <v>1376375083.3333001</v>
      </c>
      <c r="G18" s="11">
        <v>89844871</v>
      </c>
      <c r="H18" s="11">
        <v>98211176.666700006</v>
      </c>
      <c r="I18" s="11">
        <v>33112674</v>
      </c>
      <c r="J18" s="11">
        <v>9591782845.6651001</v>
      </c>
    </row>
    <row r="19" spans="1:10" ht="12" customHeight="1" x14ac:dyDescent="0.25">
      <c r="A19" s="12" t="s">
        <v>55</v>
      </c>
      <c r="B19" s="13">
        <v>22197462.425799999</v>
      </c>
      <c r="C19" s="13">
        <v>41693552.880000003</v>
      </c>
      <c r="D19" s="17">
        <v>187.33969999999999</v>
      </c>
      <c r="E19" s="13">
        <v>93730290852.6651</v>
      </c>
      <c r="F19" s="13">
        <v>5079988391.3332996</v>
      </c>
      <c r="G19" s="13">
        <v>321350392</v>
      </c>
      <c r="H19" s="13">
        <v>367492417.66670001</v>
      </c>
      <c r="I19" s="13">
        <v>397352000</v>
      </c>
      <c r="J19" s="13">
        <v>99896474053.6651</v>
      </c>
    </row>
    <row r="20" spans="1:10" ht="12" customHeight="1" x14ac:dyDescent="0.25">
      <c r="A20" s="14" t="s">
        <v>412</v>
      </c>
      <c r="B20" s="15">
        <v>22126282</v>
      </c>
      <c r="C20" s="15">
        <v>41694229</v>
      </c>
      <c r="D20" s="18">
        <v>188.1191</v>
      </c>
      <c r="E20" s="15">
        <v>7843479192</v>
      </c>
      <c r="F20" s="15" t="s">
        <v>410</v>
      </c>
      <c r="G20" s="15" t="s">
        <v>410</v>
      </c>
      <c r="H20" s="15" t="s">
        <v>410</v>
      </c>
      <c r="I20" s="15">
        <v>33112666</v>
      </c>
      <c r="J20" s="15">
        <v>7876591858</v>
      </c>
    </row>
    <row r="21" spans="1:10" ht="12" customHeight="1" x14ac:dyDescent="0.25">
      <c r="A21" s="3" t="str">
        <f>"FY "&amp;RIGHT(A6,4)+1</f>
        <v>FY 2025</v>
      </c>
      <c r="B21" s="11"/>
      <c r="C21" s="11"/>
      <c r="D21" s="11"/>
      <c r="E21" s="11"/>
      <c r="F21" s="11"/>
      <c r="G21" s="11"/>
      <c r="H21" s="11"/>
      <c r="I21" s="11"/>
      <c r="J21" s="11"/>
    </row>
    <row r="22" spans="1:10" ht="12" customHeight="1" x14ac:dyDescent="0.25">
      <c r="A22" s="2" t="str">
        <f>"Oct "&amp;RIGHT(A6,4)</f>
        <v>Oct 2024</v>
      </c>
      <c r="B22" s="11">
        <v>22725628.023400001</v>
      </c>
      <c r="C22" s="11">
        <v>42642954.017099999</v>
      </c>
      <c r="D22" s="16">
        <v>195.45240000000001</v>
      </c>
      <c r="E22" s="11">
        <v>8334666734.6412001</v>
      </c>
      <c r="F22" s="11" t="s">
        <v>410</v>
      </c>
      <c r="G22" s="11" t="s">
        <v>410</v>
      </c>
      <c r="H22" s="11" t="s">
        <v>410</v>
      </c>
      <c r="I22" s="11" t="s">
        <v>410</v>
      </c>
      <c r="J22" s="11">
        <v>8334666734.6412001</v>
      </c>
    </row>
    <row r="23" spans="1:10" ht="12" customHeight="1" x14ac:dyDescent="0.25">
      <c r="A23" s="2" t="str">
        <f>"Nov "&amp;RIGHT(A6,4)</f>
        <v>Nov 2024</v>
      </c>
      <c r="B23" s="11" t="s">
        <v>410</v>
      </c>
      <c r="C23" s="11" t="s">
        <v>410</v>
      </c>
      <c r="D23" s="16" t="s">
        <v>410</v>
      </c>
      <c r="E23" s="11" t="s">
        <v>410</v>
      </c>
      <c r="F23" s="11" t="s">
        <v>410</v>
      </c>
      <c r="G23" s="11" t="s">
        <v>410</v>
      </c>
      <c r="H23" s="11" t="s">
        <v>410</v>
      </c>
      <c r="I23" s="11" t="s">
        <v>410</v>
      </c>
      <c r="J23" s="11" t="s">
        <v>410</v>
      </c>
    </row>
    <row r="24" spans="1:10" ht="12" customHeight="1" x14ac:dyDescent="0.25">
      <c r="A24" s="2" t="str">
        <f>"Dec "&amp;RIGHT(A6,4)</f>
        <v>Dec 2024</v>
      </c>
      <c r="B24" s="11" t="s">
        <v>410</v>
      </c>
      <c r="C24" s="11" t="s">
        <v>410</v>
      </c>
      <c r="D24" s="16" t="s">
        <v>410</v>
      </c>
      <c r="E24" s="11" t="s">
        <v>410</v>
      </c>
      <c r="F24" s="11" t="s">
        <v>410</v>
      </c>
      <c r="G24" s="11" t="s">
        <v>410</v>
      </c>
      <c r="H24" s="11" t="s">
        <v>410</v>
      </c>
      <c r="I24" s="11" t="s">
        <v>410</v>
      </c>
      <c r="J24" s="11" t="s">
        <v>410</v>
      </c>
    </row>
    <row r="25" spans="1:10" ht="12" customHeight="1" x14ac:dyDescent="0.25">
      <c r="A25" s="2" t="str">
        <f>"Jan "&amp;RIGHT(A6,4)+1</f>
        <v>Jan 2025</v>
      </c>
      <c r="B25" s="11" t="s">
        <v>410</v>
      </c>
      <c r="C25" s="11" t="s">
        <v>410</v>
      </c>
      <c r="D25" s="16" t="s">
        <v>410</v>
      </c>
      <c r="E25" s="11" t="s">
        <v>410</v>
      </c>
      <c r="F25" s="11" t="s">
        <v>410</v>
      </c>
      <c r="G25" s="11" t="s">
        <v>410</v>
      </c>
      <c r="H25" s="11" t="s">
        <v>410</v>
      </c>
      <c r="I25" s="11" t="s">
        <v>410</v>
      </c>
      <c r="J25" s="11" t="s">
        <v>410</v>
      </c>
    </row>
    <row r="26" spans="1:10" ht="12" customHeight="1" x14ac:dyDescent="0.25">
      <c r="A26" s="2" t="str">
        <f>"Feb "&amp;RIGHT(A6,4)+1</f>
        <v>Feb 2025</v>
      </c>
      <c r="B26" s="11" t="s">
        <v>410</v>
      </c>
      <c r="C26" s="11" t="s">
        <v>410</v>
      </c>
      <c r="D26" s="16" t="s">
        <v>410</v>
      </c>
      <c r="E26" s="11" t="s">
        <v>410</v>
      </c>
      <c r="F26" s="11" t="s">
        <v>410</v>
      </c>
      <c r="G26" s="11" t="s">
        <v>410</v>
      </c>
      <c r="H26" s="11" t="s">
        <v>410</v>
      </c>
      <c r="I26" s="11" t="s">
        <v>410</v>
      </c>
      <c r="J26" s="11" t="s">
        <v>410</v>
      </c>
    </row>
    <row r="27" spans="1:10" ht="12" customHeight="1" x14ac:dyDescent="0.25">
      <c r="A27" s="2" t="str">
        <f>"Mar "&amp;RIGHT(A6,4)+1</f>
        <v>Mar 2025</v>
      </c>
      <c r="B27" s="11" t="s">
        <v>410</v>
      </c>
      <c r="C27" s="11" t="s">
        <v>410</v>
      </c>
      <c r="D27" s="16" t="s">
        <v>410</v>
      </c>
      <c r="E27" s="11" t="s">
        <v>410</v>
      </c>
      <c r="F27" s="11" t="s">
        <v>410</v>
      </c>
      <c r="G27" s="11" t="s">
        <v>410</v>
      </c>
      <c r="H27" s="11" t="s">
        <v>410</v>
      </c>
      <c r="I27" s="11" t="s">
        <v>410</v>
      </c>
      <c r="J27" s="11" t="s">
        <v>410</v>
      </c>
    </row>
    <row r="28" spans="1:10" ht="12" customHeight="1" x14ac:dyDescent="0.25">
      <c r="A28" s="2" t="str">
        <f>"Apr "&amp;RIGHT(A6,4)+1</f>
        <v>Apr 2025</v>
      </c>
      <c r="B28" s="11" t="s">
        <v>410</v>
      </c>
      <c r="C28" s="11" t="s">
        <v>410</v>
      </c>
      <c r="D28" s="16" t="s">
        <v>410</v>
      </c>
      <c r="E28" s="11" t="s">
        <v>410</v>
      </c>
      <c r="F28" s="11" t="s">
        <v>410</v>
      </c>
      <c r="G28" s="11" t="s">
        <v>410</v>
      </c>
      <c r="H28" s="11" t="s">
        <v>410</v>
      </c>
      <c r="I28" s="11" t="s">
        <v>410</v>
      </c>
      <c r="J28" s="11" t="s">
        <v>410</v>
      </c>
    </row>
    <row r="29" spans="1:10" ht="12" customHeight="1" x14ac:dyDescent="0.25">
      <c r="A29" s="2" t="str">
        <f>"May "&amp;RIGHT(A6,4)+1</f>
        <v>May 2025</v>
      </c>
      <c r="B29" s="11" t="s">
        <v>410</v>
      </c>
      <c r="C29" s="11" t="s">
        <v>410</v>
      </c>
      <c r="D29" s="16" t="s">
        <v>410</v>
      </c>
      <c r="E29" s="11" t="s">
        <v>410</v>
      </c>
      <c r="F29" s="11" t="s">
        <v>410</v>
      </c>
      <c r="G29" s="11" t="s">
        <v>410</v>
      </c>
      <c r="H29" s="11" t="s">
        <v>410</v>
      </c>
      <c r="I29" s="11" t="s">
        <v>410</v>
      </c>
      <c r="J29" s="11" t="s">
        <v>410</v>
      </c>
    </row>
    <row r="30" spans="1:10" ht="12" customHeight="1" x14ac:dyDescent="0.25">
      <c r="A30" s="2" t="str">
        <f>"Jun "&amp;RIGHT(A6,4)+1</f>
        <v>Jun 2025</v>
      </c>
      <c r="B30" s="11" t="s">
        <v>410</v>
      </c>
      <c r="C30" s="11" t="s">
        <v>410</v>
      </c>
      <c r="D30" s="16" t="s">
        <v>410</v>
      </c>
      <c r="E30" s="11" t="s">
        <v>410</v>
      </c>
      <c r="F30" s="11" t="s">
        <v>410</v>
      </c>
      <c r="G30" s="11" t="s">
        <v>410</v>
      </c>
      <c r="H30" s="11" t="s">
        <v>410</v>
      </c>
      <c r="I30" s="11" t="s">
        <v>410</v>
      </c>
      <c r="J30" s="11" t="s">
        <v>410</v>
      </c>
    </row>
    <row r="31" spans="1:10" ht="12" customHeight="1" x14ac:dyDescent="0.25">
      <c r="A31" s="2" t="str">
        <f>"Jul "&amp;RIGHT(A6,4)+1</f>
        <v>Jul 2025</v>
      </c>
      <c r="B31" s="11" t="s">
        <v>410</v>
      </c>
      <c r="C31" s="11" t="s">
        <v>410</v>
      </c>
      <c r="D31" s="16" t="s">
        <v>410</v>
      </c>
      <c r="E31" s="11" t="s">
        <v>410</v>
      </c>
      <c r="F31" s="11" t="s">
        <v>410</v>
      </c>
      <c r="G31" s="11" t="s">
        <v>410</v>
      </c>
      <c r="H31" s="11" t="s">
        <v>410</v>
      </c>
      <c r="I31" s="11" t="s">
        <v>410</v>
      </c>
      <c r="J31" s="11" t="s">
        <v>410</v>
      </c>
    </row>
    <row r="32" spans="1:10" ht="12" customHeight="1" x14ac:dyDescent="0.25">
      <c r="A32" s="2" t="str">
        <f>"Aug "&amp;RIGHT(A6,4)+1</f>
        <v>Aug 2025</v>
      </c>
      <c r="B32" s="11" t="s">
        <v>410</v>
      </c>
      <c r="C32" s="11" t="s">
        <v>410</v>
      </c>
      <c r="D32" s="16" t="s">
        <v>410</v>
      </c>
      <c r="E32" s="11" t="s">
        <v>410</v>
      </c>
      <c r="F32" s="11" t="s">
        <v>410</v>
      </c>
      <c r="G32" s="11" t="s">
        <v>410</v>
      </c>
      <c r="H32" s="11" t="s">
        <v>410</v>
      </c>
      <c r="I32" s="11" t="s">
        <v>410</v>
      </c>
      <c r="J32" s="11" t="s">
        <v>410</v>
      </c>
    </row>
    <row r="33" spans="1:10" ht="12" customHeight="1" x14ac:dyDescent="0.25">
      <c r="A33" s="2" t="str">
        <f>"Sep "&amp;RIGHT(A6,4)+1</f>
        <v>Sep 2025</v>
      </c>
      <c r="B33" s="11" t="s">
        <v>410</v>
      </c>
      <c r="C33" s="11" t="s">
        <v>410</v>
      </c>
      <c r="D33" s="16" t="s">
        <v>410</v>
      </c>
      <c r="E33" s="11" t="s">
        <v>410</v>
      </c>
      <c r="F33" s="11" t="s">
        <v>410</v>
      </c>
      <c r="G33" s="11" t="s">
        <v>410</v>
      </c>
      <c r="H33" s="11" t="s">
        <v>410</v>
      </c>
      <c r="I33" s="11" t="s">
        <v>410</v>
      </c>
      <c r="J33" s="11" t="s">
        <v>410</v>
      </c>
    </row>
    <row r="34" spans="1:10" ht="12" customHeight="1" x14ac:dyDescent="0.25">
      <c r="A34" s="12" t="s">
        <v>55</v>
      </c>
      <c r="B34" s="13">
        <v>22725628.023400001</v>
      </c>
      <c r="C34" s="13">
        <v>42642954.017099999</v>
      </c>
      <c r="D34" s="17">
        <v>195.45240000000001</v>
      </c>
      <c r="E34" s="13">
        <v>8334666734.6412001</v>
      </c>
      <c r="F34" s="13" t="s">
        <v>410</v>
      </c>
      <c r="G34" s="13" t="s">
        <v>410</v>
      </c>
      <c r="H34" s="13" t="s">
        <v>410</v>
      </c>
      <c r="I34" s="13" t="s">
        <v>410</v>
      </c>
      <c r="J34" s="13">
        <v>8334666734.6412001</v>
      </c>
    </row>
    <row r="35" spans="1:10" ht="12" customHeight="1" x14ac:dyDescent="0.25">
      <c r="A35" s="14" t="str">
        <f>"Total "&amp;MID(A20,7,LEN(A20)-13)&amp;" Months"</f>
        <v>Total 1 Months</v>
      </c>
      <c r="B35" s="15">
        <v>22725628.023400001</v>
      </c>
      <c r="C35" s="15">
        <v>42642954.017099999</v>
      </c>
      <c r="D35" s="18">
        <v>195.45240000000001</v>
      </c>
      <c r="E35" s="15">
        <v>8334666734.6412001</v>
      </c>
      <c r="F35" s="15" t="s">
        <v>410</v>
      </c>
      <c r="G35" s="15" t="s">
        <v>410</v>
      </c>
      <c r="H35" s="15" t="s">
        <v>410</v>
      </c>
      <c r="I35" s="15" t="s">
        <v>410</v>
      </c>
      <c r="J35" s="15">
        <v>8334666734.6412001</v>
      </c>
    </row>
    <row r="36" spans="1:10" ht="12" customHeight="1" x14ac:dyDescent="0.25">
      <c r="A36" s="83"/>
      <c r="B36" s="83"/>
      <c r="C36" s="83"/>
      <c r="D36" s="83"/>
      <c r="E36" s="83"/>
      <c r="F36" s="83"/>
      <c r="G36" s="83"/>
      <c r="H36" s="83"/>
      <c r="I36" s="83"/>
      <c r="J36" s="83"/>
    </row>
    <row r="37" spans="1:10" ht="97.4" customHeight="1" x14ac:dyDescent="0.25">
      <c r="A37" s="85" t="s">
        <v>392</v>
      </c>
      <c r="B37" s="85"/>
      <c r="C37" s="85"/>
      <c r="D37" s="85"/>
      <c r="E37" s="85"/>
      <c r="F37" s="85"/>
      <c r="G37" s="85"/>
      <c r="H37" s="85"/>
      <c r="I37" s="85"/>
      <c r="J37" s="85"/>
    </row>
  </sheetData>
  <mergeCells count="14">
    <mergeCell ref="A37:J37"/>
    <mergeCell ref="J3:J4"/>
    <mergeCell ref="B5:C5"/>
    <mergeCell ref="D5:J5"/>
    <mergeCell ref="A36:J36"/>
    <mergeCell ref="F3:F4"/>
    <mergeCell ref="H3:H4"/>
    <mergeCell ref="I3:I4"/>
    <mergeCell ref="G3:G4"/>
    <mergeCell ref="A1:I1"/>
    <mergeCell ref="A2:I2"/>
    <mergeCell ref="A3:A4"/>
    <mergeCell ref="B3:C3"/>
    <mergeCell ref="D3:E3"/>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2.5" x14ac:dyDescent="0.25"/>
  <cols>
    <col min="1" max="1" width="12.1796875" customWidth="1"/>
    <col min="2" max="7" width="11.453125" customWidth="1"/>
  </cols>
  <sheetData>
    <row r="1" spans="1:7" ht="12" customHeight="1" x14ac:dyDescent="0.25">
      <c r="A1" s="90" t="s">
        <v>421</v>
      </c>
      <c r="B1" s="90"/>
      <c r="C1" s="90"/>
      <c r="D1" s="90"/>
      <c r="E1" s="90"/>
      <c r="F1" s="90"/>
      <c r="G1" s="81">
        <v>45667</v>
      </c>
    </row>
    <row r="2" spans="1:7" ht="12" customHeight="1" x14ac:dyDescent="0.25">
      <c r="A2" s="92" t="s">
        <v>178</v>
      </c>
      <c r="B2" s="92"/>
      <c r="C2" s="92"/>
      <c r="D2" s="92"/>
      <c r="E2" s="92"/>
      <c r="F2" s="92"/>
      <c r="G2" s="1"/>
    </row>
    <row r="3" spans="1:7" ht="24" customHeight="1" x14ac:dyDescent="0.25">
      <c r="A3" s="94" t="s">
        <v>50</v>
      </c>
      <c r="B3" s="89" t="s">
        <v>179</v>
      </c>
      <c r="C3" s="89"/>
      <c r="D3" s="87"/>
      <c r="E3" s="89" t="s">
        <v>180</v>
      </c>
      <c r="F3" s="87"/>
      <c r="G3" s="88" t="s">
        <v>181</v>
      </c>
    </row>
    <row r="4" spans="1:7" ht="24" customHeight="1" x14ac:dyDescent="0.25">
      <c r="A4" s="94"/>
      <c r="B4" s="86" t="s">
        <v>182</v>
      </c>
      <c r="C4" s="86" t="s">
        <v>183</v>
      </c>
      <c r="D4" s="86" t="s">
        <v>55</v>
      </c>
      <c r="E4" s="86" t="s">
        <v>184</v>
      </c>
      <c r="F4" s="86" t="s">
        <v>258</v>
      </c>
      <c r="G4" s="88"/>
    </row>
    <row r="5" spans="1:7" ht="24" customHeight="1" x14ac:dyDescent="0.25">
      <c r="A5" s="95"/>
      <c r="B5" s="87"/>
      <c r="C5" s="87"/>
      <c r="D5" s="87"/>
      <c r="E5" s="87"/>
      <c r="F5" s="87"/>
      <c r="G5" s="89"/>
    </row>
    <row r="6" spans="1:7" ht="12" customHeight="1" x14ac:dyDescent="0.25">
      <c r="A6" s="1"/>
      <c r="B6" s="83" t="str">
        <f>REPT("-",64)&amp;" Dollars "&amp;REPT("-",64)</f>
        <v>---------------------------------------------------------------- Dollars ----------------------------------------------------------------</v>
      </c>
      <c r="C6" s="83"/>
      <c r="D6" s="83"/>
      <c r="E6" s="83"/>
      <c r="F6" s="83"/>
      <c r="G6" s="83"/>
    </row>
    <row r="7" spans="1:7" ht="12" customHeight="1" x14ac:dyDescent="0.25">
      <c r="A7" s="3" t="s">
        <v>411</v>
      </c>
    </row>
    <row r="8" spans="1:7" ht="12" customHeight="1" x14ac:dyDescent="0.25">
      <c r="A8" s="2" t="str">
        <f>"Oct "&amp;RIGHT(A7,4)-1</f>
        <v>Oct 2023</v>
      </c>
      <c r="B8" s="11">
        <v>230233077.71810001</v>
      </c>
      <c r="C8" s="11" t="s">
        <v>410</v>
      </c>
      <c r="D8" s="11">
        <v>230233077.71810001</v>
      </c>
      <c r="E8" s="11">
        <v>2828.56</v>
      </c>
      <c r="F8" s="11">
        <v>264760602.53999999</v>
      </c>
      <c r="G8" s="11">
        <v>494996508.81809998</v>
      </c>
    </row>
    <row r="9" spans="1:7" ht="12" customHeight="1" x14ac:dyDescent="0.25">
      <c r="A9" s="2" t="str">
        <f>"Nov "&amp;RIGHT(A7,4)-1</f>
        <v>Nov 2023</v>
      </c>
      <c r="B9" s="11">
        <v>188764203.66280001</v>
      </c>
      <c r="C9" s="11" t="s">
        <v>410</v>
      </c>
      <c r="D9" s="11">
        <v>188764203.66280001</v>
      </c>
      <c r="E9" s="11">
        <v>688731.98430000001</v>
      </c>
      <c r="F9" s="11">
        <v>213931127.71000001</v>
      </c>
      <c r="G9" s="11">
        <v>403384063.35710001</v>
      </c>
    </row>
    <row r="10" spans="1:7" ht="12" customHeight="1" x14ac:dyDescent="0.25">
      <c r="A10" s="2" t="str">
        <f>"Dec "&amp;RIGHT(A7,4)-1</f>
        <v>Dec 2023</v>
      </c>
      <c r="B10" s="11">
        <v>197769787.6857</v>
      </c>
      <c r="C10" s="11" t="s">
        <v>410</v>
      </c>
      <c r="D10" s="11">
        <v>197769787.6857</v>
      </c>
      <c r="E10" s="11">
        <v>2098.357</v>
      </c>
      <c r="F10" s="11">
        <v>186137517.31999999</v>
      </c>
      <c r="G10" s="11">
        <v>383909403.36269999</v>
      </c>
    </row>
    <row r="11" spans="1:7" ht="12" customHeight="1" x14ac:dyDescent="0.25">
      <c r="A11" s="2" t="str">
        <f>"Jan "&amp;RIGHT(A7,4)</f>
        <v>Jan 2024</v>
      </c>
      <c r="B11" s="11">
        <v>199968955.69139999</v>
      </c>
      <c r="C11" s="11" t="s">
        <v>410</v>
      </c>
      <c r="D11" s="11">
        <v>199968955.69139999</v>
      </c>
      <c r="E11" s="11">
        <v>2490.73</v>
      </c>
      <c r="F11" s="11">
        <v>163115760.66</v>
      </c>
      <c r="G11" s="11">
        <v>363087207.08139998</v>
      </c>
    </row>
    <row r="12" spans="1:7" ht="12" customHeight="1" x14ac:dyDescent="0.25">
      <c r="A12" s="2" t="str">
        <f>"Feb "&amp;RIGHT(A7,4)</f>
        <v>Feb 2024</v>
      </c>
      <c r="B12" s="11">
        <v>153709592.51300001</v>
      </c>
      <c r="C12" s="11" t="s">
        <v>410</v>
      </c>
      <c r="D12" s="11">
        <v>153709592.51300001</v>
      </c>
      <c r="E12" s="11">
        <v>984938.83</v>
      </c>
      <c r="F12" s="11">
        <v>157404464.28999999</v>
      </c>
      <c r="G12" s="11">
        <v>312098995.63300002</v>
      </c>
    </row>
    <row r="13" spans="1:7" ht="12" customHeight="1" x14ac:dyDescent="0.25">
      <c r="A13" s="2" t="str">
        <f>"Mar "&amp;RIGHT(A7,4)</f>
        <v>Mar 2024</v>
      </c>
      <c r="B13" s="11">
        <v>181906786.90239999</v>
      </c>
      <c r="C13" s="11" t="s">
        <v>410</v>
      </c>
      <c r="D13" s="11">
        <v>181906786.90239999</v>
      </c>
      <c r="E13" s="11">
        <v>1761617.2143000001</v>
      </c>
      <c r="F13" s="11">
        <v>163657342.93000001</v>
      </c>
      <c r="G13" s="11">
        <v>347325747.0467</v>
      </c>
    </row>
    <row r="14" spans="1:7" ht="12" customHeight="1" x14ac:dyDescent="0.25">
      <c r="A14" s="2" t="str">
        <f>"Apr "&amp;RIGHT(A7,4)</f>
        <v>Apr 2024</v>
      </c>
      <c r="B14" s="11">
        <v>107138759.5635</v>
      </c>
      <c r="C14" s="11" t="s">
        <v>410</v>
      </c>
      <c r="D14" s="11">
        <v>107138759.5635</v>
      </c>
      <c r="E14" s="11">
        <v>1761151.2549000001</v>
      </c>
      <c r="F14" s="11">
        <v>202608448.24000001</v>
      </c>
      <c r="G14" s="11">
        <v>311508359.05839998</v>
      </c>
    </row>
    <row r="15" spans="1:7" ht="12" customHeight="1" x14ac:dyDescent="0.25">
      <c r="A15" s="2" t="str">
        <f>"May "&amp;RIGHT(A7,4)</f>
        <v>May 2024</v>
      </c>
      <c r="B15" s="11">
        <v>66073756.154899999</v>
      </c>
      <c r="C15" s="11" t="s">
        <v>410</v>
      </c>
      <c r="D15" s="11">
        <v>66073756.154899999</v>
      </c>
      <c r="E15" s="11">
        <v>1575491.2572999999</v>
      </c>
      <c r="F15" s="11">
        <v>181528938.87</v>
      </c>
      <c r="G15" s="11">
        <v>249178186.28220001</v>
      </c>
    </row>
    <row r="16" spans="1:7" ht="12" customHeight="1" x14ac:dyDescent="0.25">
      <c r="A16" s="2" t="str">
        <f>"Jun "&amp;RIGHT(A7,4)</f>
        <v>Jun 2024</v>
      </c>
      <c r="B16" s="11">
        <v>121973124.8873</v>
      </c>
      <c r="C16" s="11" t="s">
        <v>410</v>
      </c>
      <c r="D16" s="11">
        <v>121973124.8873</v>
      </c>
      <c r="E16" s="11">
        <v>723723.47479999997</v>
      </c>
      <c r="F16" s="11">
        <v>179624623.97</v>
      </c>
      <c r="G16" s="11">
        <v>302321472.33209997</v>
      </c>
    </row>
    <row r="17" spans="1:7" ht="12" customHeight="1" x14ac:dyDescent="0.25">
      <c r="A17" s="2" t="str">
        <f>"Jul "&amp;RIGHT(A7,4)</f>
        <v>Jul 2024</v>
      </c>
      <c r="B17" s="11">
        <v>186218560.62779999</v>
      </c>
      <c r="C17" s="11" t="s">
        <v>410</v>
      </c>
      <c r="D17" s="11">
        <v>186218560.62779999</v>
      </c>
      <c r="E17" s="11">
        <v>466486.77</v>
      </c>
      <c r="F17" s="11">
        <v>187979196.36000001</v>
      </c>
      <c r="G17" s="11">
        <v>374664243.75779998</v>
      </c>
    </row>
    <row r="18" spans="1:7" ht="12" customHeight="1" x14ac:dyDescent="0.25">
      <c r="A18" s="2" t="str">
        <f>"Aug "&amp;RIGHT(A7,4)</f>
        <v>Aug 2024</v>
      </c>
      <c r="B18" s="11">
        <v>224811948.10159999</v>
      </c>
      <c r="C18" s="11" t="s">
        <v>410</v>
      </c>
      <c r="D18" s="11">
        <v>224811948.10159999</v>
      </c>
      <c r="E18" s="11">
        <v>1182462.99</v>
      </c>
      <c r="F18" s="11">
        <v>218987006.75999999</v>
      </c>
      <c r="G18" s="11">
        <v>444981417.85159999</v>
      </c>
    </row>
    <row r="19" spans="1:7" ht="12" customHeight="1" x14ac:dyDescent="0.25">
      <c r="A19" s="2" t="str">
        <f>"Sep "&amp;RIGHT(A7,4)</f>
        <v>Sep 2024</v>
      </c>
      <c r="B19" s="11">
        <v>249394267.31580001</v>
      </c>
      <c r="C19" s="11" t="s">
        <v>410</v>
      </c>
      <c r="D19" s="11">
        <v>249394267.31580001</v>
      </c>
      <c r="E19" s="11">
        <v>73965.812399999995</v>
      </c>
      <c r="F19" s="11">
        <v>165544880.43000001</v>
      </c>
      <c r="G19" s="11">
        <v>415013113.5582</v>
      </c>
    </row>
    <row r="20" spans="1:7" ht="12" customHeight="1" x14ac:dyDescent="0.25">
      <c r="A20" s="12" t="s">
        <v>55</v>
      </c>
      <c r="B20" s="13">
        <v>2107962820.8243001</v>
      </c>
      <c r="C20" s="13" t="s">
        <v>410</v>
      </c>
      <c r="D20" s="13">
        <v>2107962820.8243001</v>
      </c>
      <c r="E20" s="13">
        <v>9225987.2349999994</v>
      </c>
      <c r="F20" s="13">
        <v>2285279910.0799999</v>
      </c>
      <c r="G20" s="13">
        <v>4402468718.1393003</v>
      </c>
    </row>
    <row r="21" spans="1:7" ht="12" customHeight="1" x14ac:dyDescent="0.25">
      <c r="A21" s="14" t="s">
        <v>412</v>
      </c>
      <c r="B21" s="15">
        <v>230233077.71810001</v>
      </c>
      <c r="C21" s="15" t="s">
        <v>410</v>
      </c>
      <c r="D21" s="15">
        <v>230233077.71810001</v>
      </c>
      <c r="E21" s="15">
        <v>2828.56</v>
      </c>
      <c r="F21" s="15">
        <v>264760602.53999999</v>
      </c>
      <c r="G21" s="15">
        <v>494996508.81809998</v>
      </c>
    </row>
    <row r="22" spans="1:7" ht="12" customHeight="1" x14ac:dyDescent="0.25">
      <c r="A22" s="3" t="str">
        <f>"FY "&amp;RIGHT(A7,4)+1</f>
        <v>FY 2025</v>
      </c>
    </row>
    <row r="23" spans="1:7" ht="12" customHeight="1" x14ac:dyDescent="0.25">
      <c r="A23" s="2" t="str">
        <f>"Oct "&amp;RIGHT(A7,4)</f>
        <v>Oct 2024</v>
      </c>
      <c r="B23" s="11">
        <v>258614611.38339999</v>
      </c>
      <c r="C23" s="11" t="s">
        <v>410</v>
      </c>
      <c r="D23" s="11">
        <v>258614611.38339999</v>
      </c>
      <c r="E23" s="11">
        <v>114348.1974</v>
      </c>
      <c r="F23" s="11">
        <v>199281629.63999999</v>
      </c>
      <c r="G23" s="11">
        <v>458010589.22079998</v>
      </c>
    </row>
    <row r="24" spans="1:7" ht="12" customHeight="1" x14ac:dyDescent="0.25">
      <c r="A24" s="2" t="str">
        <f>"Nov "&amp;RIGHT(A7,4)</f>
        <v>Nov 2024</v>
      </c>
      <c r="B24" s="11" t="s">
        <v>410</v>
      </c>
      <c r="C24" s="11" t="s">
        <v>410</v>
      </c>
      <c r="D24" s="11" t="s">
        <v>410</v>
      </c>
      <c r="E24" s="11" t="s">
        <v>410</v>
      </c>
      <c r="F24" s="11" t="s">
        <v>410</v>
      </c>
      <c r="G24" s="11" t="s">
        <v>410</v>
      </c>
    </row>
    <row r="25" spans="1:7" ht="12" customHeight="1" x14ac:dyDescent="0.25">
      <c r="A25" s="2" t="str">
        <f>"Dec "&amp;RIGHT(A7,4)</f>
        <v>Dec 2024</v>
      </c>
      <c r="B25" s="11" t="s">
        <v>410</v>
      </c>
      <c r="C25" s="11" t="s">
        <v>410</v>
      </c>
      <c r="D25" s="11" t="s">
        <v>410</v>
      </c>
      <c r="E25" s="11" t="s">
        <v>410</v>
      </c>
      <c r="F25" s="11" t="s">
        <v>410</v>
      </c>
      <c r="G25" s="11" t="s">
        <v>410</v>
      </c>
    </row>
    <row r="26" spans="1:7" ht="12" customHeight="1" x14ac:dyDescent="0.25">
      <c r="A26" s="2" t="str">
        <f>"Jan "&amp;RIGHT(A7,4)+1</f>
        <v>Jan 2025</v>
      </c>
      <c r="B26" s="11" t="s">
        <v>410</v>
      </c>
      <c r="C26" s="11" t="s">
        <v>410</v>
      </c>
      <c r="D26" s="11" t="s">
        <v>410</v>
      </c>
      <c r="E26" s="11" t="s">
        <v>410</v>
      </c>
      <c r="F26" s="11" t="s">
        <v>410</v>
      </c>
      <c r="G26" s="11" t="s">
        <v>410</v>
      </c>
    </row>
    <row r="27" spans="1:7" ht="12" customHeight="1" x14ac:dyDescent="0.25">
      <c r="A27" s="2" t="str">
        <f>"Feb "&amp;RIGHT(A7,4)+1</f>
        <v>Feb 2025</v>
      </c>
      <c r="B27" s="11" t="s">
        <v>410</v>
      </c>
      <c r="C27" s="11" t="s">
        <v>410</v>
      </c>
      <c r="D27" s="11" t="s">
        <v>410</v>
      </c>
      <c r="E27" s="11" t="s">
        <v>410</v>
      </c>
      <c r="F27" s="11" t="s">
        <v>410</v>
      </c>
      <c r="G27" s="11" t="s">
        <v>410</v>
      </c>
    </row>
    <row r="28" spans="1:7" ht="12" customHeight="1" x14ac:dyDescent="0.25">
      <c r="A28" s="2" t="str">
        <f>"Mar "&amp;RIGHT(A7,4)+1</f>
        <v>Mar 2025</v>
      </c>
      <c r="B28" s="11" t="s">
        <v>410</v>
      </c>
      <c r="C28" s="11" t="s">
        <v>410</v>
      </c>
      <c r="D28" s="11" t="s">
        <v>410</v>
      </c>
      <c r="E28" s="11" t="s">
        <v>410</v>
      </c>
      <c r="F28" s="11" t="s">
        <v>410</v>
      </c>
      <c r="G28" s="11" t="s">
        <v>410</v>
      </c>
    </row>
    <row r="29" spans="1:7" ht="12" customHeight="1" x14ac:dyDescent="0.25">
      <c r="A29" s="2" t="str">
        <f>"Apr "&amp;RIGHT(A7,4)+1</f>
        <v>Apr 2025</v>
      </c>
      <c r="B29" s="11" t="s">
        <v>410</v>
      </c>
      <c r="C29" s="11" t="s">
        <v>410</v>
      </c>
      <c r="D29" s="11" t="s">
        <v>410</v>
      </c>
      <c r="E29" s="11" t="s">
        <v>410</v>
      </c>
      <c r="F29" s="11" t="s">
        <v>410</v>
      </c>
      <c r="G29" s="11" t="s">
        <v>410</v>
      </c>
    </row>
    <row r="30" spans="1:7" ht="12" customHeight="1" x14ac:dyDescent="0.25">
      <c r="A30" s="2" t="str">
        <f>"May "&amp;RIGHT(A7,4)+1</f>
        <v>May 2025</v>
      </c>
      <c r="B30" s="11" t="s">
        <v>410</v>
      </c>
      <c r="C30" s="11" t="s">
        <v>410</v>
      </c>
      <c r="D30" s="11" t="s">
        <v>410</v>
      </c>
      <c r="E30" s="11" t="s">
        <v>410</v>
      </c>
      <c r="F30" s="11" t="s">
        <v>410</v>
      </c>
      <c r="G30" s="11" t="s">
        <v>410</v>
      </c>
    </row>
    <row r="31" spans="1:7" ht="12" customHeight="1" x14ac:dyDescent="0.25">
      <c r="A31" s="2" t="str">
        <f>"Jun "&amp;RIGHT(A7,4)+1</f>
        <v>Jun 2025</v>
      </c>
      <c r="B31" s="11" t="s">
        <v>410</v>
      </c>
      <c r="C31" s="11" t="s">
        <v>410</v>
      </c>
      <c r="D31" s="11" t="s">
        <v>410</v>
      </c>
      <c r="E31" s="11" t="s">
        <v>410</v>
      </c>
      <c r="F31" s="11" t="s">
        <v>410</v>
      </c>
      <c r="G31" s="11" t="s">
        <v>410</v>
      </c>
    </row>
    <row r="32" spans="1:7" ht="12" customHeight="1" x14ac:dyDescent="0.25">
      <c r="A32" s="2" t="str">
        <f>"Jul "&amp;RIGHT(A7,4)+1</f>
        <v>Jul 2025</v>
      </c>
      <c r="B32" s="11" t="s">
        <v>410</v>
      </c>
      <c r="C32" s="11" t="s">
        <v>410</v>
      </c>
      <c r="D32" s="11" t="s">
        <v>410</v>
      </c>
      <c r="E32" s="11" t="s">
        <v>410</v>
      </c>
      <c r="F32" s="11" t="s">
        <v>410</v>
      </c>
      <c r="G32" s="11" t="s">
        <v>410</v>
      </c>
    </row>
    <row r="33" spans="1:7" ht="12" customHeight="1" x14ac:dyDescent="0.25">
      <c r="A33" s="2" t="str">
        <f>"Aug "&amp;RIGHT(A7,4)+1</f>
        <v>Aug 2025</v>
      </c>
      <c r="B33" s="11" t="s">
        <v>410</v>
      </c>
      <c r="C33" s="11" t="s">
        <v>410</v>
      </c>
      <c r="D33" s="11" t="s">
        <v>410</v>
      </c>
      <c r="E33" s="11" t="s">
        <v>410</v>
      </c>
      <c r="F33" s="11" t="s">
        <v>410</v>
      </c>
      <c r="G33" s="11" t="s">
        <v>410</v>
      </c>
    </row>
    <row r="34" spans="1:7" ht="12" customHeight="1" x14ac:dyDescent="0.25">
      <c r="A34" s="2" t="str">
        <f>"Sep "&amp;RIGHT(A7,4)+1</f>
        <v>Sep 2025</v>
      </c>
      <c r="B34" s="11" t="s">
        <v>410</v>
      </c>
      <c r="C34" s="11" t="s">
        <v>410</v>
      </c>
      <c r="D34" s="11" t="s">
        <v>410</v>
      </c>
      <c r="E34" s="11" t="s">
        <v>410</v>
      </c>
      <c r="F34" s="11" t="s">
        <v>410</v>
      </c>
      <c r="G34" s="11" t="s">
        <v>410</v>
      </c>
    </row>
    <row r="35" spans="1:7" ht="12" customHeight="1" x14ac:dyDescent="0.25">
      <c r="A35" s="12" t="s">
        <v>55</v>
      </c>
      <c r="B35" s="13">
        <v>258614611.38339999</v>
      </c>
      <c r="C35" s="13" t="s">
        <v>410</v>
      </c>
      <c r="D35" s="13">
        <v>258614611.38339999</v>
      </c>
      <c r="E35" s="13">
        <v>114348.1974</v>
      </c>
      <c r="F35" s="13">
        <v>199281629.63999999</v>
      </c>
      <c r="G35" s="13">
        <v>458010589.22079998</v>
      </c>
    </row>
    <row r="36" spans="1:7" ht="12" customHeight="1" x14ac:dyDescent="0.25">
      <c r="A36" s="14" t="str">
        <f>"Total "&amp;MID(A21,7,LEN(A21)-13)&amp;" Months"</f>
        <v>Total 1 Months</v>
      </c>
      <c r="B36" s="15">
        <v>258614611.38339999</v>
      </c>
      <c r="C36" s="15" t="s">
        <v>410</v>
      </c>
      <c r="D36" s="15">
        <v>258614611.38339999</v>
      </c>
      <c r="E36" s="15">
        <v>114348.1974</v>
      </c>
      <c r="F36" s="15">
        <v>199281629.63999999</v>
      </c>
      <c r="G36" s="15">
        <v>458010589.22079998</v>
      </c>
    </row>
    <row r="37" spans="1:7" ht="12" customHeight="1" x14ac:dyDescent="0.25">
      <c r="A37" s="83"/>
      <c r="B37" s="83"/>
      <c r="C37" s="83"/>
      <c r="D37" s="83"/>
      <c r="E37" s="83"/>
      <c r="F37" s="83"/>
      <c r="G37" s="83"/>
    </row>
    <row r="38" spans="1:7" ht="70" customHeight="1" x14ac:dyDescent="0.25">
      <c r="A38" s="85" t="s">
        <v>400</v>
      </c>
      <c r="B38" s="85"/>
      <c r="C38" s="85"/>
      <c r="D38" s="85"/>
      <c r="E38" s="85"/>
      <c r="F38" s="85"/>
      <c r="G38" s="85"/>
    </row>
  </sheetData>
  <mergeCells count="14">
    <mergeCell ref="A1:F1"/>
    <mergeCell ref="A2:F2"/>
    <mergeCell ref="A3:A5"/>
    <mergeCell ref="B3:D3"/>
    <mergeCell ref="E3:F3"/>
    <mergeCell ref="E4:E5"/>
    <mergeCell ref="F4:F5"/>
    <mergeCell ref="A38:G38"/>
    <mergeCell ref="G3:G5"/>
    <mergeCell ref="B4:B5"/>
    <mergeCell ref="C4:C5"/>
    <mergeCell ref="D4:D5"/>
    <mergeCell ref="B6:G6"/>
    <mergeCell ref="A37:G37"/>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5" x14ac:dyDescent="0.25"/>
  <cols>
    <col min="1" max="1" width="12.1796875" customWidth="1"/>
    <col min="2" max="2" width="11.54296875" customWidth="1"/>
    <col min="3" max="8" width="11.453125" customWidth="1"/>
  </cols>
  <sheetData>
    <row r="1" spans="1:8" ht="12" customHeight="1" x14ac:dyDescent="0.25">
      <c r="A1" s="90" t="s">
        <v>421</v>
      </c>
      <c r="B1" s="90"/>
      <c r="C1" s="90"/>
      <c r="D1" s="90"/>
      <c r="E1" s="90"/>
      <c r="F1" s="90"/>
      <c r="G1" s="90"/>
      <c r="H1" s="81">
        <v>45667</v>
      </c>
    </row>
    <row r="2" spans="1:8" ht="12" customHeight="1" x14ac:dyDescent="0.25">
      <c r="A2" s="92" t="s">
        <v>259</v>
      </c>
      <c r="B2" s="92"/>
      <c r="C2" s="92"/>
      <c r="D2" s="92"/>
      <c r="E2" s="92"/>
      <c r="F2" s="92"/>
      <c r="G2" s="92"/>
      <c r="H2" s="1"/>
    </row>
    <row r="3" spans="1:8" ht="24" customHeight="1" x14ac:dyDescent="0.25">
      <c r="A3" s="94" t="s">
        <v>50</v>
      </c>
      <c r="B3" s="86" t="s">
        <v>330</v>
      </c>
      <c r="C3" s="86" t="s">
        <v>269</v>
      </c>
      <c r="D3" s="89" t="s">
        <v>53</v>
      </c>
      <c r="E3" s="87"/>
      <c r="F3" s="89" t="s">
        <v>185</v>
      </c>
      <c r="G3" s="89"/>
      <c r="H3" s="89"/>
    </row>
    <row r="4" spans="1:8" ht="24" customHeight="1" x14ac:dyDescent="0.25">
      <c r="A4" s="95"/>
      <c r="B4" s="87"/>
      <c r="C4" s="87"/>
      <c r="D4" s="10" t="s">
        <v>260</v>
      </c>
      <c r="E4" s="10" t="s">
        <v>350</v>
      </c>
      <c r="F4" s="10" t="s">
        <v>382</v>
      </c>
      <c r="G4" s="10" t="s">
        <v>261</v>
      </c>
      <c r="H4" s="9" t="s">
        <v>55</v>
      </c>
    </row>
    <row r="5" spans="1:8" ht="12" customHeight="1" x14ac:dyDescent="0.25">
      <c r="A5" s="1"/>
      <c r="B5" s="83" t="str">
        <f>REPT("-",78)&amp;" Dollars "&amp;REPT("-",78)</f>
        <v>------------------------------------------------------------------------------ Dollars ------------------------------------------------------------------------------</v>
      </c>
      <c r="C5" s="83"/>
      <c r="D5" s="83"/>
      <c r="E5" s="83"/>
      <c r="F5" s="83"/>
      <c r="G5" s="83"/>
      <c r="H5" s="83"/>
    </row>
    <row r="6" spans="1:8" ht="12" customHeight="1" x14ac:dyDescent="0.25">
      <c r="A6" s="3" t="s">
        <v>411</v>
      </c>
    </row>
    <row r="7" spans="1:8" ht="12" customHeight="1" x14ac:dyDescent="0.25">
      <c r="A7" s="2" t="str">
        <f>"Oct "&amp;RIGHT(A6,4)-1</f>
        <v>Oct 2023</v>
      </c>
      <c r="B7" s="11">
        <v>7876591858</v>
      </c>
      <c r="C7" s="11">
        <v>246850166</v>
      </c>
      <c r="D7" s="11">
        <v>1094148959</v>
      </c>
      <c r="E7" s="11">
        <v>26249317.394699998</v>
      </c>
      <c r="F7" s="11">
        <v>8598293.2383999992</v>
      </c>
      <c r="G7" s="11" t="s">
        <v>410</v>
      </c>
      <c r="H7" s="11">
        <v>8598293.2383999992</v>
      </c>
    </row>
    <row r="8" spans="1:8" ht="12" customHeight="1" x14ac:dyDescent="0.25">
      <c r="A8" s="2" t="str">
        <f>"Nov "&amp;RIGHT(A6,4)-1</f>
        <v>Nov 2023</v>
      </c>
      <c r="B8" s="11">
        <v>7850331069</v>
      </c>
      <c r="C8" s="11">
        <v>246850166</v>
      </c>
      <c r="D8" s="11">
        <v>471133995</v>
      </c>
      <c r="E8" s="11">
        <v>26489110.8695</v>
      </c>
      <c r="F8" s="11">
        <v>10332718.3126</v>
      </c>
      <c r="G8" s="11">
        <v>39313.31</v>
      </c>
      <c r="H8" s="11">
        <v>10372031.6226</v>
      </c>
    </row>
    <row r="9" spans="1:8" ht="12" customHeight="1" x14ac:dyDescent="0.25">
      <c r="A9" s="2" t="str">
        <f>"Dec "&amp;RIGHT(A6,4)-1</f>
        <v>Dec 2023</v>
      </c>
      <c r="B9" s="11">
        <v>9273506041</v>
      </c>
      <c r="C9" s="11">
        <v>258370807</v>
      </c>
      <c r="D9" s="11">
        <v>607529889</v>
      </c>
      <c r="E9" s="11">
        <v>47789349.512100004</v>
      </c>
      <c r="F9" s="11">
        <v>16641058.0056</v>
      </c>
      <c r="G9" s="11" t="s">
        <v>410</v>
      </c>
      <c r="H9" s="11">
        <v>16641058.0056</v>
      </c>
    </row>
    <row r="10" spans="1:8" ht="12" customHeight="1" x14ac:dyDescent="0.25">
      <c r="A10" s="2" t="str">
        <f>"Jan "&amp;RIGHT(A6,4)</f>
        <v>Jan 2024</v>
      </c>
      <c r="B10" s="11">
        <v>7776944177</v>
      </c>
      <c r="C10" s="11">
        <v>246850166</v>
      </c>
      <c r="D10" s="11">
        <v>584608589</v>
      </c>
      <c r="E10" s="11">
        <v>26109410.269200001</v>
      </c>
      <c r="F10" s="11">
        <v>8802113.3071999997</v>
      </c>
      <c r="G10" s="11" t="s">
        <v>410</v>
      </c>
      <c r="H10" s="11">
        <v>8802113.3071999997</v>
      </c>
    </row>
    <row r="11" spans="1:8" ht="12" customHeight="1" x14ac:dyDescent="0.25">
      <c r="A11" s="2" t="str">
        <f>"Feb "&amp;RIGHT(A6,4)</f>
        <v>Feb 2024</v>
      </c>
      <c r="B11" s="11">
        <v>7584406069</v>
      </c>
      <c r="C11" s="11">
        <v>246850166</v>
      </c>
      <c r="D11" s="11">
        <v>522166025.5</v>
      </c>
      <c r="E11" s="11">
        <v>25724237.5436</v>
      </c>
      <c r="F11" s="11">
        <v>8479973.3643999994</v>
      </c>
      <c r="G11" s="11" t="s">
        <v>410</v>
      </c>
      <c r="H11" s="11">
        <v>8479973.3643999994</v>
      </c>
    </row>
    <row r="12" spans="1:8" ht="12" customHeight="1" x14ac:dyDescent="0.25">
      <c r="A12" s="2" t="str">
        <f>"Mar "&amp;RIGHT(A6,4)</f>
        <v>Mar 2024</v>
      </c>
      <c r="B12" s="11">
        <v>9103149056</v>
      </c>
      <c r="C12" s="11">
        <v>256562627</v>
      </c>
      <c r="D12" s="11">
        <v>559191674.5</v>
      </c>
      <c r="E12" s="11">
        <v>38001768.861100003</v>
      </c>
      <c r="F12" s="11">
        <v>18695950.150600001</v>
      </c>
      <c r="G12" s="11" t="s">
        <v>410</v>
      </c>
      <c r="H12" s="11">
        <v>18695950.150600001</v>
      </c>
    </row>
    <row r="13" spans="1:8" ht="12" customHeight="1" x14ac:dyDescent="0.25">
      <c r="A13" s="2" t="str">
        <f>"Apr "&amp;RIGHT(A6,4)</f>
        <v>Apr 2024</v>
      </c>
      <c r="B13" s="11">
        <v>7594180831</v>
      </c>
      <c r="C13" s="11">
        <v>246850166</v>
      </c>
      <c r="D13" s="11">
        <v>548756992.5</v>
      </c>
      <c r="E13" s="11">
        <v>27387384.980700001</v>
      </c>
      <c r="F13" s="11">
        <v>8705434.7127</v>
      </c>
      <c r="G13" s="11" t="s">
        <v>410</v>
      </c>
      <c r="H13" s="11">
        <v>8705434.7127</v>
      </c>
    </row>
    <row r="14" spans="1:8" ht="12" customHeight="1" x14ac:dyDescent="0.25">
      <c r="A14" s="2" t="str">
        <f>"May "&amp;RIGHT(A6,4)</f>
        <v>May 2024</v>
      </c>
      <c r="B14" s="11">
        <v>7761279971</v>
      </c>
      <c r="C14" s="11">
        <v>246850166</v>
      </c>
      <c r="D14" s="11">
        <v>537207928.5</v>
      </c>
      <c r="E14" s="11">
        <v>26111589.418699998</v>
      </c>
      <c r="F14" s="11">
        <v>8261810.8035000004</v>
      </c>
      <c r="G14" s="11">
        <v>36712.19</v>
      </c>
      <c r="H14" s="11">
        <v>8298522.9934999999</v>
      </c>
    </row>
    <row r="15" spans="1:8" ht="12" customHeight="1" x14ac:dyDescent="0.25">
      <c r="A15" s="2" t="str">
        <f>"Jun "&amp;RIGHT(A6,4)</f>
        <v>Jun 2024</v>
      </c>
      <c r="B15" s="11">
        <v>9374983869</v>
      </c>
      <c r="C15" s="11">
        <v>255721329</v>
      </c>
      <c r="D15" s="11">
        <v>526560647.5</v>
      </c>
      <c r="E15" s="11">
        <v>54243515.908600003</v>
      </c>
      <c r="F15" s="11">
        <v>23097458.0735</v>
      </c>
      <c r="G15" s="11" t="s">
        <v>410</v>
      </c>
      <c r="H15" s="11">
        <v>23097458.0735</v>
      </c>
    </row>
    <row r="16" spans="1:8" ht="12" customHeight="1" x14ac:dyDescent="0.25">
      <c r="A16" s="2" t="str">
        <f>"Jul "&amp;RIGHT(A6,4)</f>
        <v>Jul 2024</v>
      </c>
      <c r="B16" s="11">
        <v>8072671484</v>
      </c>
      <c r="C16" s="11">
        <v>246850166</v>
      </c>
      <c r="D16" s="11">
        <v>569578247.5</v>
      </c>
      <c r="E16" s="11">
        <v>24636852.790100001</v>
      </c>
      <c r="F16" s="11">
        <v>9544073.8776999991</v>
      </c>
      <c r="G16" s="11">
        <v>967104.15</v>
      </c>
      <c r="H16" s="11">
        <v>10511178.0277</v>
      </c>
    </row>
    <row r="17" spans="1:8" ht="12" customHeight="1" x14ac:dyDescent="0.25">
      <c r="A17" s="2" t="str">
        <f>"Aug "&amp;RIGHT(A6,4)</f>
        <v>Aug 2024</v>
      </c>
      <c r="B17" s="11">
        <v>8036646783</v>
      </c>
      <c r="C17" s="11">
        <v>246850166</v>
      </c>
      <c r="D17" s="11">
        <v>550469800.5</v>
      </c>
      <c r="E17" s="11">
        <v>25703229.760499999</v>
      </c>
      <c r="F17" s="11">
        <v>9335703.9210999999</v>
      </c>
      <c r="G17" s="11">
        <v>656460.80000000005</v>
      </c>
      <c r="H17" s="11">
        <v>9992164.7211000007</v>
      </c>
    </row>
    <row r="18" spans="1:8" ht="12" customHeight="1" x14ac:dyDescent="0.25">
      <c r="A18" s="2" t="str">
        <f>"Sep "&amp;RIGHT(A6,4)</f>
        <v>Sep 2024</v>
      </c>
      <c r="B18" s="11">
        <v>9591782845.6651001</v>
      </c>
      <c r="C18" s="11">
        <v>259847164</v>
      </c>
      <c r="D18" s="11">
        <v>701059344.95449996</v>
      </c>
      <c r="E18" s="11">
        <v>35838903.9793</v>
      </c>
      <c r="F18" s="11">
        <v>24071510.872099999</v>
      </c>
      <c r="G18" s="11">
        <v>549373.81999999995</v>
      </c>
      <c r="H18" s="11">
        <v>24620884.6921</v>
      </c>
    </row>
    <row r="19" spans="1:8" ht="12" customHeight="1" x14ac:dyDescent="0.25">
      <c r="A19" s="12" t="s">
        <v>55</v>
      </c>
      <c r="B19" s="13">
        <v>99896474053.6651</v>
      </c>
      <c r="C19" s="13">
        <v>3005303255</v>
      </c>
      <c r="D19" s="13">
        <v>7272412093.4545002</v>
      </c>
      <c r="E19" s="13">
        <v>384284671.2881</v>
      </c>
      <c r="F19" s="13">
        <v>154566098.63940001</v>
      </c>
      <c r="G19" s="13">
        <v>2248964.27</v>
      </c>
      <c r="H19" s="13">
        <v>156815062.90939999</v>
      </c>
    </row>
    <row r="20" spans="1:8" ht="12" customHeight="1" x14ac:dyDescent="0.25">
      <c r="A20" s="14" t="s">
        <v>412</v>
      </c>
      <c r="B20" s="15">
        <v>7876591858</v>
      </c>
      <c r="C20" s="15">
        <v>246850166</v>
      </c>
      <c r="D20" s="15">
        <v>1094148959</v>
      </c>
      <c r="E20" s="15">
        <v>26249317.394699998</v>
      </c>
      <c r="F20" s="15">
        <v>8598293.2383999992</v>
      </c>
      <c r="G20" s="15" t="s">
        <v>410</v>
      </c>
      <c r="H20" s="15">
        <v>8598293.2383999992</v>
      </c>
    </row>
    <row r="21" spans="1:8" ht="12" customHeight="1" x14ac:dyDescent="0.25">
      <c r="A21" s="3" t="str">
        <f>"FY "&amp;RIGHT(A6,4)+1</f>
        <v>FY 2025</v>
      </c>
    </row>
    <row r="22" spans="1:8" ht="12" customHeight="1" x14ac:dyDescent="0.25">
      <c r="A22" s="2" t="str">
        <f>"Oct "&amp;RIGHT(A6,4)</f>
        <v>Oct 2024</v>
      </c>
      <c r="B22" s="11">
        <v>8334666734.6412001</v>
      </c>
      <c r="C22" s="11" t="s">
        <v>410</v>
      </c>
      <c r="D22" s="11">
        <v>1197796951.1210999</v>
      </c>
      <c r="E22" s="11">
        <v>23643398.611400001</v>
      </c>
      <c r="F22" s="11">
        <v>7706348.6793999998</v>
      </c>
      <c r="G22" s="11">
        <v>112322.34</v>
      </c>
      <c r="H22" s="11">
        <v>7818671.0193999996</v>
      </c>
    </row>
    <row r="23" spans="1:8" ht="12" customHeight="1" x14ac:dyDescent="0.25">
      <c r="A23" s="2" t="str">
        <f>"Nov "&amp;RIGHT(A6,4)</f>
        <v>Nov 2024</v>
      </c>
      <c r="B23" s="11" t="s">
        <v>410</v>
      </c>
      <c r="C23" s="11" t="s">
        <v>410</v>
      </c>
      <c r="D23" s="11" t="s">
        <v>410</v>
      </c>
      <c r="E23" s="11" t="s">
        <v>410</v>
      </c>
      <c r="F23" s="11" t="s">
        <v>410</v>
      </c>
      <c r="G23" s="11" t="s">
        <v>410</v>
      </c>
      <c r="H23" s="11" t="s">
        <v>410</v>
      </c>
    </row>
    <row r="24" spans="1:8" ht="12" customHeight="1" x14ac:dyDescent="0.25">
      <c r="A24" s="2" t="str">
        <f>"Dec "&amp;RIGHT(A6,4)</f>
        <v>Dec 2024</v>
      </c>
      <c r="B24" s="11" t="s">
        <v>410</v>
      </c>
      <c r="C24" s="11" t="s">
        <v>410</v>
      </c>
      <c r="D24" s="11" t="s">
        <v>410</v>
      </c>
      <c r="E24" s="11" t="s">
        <v>410</v>
      </c>
      <c r="F24" s="11" t="s">
        <v>410</v>
      </c>
      <c r="G24" s="11" t="s">
        <v>410</v>
      </c>
      <c r="H24" s="11" t="s">
        <v>410</v>
      </c>
    </row>
    <row r="25" spans="1:8" ht="12" customHeight="1" x14ac:dyDescent="0.25">
      <c r="A25" s="2" t="str">
        <f>"Jan "&amp;RIGHT(A6,4)+1</f>
        <v>Jan 2025</v>
      </c>
      <c r="B25" s="11" t="s">
        <v>410</v>
      </c>
      <c r="C25" s="11" t="s">
        <v>410</v>
      </c>
      <c r="D25" s="11" t="s">
        <v>410</v>
      </c>
      <c r="E25" s="11" t="s">
        <v>410</v>
      </c>
      <c r="F25" s="11" t="s">
        <v>410</v>
      </c>
      <c r="G25" s="11" t="s">
        <v>410</v>
      </c>
      <c r="H25" s="11" t="s">
        <v>410</v>
      </c>
    </row>
    <row r="26" spans="1:8" ht="12" customHeight="1" x14ac:dyDescent="0.25">
      <c r="A26" s="2" t="str">
        <f>"Feb "&amp;RIGHT(A6,4)+1</f>
        <v>Feb 2025</v>
      </c>
      <c r="B26" s="11" t="s">
        <v>410</v>
      </c>
      <c r="C26" s="11" t="s">
        <v>410</v>
      </c>
      <c r="D26" s="11" t="s">
        <v>410</v>
      </c>
      <c r="E26" s="11" t="s">
        <v>410</v>
      </c>
      <c r="F26" s="11" t="s">
        <v>410</v>
      </c>
      <c r="G26" s="11" t="s">
        <v>410</v>
      </c>
      <c r="H26" s="11" t="s">
        <v>410</v>
      </c>
    </row>
    <row r="27" spans="1:8" ht="12" customHeight="1" x14ac:dyDescent="0.25">
      <c r="A27" s="2" t="str">
        <f>"Mar "&amp;RIGHT(A6,4)+1</f>
        <v>Mar 2025</v>
      </c>
      <c r="B27" s="11" t="s">
        <v>410</v>
      </c>
      <c r="C27" s="11" t="s">
        <v>410</v>
      </c>
      <c r="D27" s="11" t="s">
        <v>410</v>
      </c>
      <c r="E27" s="11" t="s">
        <v>410</v>
      </c>
      <c r="F27" s="11" t="s">
        <v>410</v>
      </c>
      <c r="G27" s="11" t="s">
        <v>410</v>
      </c>
      <c r="H27" s="11" t="s">
        <v>410</v>
      </c>
    </row>
    <row r="28" spans="1:8" ht="12" customHeight="1" x14ac:dyDescent="0.25">
      <c r="A28" s="2" t="str">
        <f>"Apr "&amp;RIGHT(A6,4)+1</f>
        <v>Apr 2025</v>
      </c>
      <c r="B28" s="11" t="s">
        <v>410</v>
      </c>
      <c r="C28" s="11" t="s">
        <v>410</v>
      </c>
      <c r="D28" s="11" t="s">
        <v>410</v>
      </c>
      <c r="E28" s="11" t="s">
        <v>410</v>
      </c>
      <c r="F28" s="11" t="s">
        <v>410</v>
      </c>
      <c r="G28" s="11" t="s">
        <v>410</v>
      </c>
      <c r="H28" s="11" t="s">
        <v>410</v>
      </c>
    </row>
    <row r="29" spans="1:8" ht="12" customHeight="1" x14ac:dyDescent="0.25">
      <c r="A29" s="2" t="str">
        <f>"May "&amp;RIGHT(A6,4)+1</f>
        <v>May 2025</v>
      </c>
      <c r="B29" s="11" t="s">
        <v>410</v>
      </c>
      <c r="C29" s="11" t="s">
        <v>410</v>
      </c>
      <c r="D29" s="11" t="s">
        <v>410</v>
      </c>
      <c r="E29" s="11" t="s">
        <v>410</v>
      </c>
      <c r="F29" s="11" t="s">
        <v>410</v>
      </c>
      <c r="G29" s="11" t="s">
        <v>410</v>
      </c>
      <c r="H29" s="11" t="s">
        <v>410</v>
      </c>
    </row>
    <row r="30" spans="1:8" ht="12" customHeight="1" x14ac:dyDescent="0.25">
      <c r="A30" s="2" t="str">
        <f>"Jun "&amp;RIGHT(A6,4)+1</f>
        <v>Jun 2025</v>
      </c>
      <c r="B30" s="11" t="s">
        <v>410</v>
      </c>
      <c r="C30" s="11" t="s">
        <v>410</v>
      </c>
      <c r="D30" s="11" t="s">
        <v>410</v>
      </c>
      <c r="E30" s="11" t="s">
        <v>410</v>
      </c>
      <c r="F30" s="11" t="s">
        <v>410</v>
      </c>
      <c r="G30" s="11" t="s">
        <v>410</v>
      </c>
      <c r="H30" s="11" t="s">
        <v>410</v>
      </c>
    </row>
    <row r="31" spans="1:8" ht="12" customHeight="1" x14ac:dyDescent="0.25">
      <c r="A31" s="2" t="str">
        <f>"Jul "&amp;RIGHT(A6,4)+1</f>
        <v>Jul 2025</v>
      </c>
      <c r="B31" s="11" t="s">
        <v>410</v>
      </c>
      <c r="C31" s="11" t="s">
        <v>410</v>
      </c>
      <c r="D31" s="11" t="s">
        <v>410</v>
      </c>
      <c r="E31" s="11" t="s">
        <v>410</v>
      </c>
      <c r="F31" s="11" t="s">
        <v>410</v>
      </c>
      <c r="G31" s="11" t="s">
        <v>410</v>
      </c>
      <c r="H31" s="11" t="s">
        <v>410</v>
      </c>
    </row>
    <row r="32" spans="1:8" ht="12" customHeight="1" x14ac:dyDescent="0.25">
      <c r="A32" s="2" t="str">
        <f>"Aug "&amp;RIGHT(A6,4)+1</f>
        <v>Aug 2025</v>
      </c>
      <c r="B32" s="11" t="s">
        <v>410</v>
      </c>
      <c r="C32" s="11" t="s">
        <v>410</v>
      </c>
      <c r="D32" s="11" t="s">
        <v>410</v>
      </c>
      <c r="E32" s="11" t="s">
        <v>410</v>
      </c>
      <c r="F32" s="11" t="s">
        <v>410</v>
      </c>
      <c r="G32" s="11" t="s">
        <v>410</v>
      </c>
      <c r="H32" s="11" t="s">
        <v>410</v>
      </c>
    </row>
    <row r="33" spans="1:8" ht="12" customHeight="1" x14ac:dyDescent="0.25">
      <c r="A33" s="2" t="str">
        <f>"Sep "&amp;RIGHT(A6,4)+1</f>
        <v>Sep 2025</v>
      </c>
      <c r="B33" s="11" t="s">
        <v>410</v>
      </c>
      <c r="C33" s="11" t="s">
        <v>410</v>
      </c>
      <c r="D33" s="11" t="s">
        <v>410</v>
      </c>
      <c r="E33" s="11" t="s">
        <v>410</v>
      </c>
      <c r="F33" s="11" t="s">
        <v>410</v>
      </c>
      <c r="G33" s="11" t="s">
        <v>410</v>
      </c>
      <c r="H33" s="11" t="s">
        <v>410</v>
      </c>
    </row>
    <row r="34" spans="1:8" ht="12" customHeight="1" x14ac:dyDescent="0.25">
      <c r="A34" s="12" t="s">
        <v>55</v>
      </c>
      <c r="B34" s="13">
        <v>8334666734.6412001</v>
      </c>
      <c r="C34" s="13" t="s">
        <v>410</v>
      </c>
      <c r="D34" s="13">
        <v>1197796951.1210999</v>
      </c>
      <c r="E34" s="13">
        <v>23643398.611400001</v>
      </c>
      <c r="F34" s="13">
        <v>7706348.6793999998</v>
      </c>
      <c r="G34" s="13">
        <v>112322.34</v>
      </c>
      <c r="H34" s="13">
        <v>7818671.0193999996</v>
      </c>
    </row>
    <row r="35" spans="1:8" ht="12" customHeight="1" x14ac:dyDescent="0.25">
      <c r="A35" s="14" t="str">
        <f>"Total "&amp;MID(A20,7,LEN(A20)-13)&amp;" Months"</f>
        <v>Total 1 Months</v>
      </c>
      <c r="B35" s="15">
        <v>8334666734.6412001</v>
      </c>
      <c r="C35" s="15" t="s">
        <v>410</v>
      </c>
      <c r="D35" s="15">
        <v>1197796951.1210999</v>
      </c>
      <c r="E35" s="15">
        <v>23643398.611400001</v>
      </c>
      <c r="F35" s="15">
        <v>7706348.6793999998</v>
      </c>
      <c r="G35" s="15">
        <v>112322.34</v>
      </c>
      <c r="H35" s="15">
        <v>7818671.0193999996</v>
      </c>
    </row>
    <row r="36" spans="1:8" ht="12" customHeight="1" x14ac:dyDescent="0.25">
      <c r="A36" s="83"/>
      <c r="B36" s="83"/>
      <c r="C36" s="83"/>
      <c r="D36" s="83"/>
      <c r="E36" s="83"/>
      <c r="F36" s="83"/>
      <c r="G36" s="83"/>
      <c r="H36" s="83"/>
    </row>
    <row r="37" spans="1:8" ht="84" customHeight="1" x14ac:dyDescent="0.25">
      <c r="A37" s="85" t="s">
        <v>397</v>
      </c>
      <c r="B37" s="85"/>
      <c r="C37" s="85"/>
      <c r="D37" s="85"/>
      <c r="E37" s="85"/>
      <c r="F37" s="85"/>
      <c r="G37" s="85"/>
      <c r="H37" s="85"/>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90" t="s">
        <v>421</v>
      </c>
      <c r="B1" s="90"/>
      <c r="C1" s="90"/>
      <c r="D1" s="90"/>
      <c r="E1" s="90"/>
      <c r="F1" s="90"/>
      <c r="G1" s="90"/>
      <c r="H1" s="90"/>
      <c r="I1" s="81">
        <v>45667</v>
      </c>
    </row>
    <row r="2" spans="1:9" ht="12" customHeight="1" x14ac:dyDescent="0.25">
      <c r="A2" s="92" t="s">
        <v>262</v>
      </c>
      <c r="B2" s="92"/>
      <c r="C2" s="92"/>
      <c r="D2" s="92"/>
      <c r="E2" s="92"/>
      <c r="F2" s="92"/>
      <c r="G2" s="92"/>
      <c r="H2" s="92"/>
      <c r="I2" s="1"/>
    </row>
    <row r="3" spans="1:9" ht="24" customHeight="1" x14ac:dyDescent="0.25">
      <c r="A3" s="94" t="s">
        <v>50</v>
      </c>
      <c r="B3" s="89" t="s">
        <v>263</v>
      </c>
      <c r="C3" s="89"/>
      <c r="D3" s="89"/>
      <c r="E3" s="89"/>
      <c r="F3" s="89"/>
      <c r="G3" s="89"/>
      <c r="H3" s="87"/>
      <c r="I3" s="88" t="s">
        <v>52</v>
      </c>
    </row>
    <row r="4" spans="1:9" ht="24" customHeight="1" x14ac:dyDescent="0.25">
      <c r="A4" s="95"/>
      <c r="B4" s="10" t="s">
        <v>186</v>
      </c>
      <c r="C4" s="10" t="s">
        <v>187</v>
      </c>
      <c r="D4" s="10" t="s">
        <v>188</v>
      </c>
      <c r="E4" s="10" t="s">
        <v>171</v>
      </c>
      <c r="F4" s="10" t="s">
        <v>189</v>
      </c>
      <c r="G4" s="10" t="s">
        <v>190</v>
      </c>
      <c r="H4" s="10" t="s">
        <v>55</v>
      </c>
      <c r="I4" s="89"/>
    </row>
    <row r="5" spans="1:9" ht="12" customHeight="1" x14ac:dyDescent="0.25">
      <c r="A5" s="1"/>
      <c r="B5" s="83" t="str">
        <f>REPT("-",90)&amp;" Dollars "&amp;REPT("-",90)</f>
        <v>------------------------------------------------------------------------------------------ Dollars ------------------------------------------------------------------------------------------</v>
      </c>
      <c r="C5" s="83"/>
      <c r="D5" s="83"/>
      <c r="E5" s="83"/>
      <c r="F5" s="83"/>
      <c r="G5" s="83"/>
      <c r="H5" s="83"/>
      <c r="I5" s="83"/>
    </row>
    <row r="6" spans="1:9" ht="12" customHeight="1" x14ac:dyDescent="0.25">
      <c r="A6" s="3" t="s">
        <v>411</v>
      </c>
    </row>
    <row r="7" spans="1:9" ht="12" customHeight="1" x14ac:dyDescent="0.25">
      <c r="A7" s="2" t="str">
        <f>"Oct "&amp;RIGHT(A6,4)-1</f>
        <v>Oct 2023</v>
      </c>
      <c r="B7" s="11">
        <v>2015935995.7249999</v>
      </c>
      <c r="C7" s="11" t="s">
        <v>410</v>
      </c>
      <c r="D7" s="11">
        <v>642130506.70000005</v>
      </c>
      <c r="E7" s="11">
        <v>356631951.13999999</v>
      </c>
      <c r="F7" s="11">
        <v>109905.91</v>
      </c>
      <c r="G7" s="11" t="s">
        <v>410</v>
      </c>
      <c r="H7" s="11">
        <v>3014808359.4749999</v>
      </c>
      <c r="I7" s="11">
        <v>489700.61249999999</v>
      </c>
    </row>
    <row r="8" spans="1:9" ht="12" customHeight="1" x14ac:dyDescent="0.25">
      <c r="A8" s="2" t="str">
        <f>"Nov "&amp;RIGHT(A6,4)-1</f>
        <v>Nov 2023</v>
      </c>
      <c r="B8" s="11">
        <v>1723611760.5150001</v>
      </c>
      <c r="C8" s="11" t="s">
        <v>410</v>
      </c>
      <c r="D8" s="11">
        <v>560232191.25999999</v>
      </c>
      <c r="E8" s="11">
        <v>320301145.26999998</v>
      </c>
      <c r="F8" s="11">
        <v>249447.67999999999</v>
      </c>
      <c r="G8" s="11" t="s">
        <v>410</v>
      </c>
      <c r="H8" s="11">
        <v>2604394544.7249999</v>
      </c>
      <c r="I8" s="11">
        <v>424355.71</v>
      </c>
    </row>
    <row r="9" spans="1:9" ht="12" customHeight="1" x14ac:dyDescent="0.25">
      <c r="A9" s="2" t="str">
        <f>"Dec "&amp;RIGHT(A6,4)-1</f>
        <v>Dec 2023</v>
      </c>
      <c r="B9" s="11">
        <v>1362471937.2950001</v>
      </c>
      <c r="C9" s="11" t="s">
        <v>410</v>
      </c>
      <c r="D9" s="11">
        <v>438515526.16000003</v>
      </c>
      <c r="E9" s="11">
        <v>356388915.67000002</v>
      </c>
      <c r="F9" s="11">
        <v>3075790.65</v>
      </c>
      <c r="G9" s="11">
        <v>141606785</v>
      </c>
      <c r="H9" s="11">
        <v>2302058954.7750001</v>
      </c>
      <c r="I9" s="11">
        <v>336731.64250000002</v>
      </c>
    </row>
    <row r="10" spans="1:9" ht="12" customHeight="1" x14ac:dyDescent="0.25">
      <c r="A10" s="2" t="str">
        <f>"Jan "&amp;RIGHT(A6,4)</f>
        <v>Jan 2024</v>
      </c>
      <c r="B10" s="11">
        <v>1703167103.095</v>
      </c>
      <c r="C10" s="11" t="s">
        <v>410</v>
      </c>
      <c r="D10" s="11">
        <v>517391494.85000002</v>
      </c>
      <c r="E10" s="11">
        <v>327045915.38</v>
      </c>
      <c r="F10" s="11">
        <v>230696.36</v>
      </c>
      <c r="G10" s="11" t="s">
        <v>410</v>
      </c>
      <c r="H10" s="11">
        <v>2547835209.6849999</v>
      </c>
      <c r="I10" s="11">
        <v>398948.72249999997</v>
      </c>
    </row>
    <row r="11" spans="1:9" ht="12" customHeight="1" x14ac:dyDescent="0.25">
      <c r="A11" s="2" t="str">
        <f>"Feb "&amp;RIGHT(A6,4)</f>
        <v>Feb 2024</v>
      </c>
      <c r="B11" s="11">
        <v>1859447530.2850001</v>
      </c>
      <c r="C11" s="11" t="s">
        <v>410</v>
      </c>
      <c r="D11" s="11">
        <v>610631823.41999996</v>
      </c>
      <c r="E11" s="11">
        <v>351423454.54000002</v>
      </c>
      <c r="F11" s="11">
        <v>118841.91</v>
      </c>
      <c r="G11" s="11" t="s">
        <v>410</v>
      </c>
      <c r="H11" s="11">
        <v>2821621650.1550002</v>
      </c>
      <c r="I11" s="11">
        <v>457503.04249999998</v>
      </c>
    </row>
    <row r="12" spans="1:9" ht="12" customHeight="1" x14ac:dyDescent="0.25">
      <c r="A12" s="2" t="str">
        <f>"Mar "&amp;RIGHT(A6,4)</f>
        <v>Mar 2024</v>
      </c>
      <c r="B12" s="11">
        <v>1643889887.2149999</v>
      </c>
      <c r="C12" s="11" t="s">
        <v>410</v>
      </c>
      <c r="D12" s="11">
        <v>545354618.39999998</v>
      </c>
      <c r="E12" s="11">
        <v>410704679.86000001</v>
      </c>
      <c r="F12" s="11">
        <v>3094676.13</v>
      </c>
      <c r="G12" s="11">
        <v>142453582</v>
      </c>
      <c r="H12" s="11">
        <v>2745497443.605</v>
      </c>
      <c r="I12" s="11">
        <v>392654.1</v>
      </c>
    </row>
    <row r="13" spans="1:9" ht="12" customHeight="1" x14ac:dyDescent="0.25">
      <c r="A13" s="2" t="str">
        <f>"Apr "&amp;RIGHT(A6,4)</f>
        <v>Apr 2024</v>
      </c>
      <c r="B13" s="11">
        <v>1840562681.2049999</v>
      </c>
      <c r="C13" s="11" t="s">
        <v>410</v>
      </c>
      <c r="D13" s="11">
        <v>623914887.02999997</v>
      </c>
      <c r="E13" s="11">
        <v>368555586.14999998</v>
      </c>
      <c r="F13" s="11">
        <v>144643.71</v>
      </c>
      <c r="G13" s="11" t="s">
        <v>410</v>
      </c>
      <c r="H13" s="11">
        <v>2833177798.0949998</v>
      </c>
      <c r="I13" s="11">
        <v>468795.495</v>
      </c>
    </row>
    <row r="14" spans="1:9" ht="12" customHeight="1" x14ac:dyDescent="0.25">
      <c r="A14" s="2" t="str">
        <f>"May "&amp;RIGHT(A6,4)</f>
        <v>May 2024</v>
      </c>
      <c r="B14" s="11">
        <v>1732646357.3499999</v>
      </c>
      <c r="C14" s="11" t="s">
        <v>410</v>
      </c>
      <c r="D14" s="11">
        <v>610318955.84000003</v>
      </c>
      <c r="E14" s="11">
        <v>358345758.80000001</v>
      </c>
      <c r="F14" s="11">
        <v>7290005.8600000003</v>
      </c>
      <c r="G14" s="11" t="s">
        <v>410</v>
      </c>
      <c r="H14" s="11">
        <v>2708601077.8499999</v>
      </c>
      <c r="I14" s="11">
        <v>455659.6825</v>
      </c>
    </row>
    <row r="15" spans="1:9" ht="12" customHeight="1" x14ac:dyDescent="0.25">
      <c r="A15" s="2" t="str">
        <f>"Jun "&amp;RIGHT(A6,4)</f>
        <v>Jun 2024</v>
      </c>
      <c r="B15" s="11">
        <v>372000898.16000003</v>
      </c>
      <c r="C15" s="11" t="s">
        <v>410</v>
      </c>
      <c r="D15" s="11">
        <v>133428798.03</v>
      </c>
      <c r="E15" s="11">
        <v>312149682.31999999</v>
      </c>
      <c r="F15" s="11">
        <v>212367316.33000001</v>
      </c>
      <c r="G15" s="11">
        <v>135684571</v>
      </c>
      <c r="H15" s="11">
        <v>1165631265.8399999</v>
      </c>
      <c r="I15" s="11">
        <v>221990.0325</v>
      </c>
    </row>
    <row r="16" spans="1:9" ht="12" customHeight="1" x14ac:dyDescent="0.25">
      <c r="A16" s="2" t="str">
        <f>"Jul "&amp;RIGHT(A6,4)</f>
        <v>Jul 2024</v>
      </c>
      <c r="B16" s="11">
        <v>231900261.97</v>
      </c>
      <c r="C16" s="11" t="s">
        <v>410</v>
      </c>
      <c r="D16" s="11">
        <v>35010562.460000001</v>
      </c>
      <c r="E16" s="11">
        <v>231278648.47</v>
      </c>
      <c r="F16" s="11">
        <v>290735323.54000002</v>
      </c>
      <c r="G16" s="11" t="s">
        <v>410</v>
      </c>
      <c r="H16" s="11">
        <v>788924796.44000006</v>
      </c>
      <c r="I16" s="11">
        <v>333590.25</v>
      </c>
    </row>
    <row r="17" spans="1:9" ht="12" customHeight="1" x14ac:dyDescent="0.25">
      <c r="A17" s="2" t="str">
        <f>"Aug "&amp;RIGHT(A6,4)</f>
        <v>Aug 2024</v>
      </c>
      <c r="B17" s="11">
        <v>1233884643.53</v>
      </c>
      <c r="C17" s="11" t="s">
        <v>410</v>
      </c>
      <c r="D17" s="11">
        <v>355635465.32999998</v>
      </c>
      <c r="E17" s="11">
        <v>285061738.58999997</v>
      </c>
      <c r="F17" s="11">
        <v>109483133.04000001</v>
      </c>
      <c r="G17" s="11" t="s">
        <v>410</v>
      </c>
      <c r="H17" s="11">
        <v>1984064980.49</v>
      </c>
      <c r="I17" s="11">
        <v>241146.22</v>
      </c>
    </row>
    <row r="18" spans="1:9" ht="12" customHeight="1" x14ac:dyDescent="0.25">
      <c r="A18" s="2" t="str">
        <f>"Sep "&amp;RIGHT(A6,4)</f>
        <v>Sep 2024</v>
      </c>
      <c r="B18" s="11">
        <v>2048109965.74</v>
      </c>
      <c r="C18" s="11" t="s">
        <v>410</v>
      </c>
      <c r="D18" s="11">
        <v>653731466.79999995</v>
      </c>
      <c r="E18" s="11">
        <v>402720085.76999998</v>
      </c>
      <c r="F18" s="11">
        <v>55350888.240000002</v>
      </c>
      <c r="G18" s="11">
        <v>155138232.33329999</v>
      </c>
      <c r="H18" s="11">
        <v>3315050638.8832998</v>
      </c>
      <c r="I18" s="11">
        <v>460046.42</v>
      </c>
    </row>
    <row r="19" spans="1:9" ht="12" customHeight="1" x14ac:dyDescent="0.25">
      <c r="A19" s="12" t="s">
        <v>55</v>
      </c>
      <c r="B19" s="13">
        <v>17767629022.084999</v>
      </c>
      <c r="C19" s="13" t="s">
        <v>410</v>
      </c>
      <c r="D19" s="13">
        <v>5726296296.2799997</v>
      </c>
      <c r="E19" s="13">
        <v>4080607561.96</v>
      </c>
      <c r="F19" s="13">
        <v>682250669.36000001</v>
      </c>
      <c r="G19" s="13">
        <v>574883170.33329999</v>
      </c>
      <c r="H19" s="13">
        <v>28831666720.018299</v>
      </c>
      <c r="I19" s="13">
        <v>4681121.93</v>
      </c>
    </row>
    <row r="20" spans="1:9" ht="12" customHeight="1" x14ac:dyDescent="0.25">
      <c r="A20" s="14" t="s">
        <v>412</v>
      </c>
      <c r="B20" s="15">
        <v>2015935995.7249999</v>
      </c>
      <c r="C20" s="15" t="s">
        <v>410</v>
      </c>
      <c r="D20" s="15">
        <v>642130506.70000005</v>
      </c>
      <c r="E20" s="15">
        <v>356631951.13999999</v>
      </c>
      <c r="F20" s="15">
        <v>109905.91</v>
      </c>
      <c r="G20" s="15" t="s">
        <v>410</v>
      </c>
      <c r="H20" s="15">
        <v>3014808359.4749999</v>
      </c>
      <c r="I20" s="15">
        <v>489700.61249999999</v>
      </c>
    </row>
    <row r="21" spans="1:9" ht="12" customHeight="1" x14ac:dyDescent="0.25">
      <c r="A21" s="3" t="str">
        <f>"FY "&amp;RIGHT(A6,4)+1</f>
        <v>FY 2025</v>
      </c>
    </row>
    <row r="22" spans="1:9" ht="12" customHeight="1" x14ac:dyDescent="0.25">
      <c r="A22" s="2" t="str">
        <f>"Oct "&amp;RIGHT(A6,4)</f>
        <v>Oct 2024</v>
      </c>
      <c r="B22" s="11">
        <v>2177103803.77</v>
      </c>
      <c r="C22" s="11" t="s">
        <v>410</v>
      </c>
      <c r="D22" s="11">
        <v>687493266.59000003</v>
      </c>
      <c r="E22" s="11">
        <v>351913420.64999998</v>
      </c>
      <c r="F22" s="11">
        <v>409928.62</v>
      </c>
      <c r="G22" s="11" t="s">
        <v>410</v>
      </c>
      <c r="H22" s="11">
        <v>3216920419.6300001</v>
      </c>
      <c r="I22" s="11">
        <v>497147.44</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2177103803.77</v>
      </c>
      <c r="C34" s="13" t="s">
        <v>410</v>
      </c>
      <c r="D34" s="13">
        <v>687493266.59000003</v>
      </c>
      <c r="E34" s="13">
        <v>351913420.64999998</v>
      </c>
      <c r="F34" s="13">
        <v>409928.62</v>
      </c>
      <c r="G34" s="13" t="s">
        <v>410</v>
      </c>
      <c r="H34" s="13">
        <v>3216920419.6300001</v>
      </c>
      <c r="I34" s="13">
        <v>497147.44</v>
      </c>
    </row>
    <row r="35" spans="1:9" ht="12" customHeight="1" x14ac:dyDescent="0.25">
      <c r="A35" s="14" t="str">
        <f>"Total "&amp;MID(A20,7,LEN(A20)-13)&amp;" Months"</f>
        <v>Total 1 Months</v>
      </c>
      <c r="B35" s="15">
        <v>2177103803.77</v>
      </c>
      <c r="C35" s="15" t="s">
        <v>410</v>
      </c>
      <c r="D35" s="15">
        <v>687493266.59000003</v>
      </c>
      <c r="E35" s="15">
        <v>351913420.64999998</v>
      </c>
      <c r="F35" s="15">
        <v>409928.62</v>
      </c>
      <c r="G35" s="15" t="s">
        <v>410</v>
      </c>
      <c r="H35" s="15">
        <v>3216920419.6300001</v>
      </c>
      <c r="I35" s="15">
        <v>497147.44</v>
      </c>
    </row>
    <row r="36" spans="1:9" ht="12" customHeight="1" x14ac:dyDescent="0.25">
      <c r="A36" s="83"/>
      <c r="B36" s="83"/>
      <c r="C36" s="83"/>
      <c r="D36" s="83"/>
      <c r="E36" s="83"/>
      <c r="F36" s="83"/>
      <c r="G36" s="83"/>
      <c r="H36" s="83"/>
      <c r="I36" s="83"/>
    </row>
    <row r="37" spans="1:9" ht="261.75" customHeight="1" x14ac:dyDescent="0.25">
      <c r="A37" s="85" t="s">
        <v>399</v>
      </c>
      <c r="B37" s="85"/>
      <c r="C37" s="85"/>
      <c r="D37" s="85"/>
      <c r="E37" s="85"/>
      <c r="F37" s="85"/>
      <c r="G37" s="85"/>
      <c r="H37" s="85"/>
      <c r="I37" s="85"/>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5" x14ac:dyDescent="0.25"/>
  <cols>
    <col min="1" max="1" width="12.1796875" customWidth="1"/>
    <col min="2" max="5" width="11.453125" customWidth="1"/>
    <col min="6" max="7" width="12.54296875" customWidth="1"/>
    <col min="8" max="8" width="15.54296875" customWidth="1"/>
    <col min="9" max="9" width="19.453125" customWidth="1"/>
  </cols>
  <sheetData>
    <row r="1" spans="1:9" ht="12" customHeight="1" x14ac:dyDescent="0.3">
      <c r="A1" s="90" t="s">
        <v>421</v>
      </c>
      <c r="B1" s="90"/>
      <c r="C1" s="90"/>
      <c r="D1" s="90"/>
      <c r="E1" s="90"/>
      <c r="F1" s="90"/>
      <c r="G1" s="90"/>
      <c r="H1" s="91"/>
      <c r="I1" s="81">
        <v>45667</v>
      </c>
    </row>
    <row r="2" spans="1:9" ht="12" customHeight="1" x14ac:dyDescent="0.25">
      <c r="A2" s="92" t="s">
        <v>264</v>
      </c>
      <c r="B2" s="92"/>
      <c r="C2" s="92"/>
      <c r="D2" s="92"/>
      <c r="E2" s="92"/>
      <c r="F2" s="92"/>
      <c r="G2" s="92"/>
      <c r="H2" s="5"/>
      <c r="I2" s="1"/>
    </row>
    <row r="3" spans="1:9" ht="24" customHeight="1" x14ac:dyDescent="0.25">
      <c r="A3" s="94" t="s">
        <v>50</v>
      </c>
      <c r="B3" s="86" t="s">
        <v>265</v>
      </c>
      <c r="C3" s="86" t="s">
        <v>266</v>
      </c>
      <c r="D3" s="86" t="s">
        <v>141</v>
      </c>
      <c r="E3" s="86" t="s">
        <v>191</v>
      </c>
      <c r="F3" s="86" t="s">
        <v>384</v>
      </c>
      <c r="G3" s="86" t="s">
        <v>331</v>
      </c>
      <c r="H3" s="86" t="s">
        <v>385</v>
      </c>
      <c r="I3" s="88" t="s">
        <v>332</v>
      </c>
    </row>
    <row r="4" spans="1:9" ht="24" customHeight="1" x14ac:dyDescent="0.25">
      <c r="A4" s="95"/>
      <c r="B4" s="87"/>
      <c r="C4" s="87"/>
      <c r="D4" s="87"/>
      <c r="E4" s="87"/>
      <c r="F4" s="87"/>
      <c r="G4" s="87"/>
      <c r="H4" s="87"/>
      <c r="I4" s="89"/>
    </row>
    <row r="5" spans="1:9" ht="12" customHeight="1" x14ac:dyDescent="0.25">
      <c r="A5" s="1"/>
      <c r="B5" s="83" t="str">
        <f>REPT("-",79)&amp;" Dollars "&amp;REPT("-",79)</f>
        <v>------------------------------------------------------------------------------- Dollars -------------------------------------------------------------------------------</v>
      </c>
      <c r="C5" s="83"/>
      <c r="D5" s="83"/>
      <c r="E5" s="83"/>
      <c r="F5" s="83"/>
      <c r="G5" s="83"/>
      <c r="H5" s="83"/>
      <c r="I5" s="83"/>
    </row>
    <row r="6" spans="1:9" ht="12" customHeight="1" x14ac:dyDescent="0.25">
      <c r="A6" s="3" t="s">
        <v>411</v>
      </c>
    </row>
    <row r="7" spans="1:9" ht="12" customHeight="1" x14ac:dyDescent="0.25">
      <c r="A7" s="2" t="str">
        <f>"Oct "&amp;RIGHT(A6,4)-1</f>
        <v>Oct 2023</v>
      </c>
      <c r="B7" s="11" t="s">
        <v>410</v>
      </c>
      <c r="C7" s="11" t="s">
        <v>410</v>
      </c>
      <c r="D7" s="11" t="s">
        <v>410</v>
      </c>
      <c r="E7" s="11" t="s">
        <v>410</v>
      </c>
      <c r="F7" s="11">
        <v>264760602.53999999</v>
      </c>
      <c r="G7" s="11">
        <v>8761175</v>
      </c>
      <c r="H7" s="11" t="s">
        <v>410</v>
      </c>
      <c r="I7" s="11">
        <v>12541258431.260599</v>
      </c>
    </row>
    <row r="8" spans="1:9" ht="12" customHeight="1" x14ac:dyDescent="0.25">
      <c r="A8" s="2" t="str">
        <f>"Nov "&amp;RIGHT(A6,4)-1</f>
        <v>Nov 2023</v>
      </c>
      <c r="B8" s="11" t="s">
        <v>410</v>
      </c>
      <c r="C8" s="11" t="s">
        <v>410</v>
      </c>
      <c r="D8" s="11" t="s">
        <v>410</v>
      </c>
      <c r="E8" s="11" t="s">
        <v>410</v>
      </c>
      <c r="F8" s="11">
        <v>213931127.71000001</v>
      </c>
      <c r="G8" s="11">
        <v>16758395</v>
      </c>
      <c r="H8" s="11" t="s">
        <v>410</v>
      </c>
      <c r="I8" s="11">
        <v>11440684795.6371</v>
      </c>
    </row>
    <row r="9" spans="1:9" ht="12" customHeight="1" x14ac:dyDescent="0.25">
      <c r="A9" s="2" t="str">
        <f>"Dec "&amp;RIGHT(A6,4)-1</f>
        <v>Dec 2023</v>
      </c>
      <c r="B9" s="11" t="s">
        <v>410</v>
      </c>
      <c r="C9" s="11" t="s">
        <v>410</v>
      </c>
      <c r="D9" s="11" t="s">
        <v>410</v>
      </c>
      <c r="E9" s="11" t="s">
        <v>410</v>
      </c>
      <c r="F9" s="11">
        <v>199890032.31999999</v>
      </c>
      <c r="G9" s="11">
        <v>12838542</v>
      </c>
      <c r="H9" s="11" t="s">
        <v>410</v>
      </c>
      <c r="I9" s="11">
        <v>12718961405.255199</v>
      </c>
    </row>
    <row r="10" spans="1:9" ht="12" customHeight="1" x14ac:dyDescent="0.25">
      <c r="A10" s="2" t="str">
        <f>"Jan "&amp;RIGHT(A6,4)</f>
        <v>Jan 2024</v>
      </c>
      <c r="B10" s="11" t="s">
        <v>410</v>
      </c>
      <c r="C10" s="11" t="s">
        <v>410</v>
      </c>
      <c r="D10" s="11" t="s">
        <v>410</v>
      </c>
      <c r="E10" s="11" t="s">
        <v>410</v>
      </c>
      <c r="F10" s="11">
        <v>163115760.66</v>
      </c>
      <c r="G10" s="11">
        <v>14170363</v>
      </c>
      <c r="H10" s="11" t="s">
        <v>410</v>
      </c>
      <c r="I10" s="11">
        <v>11368834737.6439</v>
      </c>
    </row>
    <row r="11" spans="1:9" ht="12" customHeight="1" x14ac:dyDescent="0.25">
      <c r="A11" s="2" t="str">
        <f>"Feb "&amp;RIGHT(A6,4)</f>
        <v>Feb 2024</v>
      </c>
      <c r="B11" s="11" t="s">
        <v>410</v>
      </c>
      <c r="C11" s="11" t="s">
        <v>410</v>
      </c>
      <c r="D11" s="11" t="s">
        <v>410</v>
      </c>
      <c r="E11" s="11" t="s">
        <v>410</v>
      </c>
      <c r="F11" s="11">
        <v>157404464.28999999</v>
      </c>
      <c r="G11" s="11">
        <v>15001848</v>
      </c>
      <c r="H11" s="11" t="s">
        <v>410</v>
      </c>
      <c r="I11" s="11">
        <v>11382111936.8955</v>
      </c>
    </row>
    <row r="12" spans="1:9" ht="12" customHeight="1" x14ac:dyDescent="0.25">
      <c r="A12" s="2" t="str">
        <f>"Mar "&amp;RIGHT(A6,4)</f>
        <v>Mar 2024</v>
      </c>
      <c r="B12" s="11" t="s">
        <v>410</v>
      </c>
      <c r="C12" s="11" t="s">
        <v>410</v>
      </c>
      <c r="D12" s="11" t="s">
        <v>410</v>
      </c>
      <c r="E12" s="11" t="s">
        <v>410</v>
      </c>
      <c r="F12" s="11">
        <v>184467804.93000001</v>
      </c>
      <c r="G12" s="11">
        <v>13552679</v>
      </c>
      <c r="H12" s="11" t="s">
        <v>410</v>
      </c>
      <c r="I12" s="11">
        <v>12919511658.1467</v>
      </c>
    </row>
    <row r="13" spans="1:9" ht="12" customHeight="1" x14ac:dyDescent="0.25">
      <c r="A13" s="2" t="str">
        <f>"Apr "&amp;RIGHT(A6,4)</f>
        <v>Apr 2024</v>
      </c>
      <c r="B13" s="11" t="s">
        <v>410</v>
      </c>
      <c r="C13" s="11" t="s">
        <v>410</v>
      </c>
      <c r="D13" s="11" t="s">
        <v>410</v>
      </c>
      <c r="E13" s="11" t="s">
        <v>410</v>
      </c>
      <c r="F13" s="11">
        <v>202608448.24000001</v>
      </c>
      <c r="G13" s="11">
        <v>13823534</v>
      </c>
      <c r="H13" s="11" t="s">
        <v>410</v>
      </c>
      <c r="I13" s="11">
        <v>11475959385.023399</v>
      </c>
    </row>
    <row r="14" spans="1:9" ht="12" customHeight="1" x14ac:dyDescent="0.25">
      <c r="A14" s="2" t="str">
        <f>"May "&amp;RIGHT(A6,4)</f>
        <v>May 2024</v>
      </c>
      <c r="B14" s="11" t="s">
        <v>410</v>
      </c>
      <c r="C14" s="11" t="s">
        <v>410</v>
      </c>
      <c r="D14" s="11" t="s">
        <v>410</v>
      </c>
      <c r="E14" s="11" t="s">
        <v>410</v>
      </c>
      <c r="F14" s="11">
        <v>181528938.87</v>
      </c>
      <c r="G14" s="11">
        <v>10732271</v>
      </c>
      <c r="H14" s="11" t="s">
        <v>410</v>
      </c>
      <c r="I14" s="11">
        <v>11481066125.314699</v>
      </c>
    </row>
    <row r="15" spans="1:9" ht="12" customHeight="1" x14ac:dyDescent="0.25">
      <c r="A15" s="2" t="str">
        <f>"Jun "&amp;RIGHT(A6,4)</f>
        <v>Jun 2024</v>
      </c>
      <c r="B15" s="11" t="s">
        <v>410</v>
      </c>
      <c r="C15" s="11" t="s">
        <v>410</v>
      </c>
      <c r="D15" s="11" t="s">
        <v>410</v>
      </c>
      <c r="E15" s="11" t="s">
        <v>410</v>
      </c>
      <c r="F15" s="11">
        <v>232606702.47</v>
      </c>
      <c r="G15" s="11">
        <v>15163759</v>
      </c>
      <c r="H15" s="11" t="s">
        <v>410</v>
      </c>
      <c r="I15" s="11">
        <v>11648230536.8246</v>
      </c>
    </row>
    <row r="16" spans="1:9" ht="12" customHeight="1" x14ac:dyDescent="0.25">
      <c r="A16" s="2" t="str">
        <f>"Jul "&amp;RIGHT(A6,4)</f>
        <v>Jul 2024</v>
      </c>
      <c r="B16" s="11" t="s">
        <v>410</v>
      </c>
      <c r="C16" s="11" t="s">
        <v>410</v>
      </c>
      <c r="D16" s="11" t="s">
        <v>410</v>
      </c>
      <c r="E16" s="11" t="s">
        <v>410</v>
      </c>
      <c r="F16" s="11">
        <v>187979196.36000001</v>
      </c>
      <c r="G16" s="11">
        <v>21101578</v>
      </c>
      <c r="H16" s="11" t="s">
        <v>410</v>
      </c>
      <c r="I16" s="11">
        <v>9922587089.3677998</v>
      </c>
    </row>
    <row r="17" spans="1:9" ht="12" customHeight="1" x14ac:dyDescent="0.25">
      <c r="A17" s="2" t="str">
        <f>"Aug "&amp;RIGHT(A6,4)</f>
        <v>Aug 2024</v>
      </c>
      <c r="B17" s="11" t="s">
        <v>410</v>
      </c>
      <c r="C17" s="11" t="s">
        <v>410</v>
      </c>
      <c r="D17" s="11" t="s">
        <v>410</v>
      </c>
      <c r="E17" s="11" t="s">
        <v>410</v>
      </c>
      <c r="F17" s="11">
        <v>218987006.75999999</v>
      </c>
      <c r="G17" s="11">
        <v>2893326</v>
      </c>
      <c r="H17" s="11" t="s">
        <v>410</v>
      </c>
      <c r="I17" s="11">
        <v>11075848603.451599</v>
      </c>
    </row>
    <row r="18" spans="1:9" ht="12" customHeight="1" x14ac:dyDescent="0.25">
      <c r="A18" s="2" t="str">
        <f>"Sep "&amp;RIGHT(A6,4)</f>
        <v>Sep 2024</v>
      </c>
      <c r="B18" s="11" t="s">
        <v>410</v>
      </c>
      <c r="C18" s="11" t="s">
        <v>410</v>
      </c>
      <c r="D18" s="11" t="s">
        <v>410</v>
      </c>
      <c r="E18" s="11" t="s">
        <v>410</v>
      </c>
      <c r="F18" s="11">
        <v>210148184.93000001</v>
      </c>
      <c r="G18" s="11">
        <v>23941758</v>
      </c>
      <c r="H18" s="11" t="s">
        <v>410</v>
      </c>
      <c r="I18" s="11">
        <v>14162749771.5243</v>
      </c>
    </row>
    <row r="19" spans="1:9" ht="12" customHeight="1" x14ac:dyDescent="0.25">
      <c r="A19" s="12" t="s">
        <v>55</v>
      </c>
      <c r="B19" s="13" t="s">
        <v>410</v>
      </c>
      <c r="C19" s="13" t="s">
        <v>410</v>
      </c>
      <c r="D19" s="13" t="s">
        <v>410</v>
      </c>
      <c r="E19" s="13" t="s">
        <v>410</v>
      </c>
      <c r="F19" s="13">
        <v>2417428270.0799999</v>
      </c>
      <c r="G19" s="13">
        <v>168739228</v>
      </c>
      <c r="H19" s="13" t="s">
        <v>410</v>
      </c>
      <c r="I19" s="13">
        <v>142137804476.3454</v>
      </c>
    </row>
    <row r="20" spans="1:9" ht="12" customHeight="1" x14ac:dyDescent="0.25">
      <c r="A20" s="14" t="s">
        <v>412</v>
      </c>
      <c r="B20" s="15" t="s">
        <v>410</v>
      </c>
      <c r="C20" s="15" t="s">
        <v>410</v>
      </c>
      <c r="D20" s="15" t="s">
        <v>410</v>
      </c>
      <c r="E20" s="15" t="s">
        <v>410</v>
      </c>
      <c r="F20" s="15">
        <v>264760602.53999999</v>
      </c>
      <c r="G20" s="15">
        <v>8761175</v>
      </c>
      <c r="H20" s="15" t="s">
        <v>410</v>
      </c>
      <c r="I20" s="15">
        <v>12541258431.260599</v>
      </c>
    </row>
    <row r="21" spans="1:9" ht="12" customHeight="1" x14ac:dyDescent="0.25">
      <c r="A21" s="3" t="str">
        <f>"FY "&amp;RIGHT(A6,4)+1</f>
        <v>FY 2025</v>
      </c>
    </row>
    <row r="22" spans="1:9" ht="12" customHeight="1" x14ac:dyDescent="0.25">
      <c r="A22" s="2" t="str">
        <f>"Oct "&amp;RIGHT(A6,4)</f>
        <v>Oct 2024</v>
      </c>
      <c r="B22" s="11" t="s">
        <v>410</v>
      </c>
      <c r="C22" s="11" t="s">
        <v>410</v>
      </c>
      <c r="D22" s="11" t="s">
        <v>410</v>
      </c>
      <c r="E22" s="11" t="s">
        <v>410</v>
      </c>
      <c r="F22" s="11">
        <v>199281629.63999999</v>
      </c>
      <c r="G22" s="11">
        <v>6727854</v>
      </c>
      <c r="H22" s="11" t="s">
        <v>410</v>
      </c>
      <c r="I22" s="11">
        <v>12987352806.1031</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t="s">
        <v>410</v>
      </c>
      <c r="C34" s="13" t="s">
        <v>410</v>
      </c>
      <c r="D34" s="13" t="s">
        <v>410</v>
      </c>
      <c r="E34" s="13" t="s">
        <v>410</v>
      </c>
      <c r="F34" s="13">
        <v>199281629.63999999</v>
      </c>
      <c r="G34" s="13">
        <v>6727854</v>
      </c>
      <c r="H34" s="13" t="s">
        <v>410</v>
      </c>
      <c r="I34" s="13">
        <v>12987352806.1031</v>
      </c>
    </row>
    <row r="35" spans="1:9" ht="12" customHeight="1" x14ac:dyDescent="0.25">
      <c r="A35" s="14" t="str">
        <f>"Total "&amp;MID(A20,7,LEN(A20)-13)&amp;" Months"</f>
        <v>Total 1 Months</v>
      </c>
      <c r="B35" s="15" t="s">
        <v>410</v>
      </c>
      <c r="C35" s="15" t="s">
        <v>410</v>
      </c>
      <c r="D35" s="15" t="s">
        <v>410</v>
      </c>
      <c r="E35" s="15" t="s">
        <v>410</v>
      </c>
      <c r="F35" s="15">
        <v>199281629.63999999</v>
      </c>
      <c r="G35" s="15">
        <v>6727854</v>
      </c>
      <c r="H35" s="15" t="s">
        <v>410</v>
      </c>
      <c r="I35" s="15">
        <v>12987352806.1031</v>
      </c>
    </row>
    <row r="36" spans="1:9" ht="12" customHeight="1" x14ac:dyDescent="0.25">
      <c r="A36" s="83"/>
      <c r="B36" s="83"/>
      <c r="C36" s="83"/>
      <c r="D36" s="83"/>
      <c r="E36" s="83"/>
      <c r="F36" s="83"/>
      <c r="G36" s="83"/>
      <c r="H36" s="83"/>
      <c r="I36" s="83"/>
    </row>
    <row r="37" spans="1:9" ht="78.650000000000006" customHeight="1" x14ac:dyDescent="0.25">
      <c r="A37" s="85" t="s">
        <v>396</v>
      </c>
      <c r="B37" s="85"/>
      <c r="C37" s="85"/>
      <c r="D37" s="85"/>
      <c r="E37" s="85"/>
      <c r="F37" s="85"/>
      <c r="G37" s="85"/>
      <c r="H37" s="85"/>
      <c r="I37" s="85"/>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5" x14ac:dyDescent="0.25"/>
  <cols>
    <col min="1" max="1" width="10.54296875" style="1" customWidth="1"/>
    <col min="2" max="3" width="8.81640625" bestFit="1" customWidth="1"/>
    <col min="4" max="4" width="13.1796875" customWidth="1"/>
    <col min="7" max="7" width="10.54296875" customWidth="1"/>
    <col min="10" max="10" width="10.54296875" customWidth="1"/>
    <col min="13" max="13" width="10.54296875" customWidth="1"/>
    <col min="14" max="15" width="8.81640625" bestFit="1" customWidth="1"/>
    <col min="16" max="16" width="8.54296875" customWidth="1"/>
    <col min="17" max="18" width="8.81640625" bestFit="1" customWidth="1"/>
    <col min="19" max="19" width="17.54296875" customWidth="1"/>
    <col min="245" max="245" width="10.453125" customWidth="1"/>
    <col min="246" max="246" width="0.54296875" customWidth="1"/>
    <col min="247" max="248" width="8.81640625" bestFit="1" customWidth="1"/>
    <col min="250" max="250" width="4.54296875" customWidth="1"/>
    <col min="251" max="251" width="0.54296875" customWidth="1"/>
    <col min="255" max="255" width="4.54296875" customWidth="1"/>
    <col min="256" max="256" width="0.54296875" customWidth="1"/>
    <col min="260" max="260" width="4.54296875" customWidth="1"/>
    <col min="261" max="261" width="0.54296875" customWidth="1"/>
    <col min="265" max="265" width="4.54296875" customWidth="1"/>
    <col min="266" max="266" width="0.54296875" customWidth="1"/>
    <col min="267" max="268" width="8.81640625" bestFit="1" customWidth="1"/>
    <col min="269" max="269" width="8.54296875" customWidth="1"/>
    <col min="270" max="270" width="4.54296875" customWidth="1"/>
    <col min="271" max="271" width="0.54296875" customWidth="1"/>
    <col min="272" max="273" width="8.81640625" bestFit="1" customWidth="1"/>
    <col min="274" max="274" width="8.54296875" customWidth="1"/>
    <col min="275" max="275" width="4.54296875" customWidth="1"/>
    <col min="501" max="501" width="10.453125" customWidth="1"/>
    <col min="502" max="502" width="0.54296875" customWidth="1"/>
    <col min="503" max="504" width="8.81640625" bestFit="1" customWidth="1"/>
    <col min="506" max="506" width="4.54296875" customWidth="1"/>
    <col min="507" max="507" width="0.54296875" customWidth="1"/>
    <col min="511" max="511" width="4.54296875" customWidth="1"/>
    <col min="512" max="512" width="0.54296875" customWidth="1"/>
    <col min="516" max="516" width="4.54296875" customWidth="1"/>
    <col min="517" max="517" width="0.54296875" customWidth="1"/>
    <col min="521" max="521" width="4.54296875" customWidth="1"/>
    <col min="522" max="522" width="0.54296875" customWidth="1"/>
    <col min="523" max="524" width="8.81640625" bestFit="1" customWidth="1"/>
    <col min="525" max="525" width="8.54296875" customWidth="1"/>
    <col min="526" max="526" width="4.54296875" customWidth="1"/>
    <col min="527" max="527" width="0.54296875" customWidth="1"/>
    <col min="528" max="529" width="8.81640625" bestFit="1" customWidth="1"/>
    <col min="530" max="530" width="8.54296875" customWidth="1"/>
    <col min="531" max="531" width="4.54296875" customWidth="1"/>
    <col min="757" max="757" width="10.453125" customWidth="1"/>
    <col min="758" max="758" width="0.54296875" customWidth="1"/>
    <col min="759" max="760" width="8.81640625" bestFit="1" customWidth="1"/>
    <col min="762" max="762" width="4.54296875" customWidth="1"/>
    <col min="763" max="763" width="0.54296875" customWidth="1"/>
    <col min="767" max="767" width="4.54296875" customWidth="1"/>
    <col min="768" max="768" width="0.54296875" customWidth="1"/>
    <col min="772" max="772" width="4.54296875" customWidth="1"/>
    <col min="773" max="773" width="0.54296875" customWidth="1"/>
    <col min="777" max="777" width="4.54296875" customWidth="1"/>
    <col min="778" max="778" width="0.54296875" customWidth="1"/>
    <col min="779" max="780" width="8.81640625" bestFit="1" customWidth="1"/>
    <col min="781" max="781" width="8.54296875" customWidth="1"/>
    <col min="782" max="782" width="4.54296875" customWidth="1"/>
    <col min="783" max="783" width="0.54296875" customWidth="1"/>
    <col min="784" max="785" width="8.81640625" bestFit="1" customWidth="1"/>
    <col min="786" max="786" width="8.54296875" customWidth="1"/>
    <col min="787" max="787" width="4.54296875" customWidth="1"/>
    <col min="1013" max="1013" width="10.453125" customWidth="1"/>
    <col min="1014" max="1014" width="0.54296875" customWidth="1"/>
    <col min="1015" max="1016" width="8.81640625" bestFit="1" customWidth="1"/>
    <col min="1018" max="1018" width="4.54296875" customWidth="1"/>
    <col min="1019" max="1019" width="0.54296875" customWidth="1"/>
    <col min="1023" max="1023" width="4.54296875" customWidth="1"/>
    <col min="1024" max="1024" width="0.54296875" customWidth="1"/>
    <col min="1028" max="1028" width="4.54296875" customWidth="1"/>
    <col min="1029" max="1029" width="0.54296875" customWidth="1"/>
    <col min="1033" max="1033" width="4.54296875" customWidth="1"/>
    <col min="1034" max="1034" width="0.54296875" customWidth="1"/>
    <col min="1035" max="1036" width="8.81640625" bestFit="1" customWidth="1"/>
    <col min="1037" max="1037" width="8.54296875" customWidth="1"/>
    <col min="1038" max="1038" width="4.54296875" customWidth="1"/>
    <col min="1039" max="1039" width="0.54296875" customWidth="1"/>
    <col min="1040" max="1041" width="8.81640625" bestFit="1" customWidth="1"/>
    <col min="1042" max="1042" width="8.54296875" customWidth="1"/>
    <col min="1043" max="1043" width="4.54296875" customWidth="1"/>
    <col min="1269" max="1269" width="10.453125" customWidth="1"/>
    <col min="1270" max="1270" width="0.54296875" customWidth="1"/>
    <col min="1271" max="1272" width="8.81640625" bestFit="1" customWidth="1"/>
    <col min="1274" max="1274" width="4.54296875" customWidth="1"/>
    <col min="1275" max="1275" width="0.54296875" customWidth="1"/>
    <col min="1279" max="1279" width="4.54296875" customWidth="1"/>
    <col min="1280" max="1280" width="0.54296875" customWidth="1"/>
    <col min="1284" max="1284" width="4.54296875" customWidth="1"/>
    <col min="1285" max="1285" width="0.54296875" customWidth="1"/>
    <col min="1289" max="1289" width="4.54296875" customWidth="1"/>
    <col min="1290" max="1290" width="0.54296875" customWidth="1"/>
    <col min="1291" max="1292" width="8.81640625" bestFit="1" customWidth="1"/>
    <col min="1293" max="1293" width="8.54296875" customWidth="1"/>
    <col min="1294" max="1294" width="4.54296875" customWidth="1"/>
    <col min="1295" max="1295" width="0.54296875" customWidth="1"/>
    <col min="1296" max="1297" width="8.81640625" bestFit="1" customWidth="1"/>
    <col min="1298" max="1298" width="8.54296875" customWidth="1"/>
    <col min="1299" max="1299" width="4.54296875" customWidth="1"/>
    <col min="1525" max="1525" width="10.453125" customWidth="1"/>
    <col min="1526" max="1526" width="0.54296875" customWidth="1"/>
    <col min="1527" max="1528" width="8.81640625" bestFit="1" customWidth="1"/>
    <col min="1530" max="1530" width="4.54296875" customWidth="1"/>
    <col min="1531" max="1531" width="0.54296875" customWidth="1"/>
    <col min="1535" max="1535" width="4.54296875" customWidth="1"/>
    <col min="1536" max="1536" width="0.54296875" customWidth="1"/>
    <col min="1540" max="1540" width="4.54296875" customWidth="1"/>
    <col min="1541" max="1541" width="0.54296875" customWidth="1"/>
    <col min="1545" max="1545" width="4.54296875" customWidth="1"/>
    <col min="1546" max="1546" width="0.54296875" customWidth="1"/>
    <col min="1547" max="1548" width="8.81640625" bestFit="1" customWidth="1"/>
    <col min="1549" max="1549" width="8.54296875" customWidth="1"/>
    <col min="1550" max="1550" width="4.54296875" customWidth="1"/>
    <col min="1551" max="1551" width="0.54296875" customWidth="1"/>
    <col min="1552" max="1553" width="8.81640625" bestFit="1" customWidth="1"/>
    <col min="1554" max="1554" width="8.54296875" customWidth="1"/>
    <col min="1555" max="1555" width="4.54296875" customWidth="1"/>
    <col min="1781" max="1781" width="10.453125" customWidth="1"/>
    <col min="1782" max="1782" width="0.54296875" customWidth="1"/>
    <col min="1783" max="1784" width="8.81640625" bestFit="1" customWidth="1"/>
    <col min="1786" max="1786" width="4.54296875" customWidth="1"/>
    <col min="1787" max="1787" width="0.54296875" customWidth="1"/>
    <col min="1791" max="1791" width="4.54296875" customWidth="1"/>
    <col min="1792" max="1792" width="0.54296875" customWidth="1"/>
    <col min="1796" max="1796" width="4.54296875" customWidth="1"/>
    <col min="1797" max="1797" width="0.54296875" customWidth="1"/>
    <col min="1801" max="1801" width="4.54296875" customWidth="1"/>
    <col min="1802" max="1802" width="0.54296875" customWidth="1"/>
    <col min="1803" max="1804" width="8.81640625" bestFit="1" customWidth="1"/>
    <col min="1805" max="1805" width="8.54296875" customWidth="1"/>
    <col min="1806" max="1806" width="4.54296875" customWidth="1"/>
    <col min="1807" max="1807" width="0.54296875" customWidth="1"/>
    <col min="1808" max="1809" width="8.81640625" bestFit="1" customWidth="1"/>
    <col min="1810" max="1810" width="8.54296875" customWidth="1"/>
    <col min="1811" max="1811" width="4.54296875" customWidth="1"/>
    <col min="2037" max="2037" width="10.453125" customWidth="1"/>
    <col min="2038" max="2038" width="0.54296875" customWidth="1"/>
    <col min="2039" max="2040" width="8.81640625" bestFit="1" customWidth="1"/>
    <col min="2042" max="2042" width="4.54296875" customWidth="1"/>
    <col min="2043" max="2043" width="0.54296875" customWidth="1"/>
    <col min="2047" max="2047" width="4.54296875" customWidth="1"/>
    <col min="2048" max="2048" width="0.54296875" customWidth="1"/>
    <col min="2052" max="2052" width="4.54296875" customWidth="1"/>
    <col min="2053" max="2053" width="0.54296875" customWidth="1"/>
    <col min="2057" max="2057" width="4.54296875" customWidth="1"/>
    <col min="2058" max="2058" width="0.54296875" customWidth="1"/>
    <col min="2059" max="2060" width="8.81640625" bestFit="1" customWidth="1"/>
    <col min="2061" max="2061" width="8.54296875" customWidth="1"/>
    <col min="2062" max="2062" width="4.54296875" customWidth="1"/>
    <col min="2063" max="2063" width="0.54296875" customWidth="1"/>
    <col min="2064" max="2065" width="8.81640625" bestFit="1" customWidth="1"/>
    <col min="2066" max="2066" width="8.54296875" customWidth="1"/>
    <col min="2067" max="2067" width="4.54296875" customWidth="1"/>
    <col min="2293" max="2293" width="10.453125" customWidth="1"/>
    <col min="2294" max="2294" width="0.54296875" customWidth="1"/>
    <col min="2295" max="2296" width="8.81640625" bestFit="1" customWidth="1"/>
    <col min="2298" max="2298" width="4.54296875" customWidth="1"/>
    <col min="2299" max="2299" width="0.54296875" customWidth="1"/>
    <col min="2303" max="2303" width="4.54296875" customWidth="1"/>
    <col min="2304" max="2304" width="0.54296875" customWidth="1"/>
    <col min="2308" max="2308" width="4.54296875" customWidth="1"/>
    <col min="2309" max="2309" width="0.54296875" customWidth="1"/>
    <col min="2313" max="2313" width="4.54296875" customWidth="1"/>
    <col min="2314" max="2314" width="0.54296875" customWidth="1"/>
    <col min="2315" max="2316" width="8.81640625" bestFit="1" customWidth="1"/>
    <col min="2317" max="2317" width="8.54296875" customWidth="1"/>
    <col min="2318" max="2318" width="4.54296875" customWidth="1"/>
    <col min="2319" max="2319" width="0.54296875" customWidth="1"/>
    <col min="2320" max="2321" width="8.81640625" bestFit="1" customWidth="1"/>
    <col min="2322" max="2322" width="8.54296875" customWidth="1"/>
    <col min="2323" max="2323" width="4.54296875" customWidth="1"/>
    <col min="2549" max="2549" width="10.453125" customWidth="1"/>
    <col min="2550" max="2550" width="0.54296875" customWidth="1"/>
    <col min="2551" max="2552" width="8.81640625" bestFit="1" customWidth="1"/>
    <col min="2554" max="2554" width="4.54296875" customWidth="1"/>
    <col min="2555" max="2555" width="0.54296875" customWidth="1"/>
    <col min="2559" max="2559" width="4.54296875" customWidth="1"/>
    <col min="2560" max="2560" width="0.54296875" customWidth="1"/>
    <col min="2564" max="2564" width="4.54296875" customWidth="1"/>
    <col min="2565" max="2565" width="0.54296875" customWidth="1"/>
    <col min="2569" max="2569" width="4.54296875" customWidth="1"/>
    <col min="2570" max="2570" width="0.54296875" customWidth="1"/>
    <col min="2571" max="2572" width="8.81640625" bestFit="1" customWidth="1"/>
    <col min="2573" max="2573" width="8.54296875" customWidth="1"/>
    <col min="2574" max="2574" width="4.54296875" customWidth="1"/>
    <col min="2575" max="2575" width="0.54296875" customWidth="1"/>
    <col min="2576" max="2577" width="8.81640625" bestFit="1" customWidth="1"/>
    <col min="2578" max="2578" width="8.54296875" customWidth="1"/>
    <col min="2579" max="2579" width="4.54296875" customWidth="1"/>
    <col min="2805" max="2805" width="10.453125" customWidth="1"/>
    <col min="2806" max="2806" width="0.54296875" customWidth="1"/>
    <col min="2807" max="2808" width="8.81640625" bestFit="1" customWidth="1"/>
    <col min="2810" max="2810" width="4.54296875" customWidth="1"/>
    <col min="2811" max="2811" width="0.54296875" customWidth="1"/>
    <col min="2815" max="2815" width="4.54296875" customWidth="1"/>
    <col min="2816" max="2816" width="0.54296875" customWidth="1"/>
    <col min="2820" max="2820" width="4.54296875" customWidth="1"/>
    <col min="2821" max="2821" width="0.54296875" customWidth="1"/>
    <col min="2825" max="2825" width="4.54296875" customWidth="1"/>
    <col min="2826" max="2826" width="0.54296875" customWidth="1"/>
    <col min="2827" max="2828" width="8.81640625" bestFit="1" customWidth="1"/>
    <col min="2829" max="2829" width="8.54296875" customWidth="1"/>
    <col min="2830" max="2830" width="4.54296875" customWidth="1"/>
    <col min="2831" max="2831" width="0.54296875" customWidth="1"/>
    <col min="2832" max="2833" width="8.81640625" bestFit="1" customWidth="1"/>
    <col min="2834" max="2834" width="8.54296875" customWidth="1"/>
    <col min="2835" max="2835" width="4.54296875" customWidth="1"/>
    <col min="3061" max="3061" width="10.453125" customWidth="1"/>
    <col min="3062" max="3062" width="0.54296875" customWidth="1"/>
    <col min="3063" max="3064" width="8.81640625" bestFit="1" customWidth="1"/>
    <col min="3066" max="3066" width="4.54296875" customWidth="1"/>
    <col min="3067" max="3067" width="0.54296875" customWidth="1"/>
    <col min="3071" max="3071" width="4.54296875" customWidth="1"/>
    <col min="3072" max="3072" width="0.54296875" customWidth="1"/>
    <col min="3076" max="3076" width="4.54296875" customWidth="1"/>
    <col min="3077" max="3077" width="0.54296875" customWidth="1"/>
    <col min="3081" max="3081" width="4.54296875" customWidth="1"/>
    <col min="3082" max="3082" width="0.54296875" customWidth="1"/>
    <col min="3083" max="3084" width="8.81640625" bestFit="1" customWidth="1"/>
    <col min="3085" max="3085" width="8.54296875" customWidth="1"/>
    <col min="3086" max="3086" width="4.54296875" customWidth="1"/>
    <col min="3087" max="3087" width="0.54296875" customWidth="1"/>
    <col min="3088" max="3089" width="8.81640625" bestFit="1" customWidth="1"/>
    <col min="3090" max="3090" width="8.54296875" customWidth="1"/>
    <col min="3091" max="3091" width="4.54296875" customWidth="1"/>
    <col min="3317" max="3317" width="10.453125" customWidth="1"/>
    <col min="3318" max="3318" width="0.54296875" customWidth="1"/>
    <col min="3319" max="3320" width="8.81640625" bestFit="1" customWidth="1"/>
    <col min="3322" max="3322" width="4.54296875" customWidth="1"/>
    <col min="3323" max="3323" width="0.54296875" customWidth="1"/>
    <col min="3327" max="3327" width="4.54296875" customWidth="1"/>
    <col min="3328" max="3328" width="0.54296875" customWidth="1"/>
    <col min="3332" max="3332" width="4.54296875" customWidth="1"/>
    <col min="3333" max="3333" width="0.54296875" customWidth="1"/>
    <col min="3337" max="3337" width="4.54296875" customWidth="1"/>
    <col min="3338" max="3338" width="0.54296875" customWidth="1"/>
    <col min="3339" max="3340" width="8.81640625" bestFit="1" customWidth="1"/>
    <col min="3341" max="3341" width="8.54296875" customWidth="1"/>
    <col min="3342" max="3342" width="4.54296875" customWidth="1"/>
    <col min="3343" max="3343" width="0.54296875" customWidth="1"/>
    <col min="3344" max="3345" width="8.81640625" bestFit="1" customWidth="1"/>
    <col min="3346" max="3346" width="8.54296875" customWidth="1"/>
    <col min="3347" max="3347" width="4.54296875" customWidth="1"/>
    <col min="3573" max="3573" width="10.453125" customWidth="1"/>
    <col min="3574" max="3574" width="0.54296875" customWidth="1"/>
    <col min="3575" max="3576" width="8.81640625" bestFit="1" customWidth="1"/>
    <col min="3578" max="3578" width="4.54296875" customWidth="1"/>
    <col min="3579" max="3579" width="0.54296875" customWidth="1"/>
    <col min="3583" max="3583" width="4.54296875" customWidth="1"/>
    <col min="3584" max="3584" width="0.54296875" customWidth="1"/>
    <col min="3588" max="3588" width="4.54296875" customWidth="1"/>
    <col min="3589" max="3589" width="0.54296875" customWidth="1"/>
    <col min="3593" max="3593" width="4.54296875" customWidth="1"/>
    <col min="3594" max="3594" width="0.54296875" customWidth="1"/>
    <col min="3595" max="3596" width="8.81640625" bestFit="1" customWidth="1"/>
    <col min="3597" max="3597" width="8.54296875" customWidth="1"/>
    <col min="3598" max="3598" width="4.54296875" customWidth="1"/>
    <col min="3599" max="3599" width="0.54296875" customWidth="1"/>
    <col min="3600" max="3601" width="8.81640625" bestFit="1" customWidth="1"/>
    <col min="3602" max="3602" width="8.54296875" customWidth="1"/>
    <col min="3603" max="3603" width="4.54296875" customWidth="1"/>
    <col min="3829" max="3829" width="10.453125" customWidth="1"/>
    <col min="3830" max="3830" width="0.54296875" customWidth="1"/>
    <col min="3831" max="3832" width="8.81640625" bestFit="1" customWidth="1"/>
    <col min="3834" max="3834" width="4.54296875" customWidth="1"/>
    <col min="3835" max="3835" width="0.54296875" customWidth="1"/>
    <col min="3839" max="3839" width="4.54296875" customWidth="1"/>
    <col min="3840" max="3840" width="0.54296875" customWidth="1"/>
    <col min="3844" max="3844" width="4.54296875" customWidth="1"/>
    <col min="3845" max="3845" width="0.54296875" customWidth="1"/>
    <col min="3849" max="3849" width="4.54296875" customWidth="1"/>
    <col min="3850" max="3850" width="0.54296875" customWidth="1"/>
    <col min="3851" max="3852" width="8.81640625" bestFit="1" customWidth="1"/>
    <col min="3853" max="3853" width="8.54296875" customWidth="1"/>
    <col min="3854" max="3854" width="4.54296875" customWidth="1"/>
    <col min="3855" max="3855" width="0.54296875" customWidth="1"/>
    <col min="3856" max="3857" width="8.81640625" bestFit="1" customWidth="1"/>
    <col min="3858" max="3858" width="8.54296875" customWidth="1"/>
    <col min="3859" max="3859" width="4.54296875" customWidth="1"/>
    <col min="4085" max="4085" width="10.453125" customWidth="1"/>
    <col min="4086" max="4086" width="0.54296875" customWidth="1"/>
    <col min="4087" max="4088" width="8.81640625" bestFit="1" customWidth="1"/>
    <col min="4090" max="4090" width="4.54296875" customWidth="1"/>
    <col min="4091" max="4091" width="0.54296875" customWidth="1"/>
    <col min="4095" max="4095" width="4.54296875" customWidth="1"/>
    <col min="4096" max="4096" width="0.54296875" customWidth="1"/>
    <col min="4100" max="4100" width="4.54296875" customWidth="1"/>
    <col min="4101" max="4101" width="0.54296875" customWidth="1"/>
    <col min="4105" max="4105" width="4.54296875" customWidth="1"/>
    <col min="4106" max="4106" width="0.54296875" customWidth="1"/>
    <col min="4107" max="4108" width="8.81640625" bestFit="1" customWidth="1"/>
    <col min="4109" max="4109" width="8.54296875" customWidth="1"/>
    <col min="4110" max="4110" width="4.54296875" customWidth="1"/>
    <col min="4111" max="4111" width="0.54296875" customWidth="1"/>
    <col min="4112" max="4113" width="8.81640625" bestFit="1" customWidth="1"/>
    <col min="4114" max="4114" width="8.54296875" customWidth="1"/>
    <col min="4115" max="4115" width="4.54296875" customWidth="1"/>
    <col min="4341" max="4341" width="10.453125" customWidth="1"/>
    <col min="4342" max="4342" width="0.54296875" customWidth="1"/>
    <col min="4343" max="4344" width="8.81640625" bestFit="1" customWidth="1"/>
    <col min="4346" max="4346" width="4.54296875" customWidth="1"/>
    <col min="4347" max="4347" width="0.54296875" customWidth="1"/>
    <col min="4351" max="4351" width="4.54296875" customWidth="1"/>
    <col min="4352" max="4352" width="0.54296875" customWidth="1"/>
    <col min="4356" max="4356" width="4.54296875" customWidth="1"/>
    <col min="4357" max="4357" width="0.54296875" customWidth="1"/>
    <col min="4361" max="4361" width="4.54296875" customWidth="1"/>
    <col min="4362" max="4362" width="0.54296875" customWidth="1"/>
    <col min="4363" max="4364" width="8.81640625" bestFit="1" customWidth="1"/>
    <col min="4365" max="4365" width="8.54296875" customWidth="1"/>
    <col min="4366" max="4366" width="4.54296875" customWidth="1"/>
    <col min="4367" max="4367" width="0.54296875" customWidth="1"/>
    <col min="4368" max="4369" width="8.81640625" bestFit="1" customWidth="1"/>
    <col min="4370" max="4370" width="8.54296875" customWidth="1"/>
    <col min="4371" max="4371" width="4.54296875" customWidth="1"/>
    <col min="4597" max="4597" width="10.453125" customWidth="1"/>
    <col min="4598" max="4598" width="0.54296875" customWidth="1"/>
    <col min="4599" max="4600" width="8.81640625" bestFit="1" customWidth="1"/>
    <col min="4602" max="4602" width="4.54296875" customWidth="1"/>
    <col min="4603" max="4603" width="0.54296875" customWidth="1"/>
    <col min="4607" max="4607" width="4.54296875" customWidth="1"/>
    <col min="4608" max="4608" width="0.54296875" customWidth="1"/>
    <col min="4612" max="4612" width="4.54296875" customWidth="1"/>
    <col min="4613" max="4613" width="0.54296875" customWidth="1"/>
    <col min="4617" max="4617" width="4.54296875" customWidth="1"/>
    <col min="4618" max="4618" width="0.54296875" customWidth="1"/>
    <col min="4619" max="4620" width="8.81640625" bestFit="1" customWidth="1"/>
    <col min="4621" max="4621" width="8.54296875" customWidth="1"/>
    <col min="4622" max="4622" width="4.54296875" customWidth="1"/>
    <col min="4623" max="4623" width="0.54296875" customWidth="1"/>
    <col min="4624" max="4625" width="8.81640625" bestFit="1" customWidth="1"/>
    <col min="4626" max="4626" width="8.54296875" customWidth="1"/>
    <col min="4627" max="4627" width="4.54296875" customWidth="1"/>
    <col min="4853" max="4853" width="10.453125" customWidth="1"/>
    <col min="4854" max="4854" width="0.54296875" customWidth="1"/>
    <col min="4855" max="4856" width="8.81640625" bestFit="1" customWidth="1"/>
    <col min="4858" max="4858" width="4.54296875" customWidth="1"/>
    <col min="4859" max="4859" width="0.54296875" customWidth="1"/>
    <col min="4863" max="4863" width="4.54296875" customWidth="1"/>
    <col min="4864" max="4864" width="0.54296875" customWidth="1"/>
    <col min="4868" max="4868" width="4.54296875" customWidth="1"/>
    <col min="4869" max="4869" width="0.54296875" customWidth="1"/>
    <col min="4873" max="4873" width="4.54296875" customWidth="1"/>
    <col min="4874" max="4874" width="0.54296875" customWidth="1"/>
    <col min="4875" max="4876" width="8.81640625" bestFit="1" customWidth="1"/>
    <col min="4877" max="4877" width="8.54296875" customWidth="1"/>
    <col min="4878" max="4878" width="4.54296875" customWidth="1"/>
    <col min="4879" max="4879" width="0.54296875" customWidth="1"/>
    <col min="4880" max="4881" width="8.81640625" bestFit="1" customWidth="1"/>
    <col min="4882" max="4882" width="8.54296875" customWidth="1"/>
    <col min="4883" max="4883" width="4.54296875" customWidth="1"/>
    <col min="5109" max="5109" width="10.453125" customWidth="1"/>
    <col min="5110" max="5110" width="0.54296875" customWidth="1"/>
    <col min="5111" max="5112" width="8.81640625" bestFit="1" customWidth="1"/>
    <col min="5114" max="5114" width="4.54296875" customWidth="1"/>
    <col min="5115" max="5115" width="0.54296875" customWidth="1"/>
    <col min="5119" max="5119" width="4.54296875" customWidth="1"/>
    <col min="5120" max="5120" width="0.54296875" customWidth="1"/>
    <col min="5124" max="5124" width="4.54296875" customWidth="1"/>
    <col min="5125" max="5125" width="0.54296875" customWidth="1"/>
    <col min="5129" max="5129" width="4.54296875" customWidth="1"/>
    <col min="5130" max="5130" width="0.54296875" customWidth="1"/>
    <col min="5131" max="5132" width="8.81640625" bestFit="1" customWidth="1"/>
    <col min="5133" max="5133" width="8.54296875" customWidth="1"/>
    <col min="5134" max="5134" width="4.54296875" customWidth="1"/>
    <col min="5135" max="5135" width="0.54296875" customWidth="1"/>
    <col min="5136" max="5137" width="8.81640625" bestFit="1" customWidth="1"/>
    <col min="5138" max="5138" width="8.54296875" customWidth="1"/>
    <col min="5139" max="5139" width="4.54296875" customWidth="1"/>
    <col min="5365" max="5365" width="10.453125" customWidth="1"/>
    <col min="5366" max="5366" width="0.54296875" customWidth="1"/>
    <col min="5367" max="5368" width="8.81640625" bestFit="1" customWidth="1"/>
    <col min="5370" max="5370" width="4.54296875" customWidth="1"/>
    <col min="5371" max="5371" width="0.54296875" customWidth="1"/>
    <col min="5375" max="5375" width="4.54296875" customWidth="1"/>
    <col min="5376" max="5376" width="0.54296875" customWidth="1"/>
    <col min="5380" max="5380" width="4.54296875" customWidth="1"/>
    <col min="5381" max="5381" width="0.54296875" customWidth="1"/>
    <col min="5385" max="5385" width="4.54296875" customWidth="1"/>
    <col min="5386" max="5386" width="0.54296875" customWidth="1"/>
    <col min="5387" max="5388" width="8.81640625" bestFit="1" customWidth="1"/>
    <col min="5389" max="5389" width="8.54296875" customWidth="1"/>
    <col min="5390" max="5390" width="4.54296875" customWidth="1"/>
    <col min="5391" max="5391" width="0.54296875" customWidth="1"/>
    <col min="5392" max="5393" width="8.81640625" bestFit="1" customWidth="1"/>
    <col min="5394" max="5394" width="8.54296875" customWidth="1"/>
    <col min="5395" max="5395" width="4.54296875" customWidth="1"/>
    <col min="5621" max="5621" width="10.453125" customWidth="1"/>
    <col min="5622" max="5622" width="0.54296875" customWidth="1"/>
    <col min="5623" max="5624" width="8.81640625" bestFit="1" customWidth="1"/>
    <col min="5626" max="5626" width="4.54296875" customWidth="1"/>
    <col min="5627" max="5627" width="0.54296875" customWidth="1"/>
    <col min="5631" max="5631" width="4.54296875" customWidth="1"/>
    <col min="5632" max="5632" width="0.54296875" customWidth="1"/>
    <col min="5636" max="5636" width="4.54296875" customWidth="1"/>
    <col min="5637" max="5637" width="0.54296875" customWidth="1"/>
    <col min="5641" max="5641" width="4.54296875" customWidth="1"/>
    <col min="5642" max="5642" width="0.54296875" customWidth="1"/>
    <col min="5643" max="5644" width="8.81640625" bestFit="1" customWidth="1"/>
    <col min="5645" max="5645" width="8.54296875" customWidth="1"/>
    <col min="5646" max="5646" width="4.54296875" customWidth="1"/>
    <col min="5647" max="5647" width="0.54296875" customWidth="1"/>
    <col min="5648" max="5649" width="8.81640625" bestFit="1" customWidth="1"/>
    <col min="5650" max="5650" width="8.54296875" customWidth="1"/>
    <col min="5651" max="5651" width="4.54296875" customWidth="1"/>
    <col min="5877" max="5877" width="10.453125" customWidth="1"/>
    <col min="5878" max="5878" width="0.54296875" customWidth="1"/>
    <col min="5879" max="5880" width="8.81640625" bestFit="1" customWidth="1"/>
    <col min="5882" max="5882" width="4.54296875" customWidth="1"/>
    <col min="5883" max="5883" width="0.54296875" customWidth="1"/>
    <col min="5887" max="5887" width="4.54296875" customWidth="1"/>
    <col min="5888" max="5888" width="0.54296875" customWidth="1"/>
    <col min="5892" max="5892" width="4.54296875" customWidth="1"/>
    <col min="5893" max="5893" width="0.54296875" customWidth="1"/>
    <col min="5897" max="5897" width="4.54296875" customWidth="1"/>
    <col min="5898" max="5898" width="0.54296875" customWidth="1"/>
    <col min="5899" max="5900" width="8.81640625" bestFit="1" customWidth="1"/>
    <col min="5901" max="5901" width="8.54296875" customWidth="1"/>
    <col min="5902" max="5902" width="4.54296875" customWidth="1"/>
    <col min="5903" max="5903" width="0.54296875" customWidth="1"/>
    <col min="5904" max="5905" width="8.81640625" bestFit="1" customWidth="1"/>
    <col min="5906" max="5906" width="8.54296875" customWidth="1"/>
    <col min="5907" max="5907" width="4.54296875" customWidth="1"/>
    <col min="6133" max="6133" width="10.453125" customWidth="1"/>
    <col min="6134" max="6134" width="0.54296875" customWidth="1"/>
    <col min="6135" max="6136" width="8.81640625" bestFit="1" customWidth="1"/>
    <col min="6138" max="6138" width="4.54296875" customWidth="1"/>
    <col min="6139" max="6139" width="0.54296875" customWidth="1"/>
    <col min="6143" max="6143" width="4.54296875" customWidth="1"/>
    <col min="6144" max="6144" width="0.54296875" customWidth="1"/>
    <col min="6148" max="6148" width="4.54296875" customWidth="1"/>
    <col min="6149" max="6149" width="0.54296875" customWidth="1"/>
    <col min="6153" max="6153" width="4.54296875" customWidth="1"/>
    <col min="6154" max="6154" width="0.54296875" customWidth="1"/>
    <col min="6155" max="6156" width="8.81640625" bestFit="1" customWidth="1"/>
    <col min="6157" max="6157" width="8.54296875" customWidth="1"/>
    <col min="6158" max="6158" width="4.54296875" customWidth="1"/>
    <col min="6159" max="6159" width="0.54296875" customWidth="1"/>
    <col min="6160" max="6161" width="8.81640625" bestFit="1" customWidth="1"/>
    <col min="6162" max="6162" width="8.54296875" customWidth="1"/>
    <col min="6163" max="6163" width="4.54296875" customWidth="1"/>
    <col min="6389" max="6389" width="10.453125" customWidth="1"/>
    <col min="6390" max="6390" width="0.54296875" customWidth="1"/>
    <col min="6391" max="6392" width="8.81640625" bestFit="1" customWidth="1"/>
    <col min="6394" max="6394" width="4.54296875" customWidth="1"/>
    <col min="6395" max="6395" width="0.54296875" customWidth="1"/>
    <col min="6399" max="6399" width="4.54296875" customWidth="1"/>
    <col min="6400" max="6400" width="0.54296875" customWidth="1"/>
    <col min="6404" max="6404" width="4.54296875" customWidth="1"/>
    <col min="6405" max="6405" width="0.54296875" customWidth="1"/>
    <col min="6409" max="6409" width="4.54296875" customWidth="1"/>
    <col min="6410" max="6410" width="0.54296875" customWidth="1"/>
    <col min="6411" max="6412" width="8.81640625" bestFit="1" customWidth="1"/>
    <col min="6413" max="6413" width="8.54296875" customWidth="1"/>
    <col min="6414" max="6414" width="4.54296875" customWidth="1"/>
    <col min="6415" max="6415" width="0.54296875" customWidth="1"/>
    <col min="6416" max="6417" width="8.81640625" bestFit="1" customWidth="1"/>
    <col min="6418" max="6418" width="8.54296875" customWidth="1"/>
    <col min="6419" max="6419" width="4.54296875" customWidth="1"/>
    <col min="6645" max="6645" width="10.453125" customWidth="1"/>
    <col min="6646" max="6646" width="0.54296875" customWidth="1"/>
    <col min="6647" max="6648" width="8.81640625" bestFit="1" customWidth="1"/>
    <col min="6650" max="6650" width="4.54296875" customWidth="1"/>
    <col min="6651" max="6651" width="0.54296875" customWidth="1"/>
    <col min="6655" max="6655" width="4.54296875" customWidth="1"/>
    <col min="6656" max="6656" width="0.54296875" customWidth="1"/>
    <col min="6660" max="6660" width="4.54296875" customWidth="1"/>
    <col min="6661" max="6661" width="0.54296875" customWidth="1"/>
    <col min="6665" max="6665" width="4.54296875" customWidth="1"/>
    <col min="6666" max="6666" width="0.54296875" customWidth="1"/>
    <col min="6667" max="6668" width="8.81640625" bestFit="1" customWidth="1"/>
    <col min="6669" max="6669" width="8.54296875" customWidth="1"/>
    <col min="6670" max="6670" width="4.54296875" customWidth="1"/>
    <col min="6671" max="6671" width="0.54296875" customWidth="1"/>
    <col min="6672" max="6673" width="8.81640625" bestFit="1" customWidth="1"/>
    <col min="6674" max="6674" width="8.54296875" customWidth="1"/>
    <col min="6675" max="6675" width="4.54296875" customWidth="1"/>
    <col min="6901" max="6901" width="10.453125" customWidth="1"/>
    <col min="6902" max="6902" width="0.54296875" customWidth="1"/>
    <col min="6903" max="6904" width="8.81640625" bestFit="1" customWidth="1"/>
    <col min="6906" max="6906" width="4.54296875" customWidth="1"/>
    <col min="6907" max="6907" width="0.54296875" customWidth="1"/>
    <col min="6911" max="6911" width="4.54296875" customWidth="1"/>
    <col min="6912" max="6912" width="0.54296875" customWidth="1"/>
    <col min="6916" max="6916" width="4.54296875" customWidth="1"/>
    <col min="6917" max="6917" width="0.54296875" customWidth="1"/>
    <col min="6921" max="6921" width="4.54296875" customWidth="1"/>
    <col min="6922" max="6922" width="0.54296875" customWidth="1"/>
    <col min="6923" max="6924" width="8.81640625" bestFit="1" customWidth="1"/>
    <col min="6925" max="6925" width="8.54296875" customWidth="1"/>
    <col min="6926" max="6926" width="4.54296875" customWidth="1"/>
    <col min="6927" max="6927" width="0.54296875" customWidth="1"/>
    <col min="6928" max="6929" width="8.81640625" bestFit="1" customWidth="1"/>
    <col min="6930" max="6930" width="8.54296875" customWidth="1"/>
    <col min="6931" max="6931" width="4.54296875" customWidth="1"/>
    <col min="7157" max="7157" width="10.453125" customWidth="1"/>
    <col min="7158" max="7158" width="0.54296875" customWidth="1"/>
    <col min="7159" max="7160" width="8.81640625" bestFit="1" customWidth="1"/>
    <col min="7162" max="7162" width="4.54296875" customWidth="1"/>
    <col min="7163" max="7163" width="0.54296875" customWidth="1"/>
    <col min="7167" max="7167" width="4.54296875" customWidth="1"/>
    <col min="7168" max="7168" width="0.54296875" customWidth="1"/>
    <col min="7172" max="7172" width="4.54296875" customWidth="1"/>
    <col min="7173" max="7173" width="0.54296875" customWidth="1"/>
    <col min="7177" max="7177" width="4.54296875" customWidth="1"/>
    <col min="7178" max="7178" width="0.54296875" customWidth="1"/>
    <col min="7179" max="7180" width="8.81640625" bestFit="1" customWidth="1"/>
    <col min="7181" max="7181" width="8.54296875" customWidth="1"/>
    <col min="7182" max="7182" width="4.54296875" customWidth="1"/>
    <col min="7183" max="7183" width="0.54296875" customWidth="1"/>
    <col min="7184" max="7185" width="8.81640625" bestFit="1" customWidth="1"/>
    <col min="7186" max="7186" width="8.54296875" customWidth="1"/>
    <col min="7187" max="7187" width="4.54296875" customWidth="1"/>
    <col min="7413" max="7413" width="10.453125" customWidth="1"/>
    <col min="7414" max="7414" width="0.54296875" customWidth="1"/>
    <col min="7415" max="7416" width="8.81640625" bestFit="1" customWidth="1"/>
    <col min="7418" max="7418" width="4.54296875" customWidth="1"/>
    <col min="7419" max="7419" width="0.54296875" customWidth="1"/>
    <col min="7423" max="7423" width="4.54296875" customWidth="1"/>
    <col min="7424" max="7424" width="0.54296875" customWidth="1"/>
    <col min="7428" max="7428" width="4.54296875" customWidth="1"/>
    <col min="7429" max="7429" width="0.54296875" customWidth="1"/>
    <col min="7433" max="7433" width="4.54296875" customWidth="1"/>
    <col min="7434" max="7434" width="0.54296875" customWidth="1"/>
    <col min="7435" max="7436" width="8.81640625" bestFit="1" customWidth="1"/>
    <col min="7437" max="7437" width="8.54296875" customWidth="1"/>
    <col min="7438" max="7438" width="4.54296875" customWidth="1"/>
    <col min="7439" max="7439" width="0.54296875" customWidth="1"/>
    <col min="7440" max="7441" width="8.81640625" bestFit="1" customWidth="1"/>
    <col min="7442" max="7442" width="8.54296875" customWidth="1"/>
    <col min="7443" max="7443" width="4.54296875" customWidth="1"/>
    <col min="7669" max="7669" width="10.453125" customWidth="1"/>
    <col min="7670" max="7670" width="0.54296875" customWidth="1"/>
    <col min="7671" max="7672" width="8.81640625" bestFit="1" customWidth="1"/>
    <col min="7674" max="7674" width="4.54296875" customWidth="1"/>
    <col min="7675" max="7675" width="0.54296875" customWidth="1"/>
    <col min="7679" max="7679" width="4.54296875" customWidth="1"/>
    <col min="7680" max="7680" width="0.54296875" customWidth="1"/>
    <col min="7684" max="7684" width="4.54296875" customWidth="1"/>
    <col min="7685" max="7685" width="0.54296875" customWidth="1"/>
    <col min="7689" max="7689" width="4.54296875" customWidth="1"/>
    <col min="7690" max="7690" width="0.54296875" customWidth="1"/>
    <col min="7691" max="7692" width="8.81640625" bestFit="1" customWidth="1"/>
    <col min="7693" max="7693" width="8.54296875" customWidth="1"/>
    <col min="7694" max="7694" width="4.54296875" customWidth="1"/>
    <col min="7695" max="7695" width="0.54296875" customWidth="1"/>
    <col min="7696" max="7697" width="8.81640625" bestFit="1" customWidth="1"/>
    <col min="7698" max="7698" width="8.54296875" customWidth="1"/>
    <col min="7699" max="7699" width="4.54296875" customWidth="1"/>
    <col min="7925" max="7925" width="10.453125" customWidth="1"/>
    <col min="7926" max="7926" width="0.54296875" customWidth="1"/>
    <col min="7927" max="7928" width="8.81640625" bestFit="1" customWidth="1"/>
    <col min="7930" max="7930" width="4.54296875" customWidth="1"/>
    <col min="7931" max="7931" width="0.54296875" customWidth="1"/>
    <col min="7935" max="7935" width="4.54296875" customWidth="1"/>
    <col min="7936" max="7936" width="0.54296875" customWidth="1"/>
    <col min="7940" max="7940" width="4.54296875" customWidth="1"/>
    <col min="7941" max="7941" width="0.54296875" customWidth="1"/>
    <col min="7945" max="7945" width="4.54296875" customWidth="1"/>
    <col min="7946" max="7946" width="0.54296875" customWidth="1"/>
    <col min="7947" max="7948" width="8.81640625" bestFit="1" customWidth="1"/>
    <col min="7949" max="7949" width="8.54296875" customWidth="1"/>
    <col min="7950" max="7950" width="4.54296875" customWidth="1"/>
    <col min="7951" max="7951" width="0.54296875" customWidth="1"/>
    <col min="7952" max="7953" width="8.81640625" bestFit="1" customWidth="1"/>
    <col min="7954" max="7954" width="8.54296875" customWidth="1"/>
    <col min="7955" max="7955" width="4.54296875" customWidth="1"/>
    <col min="8181" max="8181" width="10.453125" customWidth="1"/>
    <col min="8182" max="8182" width="0.54296875" customWidth="1"/>
    <col min="8183" max="8184" width="8.81640625" bestFit="1" customWidth="1"/>
    <col min="8186" max="8186" width="4.54296875" customWidth="1"/>
    <col min="8187" max="8187" width="0.54296875" customWidth="1"/>
    <col min="8191" max="8191" width="4.54296875" customWidth="1"/>
    <col min="8192" max="8192" width="0.54296875" customWidth="1"/>
    <col min="8196" max="8196" width="4.54296875" customWidth="1"/>
    <col min="8197" max="8197" width="0.54296875" customWidth="1"/>
    <col min="8201" max="8201" width="4.54296875" customWidth="1"/>
    <col min="8202" max="8202" width="0.54296875" customWidth="1"/>
    <col min="8203" max="8204" width="8.81640625" bestFit="1" customWidth="1"/>
    <col min="8205" max="8205" width="8.54296875" customWidth="1"/>
    <col min="8206" max="8206" width="4.54296875" customWidth="1"/>
    <col min="8207" max="8207" width="0.54296875" customWidth="1"/>
    <col min="8208" max="8209" width="8.81640625" bestFit="1" customWidth="1"/>
    <col min="8210" max="8210" width="8.54296875" customWidth="1"/>
    <col min="8211" max="8211" width="4.54296875" customWidth="1"/>
    <col min="8437" max="8437" width="10.453125" customWidth="1"/>
    <col min="8438" max="8438" width="0.54296875" customWidth="1"/>
    <col min="8439" max="8440" width="8.81640625" bestFit="1" customWidth="1"/>
    <col min="8442" max="8442" width="4.54296875" customWidth="1"/>
    <col min="8443" max="8443" width="0.54296875" customWidth="1"/>
    <col min="8447" max="8447" width="4.54296875" customWidth="1"/>
    <col min="8448" max="8448" width="0.54296875" customWidth="1"/>
    <col min="8452" max="8452" width="4.54296875" customWidth="1"/>
    <col min="8453" max="8453" width="0.54296875" customWidth="1"/>
    <col min="8457" max="8457" width="4.54296875" customWidth="1"/>
    <col min="8458" max="8458" width="0.54296875" customWidth="1"/>
    <col min="8459" max="8460" width="8.81640625" bestFit="1" customWidth="1"/>
    <col min="8461" max="8461" width="8.54296875" customWidth="1"/>
    <col min="8462" max="8462" width="4.54296875" customWidth="1"/>
    <col min="8463" max="8463" width="0.54296875" customWidth="1"/>
    <col min="8464" max="8465" width="8.81640625" bestFit="1" customWidth="1"/>
    <col min="8466" max="8466" width="8.54296875" customWidth="1"/>
    <col min="8467" max="8467" width="4.54296875" customWidth="1"/>
    <col min="8693" max="8693" width="10.453125" customWidth="1"/>
    <col min="8694" max="8694" width="0.54296875" customWidth="1"/>
    <col min="8695" max="8696" width="8.81640625" bestFit="1" customWidth="1"/>
    <col min="8698" max="8698" width="4.54296875" customWidth="1"/>
    <col min="8699" max="8699" width="0.54296875" customWidth="1"/>
    <col min="8703" max="8703" width="4.54296875" customWidth="1"/>
    <col min="8704" max="8704" width="0.54296875" customWidth="1"/>
    <col min="8708" max="8708" width="4.54296875" customWidth="1"/>
    <col min="8709" max="8709" width="0.54296875" customWidth="1"/>
    <col min="8713" max="8713" width="4.54296875" customWidth="1"/>
    <col min="8714" max="8714" width="0.54296875" customWidth="1"/>
    <col min="8715" max="8716" width="8.81640625" bestFit="1" customWidth="1"/>
    <col min="8717" max="8717" width="8.54296875" customWidth="1"/>
    <col min="8718" max="8718" width="4.54296875" customWidth="1"/>
    <col min="8719" max="8719" width="0.54296875" customWidth="1"/>
    <col min="8720" max="8721" width="8.81640625" bestFit="1" customWidth="1"/>
    <col min="8722" max="8722" width="8.54296875" customWidth="1"/>
    <col min="8723" max="8723" width="4.54296875" customWidth="1"/>
    <col min="8949" max="8949" width="10.453125" customWidth="1"/>
    <col min="8950" max="8950" width="0.54296875" customWidth="1"/>
    <col min="8951" max="8952" width="8.81640625" bestFit="1" customWidth="1"/>
    <col min="8954" max="8954" width="4.54296875" customWidth="1"/>
    <col min="8955" max="8955" width="0.54296875" customWidth="1"/>
    <col min="8959" max="8959" width="4.54296875" customWidth="1"/>
    <col min="8960" max="8960" width="0.54296875" customWidth="1"/>
    <col min="8964" max="8964" width="4.54296875" customWidth="1"/>
    <col min="8965" max="8965" width="0.54296875" customWidth="1"/>
    <col min="8969" max="8969" width="4.54296875" customWidth="1"/>
    <col min="8970" max="8970" width="0.54296875" customWidth="1"/>
    <col min="8971" max="8972" width="8.81640625" bestFit="1" customWidth="1"/>
    <col min="8973" max="8973" width="8.54296875" customWidth="1"/>
    <col min="8974" max="8974" width="4.54296875" customWidth="1"/>
    <col min="8975" max="8975" width="0.54296875" customWidth="1"/>
    <col min="8976" max="8977" width="8.81640625" bestFit="1" customWidth="1"/>
    <col min="8978" max="8978" width="8.54296875" customWidth="1"/>
    <col min="8979" max="8979" width="4.54296875" customWidth="1"/>
    <col min="9205" max="9205" width="10.453125" customWidth="1"/>
    <col min="9206" max="9206" width="0.54296875" customWidth="1"/>
    <col min="9207" max="9208" width="8.81640625" bestFit="1" customWidth="1"/>
    <col min="9210" max="9210" width="4.54296875" customWidth="1"/>
    <col min="9211" max="9211" width="0.54296875" customWidth="1"/>
    <col min="9215" max="9215" width="4.54296875" customWidth="1"/>
    <col min="9216" max="9216" width="0.54296875" customWidth="1"/>
    <col min="9220" max="9220" width="4.54296875" customWidth="1"/>
    <col min="9221" max="9221" width="0.54296875" customWidth="1"/>
    <col min="9225" max="9225" width="4.54296875" customWidth="1"/>
    <col min="9226" max="9226" width="0.54296875" customWidth="1"/>
    <col min="9227" max="9228" width="8.81640625" bestFit="1" customWidth="1"/>
    <col min="9229" max="9229" width="8.54296875" customWidth="1"/>
    <col min="9230" max="9230" width="4.54296875" customWidth="1"/>
    <col min="9231" max="9231" width="0.54296875" customWidth="1"/>
    <col min="9232" max="9233" width="8.81640625" bestFit="1" customWidth="1"/>
    <col min="9234" max="9234" width="8.54296875" customWidth="1"/>
    <col min="9235" max="9235" width="4.54296875" customWidth="1"/>
    <col min="9461" max="9461" width="10.453125" customWidth="1"/>
    <col min="9462" max="9462" width="0.54296875" customWidth="1"/>
    <col min="9463" max="9464" width="8.81640625" bestFit="1" customWidth="1"/>
    <col min="9466" max="9466" width="4.54296875" customWidth="1"/>
    <col min="9467" max="9467" width="0.54296875" customWidth="1"/>
    <col min="9471" max="9471" width="4.54296875" customWidth="1"/>
    <col min="9472" max="9472" width="0.54296875" customWidth="1"/>
    <col min="9476" max="9476" width="4.54296875" customWidth="1"/>
    <col min="9477" max="9477" width="0.54296875" customWidth="1"/>
    <col min="9481" max="9481" width="4.54296875" customWidth="1"/>
    <col min="9482" max="9482" width="0.54296875" customWidth="1"/>
    <col min="9483" max="9484" width="8.81640625" bestFit="1" customWidth="1"/>
    <col min="9485" max="9485" width="8.54296875" customWidth="1"/>
    <col min="9486" max="9486" width="4.54296875" customWidth="1"/>
    <col min="9487" max="9487" width="0.54296875" customWidth="1"/>
    <col min="9488" max="9489" width="8.81640625" bestFit="1" customWidth="1"/>
    <col min="9490" max="9490" width="8.54296875" customWidth="1"/>
    <col min="9491" max="9491" width="4.54296875" customWidth="1"/>
    <col min="9717" max="9717" width="10.453125" customWidth="1"/>
    <col min="9718" max="9718" width="0.54296875" customWidth="1"/>
    <col min="9719" max="9720" width="8.81640625" bestFit="1" customWidth="1"/>
    <col min="9722" max="9722" width="4.54296875" customWidth="1"/>
    <col min="9723" max="9723" width="0.54296875" customWidth="1"/>
    <col min="9727" max="9727" width="4.54296875" customWidth="1"/>
    <col min="9728" max="9728" width="0.54296875" customWidth="1"/>
    <col min="9732" max="9732" width="4.54296875" customWidth="1"/>
    <col min="9733" max="9733" width="0.54296875" customWidth="1"/>
    <col min="9737" max="9737" width="4.54296875" customWidth="1"/>
    <col min="9738" max="9738" width="0.54296875" customWidth="1"/>
    <col min="9739" max="9740" width="8.81640625" bestFit="1" customWidth="1"/>
    <col min="9741" max="9741" width="8.54296875" customWidth="1"/>
    <col min="9742" max="9742" width="4.54296875" customWidth="1"/>
    <col min="9743" max="9743" width="0.54296875" customWidth="1"/>
    <col min="9744" max="9745" width="8.81640625" bestFit="1" customWidth="1"/>
    <col min="9746" max="9746" width="8.54296875" customWidth="1"/>
    <col min="9747" max="9747" width="4.54296875" customWidth="1"/>
    <col min="9973" max="9973" width="10.453125" customWidth="1"/>
    <col min="9974" max="9974" width="0.54296875" customWidth="1"/>
    <col min="9975" max="9976" width="8.81640625" bestFit="1" customWidth="1"/>
    <col min="9978" max="9978" width="4.54296875" customWidth="1"/>
    <col min="9979" max="9979" width="0.54296875" customWidth="1"/>
    <col min="9983" max="9983" width="4.54296875" customWidth="1"/>
    <col min="9984" max="9984" width="0.54296875" customWidth="1"/>
    <col min="9988" max="9988" width="4.54296875" customWidth="1"/>
    <col min="9989" max="9989" width="0.54296875" customWidth="1"/>
    <col min="9993" max="9993" width="4.54296875" customWidth="1"/>
    <col min="9994" max="9994" width="0.54296875" customWidth="1"/>
    <col min="9995" max="9996" width="8.81640625" bestFit="1" customWidth="1"/>
    <col min="9997" max="9997" width="8.54296875" customWidth="1"/>
    <col min="9998" max="9998" width="4.54296875" customWidth="1"/>
    <col min="9999" max="9999" width="0.54296875" customWidth="1"/>
    <col min="10000" max="10001" width="8.81640625" bestFit="1" customWidth="1"/>
    <col min="10002" max="10002" width="8.54296875" customWidth="1"/>
    <col min="10003" max="10003" width="4.54296875" customWidth="1"/>
    <col min="10229" max="10229" width="10.453125" customWidth="1"/>
    <col min="10230" max="10230" width="0.54296875" customWidth="1"/>
    <col min="10231" max="10232" width="8.81640625" bestFit="1" customWidth="1"/>
    <col min="10234" max="10234" width="4.54296875" customWidth="1"/>
    <col min="10235" max="10235" width="0.54296875" customWidth="1"/>
    <col min="10239" max="10239" width="4.54296875" customWidth="1"/>
    <col min="10240" max="10240" width="0.54296875" customWidth="1"/>
    <col min="10244" max="10244" width="4.54296875" customWidth="1"/>
    <col min="10245" max="10245" width="0.54296875" customWidth="1"/>
    <col min="10249" max="10249" width="4.54296875" customWidth="1"/>
    <col min="10250" max="10250" width="0.54296875" customWidth="1"/>
    <col min="10251" max="10252" width="8.81640625" bestFit="1" customWidth="1"/>
    <col min="10253" max="10253" width="8.54296875" customWidth="1"/>
    <col min="10254" max="10254" width="4.54296875" customWidth="1"/>
    <col min="10255" max="10255" width="0.54296875" customWidth="1"/>
    <col min="10256" max="10257" width="8.81640625" bestFit="1" customWidth="1"/>
    <col min="10258" max="10258" width="8.54296875" customWidth="1"/>
    <col min="10259" max="10259" width="4.54296875" customWidth="1"/>
    <col min="10485" max="10485" width="10.453125" customWidth="1"/>
    <col min="10486" max="10486" width="0.54296875" customWidth="1"/>
    <col min="10487" max="10488" width="8.81640625" bestFit="1" customWidth="1"/>
    <col min="10490" max="10490" width="4.54296875" customWidth="1"/>
    <col min="10491" max="10491" width="0.54296875" customWidth="1"/>
    <col min="10495" max="10495" width="4.54296875" customWidth="1"/>
    <col min="10496" max="10496" width="0.54296875" customWidth="1"/>
    <col min="10500" max="10500" width="4.54296875" customWidth="1"/>
    <col min="10501" max="10501" width="0.54296875" customWidth="1"/>
    <col min="10505" max="10505" width="4.54296875" customWidth="1"/>
    <col min="10506" max="10506" width="0.54296875" customWidth="1"/>
    <col min="10507" max="10508" width="8.81640625" bestFit="1" customWidth="1"/>
    <col min="10509" max="10509" width="8.54296875" customWidth="1"/>
    <col min="10510" max="10510" width="4.54296875" customWidth="1"/>
    <col min="10511" max="10511" width="0.54296875" customWidth="1"/>
    <col min="10512" max="10513" width="8.81640625" bestFit="1" customWidth="1"/>
    <col min="10514" max="10514" width="8.54296875" customWidth="1"/>
    <col min="10515" max="10515" width="4.54296875" customWidth="1"/>
    <col min="10741" max="10741" width="10.453125" customWidth="1"/>
    <col min="10742" max="10742" width="0.54296875" customWidth="1"/>
    <col min="10743" max="10744" width="8.81640625" bestFit="1" customWidth="1"/>
    <col min="10746" max="10746" width="4.54296875" customWidth="1"/>
    <col min="10747" max="10747" width="0.54296875" customWidth="1"/>
    <col min="10751" max="10751" width="4.54296875" customWidth="1"/>
    <col min="10752" max="10752" width="0.54296875" customWidth="1"/>
    <col min="10756" max="10756" width="4.54296875" customWidth="1"/>
    <col min="10757" max="10757" width="0.54296875" customWidth="1"/>
    <col min="10761" max="10761" width="4.54296875" customWidth="1"/>
    <col min="10762" max="10762" width="0.54296875" customWidth="1"/>
    <col min="10763" max="10764" width="8.81640625" bestFit="1" customWidth="1"/>
    <col min="10765" max="10765" width="8.54296875" customWidth="1"/>
    <col min="10766" max="10766" width="4.54296875" customWidth="1"/>
    <col min="10767" max="10767" width="0.54296875" customWidth="1"/>
    <col min="10768" max="10769" width="8.81640625" bestFit="1" customWidth="1"/>
    <col min="10770" max="10770" width="8.54296875" customWidth="1"/>
    <col min="10771" max="10771" width="4.54296875" customWidth="1"/>
    <col min="10997" max="10997" width="10.453125" customWidth="1"/>
    <col min="10998" max="10998" width="0.54296875" customWidth="1"/>
    <col min="10999" max="11000" width="8.81640625" bestFit="1" customWidth="1"/>
    <col min="11002" max="11002" width="4.54296875" customWidth="1"/>
    <col min="11003" max="11003" width="0.54296875" customWidth="1"/>
    <col min="11007" max="11007" width="4.54296875" customWidth="1"/>
    <col min="11008" max="11008" width="0.54296875" customWidth="1"/>
    <col min="11012" max="11012" width="4.54296875" customWidth="1"/>
    <col min="11013" max="11013" width="0.54296875" customWidth="1"/>
    <col min="11017" max="11017" width="4.54296875" customWidth="1"/>
    <col min="11018" max="11018" width="0.54296875" customWidth="1"/>
    <col min="11019" max="11020" width="8.81640625" bestFit="1" customWidth="1"/>
    <col min="11021" max="11021" width="8.54296875" customWidth="1"/>
    <col min="11022" max="11022" width="4.54296875" customWidth="1"/>
    <col min="11023" max="11023" width="0.54296875" customWidth="1"/>
    <col min="11024" max="11025" width="8.81640625" bestFit="1" customWidth="1"/>
    <col min="11026" max="11026" width="8.54296875" customWidth="1"/>
    <col min="11027" max="11027" width="4.54296875" customWidth="1"/>
    <col min="11253" max="11253" width="10.453125" customWidth="1"/>
    <col min="11254" max="11254" width="0.54296875" customWidth="1"/>
    <col min="11255" max="11256" width="8.81640625" bestFit="1" customWidth="1"/>
    <col min="11258" max="11258" width="4.54296875" customWidth="1"/>
    <col min="11259" max="11259" width="0.54296875" customWidth="1"/>
    <col min="11263" max="11263" width="4.54296875" customWidth="1"/>
    <col min="11264" max="11264" width="0.54296875" customWidth="1"/>
    <col min="11268" max="11268" width="4.54296875" customWidth="1"/>
    <col min="11269" max="11269" width="0.54296875" customWidth="1"/>
    <col min="11273" max="11273" width="4.54296875" customWidth="1"/>
    <col min="11274" max="11274" width="0.54296875" customWidth="1"/>
    <col min="11275" max="11276" width="8.81640625" bestFit="1" customWidth="1"/>
    <col min="11277" max="11277" width="8.54296875" customWidth="1"/>
    <col min="11278" max="11278" width="4.54296875" customWidth="1"/>
    <col min="11279" max="11279" width="0.54296875" customWidth="1"/>
    <col min="11280" max="11281" width="8.81640625" bestFit="1" customWidth="1"/>
    <col min="11282" max="11282" width="8.54296875" customWidth="1"/>
    <col min="11283" max="11283" width="4.54296875" customWidth="1"/>
    <col min="11509" max="11509" width="10.453125" customWidth="1"/>
    <col min="11510" max="11510" width="0.54296875" customWidth="1"/>
    <col min="11511" max="11512" width="8.81640625" bestFit="1" customWidth="1"/>
    <col min="11514" max="11514" width="4.54296875" customWidth="1"/>
    <col min="11515" max="11515" width="0.54296875" customWidth="1"/>
    <col min="11519" max="11519" width="4.54296875" customWidth="1"/>
    <col min="11520" max="11520" width="0.54296875" customWidth="1"/>
    <col min="11524" max="11524" width="4.54296875" customWidth="1"/>
    <col min="11525" max="11525" width="0.54296875" customWidth="1"/>
    <col min="11529" max="11529" width="4.54296875" customWidth="1"/>
    <col min="11530" max="11530" width="0.54296875" customWidth="1"/>
    <col min="11531" max="11532" width="8.81640625" bestFit="1" customWidth="1"/>
    <col min="11533" max="11533" width="8.54296875" customWidth="1"/>
    <col min="11534" max="11534" width="4.54296875" customWidth="1"/>
    <col min="11535" max="11535" width="0.54296875" customWidth="1"/>
    <col min="11536" max="11537" width="8.81640625" bestFit="1" customWidth="1"/>
    <col min="11538" max="11538" width="8.54296875" customWidth="1"/>
    <col min="11539" max="11539" width="4.54296875" customWidth="1"/>
    <col min="11765" max="11765" width="10.453125" customWidth="1"/>
    <col min="11766" max="11766" width="0.54296875" customWidth="1"/>
    <col min="11767" max="11768" width="8.81640625" bestFit="1" customWidth="1"/>
    <col min="11770" max="11770" width="4.54296875" customWidth="1"/>
    <col min="11771" max="11771" width="0.54296875" customWidth="1"/>
    <col min="11775" max="11775" width="4.54296875" customWidth="1"/>
    <col min="11776" max="11776" width="0.54296875" customWidth="1"/>
    <col min="11780" max="11780" width="4.54296875" customWidth="1"/>
    <col min="11781" max="11781" width="0.54296875" customWidth="1"/>
    <col min="11785" max="11785" width="4.54296875" customWidth="1"/>
    <col min="11786" max="11786" width="0.54296875" customWidth="1"/>
    <col min="11787" max="11788" width="8.81640625" bestFit="1" customWidth="1"/>
    <col min="11789" max="11789" width="8.54296875" customWidth="1"/>
    <col min="11790" max="11790" width="4.54296875" customWidth="1"/>
    <col min="11791" max="11791" width="0.54296875" customWidth="1"/>
    <col min="11792" max="11793" width="8.81640625" bestFit="1" customWidth="1"/>
    <col min="11794" max="11794" width="8.54296875" customWidth="1"/>
    <col min="11795" max="11795" width="4.54296875" customWidth="1"/>
    <col min="12021" max="12021" width="10.453125" customWidth="1"/>
    <col min="12022" max="12022" width="0.54296875" customWidth="1"/>
    <col min="12023" max="12024" width="8.81640625" bestFit="1" customWidth="1"/>
    <col min="12026" max="12026" width="4.54296875" customWidth="1"/>
    <col min="12027" max="12027" width="0.54296875" customWidth="1"/>
    <col min="12031" max="12031" width="4.54296875" customWidth="1"/>
    <col min="12032" max="12032" width="0.54296875" customWidth="1"/>
    <col min="12036" max="12036" width="4.54296875" customWidth="1"/>
    <col min="12037" max="12037" width="0.54296875" customWidth="1"/>
    <col min="12041" max="12041" width="4.54296875" customWidth="1"/>
    <col min="12042" max="12042" width="0.54296875" customWidth="1"/>
    <col min="12043" max="12044" width="8.81640625" bestFit="1" customWidth="1"/>
    <col min="12045" max="12045" width="8.54296875" customWidth="1"/>
    <col min="12046" max="12046" width="4.54296875" customWidth="1"/>
    <col min="12047" max="12047" width="0.54296875" customWidth="1"/>
    <col min="12048" max="12049" width="8.81640625" bestFit="1" customWidth="1"/>
    <col min="12050" max="12050" width="8.54296875" customWidth="1"/>
    <col min="12051" max="12051" width="4.54296875" customWidth="1"/>
    <col min="12277" max="12277" width="10.453125" customWidth="1"/>
    <col min="12278" max="12278" width="0.54296875" customWidth="1"/>
    <col min="12279" max="12280" width="8.81640625" bestFit="1" customWidth="1"/>
    <col min="12282" max="12282" width="4.54296875" customWidth="1"/>
    <col min="12283" max="12283" width="0.54296875" customWidth="1"/>
    <col min="12287" max="12287" width="4.54296875" customWidth="1"/>
    <col min="12288" max="12288" width="0.54296875" customWidth="1"/>
    <col min="12292" max="12292" width="4.54296875" customWidth="1"/>
    <col min="12293" max="12293" width="0.54296875" customWidth="1"/>
    <col min="12297" max="12297" width="4.54296875" customWidth="1"/>
    <col min="12298" max="12298" width="0.54296875" customWidth="1"/>
    <col min="12299" max="12300" width="8.81640625" bestFit="1" customWidth="1"/>
    <col min="12301" max="12301" width="8.54296875" customWidth="1"/>
    <col min="12302" max="12302" width="4.54296875" customWidth="1"/>
    <col min="12303" max="12303" width="0.54296875" customWidth="1"/>
    <col min="12304" max="12305" width="8.81640625" bestFit="1" customWidth="1"/>
    <col min="12306" max="12306" width="8.54296875" customWidth="1"/>
    <col min="12307" max="12307" width="4.54296875" customWidth="1"/>
    <col min="12533" max="12533" width="10.453125" customWidth="1"/>
    <col min="12534" max="12534" width="0.54296875" customWidth="1"/>
    <col min="12535" max="12536" width="8.81640625" bestFit="1" customWidth="1"/>
    <col min="12538" max="12538" width="4.54296875" customWidth="1"/>
    <col min="12539" max="12539" width="0.54296875" customWidth="1"/>
    <col min="12543" max="12543" width="4.54296875" customWidth="1"/>
    <col min="12544" max="12544" width="0.54296875" customWidth="1"/>
    <col min="12548" max="12548" width="4.54296875" customWidth="1"/>
    <col min="12549" max="12549" width="0.54296875" customWidth="1"/>
    <col min="12553" max="12553" width="4.54296875" customWidth="1"/>
    <col min="12554" max="12554" width="0.54296875" customWidth="1"/>
    <col min="12555" max="12556" width="8.81640625" bestFit="1" customWidth="1"/>
    <col min="12557" max="12557" width="8.54296875" customWidth="1"/>
    <col min="12558" max="12558" width="4.54296875" customWidth="1"/>
    <col min="12559" max="12559" width="0.54296875" customWidth="1"/>
    <col min="12560" max="12561" width="8.81640625" bestFit="1" customWidth="1"/>
    <col min="12562" max="12562" width="8.54296875" customWidth="1"/>
    <col min="12563" max="12563" width="4.54296875" customWidth="1"/>
    <col min="12789" max="12789" width="10.453125" customWidth="1"/>
    <col min="12790" max="12790" width="0.54296875" customWidth="1"/>
    <col min="12791" max="12792" width="8.81640625" bestFit="1" customWidth="1"/>
    <col min="12794" max="12794" width="4.54296875" customWidth="1"/>
    <col min="12795" max="12795" width="0.54296875" customWidth="1"/>
    <col min="12799" max="12799" width="4.54296875" customWidth="1"/>
    <col min="12800" max="12800" width="0.54296875" customWidth="1"/>
    <col min="12804" max="12804" width="4.54296875" customWidth="1"/>
    <col min="12805" max="12805" width="0.54296875" customWidth="1"/>
    <col min="12809" max="12809" width="4.54296875" customWidth="1"/>
    <col min="12810" max="12810" width="0.54296875" customWidth="1"/>
    <col min="12811" max="12812" width="8.81640625" bestFit="1" customWidth="1"/>
    <col min="12813" max="12813" width="8.54296875" customWidth="1"/>
    <col min="12814" max="12814" width="4.54296875" customWidth="1"/>
    <col min="12815" max="12815" width="0.54296875" customWidth="1"/>
    <col min="12816" max="12817" width="8.81640625" bestFit="1" customWidth="1"/>
    <col min="12818" max="12818" width="8.54296875" customWidth="1"/>
    <col min="12819" max="12819" width="4.54296875" customWidth="1"/>
    <col min="13045" max="13045" width="10.453125" customWidth="1"/>
    <col min="13046" max="13046" width="0.54296875" customWidth="1"/>
    <col min="13047" max="13048" width="8.81640625" bestFit="1" customWidth="1"/>
    <col min="13050" max="13050" width="4.54296875" customWidth="1"/>
    <col min="13051" max="13051" width="0.54296875" customWidth="1"/>
    <col min="13055" max="13055" width="4.54296875" customWidth="1"/>
    <col min="13056" max="13056" width="0.54296875" customWidth="1"/>
    <col min="13060" max="13060" width="4.54296875" customWidth="1"/>
    <col min="13061" max="13061" width="0.54296875" customWidth="1"/>
    <col min="13065" max="13065" width="4.54296875" customWidth="1"/>
    <col min="13066" max="13066" width="0.54296875" customWidth="1"/>
    <col min="13067" max="13068" width="8.81640625" bestFit="1" customWidth="1"/>
    <col min="13069" max="13069" width="8.54296875" customWidth="1"/>
    <col min="13070" max="13070" width="4.54296875" customWidth="1"/>
    <col min="13071" max="13071" width="0.54296875" customWidth="1"/>
    <col min="13072" max="13073" width="8.81640625" bestFit="1" customWidth="1"/>
    <col min="13074" max="13074" width="8.54296875" customWidth="1"/>
    <col min="13075" max="13075" width="4.54296875" customWidth="1"/>
    <col min="13301" max="13301" width="10.453125" customWidth="1"/>
    <col min="13302" max="13302" width="0.54296875" customWidth="1"/>
    <col min="13303" max="13304" width="8.81640625" bestFit="1" customWidth="1"/>
    <col min="13306" max="13306" width="4.54296875" customWidth="1"/>
    <col min="13307" max="13307" width="0.54296875" customWidth="1"/>
    <col min="13311" max="13311" width="4.54296875" customWidth="1"/>
    <col min="13312" max="13312" width="0.54296875" customWidth="1"/>
    <col min="13316" max="13316" width="4.54296875" customWidth="1"/>
    <col min="13317" max="13317" width="0.54296875" customWidth="1"/>
    <col min="13321" max="13321" width="4.54296875" customWidth="1"/>
    <col min="13322" max="13322" width="0.54296875" customWidth="1"/>
    <col min="13323" max="13324" width="8.81640625" bestFit="1" customWidth="1"/>
    <col min="13325" max="13325" width="8.54296875" customWidth="1"/>
    <col min="13326" max="13326" width="4.54296875" customWidth="1"/>
    <col min="13327" max="13327" width="0.54296875" customWidth="1"/>
    <col min="13328" max="13329" width="8.81640625" bestFit="1" customWidth="1"/>
    <col min="13330" max="13330" width="8.54296875" customWidth="1"/>
    <col min="13331" max="13331" width="4.54296875" customWidth="1"/>
    <col min="13557" max="13557" width="10.453125" customWidth="1"/>
    <col min="13558" max="13558" width="0.54296875" customWidth="1"/>
    <col min="13559" max="13560" width="8.81640625" bestFit="1" customWidth="1"/>
    <col min="13562" max="13562" width="4.54296875" customWidth="1"/>
    <col min="13563" max="13563" width="0.54296875" customWidth="1"/>
    <col min="13567" max="13567" width="4.54296875" customWidth="1"/>
    <col min="13568" max="13568" width="0.54296875" customWidth="1"/>
    <col min="13572" max="13572" width="4.54296875" customWidth="1"/>
    <col min="13573" max="13573" width="0.54296875" customWidth="1"/>
    <col min="13577" max="13577" width="4.54296875" customWidth="1"/>
    <col min="13578" max="13578" width="0.54296875" customWidth="1"/>
    <col min="13579" max="13580" width="8.81640625" bestFit="1" customWidth="1"/>
    <col min="13581" max="13581" width="8.54296875" customWidth="1"/>
    <col min="13582" max="13582" width="4.54296875" customWidth="1"/>
    <col min="13583" max="13583" width="0.54296875" customWidth="1"/>
    <col min="13584" max="13585" width="8.81640625" bestFit="1" customWidth="1"/>
    <col min="13586" max="13586" width="8.54296875" customWidth="1"/>
    <col min="13587" max="13587" width="4.54296875" customWidth="1"/>
    <col min="13813" max="13813" width="10.453125" customWidth="1"/>
    <col min="13814" max="13814" width="0.54296875" customWidth="1"/>
    <col min="13815" max="13816" width="8.81640625" bestFit="1" customWidth="1"/>
    <col min="13818" max="13818" width="4.54296875" customWidth="1"/>
    <col min="13819" max="13819" width="0.54296875" customWidth="1"/>
    <col min="13823" max="13823" width="4.54296875" customWidth="1"/>
    <col min="13824" max="13824" width="0.54296875" customWidth="1"/>
    <col min="13828" max="13828" width="4.54296875" customWidth="1"/>
    <col min="13829" max="13829" width="0.54296875" customWidth="1"/>
    <col min="13833" max="13833" width="4.54296875" customWidth="1"/>
    <col min="13834" max="13834" width="0.54296875" customWidth="1"/>
    <col min="13835" max="13836" width="8.81640625" bestFit="1" customWidth="1"/>
    <col min="13837" max="13837" width="8.54296875" customWidth="1"/>
    <col min="13838" max="13838" width="4.54296875" customWidth="1"/>
    <col min="13839" max="13839" width="0.54296875" customWidth="1"/>
    <col min="13840" max="13841" width="8.81640625" bestFit="1" customWidth="1"/>
    <col min="13842" max="13842" width="8.54296875" customWidth="1"/>
    <col min="13843" max="13843" width="4.54296875" customWidth="1"/>
    <col min="14069" max="14069" width="10.453125" customWidth="1"/>
    <col min="14070" max="14070" width="0.54296875" customWidth="1"/>
    <col min="14071" max="14072" width="8.81640625" bestFit="1" customWidth="1"/>
    <col min="14074" max="14074" width="4.54296875" customWidth="1"/>
    <col min="14075" max="14075" width="0.54296875" customWidth="1"/>
    <col min="14079" max="14079" width="4.54296875" customWidth="1"/>
    <col min="14080" max="14080" width="0.54296875" customWidth="1"/>
    <col min="14084" max="14084" width="4.54296875" customWidth="1"/>
    <col min="14085" max="14085" width="0.54296875" customWidth="1"/>
    <col min="14089" max="14089" width="4.54296875" customWidth="1"/>
    <col min="14090" max="14090" width="0.54296875" customWidth="1"/>
    <col min="14091" max="14092" width="8.81640625" bestFit="1" customWidth="1"/>
    <col min="14093" max="14093" width="8.54296875" customWidth="1"/>
    <col min="14094" max="14094" width="4.54296875" customWidth="1"/>
    <col min="14095" max="14095" width="0.54296875" customWidth="1"/>
    <col min="14096" max="14097" width="8.81640625" bestFit="1" customWidth="1"/>
    <col min="14098" max="14098" width="8.54296875" customWidth="1"/>
    <col min="14099" max="14099" width="4.54296875" customWidth="1"/>
    <col min="14325" max="14325" width="10.453125" customWidth="1"/>
    <col min="14326" max="14326" width="0.54296875" customWidth="1"/>
    <col min="14327" max="14328" width="8.81640625" bestFit="1" customWidth="1"/>
    <col min="14330" max="14330" width="4.54296875" customWidth="1"/>
    <col min="14331" max="14331" width="0.54296875" customWidth="1"/>
    <col min="14335" max="14335" width="4.54296875" customWidth="1"/>
    <col min="14336" max="14336" width="0.54296875" customWidth="1"/>
    <col min="14340" max="14340" width="4.54296875" customWidth="1"/>
    <col min="14341" max="14341" width="0.54296875" customWidth="1"/>
    <col min="14345" max="14345" width="4.54296875" customWidth="1"/>
    <col min="14346" max="14346" width="0.54296875" customWidth="1"/>
    <col min="14347" max="14348" width="8.81640625" bestFit="1" customWidth="1"/>
    <col min="14349" max="14349" width="8.54296875" customWidth="1"/>
    <col min="14350" max="14350" width="4.54296875" customWidth="1"/>
    <col min="14351" max="14351" width="0.54296875" customWidth="1"/>
    <col min="14352" max="14353" width="8.81640625" bestFit="1" customWidth="1"/>
    <col min="14354" max="14354" width="8.54296875" customWidth="1"/>
    <col min="14355" max="14355" width="4.54296875" customWidth="1"/>
    <col min="14581" max="14581" width="10.453125" customWidth="1"/>
    <col min="14582" max="14582" width="0.54296875" customWidth="1"/>
    <col min="14583" max="14584" width="8.81640625" bestFit="1" customWidth="1"/>
    <col min="14586" max="14586" width="4.54296875" customWidth="1"/>
    <col min="14587" max="14587" width="0.54296875" customWidth="1"/>
    <col min="14591" max="14591" width="4.54296875" customWidth="1"/>
    <col min="14592" max="14592" width="0.54296875" customWidth="1"/>
    <col min="14596" max="14596" width="4.54296875" customWidth="1"/>
    <col min="14597" max="14597" width="0.54296875" customWidth="1"/>
    <col min="14601" max="14601" width="4.54296875" customWidth="1"/>
    <col min="14602" max="14602" width="0.54296875" customWidth="1"/>
    <col min="14603" max="14604" width="8.81640625" bestFit="1" customWidth="1"/>
    <col min="14605" max="14605" width="8.54296875" customWidth="1"/>
    <col min="14606" max="14606" width="4.54296875" customWidth="1"/>
    <col min="14607" max="14607" width="0.54296875" customWidth="1"/>
    <col min="14608" max="14609" width="8.81640625" bestFit="1" customWidth="1"/>
    <col min="14610" max="14610" width="8.54296875" customWidth="1"/>
    <col min="14611" max="14611" width="4.54296875" customWidth="1"/>
    <col min="14837" max="14837" width="10.453125" customWidth="1"/>
    <col min="14838" max="14838" width="0.54296875" customWidth="1"/>
    <col min="14839" max="14840" width="8.81640625" bestFit="1" customWidth="1"/>
    <col min="14842" max="14842" width="4.54296875" customWidth="1"/>
    <col min="14843" max="14843" width="0.54296875" customWidth="1"/>
    <col min="14847" max="14847" width="4.54296875" customWidth="1"/>
    <col min="14848" max="14848" width="0.54296875" customWidth="1"/>
    <col min="14852" max="14852" width="4.54296875" customWidth="1"/>
    <col min="14853" max="14853" width="0.54296875" customWidth="1"/>
    <col min="14857" max="14857" width="4.54296875" customWidth="1"/>
    <col min="14858" max="14858" width="0.54296875" customWidth="1"/>
    <col min="14859" max="14860" width="8.81640625" bestFit="1" customWidth="1"/>
    <col min="14861" max="14861" width="8.54296875" customWidth="1"/>
    <col min="14862" max="14862" width="4.54296875" customWidth="1"/>
    <col min="14863" max="14863" width="0.54296875" customWidth="1"/>
    <col min="14864" max="14865" width="8.81640625" bestFit="1" customWidth="1"/>
    <col min="14866" max="14866" width="8.54296875" customWidth="1"/>
    <col min="14867" max="14867" width="4.54296875" customWidth="1"/>
    <col min="15093" max="15093" width="10.453125" customWidth="1"/>
    <col min="15094" max="15094" width="0.54296875" customWidth="1"/>
    <col min="15095" max="15096" width="8.81640625" bestFit="1" customWidth="1"/>
    <col min="15098" max="15098" width="4.54296875" customWidth="1"/>
    <col min="15099" max="15099" width="0.54296875" customWidth="1"/>
    <col min="15103" max="15103" width="4.54296875" customWidth="1"/>
    <col min="15104" max="15104" width="0.54296875" customWidth="1"/>
    <col min="15108" max="15108" width="4.54296875" customWidth="1"/>
    <col min="15109" max="15109" width="0.54296875" customWidth="1"/>
    <col min="15113" max="15113" width="4.54296875" customWidth="1"/>
    <col min="15114" max="15114" width="0.54296875" customWidth="1"/>
    <col min="15115" max="15116" width="8.81640625" bestFit="1" customWidth="1"/>
    <col min="15117" max="15117" width="8.54296875" customWidth="1"/>
    <col min="15118" max="15118" width="4.54296875" customWidth="1"/>
    <col min="15119" max="15119" width="0.54296875" customWidth="1"/>
    <col min="15120" max="15121" width="8.81640625" bestFit="1" customWidth="1"/>
    <col min="15122" max="15122" width="8.54296875" customWidth="1"/>
    <col min="15123" max="15123" width="4.54296875" customWidth="1"/>
    <col min="15349" max="15349" width="10.453125" customWidth="1"/>
    <col min="15350" max="15350" width="0.54296875" customWidth="1"/>
    <col min="15351" max="15352" width="8.81640625" bestFit="1" customWidth="1"/>
    <col min="15354" max="15354" width="4.54296875" customWidth="1"/>
    <col min="15355" max="15355" width="0.54296875" customWidth="1"/>
    <col min="15359" max="15359" width="4.54296875" customWidth="1"/>
    <col min="15360" max="15360" width="0.54296875" customWidth="1"/>
    <col min="15364" max="15364" width="4.54296875" customWidth="1"/>
    <col min="15365" max="15365" width="0.54296875" customWidth="1"/>
    <col min="15369" max="15369" width="4.54296875" customWidth="1"/>
    <col min="15370" max="15370" width="0.54296875" customWidth="1"/>
    <col min="15371" max="15372" width="8.81640625" bestFit="1" customWidth="1"/>
    <col min="15373" max="15373" width="8.54296875" customWidth="1"/>
    <col min="15374" max="15374" width="4.54296875" customWidth="1"/>
    <col min="15375" max="15375" width="0.54296875" customWidth="1"/>
    <col min="15376" max="15377" width="8.81640625" bestFit="1" customWidth="1"/>
    <col min="15378" max="15378" width="8.54296875" customWidth="1"/>
    <col min="15379" max="15379" width="4.54296875" customWidth="1"/>
    <col min="15605" max="15605" width="10.453125" customWidth="1"/>
    <col min="15606" max="15606" width="0.54296875" customWidth="1"/>
    <col min="15607" max="15608" width="8.81640625" bestFit="1" customWidth="1"/>
    <col min="15610" max="15610" width="4.54296875" customWidth="1"/>
    <col min="15611" max="15611" width="0.54296875" customWidth="1"/>
    <col min="15615" max="15615" width="4.54296875" customWidth="1"/>
    <col min="15616" max="15616" width="0.54296875" customWidth="1"/>
    <col min="15620" max="15620" width="4.54296875" customWidth="1"/>
    <col min="15621" max="15621" width="0.54296875" customWidth="1"/>
    <col min="15625" max="15625" width="4.54296875" customWidth="1"/>
    <col min="15626" max="15626" width="0.54296875" customWidth="1"/>
    <col min="15627" max="15628" width="8.81640625" bestFit="1" customWidth="1"/>
    <col min="15629" max="15629" width="8.54296875" customWidth="1"/>
    <col min="15630" max="15630" width="4.54296875" customWidth="1"/>
    <col min="15631" max="15631" width="0.54296875" customWidth="1"/>
    <col min="15632" max="15633" width="8.81640625" bestFit="1" customWidth="1"/>
    <col min="15634" max="15634" width="8.54296875" customWidth="1"/>
    <col min="15635" max="15635" width="4.54296875" customWidth="1"/>
    <col min="15861" max="15861" width="10.453125" customWidth="1"/>
    <col min="15862" max="15862" width="0.54296875" customWidth="1"/>
    <col min="15863" max="15864" width="8.81640625" bestFit="1" customWidth="1"/>
    <col min="15866" max="15866" width="4.54296875" customWidth="1"/>
    <col min="15867" max="15867" width="0.54296875" customWidth="1"/>
    <col min="15871" max="15871" width="4.54296875" customWidth="1"/>
    <col min="15872" max="15872" width="0.54296875" customWidth="1"/>
    <col min="15876" max="15876" width="4.54296875" customWidth="1"/>
    <col min="15877" max="15877" width="0.54296875" customWidth="1"/>
    <col min="15881" max="15881" width="4.54296875" customWidth="1"/>
    <col min="15882" max="15882" width="0.54296875" customWidth="1"/>
    <col min="15883" max="15884" width="8.81640625" bestFit="1" customWidth="1"/>
    <col min="15885" max="15885" width="8.54296875" customWidth="1"/>
    <col min="15886" max="15886" width="4.54296875" customWidth="1"/>
    <col min="15887" max="15887" width="0.54296875" customWidth="1"/>
    <col min="15888" max="15889" width="8.81640625" bestFit="1" customWidth="1"/>
    <col min="15890" max="15890" width="8.54296875" customWidth="1"/>
    <col min="15891" max="15891" width="4.54296875" customWidth="1"/>
    <col min="16117" max="16117" width="10.453125" customWidth="1"/>
    <col min="16118" max="16118" width="0.54296875" customWidth="1"/>
    <col min="16119" max="16120" width="8.81640625" bestFit="1" customWidth="1"/>
    <col min="16122" max="16122" width="4.54296875" customWidth="1"/>
    <col min="16123" max="16123" width="0.54296875" customWidth="1"/>
    <col min="16127" max="16127" width="4.54296875" customWidth="1"/>
    <col min="16128" max="16128" width="0.54296875" customWidth="1"/>
    <col min="16132" max="16132" width="4.54296875" customWidth="1"/>
    <col min="16133" max="16133" width="0.54296875" customWidth="1"/>
    <col min="16137" max="16137" width="4.54296875" customWidth="1"/>
    <col min="16138" max="16138" width="0.54296875" customWidth="1"/>
    <col min="16139" max="16140" width="8.81640625" bestFit="1" customWidth="1"/>
    <col min="16141" max="16141" width="8.54296875" customWidth="1"/>
    <col min="16142" max="16142" width="4.54296875" customWidth="1"/>
    <col min="16143" max="16143" width="0.54296875" customWidth="1"/>
    <col min="16144" max="16145" width="8.81640625" bestFit="1" customWidth="1"/>
    <col min="16146" max="16146" width="8.54296875" customWidth="1"/>
    <col min="16147" max="16147" width="4.54296875" customWidth="1"/>
  </cols>
  <sheetData>
    <row r="1" spans="1:19" ht="13" x14ac:dyDescent="0.3">
      <c r="A1" s="90" t="s">
        <v>421</v>
      </c>
      <c r="B1" s="91"/>
      <c r="C1" s="91"/>
      <c r="D1" s="91"/>
      <c r="E1" s="91"/>
      <c r="F1" s="91"/>
      <c r="G1" s="91"/>
      <c r="H1" s="91"/>
      <c r="I1" s="91"/>
      <c r="J1" s="91"/>
      <c r="K1" s="91"/>
      <c r="L1" s="91"/>
      <c r="M1" s="91"/>
      <c r="N1" s="91"/>
      <c r="O1" s="91"/>
      <c r="P1" s="91"/>
      <c r="Q1" s="81">
        <v>45667</v>
      </c>
    </row>
    <row r="2" spans="1:19" ht="13" x14ac:dyDescent="0.3">
      <c r="A2" s="90" t="s">
        <v>351</v>
      </c>
      <c r="B2" s="91"/>
      <c r="C2" s="91"/>
      <c r="D2" s="91"/>
      <c r="E2" s="91"/>
      <c r="F2" s="91"/>
      <c r="G2" s="91"/>
      <c r="H2" s="91"/>
      <c r="I2" s="91"/>
      <c r="J2" s="91"/>
      <c r="K2" s="91"/>
      <c r="L2" s="91"/>
      <c r="M2" s="91"/>
      <c r="N2" s="91"/>
      <c r="O2" s="91"/>
      <c r="P2" s="91"/>
    </row>
    <row r="3" spans="1:19" s="29" customFormat="1" ht="25.4" customHeight="1" x14ac:dyDescent="0.2">
      <c r="A3" s="28" t="s">
        <v>352</v>
      </c>
      <c r="B3" s="101" t="s">
        <v>353</v>
      </c>
      <c r="C3" s="101"/>
      <c r="D3" s="102"/>
      <c r="E3" s="103" t="s">
        <v>354</v>
      </c>
      <c r="F3" s="103"/>
      <c r="G3" s="104"/>
      <c r="H3" s="101" t="s">
        <v>355</v>
      </c>
      <c r="I3" s="101"/>
      <c r="J3" s="102"/>
      <c r="K3" s="101" t="s">
        <v>356</v>
      </c>
      <c r="L3" s="101"/>
      <c r="M3" s="105"/>
      <c r="N3" s="101" t="s">
        <v>357</v>
      </c>
      <c r="O3" s="101"/>
      <c r="P3" s="102"/>
      <c r="Q3" s="101" t="s">
        <v>358</v>
      </c>
      <c r="R3" s="101"/>
      <c r="S3" s="102"/>
    </row>
    <row r="4" spans="1:19" s="30" customFormat="1" ht="10.5" x14ac:dyDescent="0.25">
      <c r="A4" s="106" t="s">
        <v>50</v>
      </c>
      <c r="B4" s="108" t="s">
        <v>359</v>
      </c>
      <c r="C4" s="108"/>
      <c r="D4" s="99" t="s">
        <v>127</v>
      </c>
      <c r="E4" s="108" t="s">
        <v>359</v>
      </c>
      <c r="F4" s="108"/>
      <c r="G4" s="99" t="s">
        <v>127</v>
      </c>
      <c r="H4" s="108" t="s">
        <v>359</v>
      </c>
      <c r="I4" s="108"/>
      <c r="J4" s="99" t="s">
        <v>127</v>
      </c>
      <c r="K4" s="108" t="s">
        <v>359</v>
      </c>
      <c r="L4" s="108"/>
      <c r="M4" s="99" t="s">
        <v>127</v>
      </c>
      <c r="N4" s="108" t="s">
        <v>359</v>
      </c>
      <c r="O4" s="108"/>
      <c r="P4" s="99" t="s">
        <v>127</v>
      </c>
      <c r="Q4" s="108" t="s">
        <v>360</v>
      </c>
      <c r="R4" s="108"/>
      <c r="S4" s="99" t="s">
        <v>127</v>
      </c>
    </row>
    <row r="5" spans="1:19" s="30" customFormat="1" ht="10.5" x14ac:dyDescent="0.2">
      <c r="A5" s="107"/>
      <c r="B5" s="31" t="s">
        <v>59</v>
      </c>
      <c r="C5" s="32" t="s">
        <v>60</v>
      </c>
      <c r="D5" s="100"/>
      <c r="E5" s="31" t="s">
        <v>59</v>
      </c>
      <c r="F5" s="32" t="s">
        <v>60</v>
      </c>
      <c r="G5" s="100"/>
      <c r="H5" s="31" t="s">
        <v>59</v>
      </c>
      <c r="I5" s="32" t="s">
        <v>60</v>
      </c>
      <c r="J5" s="109"/>
      <c r="K5" s="31" t="s">
        <v>59</v>
      </c>
      <c r="L5" s="32" t="s">
        <v>60</v>
      </c>
      <c r="M5" s="100"/>
      <c r="N5" s="31" t="s">
        <v>59</v>
      </c>
      <c r="O5" s="32" t="s">
        <v>60</v>
      </c>
      <c r="P5" s="109"/>
      <c r="Q5" s="31" t="s">
        <v>59</v>
      </c>
      <c r="R5" s="32" t="s">
        <v>60</v>
      </c>
      <c r="S5" s="100"/>
    </row>
    <row r="6" spans="1:19" x14ac:dyDescent="0.25">
      <c r="A6" s="3" t="s">
        <v>411</v>
      </c>
      <c r="B6" s="33" t="s">
        <v>352</v>
      </c>
      <c r="C6" s="34" t="s">
        <v>352</v>
      </c>
      <c r="D6" s="35" t="s">
        <v>352</v>
      </c>
      <c r="E6" s="34"/>
      <c r="F6" s="34"/>
      <c r="G6" s="35"/>
      <c r="H6" s="34"/>
      <c r="I6" s="34"/>
      <c r="J6" s="35"/>
      <c r="K6" s="34"/>
      <c r="L6" s="34"/>
      <c r="M6" s="35"/>
      <c r="N6" s="34"/>
      <c r="O6" s="34"/>
      <c r="P6" s="35"/>
      <c r="Q6" s="34"/>
      <c r="R6" s="34"/>
      <c r="S6" s="35"/>
    </row>
    <row r="7" spans="1:19" x14ac:dyDescent="0.25">
      <c r="A7" s="2" t="str">
        <f>"Oct "&amp;RIGHT(A6,4)-1</f>
        <v>Oct 2023</v>
      </c>
      <c r="B7" s="36">
        <v>22116641</v>
      </c>
      <c r="C7" s="37">
        <v>41672241</v>
      </c>
      <c r="D7" s="37">
        <v>7832725438</v>
      </c>
      <c r="E7" s="36">
        <v>9641</v>
      </c>
      <c r="F7" s="37">
        <v>21988</v>
      </c>
      <c r="G7" s="38">
        <v>5029173</v>
      </c>
      <c r="H7" s="37">
        <v>1806</v>
      </c>
      <c r="I7" s="37">
        <v>3127</v>
      </c>
      <c r="J7" s="38">
        <v>580391</v>
      </c>
      <c r="K7" s="37">
        <v>6849</v>
      </c>
      <c r="L7" s="37">
        <v>14975</v>
      </c>
      <c r="M7" s="38">
        <v>5108339</v>
      </c>
      <c r="N7" s="37" t="s">
        <v>410</v>
      </c>
      <c r="O7" s="37" t="s">
        <v>410</v>
      </c>
      <c r="P7" s="38">
        <v>35851</v>
      </c>
      <c r="Q7" s="37">
        <v>22126282</v>
      </c>
      <c r="R7" s="37">
        <v>41694229</v>
      </c>
      <c r="S7" s="38">
        <v>7843479192</v>
      </c>
    </row>
    <row r="8" spans="1:19" x14ac:dyDescent="0.25">
      <c r="A8" s="2" t="str">
        <f>"Nov "&amp;RIGHT(A6,4)-1</f>
        <v>Nov 2023</v>
      </c>
      <c r="B8" s="36">
        <v>21989414</v>
      </c>
      <c r="C8" s="37">
        <v>41464719</v>
      </c>
      <c r="D8" s="37">
        <v>7812930554</v>
      </c>
      <c r="E8" s="36">
        <v>3</v>
      </c>
      <c r="F8" s="37">
        <v>9</v>
      </c>
      <c r="G8" s="37">
        <v>-147455</v>
      </c>
      <c r="H8" s="36">
        <v>1093</v>
      </c>
      <c r="I8" s="37">
        <v>1685</v>
      </c>
      <c r="J8" s="37">
        <v>477845</v>
      </c>
      <c r="K8" s="36">
        <v>5300</v>
      </c>
      <c r="L8" s="37">
        <v>14333</v>
      </c>
      <c r="M8" s="37">
        <v>3812978</v>
      </c>
      <c r="N8" s="36" t="s">
        <v>410</v>
      </c>
      <c r="O8" s="37" t="s">
        <v>410</v>
      </c>
      <c r="P8" s="37">
        <v>144481</v>
      </c>
      <c r="Q8" s="36">
        <v>21989417</v>
      </c>
      <c r="R8" s="37">
        <v>41464728</v>
      </c>
      <c r="S8" s="38">
        <v>7817218403</v>
      </c>
    </row>
    <row r="9" spans="1:19" x14ac:dyDescent="0.25">
      <c r="A9" s="2" t="str">
        <f>"Dec "&amp;RIGHT(A6,4)-1</f>
        <v>Dec 2023</v>
      </c>
      <c r="B9" s="36">
        <v>21950141</v>
      </c>
      <c r="C9" s="37">
        <v>41335813</v>
      </c>
      <c r="D9" s="37">
        <v>7848187267</v>
      </c>
      <c r="E9" s="36">
        <v>0</v>
      </c>
      <c r="F9" s="37">
        <v>0</v>
      </c>
      <c r="G9" s="37">
        <v>-69765</v>
      </c>
      <c r="H9" s="36">
        <v>655</v>
      </c>
      <c r="I9" s="37">
        <v>695</v>
      </c>
      <c r="J9" s="37">
        <v>191850</v>
      </c>
      <c r="K9" s="36">
        <v>10202</v>
      </c>
      <c r="L9" s="37">
        <v>26209</v>
      </c>
      <c r="M9" s="37">
        <v>4434670</v>
      </c>
      <c r="N9" s="36" t="s">
        <v>410</v>
      </c>
      <c r="O9" s="37" t="s">
        <v>410</v>
      </c>
      <c r="P9" s="37">
        <v>589287</v>
      </c>
      <c r="Q9" s="36">
        <v>21950141</v>
      </c>
      <c r="R9" s="37">
        <v>41335813</v>
      </c>
      <c r="S9" s="38">
        <v>7853333309</v>
      </c>
    </row>
    <row r="10" spans="1:19" x14ac:dyDescent="0.25">
      <c r="A10" s="2" t="str">
        <f>"Jan "&amp;RIGHT(A6,4)</f>
        <v>Jan 2024</v>
      </c>
      <c r="B10" s="36">
        <v>21955757</v>
      </c>
      <c r="C10" s="37">
        <v>41279845</v>
      </c>
      <c r="D10" s="37">
        <v>7724239798</v>
      </c>
      <c r="E10" s="36">
        <v>0</v>
      </c>
      <c r="F10" s="37">
        <v>0</v>
      </c>
      <c r="G10" s="37">
        <v>-88607</v>
      </c>
      <c r="H10" s="36">
        <v>430</v>
      </c>
      <c r="I10" s="37">
        <v>433</v>
      </c>
      <c r="J10" s="37">
        <v>133174</v>
      </c>
      <c r="K10" s="36">
        <v>90658</v>
      </c>
      <c r="L10" s="37">
        <v>168624</v>
      </c>
      <c r="M10" s="37">
        <v>19441560</v>
      </c>
      <c r="N10" s="36" t="s">
        <v>410</v>
      </c>
      <c r="O10" s="37" t="s">
        <v>410</v>
      </c>
      <c r="P10" s="37">
        <v>105586</v>
      </c>
      <c r="Q10" s="36">
        <v>21955757</v>
      </c>
      <c r="R10" s="37">
        <v>41279845</v>
      </c>
      <c r="S10" s="38">
        <v>7743831511</v>
      </c>
    </row>
    <row r="11" spans="1:19" x14ac:dyDescent="0.25">
      <c r="A11" s="2" t="str">
        <f>"Feb "&amp;RIGHT(A6,4)</f>
        <v>Feb 2024</v>
      </c>
      <c r="B11" s="36">
        <v>21958843</v>
      </c>
      <c r="C11" s="37">
        <v>41261754</v>
      </c>
      <c r="D11" s="37">
        <v>7546942924</v>
      </c>
      <c r="E11" s="36">
        <v>0</v>
      </c>
      <c r="F11" s="37">
        <v>0</v>
      </c>
      <c r="G11" s="37">
        <v>-57282</v>
      </c>
      <c r="H11" s="36">
        <v>899</v>
      </c>
      <c r="I11" s="37">
        <v>900</v>
      </c>
      <c r="J11" s="37">
        <v>332005</v>
      </c>
      <c r="K11" s="36">
        <v>14330</v>
      </c>
      <c r="L11" s="37">
        <v>35230</v>
      </c>
      <c r="M11" s="37">
        <v>4032351</v>
      </c>
      <c r="N11" s="36" t="s">
        <v>410</v>
      </c>
      <c r="O11" s="37" t="s">
        <v>410</v>
      </c>
      <c r="P11" s="37">
        <v>43405</v>
      </c>
      <c r="Q11" s="36">
        <v>21958843</v>
      </c>
      <c r="R11" s="37">
        <v>41261754</v>
      </c>
      <c r="S11" s="38">
        <v>7551293403</v>
      </c>
    </row>
    <row r="12" spans="1:19" x14ac:dyDescent="0.25">
      <c r="A12" s="2" t="str">
        <f>"Mar "&amp;RIGHT(A6,4)</f>
        <v>Mar 2024</v>
      </c>
      <c r="B12" s="36">
        <v>22152454</v>
      </c>
      <c r="C12" s="37">
        <v>41563118</v>
      </c>
      <c r="D12" s="37">
        <v>7720368326</v>
      </c>
      <c r="E12" s="36">
        <v>5146</v>
      </c>
      <c r="F12" s="37">
        <v>8854</v>
      </c>
      <c r="G12" s="37">
        <v>3487212</v>
      </c>
      <c r="H12" s="36">
        <v>9547</v>
      </c>
      <c r="I12" s="37">
        <v>15668</v>
      </c>
      <c r="J12" s="37">
        <v>3091383</v>
      </c>
      <c r="K12" s="36">
        <v>35309</v>
      </c>
      <c r="L12" s="37">
        <v>69186</v>
      </c>
      <c r="M12" s="37">
        <v>9687906</v>
      </c>
      <c r="N12" s="36" t="s">
        <v>410</v>
      </c>
      <c r="O12" s="37" t="s">
        <v>410</v>
      </c>
      <c r="P12" s="37">
        <v>691669</v>
      </c>
      <c r="Q12" s="36">
        <v>22157600</v>
      </c>
      <c r="R12" s="37">
        <v>41571972</v>
      </c>
      <c r="S12" s="38">
        <v>7737326496</v>
      </c>
    </row>
    <row r="13" spans="1:19" x14ac:dyDescent="0.25">
      <c r="A13" s="2" t="str">
        <f>"Apr "&amp;RIGHT(A6,4)</f>
        <v>Apr 2024</v>
      </c>
      <c r="B13" s="36">
        <v>22210778</v>
      </c>
      <c r="C13" s="37">
        <v>41596787</v>
      </c>
      <c r="D13" s="37">
        <v>7554186174</v>
      </c>
      <c r="E13" s="36">
        <v>11</v>
      </c>
      <c r="F13" s="37">
        <v>19</v>
      </c>
      <c r="G13" s="37">
        <v>834</v>
      </c>
      <c r="H13" s="36">
        <v>1058</v>
      </c>
      <c r="I13" s="37">
        <v>1073</v>
      </c>
      <c r="J13" s="37">
        <v>273823</v>
      </c>
      <c r="K13" s="36">
        <v>16533</v>
      </c>
      <c r="L13" s="37">
        <v>39007</v>
      </c>
      <c r="M13" s="37">
        <v>6568472</v>
      </c>
      <c r="N13" s="36" t="s">
        <v>410</v>
      </c>
      <c r="O13" s="37" t="s">
        <v>410</v>
      </c>
      <c r="P13" s="37">
        <v>38862</v>
      </c>
      <c r="Q13" s="36">
        <v>22210789</v>
      </c>
      <c r="R13" s="37">
        <v>41596806</v>
      </c>
      <c r="S13" s="38">
        <v>7561068165</v>
      </c>
    </row>
    <row r="14" spans="1:19" x14ac:dyDescent="0.25">
      <c r="A14" s="2" t="str">
        <f>"May "&amp;RIGHT(A6,4)</f>
        <v>May 2024</v>
      </c>
      <c r="B14" s="36">
        <v>22280987</v>
      </c>
      <c r="C14" s="37">
        <v>41742557</v>
      </c>
      <c r="D14" s="37">
        <v>7720021490</v>
      </c>
      <c r="E14" s="36">
        <v>0</v>
      </c>
      <c r="F14" s="37">
        <v>0</v>
      </c>
      <c r="G14" s="37">
        <v>-2471</v>
      </c>
      <c r="H14" s="36">
        <v>148</v>
      </c>
      <c r="I14" s="37">
        <v>365</v>
      </c>
      <c r="J14" s="37">
        <v>243813</v>
      </c>
      <c r="K14" s="36">
        <v>16475</v>
      </c>
      <c r="L14" s="37">
        <v>42106</v>
      </c>
      <c r="M14" s="37">
        <v>7882074</v>
      </c>
      <c r="N14" s="36" t="s">
        <v>410</v>
      </c>
      <c r="O14" s="37" t="s">
        <v>410</v>
      </c>
      <c r="P14" s="37">
        <v>22399</v>
      </c>
      <c r="Q14" s="36">
        <v>22280987</v>
      </c>
      <c r="R14" s="37">
        <v>41742557</v>
      </c>
      <c r="S14" s="38">
        <v>7728167305</v>
      </c>
    </row>
    <row r="15" spans="1:19" x14ac:dyDescent="0.25">
      <c r="A15" s="2" t="str">
        <f>"Jun "&amp;RIGHT(A6,4)</f>
        <v>Jun 2024</v>
      </c>
      <c r="B15" s="36">
        <v>22313796</v>
      </c>
      <c r="C15" s="37">
        <v>41869961</v>
      </c>
      <c r="D15" s="37">
        <v>7849039019</v>
      </c>
      <c r="E15" s="36">
        <v>456</v>
      </c>
      <c r="F15" s="37">
        <v>1657</v>
      </c>
      <c r="G15" s="37">
        <v>429834</v>
      </c>
      <c r="H15" s="36">
        <v>604</v>
      </c>
      <c r="I15" s="37">
        <v>691</v>
      </c>
      <c r="J15" s="37">
        <v>199501</v>
      </c>
      <c r="K15" s="36">
        <v>17266</v>
      </c>
      <c r="L15" s="37">
        <v>42054</v>
      </c>
      <c r="M15" s="37">
        <v>7560015</v>
      </c>
      <c r="N15" s="36" t="s">
        <v>410</v>
      </c>
      <c r="O15" s="37" t="s">
        <v>410</v>
      </c>
      <c r="P15" s="37">
        <v>12724</v>
      </c>
      <c r="Q15" s="36">
        <v>22314252</v>
      </c>
      <c r="R15" s="37">
        <v>41871618</v>
      </c>
      <c r="S15" s="38">
        <v>7857241093</v>
      </c>
    </row>
    <row r="16" spans="1:19" x14ac:dyDescent="0.25">
      <c r="A16" s="2" t="str">
        <f>"Jul "&amp;RIGHT(A6,4)</f>
        <v>Jul 2024</v>
      </c>
      <c r="B16" s="36">
        <v>22423500</v>
      </c>
      <c r="C16" s="37">
        <v>42023980</v>
      </c>
      <c r="D16" s="37">
        <v>8031445321</v>
      </c>
      <c r="E16" s="36">
        <v>869</v>
      </c>
      <c r="F16" s="37">
        <v>2632</v>
      </c>
      <c r="G16" s="37">
        <v>645452</v>
      </c>
      <c r="H16" s="36">
        <v>695</v>
      </c>
      <c r="I16" s="37">
        <v>986</v>
      </c>
      <c r="J16" s="37">
        <v>286008</v>
      </c>
      <c r="K16" s="36">
        <v>14818</v>
      </c>
      <c r="L16" s="37">
        <v>37951</v>
      </c>
      <c r="M16" s="37">
        <v>7166402</v>
      </c>
      <c r="N16" s="36" t="s">
        <v>410</v>
      </c>
      <c r="O16" s="37" t="s">
        <v>410</v>
      </c>
      <c r="P16" s="37">
        <v>15635</v>
      </c>
      <c r="Q16" s="36">
        <v>22424369</v>
      </c>
      <c r="R16" s="37">
        <v>42026612</v>
      </c>
      <c r="S16" s="38">
        <v>8039558818</v>
      </c>
    </row>
    <row r="17" spans="1:19" x14ac:dyDescent="0.25">
      <c r="A17" s="2" t="str">
        <f>"Aug "&amp;RIGHT(A6,4)</f>
        <v>Aug 2024</v>
      </c>
      <c r="B17" s="36">
        <v>22479918</v>
      </c>
      <c r="C17" s="37">
        <v>42218795</v>
      </c>
      <c r="D17" s="37">
        <v>7984887306</v>
      </c>
      <c r="E17" s="36">
        <v>9</v>
      </c>
      <c r="F17" s="37">
        <v>43</v>
      </c>
      <c r="G17" s="37">
        <v>-2748</v>
      </c>
      <c r="H17" s="36">
        <v>930</v>
      </c>
      <c r="I17" s="37">
        <v>930</v>
      </c>
      <c r="J17" s="37">
        <v>546944</v>
      </c>
      <c r="K17" s="36">
        <v>42495</v>
      </c>
      <c r="L17" s="37">
        <v>102476</v>
      </c>
      <c r="M17" s="37">
        <v>18082206</v>
      </c>
      <c r="N17" s="36" t="s">
        <v>410</v>
      </c>
      <c r="O17" s="37" t="s">
        <v>410</v>
      </c>
      <c r="P17" s="37">
        <v>20409</v>
      </c>
      <c r="Q17" s="36">
        <v>22479927</v>
      </c>
      <c r="R17" s="37">
        <v>42218838</v>
      </c>
      <c r="S17" s="38">
        <v>8003534117</v>
      </c>
    </row>
    <row r="18" spans="1:19" x14ac:dyDescent="0.25">
      <c r="A18" s="2" t="str">
        <f>"Sep "&amp;RIGHT(A6,4)</f>
        <v>Sep 2024</v>
      </c>
      <c r="B18" s="36">
        <v>22514711.1098</v>
      </c>
      <c r="C18" s="37">
        <v>42244916.560199998</v>
      </c>
      <c r="D18" s="37">
        <v>7970470939.6651001</v>
      </c>
      <c r="E18" s="36">
        <v>6474</v>
      </c>
      <c r="F18" s="37">
        <v>12946</v>
      </c>
      <c r="G18" s="37">
        <v>7016570</v>
      </c>
      <c r="H18" s="36">
        <v>24432</v>
      </c>
      <c r="I18" s="37">
        <v>50710</v>
      </c>
      <c r="J18" s="37">
        <v>5785805</v>
      </c>
      <c r="K18" s="36">
        <v>56455</v>
      </c>
      <c r="L18" s="37">
        <v>118725</v>
      </c>
      <c r="M18" s="37">
        <v>10951414</v>
      </c>
      <c r="N18" s="36" t="s">
        <v>410</v>
      </c>
      <c r="O18" s="37" t="s">
        <v>410</v>
      </c>
      <c r="P18" s="37">
        <v>14312</v>
      </c>
      <c r="Q18" s="36">
        <v>22521185.1098</v>
      </c>
      <c r="R18" s="37">
        <v>42257862.560199998</v>
      </c>
      <c r="S18" s="39">
        <v>7994239040.6651001</v>
      </c>
    </row>
    <row r="19" spans="1:19" s="42" customFormat="1" ht="13" x14ac:dyDescent="0.3">
      <c r="A19" s="40" t="s">
        <v>55</v>
      </c>
      <c r="B19" s="41">
        <v>22195578.342500001</v>
      </c>
      <c r="C19" s="41">
        <v>41689540.546700001</v>
      </c>
      <c r="D19" s="41">
        <v>93595444556.6651</v>
      </c>
      <c r="E19" s="41">
        <v>1884.0833</v>
      </c>
      <c r="F19" s="41">
        <v>4012.3332999999998</v>
      </c>
      <c r="G19" s="41">
        <v>16240747</v>
      </c>
      <c r="H19" s="41">
        <v>3524.75</v>
      </c>
      <c r="I19" s="41">
        <v>6438.5833000000002</v>
      </c>
      <c r="J19" s="41">
        <v>12142542</v>
      </c>
      <c r="K19" s="41">
        <v>27224.166700000002</v>
      </c>
      <c r="L19" s="41">
        <v>59239.666700000002</v>
      </c>
      <c r="M19" s="41">
        <v>104728387</v>
      </c>
      <c r="N19" s="41" t="s">
        <v>410</v>
      </c>
      <c r="O19" s="41" t="s">
        <v>410</v>
      </c>
      <c r="P19" s="41">
        <v>1734620</v>
      </c>
      <c r="Q19" s="41">
        <v>22197462.425799999</v>
      </c>
      <c r="R19" s="41">
        <v>41693552.880000003</v>
      </c>
      <c r="S19" s="41">
        <v>93730290852.6651</v>
      </c>
    </row>
    <row r="20" spans="1:19" s="42" customFormat="1" ht="13" x14ac:dyDescent="0.3">
      <c r="A20" s="14" t="s">
        <v>412</v>
      </c>
      <c r="B20" s="43">
        <v>22116641</v>
      </c>
      <c r="C20" s="43">
        <v>41672241</v>
      </c>
      <c r="D20" s="43">
        <v>7832725438</v>
      </c>
      <c r="E20" s="43">
        <v>9641</v>
      </c>
      <c r="F20" s="43">
        <v>21988</v>
      </c>
      <c r="G20" s="43">
        <v>5029173</v>
      </c>
      <c r="H20" s="43">
        <v>1806</v>
      </c>
      <c r="I20" s="43">
        <v>3127</v>
      </c>
      <c r="J20" s="43">
        <v>580391</v>
      </c>
      <c r="K20" s="43">
        <v>6849</v>
      </c>
      <c r="L20" s="43">
        <v>14975</v>
      </c>
      <c r="M20" s="43">
        <v>5108339</v>
      </c>
      <c r="N20" s="43" t="s">
        <v>410</v>
      </c>
      <c r="O20" s="43" t="s">
        <v>410</v>
      </c>
      <c r="P20" s="43">
        <v>35851</v>
      </c>
      <c r="Q20" s="43">
        <v>22126282</v>
      </c>
      <c r="R20" s="43">
        <v>41694229</v>
      </c>
      <c r="S20" s="43">
        <v>7843479192</v>
      </c>
    </row>
    <row r="21" spans="1:19" x14ac:dyDescent="0.25">
      <c r="A21" s="3" t="str">
        <f>"FY "&amp;RIGHT(A6,4)+1</f>
        <v>FY 2025</v>
      </c>
      <c r="B21" s="44" t="s">
        <v>352</v>
      </c>
      <c r="C21" s="45" t="s">
        <v>352</v>
      </c>
      <c r="D21" s="46" t="s">
        <v>352</v>
      </c>
      <c r="E21" s="45"/>
      <c r="F21" s="45"/>
      <c r="G21" s="46"/>
      <c r="H21" s="45"/>
      <c r="I21" s="45"/>
      <c r="J21" s="46"/>
      <c r="K21" s="45"/>
      <c r="L21" s="45"/>
      <c r="M21" s="46"/>
      <c r="N21" s="45"/>
      <c r="O21" s="45"/>
      <c r="P21" s="46"/>
      <c r="Q21" s="45"/>
      <c r="R21" s="45"/>
      <c r="S21" s="46"/>
    </row>
    <row r="22" spans="1:19" x14ac:dyDescent="0.25">
      <c r="A22" s="2" t="str">
        <f>"Oct "&amp;RIGHT(A6,4)</f>
        <v>Oct 2024</v>
      </c>
      <c r="B22" s="36">
        <v>22648893.023400001</v>
      </c>
      <c r="C22" s="37">
        <v>42455891.017099999</v>
      </c>
      <c r="D22" s="37">
        <v>8205298149.6412001</v>
      </c>
      <c r="E22" s="36">
        <v>76735</v>
      </c>
      <c r="F22" s="37">
        <v>187063</v>
      </c>
      <c r="G22" s="37">
        <v>52040559</v>
      </c>
      <c r="H22" s="36">
        <v>914</v>
      </c>
      <c r="I22" s="37">
        <v>1877</v>
      </c>
      <c r="J22" s="37">
        <v>267241</v>
      </c>
      <c r="K22" s="36">
        <v>315228</v>
      </c>
      <c r="L22" s="37">
        <v>651656</v>
      </c>
      <c r="M22" s="37">
        <v>77060785</v>
      </c>
      <c r="N22" s="36" t="s">
        <v>410</v>
      </c>
      <c r="O22" s="37" t="s">
        <v>410</v>
      </c>
      <c r="P22" s="37">
        <v>0</v>
      </c>
      <c r="Q22" s="36">
        <v>22725628.023400001</v>
      </c>
      <c r="R22" s="37">
        <v>42642954.017099999</v>
      </c>
      <c r="S22" s="38">
        <v>8334666734.6412001</v>
      </c>
    </row>
    <row r="23" spans="1:19" x14ac:dyDescent="0.25">
      <c r="A23" s="2" t="str">
        <f>"Nov "&amp;RIGHT(A6,4)</f>
        <v>Nov 2024</v>
      </c>
      <c r="B23" s="36" t="s">
        <v>410</v>
      </c>
      <c r="C23" s="37" t="s">
        <v>410</v>
      </c>
      <c r="D23" s="37" t="s">
        <v>410</v>
      </c>
      <c r="E23" s="36" t="s">
        <v>410</v>
      </c>
      <c r="F23" s="37" t="s">
        <v>410</v>
      </c>
      <c r="G23" s="37" t="s">
        <v>410</v>
      </c>
      <c r="H23" s="36" t="s">
        <v>410</v>
      </c>
      <c r="I23" s="37" t="s">
        <v>410</v>
      </c>
      <c r="J23" s="37" t="s">
        <v>410</v>
      </c>
      <c r="K23" s="36" t="s">
        <v>410</v>
      </c>
      <c r="L23" s="37" t="s">
        <v>410</v>
      </c>
      <c r="M23" s="37" t="s">
        <v>410</v>
      </c>
      <c r="N23" s="36" t="s">
        <v>410</v>
      </c>
      <c r="O23" s="37" t="s">
        <v>410</v>
      </c>
      <c r="P23" s="37" t="s">
        <v>410</v>
      </c>
      <c r="Q23" s="36" t="s">
        <v>410</v>
      </c>
      <c r="R23" s="37" t="s">
        <v>410</v>
      </c>
      <c r="S23" s="38" t="s">
        <v>410</v>
      </c>
    </row>
    <row r="24" spans="1:19" x14ac:dyDescent="0.25">
      <c r="A24" s="2" t="str">
        <f>"Dec "&amp;RIGHT(A6,4)</f>
        <v>Dec 2024</v>
      </c>
      <c r="B24" s="36" t="s">
        <v>410</v>
      </c>
      <c r="C24" s="37" t="s">
        <v>410</v>
      </c>
      <c r="D24" s="37" t="s">
        <v>410</v>
      </c>
      <c r="E24" s="36" t="s">
        <v>410</v>
      </c>
      <c r="F24" s="37" t="s">
        <v>410</v>
      </c>
      <c r="G24" s="37" t="s">
        <v>410</v>
      </c>
      <c r="H24" s="36" t="s">
        <v>410</v>
      </c>
      <c r="I24" s="37" t="s">
        <v>410</v>
      </c>
      <c r="J24" s="37" t="s">
        <v>410</v>
      </c>
      <c r="K24" s="36" t="s">
        <v>410</v>
      </c>
      <c r="L24" s="37" t="s">
        <v>410</v>
      </c>
      <c r="M24" s="37" t="s">
        <v>410</v>
      </c>
      <c r="N24" s="36" t="s">
        <v>410</v>
      </c>
      <c r="O24" s="37" t="s">
        <v>410</v>
      </c>
      <c r="P24" s="37" t="s">
        <v>410</v>
      </c>
      <c r="Q24" s="36" t="s">
        <v>410</v>
      </c>
      <c r="R24" s="37" t="s">
        <v>410</v>
      </c>
      <c r="S24" s="38" t="s">
        <v>410</v>
      </c>
    </row>
    <row r="25" spans="1:19" x14ac:dyDescent="0.25">
      <c r="A25" s="2" t="str">
        <f>"Jan "&amp;RIGHT(A6,4)+1</f>
        <v>Jan 2025</v>
      </c>
      <c r="B25" s="36" t="s">
        <v>410</v>
      </c>
      <c r="C25" s="37" t="s">
        <v>410</v>
      </c>
      <c r="D25" s="37" t="s">
        <v>410</v>
      </c>
      <c r="E25" s="36" t="s">
        <v>410</v>
      </c>
      <c r="F25" s="37" t="s">
        <v>410</v>
      </c>
      <c r="G25" s="37" t="s">
        <v>410</v>
      </c>
      <c r="H25" s="36" t="s">
        <v>410</v>
      </c>
      <c r="I25" s="37" t="s">
        <v>410</v>
      </c>
      <c r="J25" s="37" t="s">
        <v>410</v>
      </c>
      <c r="K25" s="36" t="s">
        <v>410</v>
      </c>
      <c r="L25" s="37" t="s">
        <v>410</v>
      </c>
      <c r="M25" s="37" t="s">
        <v>410</v>
      </c>
      <c r="N25" s="36" t="s">
        <v>410</v>
      </c>
      <c r="O25" s="37" t="s">
        <v>410</v>
      </c>
      <c r="P25" s="37" t="s">
        <v>410</v>
      </c>
      <c r="Q25" s="36" t="s">
        <v>410</v>
      </c>
      <c r="R25" s="37" t="s">
        <v>410</v>
      </c>
      <c r="S25" s="38" t="s">
        <v>410</v>
      </c>
    </row>
    <row r="26" spans="1:19" x14ac:dyDescent="0.25">
      <c r="A26" s="2" t="str">
        <f>"Feb "&amp;RIGHT(A6,4)+1</f>
        <v>Feb 2025</v>
      </c>
      <c r="B26" s="36" t="s">
        <v>410</v>
      </c>
      <c r="C26" s="37" t="s">
        <v>410</v>
      </c>
      <c r="D26" s="37" t="s">
        <v>410</v>
      </c>
      <c r="E26" s="36" t="s">
        <v>410</v>
      </c>
      <c r="F26" s="37" t="s">
        <v>410</v>
      </c>
      <c r="G26" s="37" t="s">
        <v>410</v>
      </c>
      <c r="H26" s="36" t="s">
        <v>410</v>
      </c>
      <c r="I26" s="37" t="s">
        <v>410</v>
      </c>
      <c r="J26" s="37" t="s">
        <v>410</v>
      </c>
      <c r="K26" s="36" t="s">
        <v>410</v>
      </c>
      <c r="L26" s="37" t="s">
        <v>410</v>
      </c>
      <c r="M26" s="37" t="s">
        <v>410</v>
      </c>
      <c r="N26" s="36" t="s">
        <v>410</v>
      </c>
      <c r="O26" s="37" t="s">
        <v>410</v>
      </c>
      <c r="P26" s="37" t="s">
        <v>410</v>
      </c>
      <c r="Q26" s="36" t="s">
        <v>410</v>
      </c>
      <c r="R26" s="37" t="s">
        <v>410</v>
      </c>
      <c r="S26" s="38" t="s">
        <v>410</v>
      </c>
    </row>
    <row r="27" spans="1:19" x14ac:dyDescent="0.25">
      <c r="A27" s="2" t="str">
        <f>"Mar "&amp;RIGHT(A6,4)+1</f>
        <v>Mar 2025</v>
      </c>
      <c r="B27" s="36" t="s">
        <v>410</v>
      </c>
      <c r="C27" s="37" t="s">
        <v>410</v>
      </c>
      <c r="D27" s="37" t="s">
        <v>410</v>
      </c>
      <c r="E27" s="36" t="s">
        <v>410</v>
      </c>
      <c r="F27" s="37" t="s">
        <v>410</v>
      </c>
      <c r="G27" s="37" t="s">
        <v>410</v>
      </c>
      <c r="H27" s="36" t="s">
        <v>410</v>
      </c>
      <c r="I27" s="37" t="s">
        <v>410</v>
      </c>
      <c r="J27" s="37" t="s">
        <v>410</v>
      </c>
      <c r="K27" s="36" t="s">
        <v>410</v>
      </c>
      <c r="L27" s="37" t="s">
        <v>410</v>
      </c>
      <c r="M27" s="37" t="s">
        <v>410</v>
      </c>
      <c r="N27" s="36" t="s">
        <v>410</v>
      </c>
      <c r="O27" s="37" t="s">
        <v>410</v>
      </c>
      <c r="P27" s="37" t="s">
        <v>410</v>
      </c>
      <c r="Q27" s="36" t="s">
        <v>410</v>
      </c>
      <c r="R27" s="37" t="s">
        <v>410</v>
      </c>
      <c r="S27" s="38" t="s">
        <v>410</v>
      </c>
    </row>
    <row r="28" spans="1:19" x14ac:dyDescent="0.25">
      <c r="A28" s="2" t="str">
        <f>"Apr "&amp;RIGHT(A6,4)+1</f>
        <v>Apr 2025</v>
      </c>
      <c r="B28" s="36" t="s">
        <v>410</v>
      </c>
      <c r="C28" s="37" t="s">
        <v>410</v>
      </c>
      <c r="D28" s="37" t="s">
        <v>410</v>
      </c>
      <c r="E28" s="36" t="s">
        <v>410</v>
      </c>
      <c r="F28" s="37" t="s">
        <v>410</v>
      </c>
      <c r="G28" s="37" t="s">
        <v>410</v>
      </c>
      <c r="H28" s="36" t="s">
        <v>410</v>
      </c>
      <c r="I28" s="37" t="s">
        <v>410</v>
      </c>
      <c r="J28" s="37" t="s">
        <v>410</v>
      </c>
      <c r="K28" s="36" t="s">
        <v>410</v>
      </c>
      <c r="L28" s="37" t="s">
        <v>410</v>
      </c>
      <c r="M28" s="37" t="s">
        <v>410</v>
      </c>
      <c r="N28" s="36" t="s">
        <v>410</v>
      </c>
      <c r="O28" s="37" t="s">
        <v>410</v>
      </c>
      <c r="P28" s="37" t="s">
        <v>410</v>
      </c>
      <c r="Q28" s="36" t="s">
        <v>410</v>
      </c>
      <c r="R28" s="37" t="s">
        <v>410</v>
      </c>
      <c r="S28" s="38" t="s">
        <v>410</v>
      </c>
    </row>
    <row r="29" spans="1:19" x14ac:dyDescent="0.25">
      <c r="A29" s="2" t="str">
        <f>"May "&amp;RIGHT(A6,4)+1</f>
        <v>May 2025</v>
      </c>
      <c r="B29" s="36" t="s">
        <v>410</v>
      </c>
      <c r="C29" s="37" t="s">
        <v>410</v>
      </c>
      <c r="D29" s="37" t="s">
        <v>410</v>
      </c>
      <c r="E29" s="36" t="s">
        <v>410</v>
      </c>
      <c r="F29" s="37" t="s">
        <v>410</v>
      </c>
      <c r="G29" s="37" t="s">
        <v>410</v>
      </c>
      <c r="H29" s="36" t="s">
        <v>410</v>
      </c>
      <c r="I29" s="37" t="s">
        <v>410</v>
      </c>
      <c r="J29" s="37" t="s">
        <v>410</v>
      </c>
      <c r="K29" s="36" t="s">
        <v>410</v>
      </c>
      <c r="L29" s="37" t="s">
        <v>410</v>
      </c>
      <c r="M29" s="37" t="s">
        <v>410</v>
      </c>
      <c r="N29" s="36" t="s">
        <v>410</v>
      </c>
      <c r="O29" s="37" t="s">
        <v>410</v>
      </c>
      <c r="P29" s="37" t="s">
        <v>410</v>
      </c>
      <c r="Q29" s="36" t="s">
        <v>410</v>
      </c>
      <c r="R29" s="37" t="s">
        <v>410</v>
      </c>
      <c r="S29" s="38" t="s">
        <v>410</v>
      </c>
    </row>
    <row r="30" spans="1:19" x14ac:dyDescent="0.25">
      <c r="A30" s="2" t="str">
        <f>"Jun "&amp;RIGHT(A6,4)+1</f>
        <v>Jun 2025</v>
      </c>
      <c r="B30" s="36" t="s">
        <v>410</v>
      </c>
      <c r="C30" s="37" t="s">
        <v>410</v>
      </c>
      <c r="D30" s="37" t="s">
        <v>410</v>
      </c>
      <c r="E30" s="36" t="s">
        <v>410</v>
      </c>
      <c r="F30" s="37" t="s">
        <v>410</v>
      </c>
      <c r="G30" s="37" t="s">
        <v>410</v>
      </c>
      <c r="H30" s="36" t="s">
        <v>410</v>
      </c>
      <c r="I30" s="37" t="s">
        <v>410</v>
      </c>
      <c r="J30" s="37" t="s">
        <v>410</v>
      </c>
      <c r="K30" s="36" t="s">
        <v>410</v>
      </c>
      <c r="L30" s="37" t="s">
        <v>410</v>
      </c>
      <c r="M30" s="37" t="s">
        <v>410</v>
      </c>
      <c r="N30" s="36" t="s">
        <v>410</v>
      </c>
      <c r="O30" s="37" t="s">
        <v>410</v>
      </c>
      <c r="P30" s="37" t="s">
        <v>410</v>
      </c>
      <c r="Q30" s="36" t="s">
        <v>410</v>
      </c>
      <c r="R30" s="37" t="s">
        <v>410</v>
      </c>
      <c r="S30" s="38" t="s">
        <v>410</v>
      </c>
    </row>
    <row r="31" spans="1:19" x14ac:dyDescent="0.25">
      <c r="A31" s="2" t="str">
        <f>"Jul "&amp;RIGHT(A6,4)+1</f>
        <v>Jul 2025</v>
      </c>
      <c r="B31" s="36" t="s">
        <v>410</v>
      </c>
      <c r="C31" s="37" t="s">
        <v>410</v>
      </c>
      <c r="D31" s="37" t="s">
        <v>410</v>
      </c>
      <c r="E31" s="36" t="s">
        <v>410</v>
      </c>
      <c r="F31" s="37" t="s">
        <v>410</v>
      </c>
      <c r="G31" s="37" t="s">
        <v>410</v>
      </c>
      <c r="H31" s="36" t="s">
        <v>410</v>
      </c>
      <c r="I31" s="37" t="s">
        <v>410</v>
      </c>
      <c r="J31" s="37" t="s">
        <v>410</v>
      </c>
      <c r="K31" s="36" t="s">
        <v>410</v>
      </c>
      <c r="L31" s="37" t="s">
        <v>410</v>
      </c>
      <c r="M31" s="37" t="s">
        <v>410</v>
      </c>
      <c r="N31" s="36" t="s">
        <v>410</v>
      </c>
      <c r="O31" s="37" t="s">
        <v>410</v>
      </c>
      <c r="P31" s="37" t="s">
        <v>410</v>
      </c>
      <c r="Q31" s="36" t="s">
        <v>410</v>
      </c>
      <c r="R31" s="37" t="s">
        <v>410</v>
      </c>
      <c r="S31" s="38" t="s">
        <v>410</v>
      </c>
    </row>
    <row r="32" spans="1:19" x14ac:dyDescent="0.25">
      <c r="A32" s="2" t="str">
        <f>"Aug "&amp;RIGHT(A6,4)+1</f>
        <v>Aug 2025</v>
      </c>
      <c r="B32" s="36" t="s">
        <v>410</v>
      </c>
      <c r="C32" s="37" t="s">
        <v>410</v>
      </c>
      <c r="D32" s="37" t="s">
        <v>410</v>
      </c>
      <c r="E32" s="36" t="s">
        <v>410</v>
      </c>
      <c r="F32" s="37" t="s">
        <v>410</v>
      </c>
      <c r="G32" s="37" t="s">
        <v>410</v>
      </c>
      <c r="H32" s="36" t="s">
        <v>410</v>
      </c>
      <c r="I32" s="37" t="s">
        <v>410</v>
      </c>
      <c r="J32" s="37" t="s">
        <v>410</v>
      </c>
      <c r="K32" s="36" t="s">
        <v>410</v>
      </c>
      <c r="L32" s="37" t="s">
        <v>410</v>
      </c>
      <c r="M32" s="37" t="s">
        <v>410</v>
      </c>
      <c r="N32" s="36" t="s">
        <v>410</v>
      </c>
      <c r="O32" s="37" t="s">
        <v>410</v>
      </c>
      <c r="P32" s="37" t="s">
        <v>410</v>
      </c>
      <c r="Q32" s="36" t="s">
        <v>410</v>
      </c>
      <c r="R32" s="37" t="s">
        <v>410</v>
      </c>
      <c r="S32" s="38" t="s">
        <v>410</v>
      </c>
    </row>
    <row r="33" spans="1:19" x14ac:dyDescent="0.25">
      <c r="A33" s="2" t="str">
        <f>"Sep "&amp;RIGHT(A6,4)+1</f>
        <v>Sep 2025</v>
      </c>
      <c r="B33" s="47" t="s">
        <v>410</v>
      </c>
      <c r="C33" s="48" t="s">
        <v>410</v>
      </c>
      <c r="D33" s="37" t="s">
        <v>410</v>
      </c>
      <c r="E33" s="36" t="s">
        <v>410</v>
      </c>
      <c r="F33" s="37" t="s">
        <v>410</v>
      </c>
      <c r="G33" s="37" t="s">
        <v>410</v>
      </c>
      <c r="H33" s="36" t="s">
        <v>410</v>
      </c>
      <c r="I33" s="37" t="s">
        <v>410</v>
      </c>
      <c r="J33" s="37" t="s">
        <v>410</v>
      </c>
      <c r="K33" s="36" t="s">
        <v>410</v>
      </c>
      <c r="L33" s="37" t="s">
        <v>410</v>
      </c>
      <c r="M33" s="37" t="s">
        <v>410</v>
      </c>
      <c r="N33" s="36" t="s">
        <v>410</v>
      </c>
      <c r="O33" s="37" t="s">
        <v>410</v>
      </c>
      <c r="P33" s="37" t="s">
        <v>410</v>
      </c>
      <c r="Q33" s="36" t="s">
        <v>410</v>
      </c>
      <c r="R33" s="37" t="s">
        <v>410</v>
      </c>
      <c r="S33" s="39" t="s">
        <v>410</v>
      </c>
    </row>
    <row r="34" spans="1:19" s="42" customFormat="1" ht="13" x14ac:dyDescent="0.3">
      <c r="A34" s="40" t="s">
        <v>55</v>
      </c>
      <c r="B34" s="49">
        <v>22648893.023400001</v>
      </c>
      <c r="C34" s="51">
        <v>42455891.017099999</v>
      </c>
      <c r="D34" s="41">
        <v>8205298149.6412001</v>
      </c>
      <c r="E34" s="41">
        <v>76735</v>
      </c>
      <c r="F34" s="41">
        <v>187063</v>
      </c>
      <c r="G34" s="41">
        <v>52040559</v>
      </c>
      <c r="H34" s="41">
        <v>914</v>
      </c>
      <c r="I34" s="41">
        <v>1877</v>
      </c>
      <c r="J34" s="41">
        <v>267241</v>
      </c>
      <c r="K34" s="41">
        <v>315228</v>
      </c>
      <c r="L34" s="41">
        <v>651656</v>
      </c>
      <c r="M34" s="41">
        <v>77060785</v>
      </c>
      <c r="N34" s="41" t="s">
        <v>410</v>
      </c>
      <c r="O34" s="41" t="s">
        <v>410</v>
      </c>
      <c r="P34" s="41">
        <v>0</v>
      </c>
      <c r="Q34" s="41">
        <v>22725628.023400001</v>
      </c>
      <c r="R34" s="41">
        <v>42642954.017099999</v>
      </c>
      <c r="S34" s="41">
        <v>8334666734.6412001</v>
      </c>
    </row>
    <row r="35" spans="1:19" s="42" customFormat="1" ht="13" x14ac:dyDescent="0.3">
      <c r="A35" s="14" t="str">
        <f>"Total "&amp;MID(A20,7,LEN(A20)-13)&amp;" Months"</f>
        <v>Total 1 Months</v>
      </c>
      <c r="B35" s="43">
        <v>22648893.023400001</v>
      </c>
      <c r="C35" s="52">
        <v>42455891.017099999</v>
      </c>
      <c r="D35" s="43">
        <v>8205298149.6412001</v>
      </c>
      <c r="E35" s="43">
        <v>76735</v>
      </c>
      <c r="F35" s="43">
        <v>187063</v>
      </c>
      <c r="G35" s="43">
        <v>52040559</v>
      </c>
      <c r="H35" s="43">
        <v>914</v>
      </c>
      <c r="I35" s="43">
        <v>1877</v>
      </c>
      <c r="J35" s="43">
        <v>267241</v>
      </c>
      <c r="K35" s="43">
        <v>315228</v>
      </c>
      <c r="L35" s="43">
        <v>651656</v>
      </c>
      <c r="M35" s="43">
        <v>77060785</v>
      </c>
      <c r="N35" s="43" t="s">
        <v>410</v>
      </c>
      <c r="O35" s="43" t="s">
        <v>410</v>
      </c>
      <c r="P35" s="43">
        <v>0</v>
      </c>
      <c r="Q35" s="43">
        <v>22725628.023400001</v>
      </c>
      <c r="R35" s="43">
        <v>42642954.017099999</v>
      </c>
      <c r="S35" s="43">
        <v>8334666734.6412001</v>
      </c>
    </row>
    <row r="36" spans="1:19" ht="13" x14ac:dyDescent="0.25">
      <c r="C36" s="50"/>
    </row>
    <row r="37" spans="1:19" ht="13" x14ac:dyDescent="0.25">
      <c r="A37" s="1" t="s">
        <v>361</v>
      </c>
      <c r="C37" s="50"/>
    </row>
    <row r="38" spans="1:19" x14ac:dyDescent="0.25">
      <c r="A38" s="97" t="s">
        <v>368</v>
      </c>
      <c r="B38" s="98"/>
      <c r="C38" s="98"/>
      <c r="D38" s="98"/>
      <c r="E38" s="98"/>
      <c r="F38" s="98"/>
      <c r="G38" s="98"/>
      <c r="H38" s="98"/>
      <c r="I38" s="98"/>
      <c r="J38" s="98"/>
      <c r="K38" s="98"/>
      <c r="L38" s="98"/>
      <c r="M38" s="98"/>
      <c r="N38" s="98"/>
      <c r="O38" s="98"/>
      <c r="P38" s="98"/>
      <c r="Q38" s="98"/>
      <c r="R38" s="98"/>
      <c r="S38" s="98"/>
    </row>
    <row r="39" spans="1:19" x14ac:dyDescent="0.25">
      <c r="A39" s="97"/>
      <c r="B39" s="98"/>
      <c r="C39" s="98"/>
      <c r="D39" s="98"/>
      <c r="E39" s="98"/>
      <c r="F39" s="98"/>
      <c r="G39" s="98"/>
      <c r="H39" s="98"/>
      <c r="I39" s="98"/>
      <c r="J39" s="98"/>
      <c r="K39" s="98"/>
      <c r="L39" s="98"/>
      <c r="M39" s="98"/>
      <c r="N39" s="98"/>
      <c r="O39" s="98"/>
      <c r="P39" s="98"/>
      <c r="Q39" s="98"/>
      <c r="R39" s="98"/>
      <c r="S39" s="98"/>
    </row>
    <row r="40" spans="1:19" x14ac:dyDescent="0.25">
      <c r="A40" s="98"/>
      <c r="B40" s="98"/>
      <c r="C40" s="98"/>
      <c r="D40" s="98"/>
      <c r="E40" s="98"/>
      <c r="F40" s="98"/>
      <c r="G40" s="98"/>
      <c r="H40" s="98"/>
      <c r="I40" s="98"/>
      <c r="J40" s="98"/>
      <c r="K40" s="98"/>
      <c r="L40" s="98"/>
      <c r="M40" s="98"/>
      <c r="N40" s="98"/>
      <c r="O40" s="98"/>
      <c r="P40" s="98"/>
      <c r="Q40" s="98"/>
      <c r="R40" s="98"/>
      <c r="S40" s="98"/>
    </row>
    <row r="41" spans="1:19" ht="13" x14ac:dyDescent="0.25">
      <c r="C41" s="50"/>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P4:P5"/>
    <mergeCell ref="Q4:R4"/>
    <mergeCell ref="H4:I4"/>
    <mergeCell ref="J4:J5"/>
    <mergeCell ref="K4:L4"/>
    <mergeCell ref="M4:M5"/>
    <mergeCell ref="N4:O4"/>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s>
  <pageMargins left="0.75" right="0.5" top="0.75" bottom="0.5" header="0.5" footer="0.25"/>
  <pageSetup scale="67"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5" x14ac:dyDescent="0.25"/>
  <cols>
    <col min="1" max="1" width="15.54296875" customWidth="1"/>
    <col min="2" max="4" width="28.54296875" customWidth="1"/>
    <col min="5" max="5" width="12.453125" customWidth="1"/>
    <col min="6" max="6" width="13.1796875" customWidth="1"/>
    <col min="7" max="7" width="11.453125" customWidth="1"/>
  </cols>
  <sheetData>
    <row r="1" spans="1:7" ht="12" customHeight="1" x14ac:dyDescent="0.3">
      <c r="A1" s="90" t="s">
        <v>421</v>
      </c>
      <c r="B1" s="91"/>
      <c r="C1" s="91"/>
      <c r="D1" s="91"/>
      <c r="E1" s="81">
        <v>45667</v>
      </c>
      <c r="F1" s="5"/>
      <c r="G1" s="5"/>
    </row>
    <row r="2" spans="1:7" ht="13" x14ac:dyDescent="0.25">
      <c r="A2" s="111" t="s">
        <v>388</v>
      </c>
      <c r="B2" s="112"/>
      <c r="C2" s="112"/>
      <c r="D2" s="112"/>
    </row>
    <row r="3" spans="1:7" ht="15" customHeight="1" x14ac:dyDescent="0.25">
      <c r="A3" s="86" t="s">
        <v>50</v>
      </c>
      <c r="B3" s="113" t="s">
        <v>389</v>
      </c>
      <c r="C3" s="114"/>
      <c r="D3" s="115"/>
    </row>
    <row r="4" spans="1:7" x14ac:dyDescent="0.25">
      <c r="A4" s="86"/>
      <c r="B4" s="116" t="s">
        <v>359</v>
      </c>
      <c r="C4" s="116"/>
      <c r="D4" s="117" t="s">
        <v>127</v>
      </c>
    </row>
    <row r="5" spans="1:7" ht="24" customHeight="1" x14ac:dyDescent="0.25">
      <c r="A5" s="87"/>
      <c r="B5" s="66" t="s">
        <v>59</v>
      </c>
      <c r="C5" s="66" t="s">
        <v>60</v>
      </c>
      <c r="D5" s="118"/>
    </row>
    <row r="6" spans="1:7" ht="12" customHeight="1" x14ac:dyDescent="0.25">
      <c r="A6" s="73" t="s">
        <v>411</v>
      </c>
      <c r="D6" s="67"/>
      <c r="E6" s="1"/>
      <c r="F6" s="1"/>
      <c r="G6" s="1"/>
    </row>
    <row r="7" spans="1:7" ht="12" customHeight="1" x14ac:dyDescent="0.25">
      <c r="A7" s="74" t="str">
        <f>"Oct "&amp;RIGHT(A6,4)-1</f>
        <v>Oct 2023</v>
      </c>
      <c r="B7" s="11">
        <v>97910</v>
      </c>
      <c r="C7" s="11">
        <v>104036</v>
      </c>
      <c r="D7" s="68">
        <v>71643766</v>
      </c>
    </row>
    <row r="8" spans="1:7" ht="12" customHeight="1" x14ac:dyDescent="0.25">
      <c r="A8" s="74" t="str">
        <f>"Nov "&amp;RIGHT(A6,4)-1</f>
        <v>Nov 2023</v>
      </c>
      <c r="B8" s="11">
        <v>1066592</v>
      </c>
      <c r="C8" s="11">
        <v>1170348</v>
      </c>
      <c r="D8" s="68">
        <v>165503191</v>
      </c>
      <c r="E8" s="11"/>
      <c r="F8" s="11"/>
      <c r="G8" s="11"/>
    </row>
    <row r="9" spans="1:7" ht="12" customHeight="1" x14ac:dyDescent="0.25">
      <c r="A9" s="74" t="str">
        <f>"Dec "&amp;RIGHT(A6,4)-1</f>
        <v>Dec 2023</v>
      </c>
      <c r="B9" s="11">
        <v>129482</v>
      </c>
      <c r="C9" s="11">
        <v>138734</v>
      </c>
      <c r="D9" s="68">
        <v>44873095</v>
      </c>
      <c r="E9" s="11"/>
      <c r="F9" s="11"/>
      <c r="G9" s="11"/>
    </row>
    <row r="10" spans="1:7" ht="12" customHeight="1" x14ac:dyDescent="0.25">
      <c r="A10" s="74" t="str">
        <f>"Jan "&amp;RIGHT(A6,4)</f>
        <v>Jan 2024</v>
      </c>
      <c r="B10" s="11">
        <v>210904</v>
      </c>
      <c r="C10" s="11">
        <v>259012</v>
      </c>
      <c r="D10" s="68">
        <v>36261375</v>
      </c>
      <c r="E10" s="11"/>
      <c r="F10" s="11"/>
      <c r="G10" s="11"/>
    </row>
    <row r="11" spans="1:7" ht="12" customHeight="1" x14ac:dyDescent="0.25">
      <c r="A11" s="74" t="str">
        <f>"Feb "&amp;RIGHT(A6,4)</f>
        <v>Feb 2024</v>
      </c>
      <c r="B11" s="11">
        <v>10790</v>
      </c>
      <c r="C11" s="11">
        <v>11469</v>
      </c>
      <c r="D11" s="68">
        <v>1856830</v>
      </c>
      <c r="E11" s="11"/>
      <c r="F11" s="11"/>
      <c r="G11" s="11"/>
    </row>
    <row r="12" spans="1:7" ht="12" customHeight="1" x14ac:dyDescent="0.25">
      <c r="A12" s="74" t="str">
        <f>"Mar "&amp;RIGHT(A6,4)</f>
        <v>Mar 2024</v>
      </c>
      <c r="B12" s="11">
        <v>53244</v>
      </c>
      <c r="C12" s="11">
        <v>54243</v>
      </c>
      <c r="D12" s="68">
        <v>18004582</v>
      </c>
      <c r="E12" s="11"/>
      <c r="F12" s="11"/>
      <c r="G12" s="11"/>
    </row>
    <row r="13" spans="1:7" ht="12" customHeight="1" x14ac:dyDescent="0.25">
      <c r="A13" s="74" t="str">
        <f>"Apr "&amp;RIGHT(A6,4)</f>
        <v>Apr 2024</v>
      </c>
      <c r="B13" s="11">
        <v>2343</v>
      </c>
      <c r="C13" s="11">
        <v>2725</v>
      </c>
      <c r="D13" s="68">
        <v>333030</v>
      </c>
      <c r="E13" s="11"/>
      <c r="F13" s="11"/>
      <c r="G13" s="11"/>
    </row>
    <row r="14" spans="1:7" ht="12" customHeight="1" x14ac:dyDescent="0.25">
      <c r="A14" s="74" t="str">
        <f>"May "&amp;RIGHT(A6,4)</f>
        <v>May 2024</v>
      </c>
      <c r="B14" s="11">
        <v>326</v>
      </c>
      <c r="C14" s="11">
        <v>409</v>
      </c>
      <c r="D14" s="68">
        <v>154743</v>
      </c>
      <c r="E14" s="11"/>
      <c r="F14" s="11"/>
      <c r="G14" s="11"/>
    </row>
    <row r="15" spans="1:7" ht="12" customHeight="1" x14ac:dyDescent="0.25">
      <c r="A15" s="74" t="str">
        <f>"Jun "&amp;RIGHT(A6,4)</f>
        <v>Jun 2024</v>
      </c>
      <c r="B15" s="11">
        <v>59</v>
      </c>
      <c r="C15" s="11">
        <v>76</v>
      </c>
      <c r="D15" s="68">
        <v>58219</v>
      </c>
      <c r="E15" s="11"/>
      <c r="F15" s="11"/>
      <c r="G15" s="11"/>
    </row>
    <row r="16" spans="1:7" ht="12" customHeight="1" x14ac:dyDescent="0.25">
      <c r="A16" s="74" t="str">
        <f>"Jul "&amp;RIGHT(A6,4)</f>
        <v>Jul 2024</v>
      </c>
      <c r="B16" s="11">
        <v>424132</v>
      </c>
      <c r="C16" s="11">
        <v>695812</v>
      </c>
      <c r="D16" s="68">
        <v>143300</v>
      </c>
      <c r="E16" s="11"/>
      <c r="F16" s="11"/>
      <c r="G16" s="11"/>
    </row>
    <row r="17" spans="1:7" ht="12" customHeight="1" x14ac:dyDescent="0.25">
      <c r="A17" s="74" t="str">
        <f>"Aug "&amp;RIGHT(A6,4)</f>
        <v>Aug 2024</v>
      </c>
      <c r="B17" s="11">
        <v>42956</v>
      </c>
      <c r="C17" s="11">
        <v>44415</v>
      </c>
      <c r="D17" s="68">
        <v>19128909</v>
      </c>
      <c r="E17" s="11"/>
      <c r="F17" s="11"/>
      <c r="G17" s="11"/>
    </row>
    <row r="18" spans="1:7" ht="12" customHeight="1" x14ac:dyDescent="0.25">
      <c r="A18" s="74" t="str">
        <f>"Sep "&amp;RIGHT(A6,4)</f>
        <v>Sep 2024</v>
      </c>
      <c r="B18" s="11">
        <v>21973</v>
      </c>
      <c r="C18" s="11">
        <v>23068</v>
      </c>
      <c r="D18" s="68">
        <v>3186905</v>
      </c>
      <c r="E18" s="11"/>
      <c r="F18" s="11"/>
      <c r="G18" s="11"/>
    </row>
    <row r="19" spans="1:7" ht="12" customHeight="1" x14ac:dyDescent="0.25">
      <c r="A19" s="40" t="s">
        <v>55</v>
      </c>
      <c r="B19" s="13" t="s">
        <v>410</v>
      </c>
      <c r="C19" s="13" t="s">
        <v>410</v>
      </c>
      <c r="D19" s="69">
        <v>361147945</v>
      </c>
      <c r="E19" s="11"/>
      <c r="F19" s="11"/>
      <c r="G19" s="11"/>
    </row>
    <row r="20" spans="1:7" ht="12" customHeight="1" x14ac:dyDescent="0.25">
      <c r="A20" s="75" t="s">
        <v>412</v>
      </c>
      <c r="B20" s="15" t="s">
        <v>410</v>
      </c>
      <c r="C20" s="15" t="s">
        <v>410</v>
      </c>
      <c r="D20" s="70">
        <v>71643766</v>
      </c>
      <c r="E20" s="71"/>
      <c r="F20" s="71"/>
      <c r="G20" s="71"/>
    </row>
    <row r="21" spans="1:7" ht="12" customHeight="1" x14ac:dyDescent="0.25">
      <c r="A21" s="73" t="str">
        <f>"FY "&amp;RIGHT(A6,4)+1</f>
        <v>FY 2025</v>
      </c>
      <c r="B21" s="11"/>
      <c r="C21" s="11"/>
      <c r="D21" s="68"/>
      <c r="E21" s="71"/>
      <c r="F21" s="71"/>
      <c r="G21" s="71"/>
    </row>
    <row r="22" spans="1:7" ht="12" customHeight="1" x14ac:dyDescent="0.25">
      <c r="A22" s="74" t="str">
        <f>"Oct "&amp;RIGHT(A6,4)</f>
        <v>Oct 2024</v>
      </c>
      <c r="B22" s="11">
        <v>18336</v>
      </c>
      <c r="C22" s="11">
        <v>21659</v>
      </c>
      <c r="D22" s="68">
        <v>2616403</v>
      </c>
      <c r="E22" s="11"/>
      <c r="F22" s="11"/>
      <c r="G22" s="11"/>
    </row>
    <row r="23" spans="1:7" ht="12" customHeight="1" x14ac:dyDescent="0.25">
      <c r="A23" s="74" t="str">
        <f>"Nov "&amp;RIGHT(A6,4)</f>
        <v>Nov 2024</v>
      </c>
      <c r="B23" s="11" t="s">
        <v>410</v>
      </c>
      <c r="C23" s="11" t="s">
        <v>410</v>
      </c>
      <c r="D23" s="68" t="s">
        <v>410</v>
      </c>
      <c r="E23" s="11"/>
      <c r="F23" s="11"/>
      <c r="G23" s="11"/>
    </row>
    <row r="24" spans="1:7" ht="12" customHeight="1" x14ac:dyDescent="0.25">
      <c r="A24" s="74" t="str">
        <f>"Dec "&amp;RIGHT(A6,4)</f>
        <v>Dec 2024</v>
      </c>
      <c r="B24" s="11" t="s">
        <v>410</v>
      </c>
      <c r="C24" s="11" t="s">
        <v>410</v>
      </c>
      <c r="D24" s="68" t="s">
        <v>410</v>
      </c>
      <c r="E24" s="11"/>
      <c r="F24" s="11"/>
      <c r="G24" s="11"/>
    </row>
    <row r="25" spans="1:7" ht="12" customHeight="1" x14ac:dyDescent="0.25">
      <c r="A25" s="74" t="str">
        <f>"Jan "&amp;RIGHT(A6,4)+1</f>
        <v>Jan 2025</v>
      </c>
      <c r="B25" s="11" t="s">
        <v>410</v>
      </c>
      <c r="C25" s="11" t="s">
        <v>410</v>
      </c>
      <c r="D25" s="68" t="s">
        <v>410</v>
      </c>
      <c r="E25" s="11"/>
      <c r="F25" s="11"/>
      <c r="G25" s="11"/>
    </row>
    <row r="26" spans="1:7" ht="12" customHeight="1" x14ac:dyDescent="0.25">
      <c r="A26" s="74" t="str">
        <f>"Feb "&amp;RIGHT(A6,4)+1</f>
        <v>Feb 2025</v>
      </c>
      <c r="B26" s="11" t="s">
        <v>410</v>
      </c>
      <c r="C26" s="11" t="s">
        <v>410</v>
      </c>
      <c r="D26" s="68" t="s">
        <v>410</v>
      </c>
      <c r="E26" s="11"/>
      <c r="F26" s="11"/>
      <c r="G26" s="11"/>
    </row>
    <row r="27" spans="1:7" ht="12" customHeight="1" x14ac:dyDescent="0.25">
      <c r="A27" s="74" t="str">
        <f>"Mar "&amp;RIGHT(A6,4)+1</f>
        <v>Mar 2025</v>
      </c>
      <c r="B27" s="11" t="s">
        <v>410</v>
      </c>
      <c r="C27" s="11" t="s">
        <v>410</v>
      </c>
      <c r="D27" s="68" t="s">
        <v>410</v>
      </c>
      <c r="E27" s="11"/>
      <c r="F27" s="11"/>
      <c r="G27" s="11"/>
    </row>
    <row r="28" spans="1:7" ht="12" customHeight="1" x14ac:dyDescent="0.25">
      <c r="A28" s="74" t="str">
        <f>"Apr "&amp;RIGHT(A6,4)+1</f>
        <v>Apr 2025</v>
      </c>
      <c r="B28" s="11" t="s">
        <v>410</v>
      </c>
      <c r="C28" s="11" t="s">
        <v>410</v>
      </c>
      <c r="D28" s="68" t="s">
        <v>410</v>
      </c>
      <c r="E28" s="11"/>
      <c r="F28" s="11"/>
      <c r="G28" s="11"/>
    </row>
    <row r="29" spans="1:7" ht="12" customHeight="1" x14ac:dyDescent="0.25">
      <c r="A29" s="74" t="str">
        <f>"May "&amp;RIGHT(A6,4)+1</f>
        <v>May 2025</v>
      </c>
      <c r="B29" s="11" t="s">
        <v>410</v>
      </c>
      <c r="C29" s="11" t="s">
        <v>410</v>
      </c>
      <c r="D29" s="68" t="s">
        <v>410</v>
      </c>
      <c r="E29" s="11"/>
      <c r="F29" s="11"/>
      <c r="G29" s="11"/>
    </row>
    <row r="30" spans="1:7" ht="12" customHeight="1" x14ac:dyDescent="0.25">
      <c r="A30" s="74" t="str">
        <f>"Jun "&amp;RIGHT(A6,4)+1</f>
        <v>Jun 2025</v>
      </c>
      <c r="B30" s="11" t="s">
        <v>410</v>
      </c>
      <c r="C30" s="11" t="s">
        <v>410</v>
      </c>
      <c r="D30" s="68" t="s">
        <v>410</v>
      </c>
      <c r="E30" s="11"/>
      <c r="F30" s="11"/>
      <c r="G30" s="11"/>
    </row>
    <row r="31" spans="1:7" ht="12" customHeight="1" x14ac:dyDescent="0.25">
      <c r="A31" s="74" t="str">
        <f>"Jul "&amp;RIGHT(A6,4)+1</f>
        <v>Jul 2025</v>
      </c>
      <c r="B31" s="11" t="s">
        <v>410</v>
      </c>
      <c r="C31" s="11" t="s">
        <v>410</v>
      </c>
      <c r="D31" s="68" t="s">
        <v>410</v>
      </c>
      <c r="E31" s="11"/>
      <c r="F31" s="11"/>
      <c r="G31" s="11"/>
    </row>
    <row r="32" spans="1:7" ht="12" customHeight="1" x14ac:dyDescent="0.25">
      <c r="A32" s="74" t="str">
        <f>"Aug "&amp;RIGHT(A6,4)+1</f>
        <v>Aug 2025</v>
      </c>
      <c r="B32" s="11" t="s">
        <v>410</v>
      </c>
      <c r="C32" s="11" t="s">
        <v>410</v>
      </c>
      <c r="D32" s="68" t="s">
        <v>410</v>
      </c>
      <c r="E32" s="11"/>
      <c r="F32" s="11"/>
      <c r="G32" s="11"/>
    </row>
    <row r="33" spans="1:7" ht="12" customHeight="1" x14ac:dyDescent="0.25">
      <c r="A33" s="74" t="str">
        <f>"Sep "&amp;RIGHT(A6,4)+1</f>
        <v>Sep 2025</v>
      </c>
      <c r="B33" s="11" t="s">
        <v>410</v>
      </c>
      <c r="C33" s="11" t="s">
        <v>410</v>
      </c>
      <c r="D33" s="68" t="s">
        <v>410</v>
      </c>
      <c r="E33" s="11"/>
      <c r="F33" s="11"/>
      <c r="G33" s="11"/>
    </row>
    <row r="34" spans="1:7" ht="12" customHeight="1" x14ac:dyDescent="0.25">
      <c r="A34" s="40" t="s">
        <v>55</v>
      </c>
      <c r="B34" s="13" t="s">
        <v>410</v>
      </c>
      <c r="C34" s="13" t="s">
        <v>410</v>
      </c>
      <c r="D34" s="69">
        <v>2616403</v>
      </c>
      <c r="E34" s="11"/>
      <c r="F34" s="11"/>
      <c r="G34" s="11"/>
    </row>
    <row r="35" spans="1:7" ht="12" customHeight="1" x14ac:dyDescent="0.25">
      <c r="A35" s="75" t="str">
        <f>"Total "&amp;MID(A20,7,LEN(A20)-13)&amp;" Months"</f>
        <v>Total 1 Months</v>
      </c>
      <c r="B35" s="15" t="s">
        <v>410</v>
      </c>
      <c r="C35" s="15" t="s">
        <v>410</v>
      </c>
      <c r="D35" s="70">
        <v>2616403</v>
      </c>
      <c r="E35" s="71"/>
      <c r="F35" s="71"/>
      <c r="G35" s="71"/>
    </row>
    <row r="36" spans="1:7" ht="119.15" customHeight="1" x14ac:dyDescent="0.25">
      <c r="A36" s="119" t="s">
        <v>393</v>
      </c>
      <c r="B36" s="119"/>
      <c r="C36" s="119"/>
      <c r="D36" s="120"/>
      <c r="E36" s="71"/>
      <c r="F36" s="71"/>
      <c r="G36" s="71"/>
    </row>
    <row r="37" spans="1:7" ht="12" customHeight="1" x14ac:dyDescent="0.25">
      <c r="A37" s="110"/>
      <c r="B37" s="110"/>
      <c r="C37" s="110"/>
      <c r="D37" s="110"/>
      <c r="E37" s="110"/>
      <c r="F37" s="110"/>
      <c r="G37" s="110"/>
    </row>
    <row r="38" spans="1:7" ht="13.4" customHeight="1" x14ac:dyDescent="0.25">
      <c r="A38" s="85"/>
      <c r="B38" s="85"/>
      <c r="C38" s="85"/>
      <c r="D38" s="85"/>
      <c r="E38" s="85"/>
      <c r="F38" s="85"/>
      <c r="G38" s="85"/>
    </row>
    <row r="39" spans="1:7" s="1" customFormat="1" ht="10" x14ac:dyDescent="0.2"/>
    <row r="101" spans="2:23" ht="14.5" x14ac:dyDescent="0.25">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80" orientation="portrait"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U1"/>
    </sheetView>
  </sheetViews>
  <sheetFormatPr defaultColWidth="4.54296875" defaultRowHeight="12.5" x14ac:dyDescent="0.25"/>
  <cols>
    <col min="1" max="1" width="10.54296875" style="1" customWidth="1"/>
    <col min="2" max="2" width="9.81640625" customWidth="1"/>
    <col min="3" max="3" width="9.54296875" bestFit="1" customWidth="1"/>
    <col min="4" max="4" width="13.54296875" bestFit="1" customWidth="1"/>
    <col min="5" max="5" width="12.1796875" bestFit="1" customWidth="1"/>
    <col min="6" max="6" width="12" bestFit="1" customWidth="1"/>
    <col min="7" max="7" width="13.453125" bestFit="1" customWidth="1"/>
    <col min="8" max="8" width="10.453125" bestFit="1" customWidth="1"/>
    <col min="9" max="9" width="8.453125" bestFit="1" customWidth="1"/>
    <col min="10" max="10" width="12.54296875" bestFit="1" customWidth="1"/>
    <col min="11" max="12" width="12.1796875" bestFit="1" customWidth="1"/>
    <col min="13" max="13" width="9.81640625" customWidth="1"/>
    <col min="14" max="14" width="8.81640625" customWidth="1"/>
    <col min="15" max="15" width="10.54296875" customWidth="1"/>
    <col min="16" max="16" width="9.54296875" customWidth="1"/>
    <col min="17" max="17" width="8.81640625" customWidth="1"/>
    <col min="18" max="18" width="10.54296875" customWidth="1"/>
    <col min="19" max="19" width="10.1796875" customWidth="1"/>
    <col min="20" max="20" width="8.81640625" bestFit="1" customWidth="1"/>
    <col min="21" max="21" width="8.54296875" customWidth="1"/>
    <col min="22" max="22" width="10.453125" bestFit="1" customWidth="1"/>
    <col min="23" max="23" width="9.81640625" bestFit="1" customWidth="1"/>
    <col min="24" max="24" width="15" customWidth="1"/>
    <col min="25" max="25" width="12.453125" bestFit="1" customWidth="1"/>
    <col min="26" max="247" width="8.81640625" customWidth="1"/>
    <col min="248" max="248" width="10.453125" customWidth="1"/>
    <col min="249" max="249" width="0.54296875" customWidth="1"/>
    <col min="250" max="251" width="8.81640625" bestFit="1" customWidth="1"/>
    <col min="252" max="252" width="8.81640625" customWidth="1"/>
  </cols>
  <sheetData>
    <row r="1" spans="1:253" ht="13" x14ac:dyDescent="0.3">
      <c r="A1" s="90" t="s">
        <v>421</v>
      </c>
      <c r="B1" s="91"/>
      <c r="C1" s="91"/>
      <c r="D1" s="91"/>
      <c r="E1" s="91"/>
      <c r="F1" s="91"/>
      <c r="G1" s="91"/>
      <c r="H1" s="91"/>
      <c r="I1" s="91"/>
      <c r="J1" s="91"/>
      <c r="K1" s="91"/>
      <c r="L1" s="91"/>
      <c r="M1" s="91"/>
      <c r="N1" s="91"/>
      <c r="O1" s="91"/>
      <c r="P1" s="91"/>
      <c r="Q1" s="91"/>
      <c r="R1" s="91"/>
      <c r="S1" s="91"/>
      <c r="T1" s="91"/>
      <c r="U1" s="91"/>
      <c r="V1" s="81">
        <v>45667</v>
      </c>
    </row>
    <row r="2" spans="1:253" ht="13" x14ac:dyDescent="0.3">
      <c r="A2" s="90" t="s">
        <v>369</v>
      </c>
      <c r="B2" s="91"/>
      <c r="C2" s="91"/>
      <c r="D2" s="91"/>
      <c r="E2" s="91"/>
      <c r="F2" s="91"/>
      <c r="G2" s="91"/>
      <c r="H2" s="91"/>
      <c r="I2" s="91"/>
      <c r="J2" s="91"/>
      <c r="K2" s="91"/>
      <c r="L2" s="91"/>
      <c r="M2" s="91"/>
      <c r="N2" s="91"/>
      <c r="O2" s="91"/>
      <c r="P2" s="91"/>
      <c r="Q2" s="91"/>
      <c r="R2" s="91"/>
      <c r="S2" s="91"/>
      <c r="T2" s="91"/>
      <c r="U2" s="91"/>
    </row>
    <row r="3" spans="1:253" ht="29.5" customHeight="1" x14ac:dyDescent="0.25">
      <c r="A3" s="28" t="s">
        <v>352</v>
      </c>
      <c r="B3" s="129" t="s">
        <v>370</v>
      </c>
      <c r="C3" s="129"/>
      <c r="D3" s="129"/>
      <c r="E3" s="129"/>
      <c r="F3" s="129"/>
      <c r="G3" s="130"/>
      <c r="H3" s="126" t="s">
        <v>381</v>
      </c>
      <c r="I3" s="126"/>
      <c r="J3" s="126"/>
      <c r="K3" s="126"/>
      <c r="L3" s="127"/>
      <c r="M3" s="126" t="s">
        <v>371</v>
      </c>
      <c r="N3" s="126"/>
      <c r="O3" s="127"/>
      <c r="P3" s="126" t="s">
        <v>372</v>
      </c>
      <c r="Q3" s="126"/>
      <c r="R3" s="127"/>
      <c r="S3" s="126" t="s">
        <v>373</v>
      </c>
      <c r="T3" s="126"/>
      <c r="U3" s="131"/>
      <c r="V3" s="126" t="s">
        <v>358</v>
      </c>
      <c r="W3" s="126"/>
      <c r="X3" s="127"/>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5" customHeight="1" x14ac:dyDescent="0.25">
      <c r="A4" s="106" t="s">
        <v>50</v>
      </c>
      <c r="B4" s="123" t="s">
        <v>360</v>
      </c>
      <c r="C4" s="123"/>
      <c r="D4" s="128" t="s">
        <v>374</v>
      </c>
      <c r="E4" s="128"/>
      <c r="F4" s="128"/>
      <c r="G4" s="124" t="s">
        <v>145</v>
      </c>
      <c r="H4" s="123" t="s">
        <v>360</v>
      </c>
      <c r="I4" s="123"/>
      <c r="J4" s="128" t="s">
        <v>375</v>
      </c>
      <c r="K4" s="128"/>
      <c r="L4" s="124" t="s">
        <v>145</v>
      </c>
      <c r="M4" s="123" t="s">
        <v>360</v>
      </c>
      <c r="N4" s="123"/>
      <c r="O4" s="124" t="s">
        <v>145</v>
      </c>
      <c r="P4" s="123" t="s">
        <v>360</v>
      </c>
      <c r="Q4" s="123"/>
      <c r="R4" s="124" t="s">
        <v>145</v>
      </c>
      <c r="S4" s="123" t="s">
        <v>360</v>
      </c>
      <c r="T4" s="123"/>
      <c r="U4" s="124" t="s">
        <v>145</v>
      </c>
      <c r="V4" s="123" t="s">
        <v>360</v>
      </c>
      <c r="W4" s="123"/>
      <c r="X4" s="124"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5">
      <c r="A5" s="107"/>
      <c r="B5" s="53" t="s">
        <v>376</v>
      </c>
      <c r="C5" s="54" t="s">
        <v>60</v>
      </c>
      <c r="D5" s="54" t="s">
        <v>154</v>
      </c>
      <c r="E5" s="54" t="s">
        <v>377</v>
      </c>
      <c r="F5" s="54" t="s">
        <v>378</v>
      </c>
      <c r="G5" s="125"/>
      <c r="H5" s="53" t="s">
        <v>376</v>
      </c>
      <c r="I5" s="54" t="s">
        <v>60</v>
      </c>
      <c r="J5" s="54" t="s">
        <v>154</v>
      </c>
      <c r="K5" s="54" t="s">
        <v>377</v>
      </c>
      <c r="L5" s="125"/>
      <c r="M5" s="53" t="s">
        <v>376</v>
      </c>
      <c r="N5" s="54" t="s">
        <v>60</v>
      </c>
      <c r="O5" s="125"/>
      <c r="P5" s="31" t="s">
        <v>376</v>
      </c>
      <c r="Q5" s="32" t="s">
        <v>60</v>
      </c>
      <c r="R5" s="125"/>
      <c r="S5" s="31" t="s">
        <v>376</v>
      </c>
      <c r="T5" s="32" t="s">
        <v>60</v>
      </c>
      <c r="U5" s="125"/>
      <c r="V5" s="53" t="s">
        <v>376</v>
      </c>
      <c r="W5" s="54" t="s">
        <v>60</v>
      </c>
      <c r="X5" s="125"/>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5">
      <c r="A6" s="63" t="s">
        <v>411</v>
      </c>
      <c r="B6" s="33" t="s">
        <v>352</v>
      </c>
      <c r="C6" s="55" t="s">
        <v>352</v>
      </c>
      <c r="D6" s="55"/>
      <c r="E6" s="55"/>
      <c r="F6" s="55"/>
      <c r="G6" s="35" t="s">
        <v>352</v>
      </c>
      <c r="H6" s="34"/>
      <c r="I6" s="34"/>
      <c r="J6" s="34"/>
      <c r="K6" s="34"/>
      <c r="L6" s="35"/>
      <c r="M6" s="34"/>
      <c r="N6" s="34"/>
      <c r="O6" s="35"/>
      <c r="P6" s="34"/>
      <c r="Q6" s="34"/>
      <c r="R6" s="35"/>
      <c r="S6" s="33"/>
      <c r="T6" s="55"/>
      <c r="U6" s="35"/>
      <c r="V6" s="34"/>
      <c r="W6" s="34"/>
      <c r="X6" s="35"/>
    </row>
    <row r="7" spans="1:253" x14ac:dyDescent="0.25">
      <c r="A7" s="64" t="str">
        <f>"Oct "&amp;RIGHT(A6,4)-1</f>
        <v>Oct 2023</v>
      </c>
      <c r="B7" s="36">
        <v>753114</v>
      </c>
      <c r="C7" s="37">
        <v>1312130</v>
      </c>
      <c r="D7" s="37">
        <v>207685860</v>
      </c>
      <c r="E7" s="37">
        <v>0</v>
      </c>
      <c r="F7" s="37" t="s">
        <v>410</v>
      </c>
      <c r="G7" s="38">
        <v>207685860</v>
      </c>
      <c r="H7" s="36">
        <v>0</v>
      </c>
      <c r="I7" s="37">
        <v>0</v>
      </c>
      <c r="J7" s="37">
        <v>0</v>
      </c>
      <c r="K7" s="37">
        <v>0</v>
      </c>
      <c r="L7" s="38">
        <v>0</v>
      </c>
      <c r="M7" s="37" t="s">
        <v>410</v>
      </c>
      <c r="N7" s="37" t="s">
        <v>410</v>
      </c>
      <c r="O7" s="38" t="s">
        <v>410</v>
      </c>
      <c r="P7" s="37" t="s">
        <v>410</v>
      </c>
      <c r="Q7" s="37" t="s">
        <v>410</v>
      </c>
      <c r="R7" s="38" t="s">
        <v>410</v>
      </c>
      <c r="S7" s="36">
        <v>3</v>
      </c>
      <c r="T7" s="37">
        <v>5</v>
      </c>
      <c r="U7" s="38">
        <v>403</v>
      </c>
      <c r="V7" s="37">
        <v>753117</v>
      </c>
      <c r="W7" s="37">
        <v>1312135</v>
      </c>
      <c r="X7" s="38">
        <v>207686263</v>
      </c>
    </row>
    <row r="8" spans="1:253" x14ac:dyDescent="0.25">
      <c r="A8" s="64" t="str">
        <f>"Nov "&amp;RIGHT(A6,4)-1</f>
        <v>Nov 2023</v>
      </c>
      <c r="B8" s="36">
        <v>755856</v>
      </c>
      <c r="C8" s="37">
        <v>1316183</v>
      </c>
      <c r="D8" s="37">
        <v>239008536</v>
      </c>
      <c r="E8" s="37">
        <v>0</v>
      </c>
      <c r="F8" s="37" t="s">
        <v>410</v>
      </c>
      <c r="G8" s="38">
        <v>239008536</v>
      </c>
      <c r="H8" s="36">
        <v>0</v>
      </c>
      <c r="I8" s="37">
        <v>0</v>
      </c>
      <c r="J8" s="37">
        <v>0</v>
      </c>
      <c r="K8" s="37">
        <v>0</v>
      </c>
      <c r="L8" s="38">
        <v>0</v>
      </c>
      <c r="M8" s="37" t="s">
        <v>410</v>
      </c>
      <c r="N8" s="37" t="s">
        <v>410</v>
      </c>
      <c r="O8" s="38" t="s">
        <v>410</v>
      </c>
      <c r="P8" s="37" t="s">
        <v>410</v>
      </c>
      <c r="Q8" s="37" t="s">
        <v>410</v>
      </c>
      <c r="R8" s="38" t="s">
        <v>410</v>
      </c>
      <c r="S8" s="36">
        <v>1</v>
      </c>
      <c r="T8" s="37">
        <v>3</v>
      </c>
      <c r="U8" s="38">
        <v>524</v>
      </c>
      <c r="V8" s="37">
        <v>755857</v>
      </c>
      <c r="W8" s="37">
        <v>1316186</v>
      </c>
      <c r="X8" s="38">
        <v>239009060</v>
      </c>
    </row>
    <row r="9" spans="1:253" x14ac:dyDescent="0.25">
      <c r="A9" s="64" t="str">
        <f>"Dec "&amp;RIGHT(A6,4)-1</f>
        <v>Dec 2023</v>
      </c>
      <c r="B9" s="36">
        <v>753317</v>
      </c>
      <c r="C9" s="37">
        <v>1309280</v>
      </c>
      <c r="D9" s="37">
        <v>243391346</v>
      </c>
      <c r="E9" s="37">
        <v>0</v>
      </c>
      <c r="F9" s="37" t="s">
        <v>410</v>
      </c>
      <c r="G9" s="38">
        <v>243391346</v>
      </c>
      <c r="H9" s="36">
        <v>0</v>
      </c>
      <c r="I9" s="37">
        <v>0</v>
      </c>
      <c r="J9" s="37">
        <v>0</v>
      </c>
      <c r="K9" s="37">
        <v>0</v>
      </c>
      <c r="L9" s="38">
        <v>0</v>
      </c>
      <c r="M9" s="37" t="s">
        <v>410</v>
      </c>
      <c r="N9" s="37" t="s">
        <v>410</v>
      </c>
      <c r="O9" s="38" t="s">
        <v>410</v>
      </c>
      <c r="P9" s="37" t="s">
        <v>410</v>
      </c>
      <c r="Q9" s="37" t="s">
        <v>410</v>
      </c>
      <c r="R9" s="38" t="s">
        <v>410</v>
      </c>
      <c r="S9" s="36">
        <v>0</v>
      </c>
      <c r="T9" s="37">
        <v>0</v>
      </c>
      <c r="U9" s="38">
        <v>0</v>
      </c>
      <c r="V9" s="37">
        <v>753317</v>
      </c>
      <c r="W9" s="37">
        <v>1309280</v>
      </c>
      <c r="X9" s="38">
        <v>243391346</v>
      </c>
    </row>
    <row r="10" spans="1:253" x14ac:dyDescent="0.25">
      <c r="A10" s="64" t="str">
        <f>"Jan "&amp;RIGHT(A6,4)</f>
        <v>Jan 2024</v>
      </c>
      <c r="B10" s="36">
        <v>748463</v>
      </c>
      <c r="C10" s="37">
        <v>1298330</v>
      </c>
      <c r="D10" s="37">
        <v>239690822</v>
      </c>
      <c r="E10" s="37">
        <v>0</v>
      </c>
      <c r="F10" s="37" t="s">
        <v>410</v>
      </c>
      <c r="G10" s="38">
        <v>239690822</v>
      </c>
      <c r="H10" s="36">
        <v>0</v>
      </c>
      <c r="I10" s="37">
        <v>0</v>
      </c>
      <c r="J10" s="37">
        <v>0</v>
      </c>
      <c r="K10" s="37">
        <v>0</v>
      </c>
      <c r="L10" s="38">
        <v>0</v>
      </c>
      <c r="M10" s="37" t="s">
        <v>410</v>
      </c>
      <c r="N10" s="37" t="s">
        <v>410</v>
      </c>
      <c r="O10" s="38" t="s">
        <v>410</v>
      </c>
      <c r="P10" s="37" t="s">
        <v>410</v>
      </c>
      <c r="Q10" s="37" t="s">
        <v>410</v>
      </c>
      <c r="R10" s="38" t="s">
        <v>410</v>
      </c>
      <c r="S10" s="36">
        <v>1</v>
      </c>
      <c r="T10" s="37">
        <v>2</v>
      </c>
      <c r="U10" s="38">
        <v>293</v>
      </c>
      <c r="V10" s="37">
        <v>748464</v>
      </c>
      <c r="W10" s="37">
        <v>1298332</v>
      </c>
      <c r="X10" s="38">
        <v>239691115</v>
      </c>
    </row>
    <row r="11" spans="1:253" s="56" customFormat="1" ht="14.5" x14ac:dyDescent="0.35">
      <c r="A11" s="64" t="str">
        <f>"Feb "&amp;RIGHT(A6,4)</f>
        <v>Feb 2024</v>
      </c>
      <c r="B11" s="36">
        <v>742154</v>
      </c>
      <c r="C11" s="37">
        <v>1283552</v>
      </c>
      <c r="D11" s="37">
        <v>243460324</v>
      </c>
      <c r="E11" s="37">
        <v>0</v>
      </c>
      <c r="F11" s="37" t="s">
        <v>410</v>
      </c>
      <c r="G11" s="38">
        <v>243460324</v>
      </c>
      <c r="H11" s="36">
        <v>0</v>
      </c>
      <c r="I11" s="37">
        <v>0</v>
      </c>
      <c r="J11" s="37">
        <v>0</v>
      </c>
      <c r="K11" s="37">
        <v>0</v>
      </c>
      <c r="L11" s="38">
        <v>0</v>
      </c>
      <c r="M11" s="37" t="s">
        <v>410</v>
      </c>
      <c r="N11" s="37" t="s">
        <v>410</v>
      </c>
      <c r="O11" s="38" t="s">
        <v>410</v>
      </c>
      <c r="P11" s="37" t="s">
        <v>410</v>
      </c>
      <c r="Q11" s="37" t="s">
        <v>410</v>
      </c>
      <c r="R11" s="38" t="s">
        <v>410</v>
      </c>
      <c r="S11" s="36">
        <v>0</v>
      </c>
      <c r="T11" s="37">
        <v>0</v>
      </c>
      <c r="U11" s="38">
        <v>0</v>
      </c>
      <c r="V11" s="37">
        <v>742154</v>
      </c>
      <c r="W11" s="37">
        <v>1283552</v>
      </c>
      <c r="X11" s="38">
        <v>243460324</v>
      </c>
    </row>
    <row r="12" spans="1:253" s="56" customFormat="1" ht="14.5" x14ac:dyDescent="0.35">
      <c r="A12" s="64" t="str">
        <f>"Mar "&amp;RIGHT(A6,4)</f>
        <v>Mar 2024</v>
      </c>
      <c r="B12" s="36">
        <v>734807</v>
      </c>
      <c r="C12" s="37">
        <v>1266948</v>
      </c>
      <c r="D12" s="37">
        <v>240016106</v>
      </c>
      <c r="E12" s="37">
        <v>0</v>
      </c>
      <c r="F12" s="37" t="s">
        <v>410</v>
      </c>
      <c r="G12" s="38">
        <v>240016106</v>
      </c>
      <c r="H12" s="36">
        <v>0</v>
      </c>
      <c r="I12" s="37">
        <v>0</v>
      </c>
      <c r="J12" s="37">
        <v>0</v>
      </c>
      <c r="K12" s="37">
        <v>0</v>
      </c>
      <c r="L12" s="38">
        <v>0</v>
      </c>
      <c r="M12" s="37" t="s">
        <v>410</v>
      </c>
      <c r="N12" s="37" t="s">
        <v>410</v>
      </c>
      <c r="O12" s="38" t="s">
        <v>410</v>
      </c>
      <c r="P12" s="37" t="s">
        <v>410</v>
      </c>
      <c r="Q12" s="37" t="s">
        <v>410</v>
      </c>
      <c r="R12" s="38" t="s">
        <v>410</v>
      </c>
      <c r="S12" s="36">
        <v>3</v>
      </c>
      <c r="T12" s="37">
        <v>4</v>
      </c>
      <c r="U12" s="38">
        <v>550</v>
      </c>
      <c r="V12" s="37">
        <v>734810</v>
      </c>
      <c r="W12" s="37">
        <v>1266952</v>
      </c>
      <c r="X12" s="38">
        <v>240016656</v>
      </c>
    </row>
    <row r="13" spans="1:253" s="56" customFormat="1" ht="14.5" x14ac:dyDescent="0.35">
      <c r="A13" s="64" t="str">
        <f>"Apr "&amp;RIGHT(A6,4)</f>
        <v>Apr 2024</v>
      </c>
      <c r="B13" s="36">
        <v>728078</v>
      </c>
      <c r="C13" s="37">
        <v>1251749</v>
      </c>
      <c r="D13" s="37">
        <v>240122424</v>
      </c>
      <c r="E13" s="37">
        <v>0</v>
      </c>
      <c r="F13" s="37" t="s">
        <v>410</v>
      </c>
      <c r="G13" s="38">
        <v>240122424</v>
      </c>
      <c r="H13" s="36">
        <v>0</v>
      </c>
      <c r="I13" s="37">
        <v>0</v>
      </c>
      <c r="J13" s="37">
        <v>0</v>
      </c>
      <c r="K13" s="37">
        <v>0</v>
      </c>
      <c r="L13" s="38">
        <v>0</v>
      </c>
      <c r="M13" s="37" t="s">
        <v>410</v>
      </c>
      <c r="N13" s="37" t="s">
        <v>410</v>
      </c>
      <c r="O13" s="38" t="s">
        <v>410</v>
      </c>
      <c r="P13" s="37" t="s">
        <v>410</v>
      </c>
      <c r="Q13" s="37" t="s">
        <v>410</v>
      </c>
      <c r="R13" s="38" t="s">
        <v>410</v>
      </c>
      <c r="S13" s="36">
        <v>2</v>
      </c>
      <c r="T13" s="37">
        <v>4</v>
      </c>
      <c r="U13" s="38">
        <v>659</v>
      </c>
      <c r="V13" s="37">
        <v>728080</v>
      </c>
      <c r="W13" s="37">
        <v>1251753</v>
      </c>
      <c r="X13" s="38">
        <v>240123083</v>
      </c>
    </row>
    <row r="14" spans="1:253" s="56" customFormat="1" ht="14.5" x14ac:dyDescent="0.35">
      <c r="A14" s="64" t="str">
        <f>"May "&amp;RIGHT(A6,4)</f>
        <v>May 2024</v>
      </c>
      <c r="B14" s="36">
        <v>725335</v>
      </c>
      <c r="C14" s="37">
        <v>1245778</v>
      </c>
      <c r="D14" s="37">
        <v>239388973</v>
      </c>
      <c r="E14" s="37">
        <v>0</v>
      </c>
      <c r="F14" s="37" t="s">
        <v>410</v>
      </c>
      <c r="G14" s="38">
        <v>239388973</v>
      </c>
      <c r="H14" s="36">
        <v>0</v>
      </c>
      <c r="I14" s="37">
        <v>0</v>
      </c>
      <c r="J14" s="37">
        <v>0</v>
      </c>
      <c r="K14" s="37">
        <v>0</v>
      </c>
      <c r="L14" s="38">
        <v>0</v>
      </c>
      <c r="M14" s="37" t="s">
        <v>410</v>
      </c>
      <c r="N14" s="37" t="s">
        <v>410</v>
      </c>
      <c r="O14" s="38" t="s">
        <v>410</v>
      </c>
      <c r="P14" s="37" t="s">
        <v>410</v>
      </c>
      <c r="Q14" s="37" t="s">
        <v>410</v>
      </c>
      <c r="R14" s="38" t="s">
        <v>410</v>
      </c>
      <c r="S14" s="36">
        <v>0</v>
      </c>
      <c r="T14" s="37">
        <v>0</v>
      </c>
      <c r="U14" s="38">
        <v>0</v>
      </c>
      <c r="V14" s="37">
        <v>725335</v>
      </c>
      <c r="W14" s="37">
        <v>1245778</v>
      </c>
      <c r="X14" s="38">
        <v>239388973</v>
      </c>
    </row>
    <row r="15" spans="1:253" s="56" customFormat="1" ht="14.5" x14ac:dyDescent="0.35">
      <c r="A15" s="64" t="str">
        <f>"Jun "&amp;RIGHT(A6,4)</f>
        <v>Jun 2024</v>
      </c>
      <c r="B15" s="36">
        <v>723655</v>
      </c>
      <c r="C15" s="37">
        <v>1241853</v>
      </c>
      <c r="D15" s="37">
        <v>240260839</v>
      </c>
      <c r="E15" s="37">
        <v>0</v>
      </c>
      <c r="F15" s="37" t="s">
        <v>410</v>
      </c>
      <c r="G15" s="38">
        <v>240260839</v>
      </c>
      <c r="H15" s="36">
        <v>0</v>
      </c>
      <c r="I15" s="37">
        <v>0</v>
      </c>
      <c r="J15" s="37">
        <v>0</v>
      </c>
      <c r="K15" s="37">
        <v>0</v>
      </c>
      <c r="L15" s="38">
        <v>0</v>
      </c>
      <c r="M15" s="37" t="s">
        <v>410</v>
      </c>
      <c r="N15" s="37" t="s">
        <v>410</v>
      </c>
      <c r="O15" s="38" t="s">
        <v>410</v>
      </c>
      <c r="P15" s="37" t="s">
        <v>410</v>
      </c>
      <c r="Q15" s="37" t="s">
        <v>410</v>
      </c>
      <c r="R15" s="38" t="s">
        <v>410</v>
      </c>
      <c r="S15" s="36">
        <v>1</v>
      </c>
      <c r="T15" s="37">
        <v>4</v>
      </c>
      <c r="U15" s="38">
        <v>655</v>
      </c>
      <c r="V15" s="37">
        <v>723656</v>
      </c>
      <c r="W15" s="37">
        <v>1241857</v>
      </c>
      <c r="X15" s="38">
        <v>240261494</v>
      </c>
    </row>
    <row r="16" spans="1:253" s="56" customFormat="1" ht="14.5" x14ac:dyDescent="0.35">
      <c r="A16" s="64" t="str">
        <f>"Jul "&amp;RIGHT(A6,4)</f>
        <v>Jul 2024</v>
      </c>
      <c r="B16" s="36">
        <v>722089</v>
      </c>
      <c r="C16" s="37">
        <v>1238136</v>
      </c>
      <c r="D16" s="37">
        <v>238732618</v>
      </c>
      <c r="E16" s="37">
        <v>0</v>
      </c>
      <c r="F16" s="37" t="s">
        <v>410</v>
      </c>
      <c r="G16" s="38">
        <v>238732618</v>
      </c>
      <c r="H16" s="36">
        <v>0</v>
      </c>
      <c r="I16" s="37">
        <v>0</v>
      </c>
      <c r="J16" s="37">
        <v>0</v>
      </c>
      <c r="K16" s="37">
        <v>0</v>
      </c>
      <c r="L16" s="38">
        <v>0</v>
      </c>
      <c r="M16" s="37" t="s">
        <v>410</v>
      </c>
      <c r="N16" s="37" t="s">
        <v>410</v>
      </c>
      <c r="O16" s="38" t="s">
        <v>410</v>
      </c>
      <c r="P16" s="37" t="s">
        <v>410</v>
      </c>
      <c r="Q16" s="37" t="s">
        <v>410</v>
      </c>
      <c r="R16" s="38" t="s">
        <v>410</v>
      </c>
      <c r="S16" s="36">
        <v>0</v>
      </c>
      <c r="T16" s="37">
        <v>0</v>
      </c>
      <c r="U16" s="38">
        <v>0</v>
      </c>
      <c r="V16" s="37">
        <v>722089</v>
      </c>
      <c r="W16" s="37">
        <v>1238136</v>
      </c>
      <c r="X16" s="38">
        <v>238732618</v>
      </c>
    </row>
    <row r="17" spans="1:253" s="56" customFormat="1" ht="14.5" x14ac:dyDescent="0.35">
      <c r="A17" s="64" t="str">
        <f>"Aug "&amp;RIGHT(A6,4)</f>
        <v>Aug 2024</v>
      </c>
      <c r="B17" s="36">
        <v>732304</v>
      </c>
      <c r="C17" s="37">
        <v>1257587</v>
      </c>
      <c r="D17" s="37">
        <v>234017915</v>
      </c>
      <c r="E17" s="37">
        <v>0</v>
      </c>
      <c r="F17" s="37" t="s">
        <v>410</v>
      </c>
      <c r="G17" s="38">
        <v>234017915</v>
      </c>
      <c r="H17" s="36">
        <v>0</v>
      </c>
      <c r="I17" s="37">
        <v>0</v>
      </c>
      <c r="J17" s="37">
        <v>0</v>
      </c>
      <c r="K17" s="37">
        <v>0</v>
      </c>
      <c r="L17" s="38">
        <v>0</v>
      </c>
      <c r="M17" s="37" t="s">
        <v>410</v>
      </c>
      <c r="N17" s="37" t="s">
        <v>410</v>
      </c>
      <c r="O17" s="38" t="s">
        <v>410</v>
      </c>
      <c r="P17" s="37" t="s">
        <v>410</v>
      </c>
      <c r="Q17" s="37" t="s">
        <v>410</v>
      </c>
      <c r="R17" s="38" t="s">
        <v>410</v>
      </c>
      <c r="S17" s="36">
        <v>0</v>
      </c>
      <c r="T17" s="37">
        <v>0</v>
      </c>
      <c r="U17" s="38">
        <v>0</v>
      </c>
      <c r="V17" s="37">
        <v>732304</v>
      </c>
      <c r="W17" s="37">
        <v>1257587</v>
      </c>
      <c r="X17" s="38">
        <v>234017915</v>
      </c>
    </row>
    <row r="18" spans="1:253" s="56" customFormat="1" ht="14.5" x14ac:dyDescent="0.35">
      <c r="A18" s="65" t="str">
        <f>"Sep "&amp;RIGHT(A6,4)</f>
        <v>Sep 2024</v>
      </c>
      <c r="B18" s="47" t="s">
        <v>410</v>
      </c>
      <c r="C18" s="48" t="s">
        <v>410</v>
      </c>
      <c r="D18" s="48" t="s">
        <v>410</v>
      </c>
      <c r="E18" s="48" t="s">
        <v>410</v>
      </c>
      <c r="F18" s="48" t="s">
        <v>410</v>
      </c>
      <c r="G18" s="39" t="s">
        <v>410</v>
      </c>
      <c r="H18" s="36" t="s">
        <v>410</v>
      </c>
      <c r="I18" s="37" t="s">
        <v>410</v>
      </c>
      <c r="J18" s="37" t="s">
        <v>410</v>
      </c>
      <c r="K18" s="37" t="s">
        <v>410</v>
      </c>
      <c r="L18" s="39" t="s">
        <v>410</v>
      </c>
      <c r="M18" s="37" t="s">
        <v>410</v>
      </c>
      <c r="N18" s="37" t="s">
        <v>410</v>
      </c>
      <c r="O18" s="38" t="s">
        <v>410</v>
      </c>
      <c r="P18" s="37" t="s">
        <v>410</v>
      </c>
      <c r="Q18" s="37" t="s">
        <v>410</v>
      </c>
      <c r="R18" s="38" t="s">
        <v>410</v>
      </c>
      <c r="S18" s="47" t="s">
        <v>410</v>
      </c>
      <c r="T18" s="48" t="s">
        <v>410</v>
      </c>
      <c r="U18" s="39" t="s">
        <v>410</v>
      </c>
      <c r="V18" s="48" t="s">
        <v>410</v>
      </c>
      <c r="W18" s="48" t="s">
        <v>410</v>
      </c>
      <c r="X18" s="39" t="s">
        <v>410</v>
      </c>
    </row>
    <row r="19" spans="1:253" ht="13" x14ac:dyDescent="0.3">
      <c r="A19" s="40" t="s">
        <v>55</v>
      </c>
      <c r="B19" s="41">
        <v>738106.54550000001</v>
      </c>
      <c r="C19" s="41">
        <v>1274684.1817999999</v>
      </c>
      <c r="D19" s="41">
        <v>2605775763</v>
      </c>
      <c r="E19" s="41">
        <v>0</v>
      </c>
      <c r="F19" s="41" t="s">
        <v>410</v>
      </c>
      <c r="G19" s="41">
        <v>2605775763</v>
      </c>
      <c r="H19" s="41">
        <v>0</v>
      </c>
      <c r="I19" s="41">
        <v>0</v>
      </c>
      <c r="J19" s="41">
        <v>0</v>
      </c>
      <c r="K19" s="41">
        <v>0</v>
      </c>
      <c r="L19" s="41">
        <v>0</v>
      </c>
      <c r="M19" s="41" t="s">
        <v>410</v>
      </c>
      <c r="N19" s="41" t="s">
        <v>410</v>
      </c>
      <c r="O19" s="41" t="s">
        <v>410</v>
      </c>
      <c r="P19" s="41" t="s">
        <v>410</v>
      </c>
      <c r="Q19" s="41" t="s">
        <v>410</v>
      </c>
      <c r="R19" s="41" t="s">
        <v>410</v>
      </c>
      <c r="S19" s="41">
        <v>1</v>
      </c>
      <c r="T19" s="41">
        <v>2</v>
      </c>
      <c r="U19" s="41">
        <v>3084</v>
      </c>
      <c r="V19" s="49">
        <v>738107.54550000001</v>
      </c>
      <c r="W19" s="49">
        <v>1274686.1817999999</v>
      </c>
      <c r="X19" s="57">
        <v>2605778847</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ht="13" x14ac:dyDescent="0.3">
      <c r="A20" s="14" t="s">
        <v>412</v>
      </c>
      <c r="B20" s="49">
        <v>753114</v>
      </c>
      <c r="C20" s="49">
        <v>1312130</v>
      </c>
      <c r="D20" s="49">
        <v>207685860</v>
      </c>
      <c r="E20" s="49">
        <v>0</v>
      </c>
      <c r="F20" s="49" t="s">
        <v>410</v>
      </c>
      <c r="G20" s="43">
        <v>207685860</v>
      </c>
      <c r="H20" s="49">
        <v>0</v>
      </c>
      <c r="I20" s="49">
        <v>0</v>
      </c>
      <c r="J20" s="43">
        <v>0</v>
      </c>
      <c r="K20" s="43">
        <v>0</v>
      </c>
      <c r="L20" s="43">
        <v>0</v>
      </c>
      <c r="M20" s="43" t="s">
        <v>410</v>
      </c>
      <c r="N20" s="43" t="s">
        <v>410</v>
      </c>
      <c r="O20" s="43" t="s">
        <v>410</v>
      </c>
      <c r="P20" s="43" t="s">
        <v>410</v>
      </c>
      <c r="Q20" s="43" t="s">
        <v>410</v>
      </c>
      <c r="R20" s="43" t="s">
        <v>410</v>
      </c>
      <c r="S20" s="43">
        <v>3</v>
      </c>
      <c r="T20" s="43">
        <v>5</v>
      </c>
      <c r="U20" s="43">
        <v>403</v>
      </c>
      <c r="V20" s="43">
        <v>753117</v>
      </c>
      <c r="W20" s="43">
        <v>1312135</v>
      </c>
      <c r="X20" s="58">
        <v>207686263</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4.5" x14ac:dyDescent="0.35">
      <c r="A21" s="3" t="str">
        <f>"FY "&amp;RIGHT(A6,4)+1</f>
        <v>FY 2025</v>
      </c>
      <c r="B21" s="44"/>
      <c r="C21" s="45"/>
      <c r="D21" s="45"/>
      <c r="E21" s="45"/>
      <c r="F21" s="45"/>
      <c r="G21" s="46"/>
      <c r="H21" s="45"/>
      <c r="I21" s="45"/>
      <c r="J21" s="45"/>
      <c r="K21" s="45"/>
      <c r="L21" s="38" t="s">
        <v>352</v>
      </c>
      <c r="M21" s="45"/>
      <c r="N21" s="45"/>
      <c r="O21" s="46"/>
      <c r="P21" s="45"/>
      <c r="Q21" s="45"/>
      <c r="R21" s="46"/>
      <c r="S21" s="44"/>
      <c r="T21" s="45"/>
      <c r="U21" s="46"/>
      <c r="V21" s="37"/>
      <c r="W21" s="37"/>
      <c r="X21" s="38"/>
    </row>
    <row r="22" spans="1:253" s="56" customFormat="1" ht="14.5" x14ac:dyDescent="0.35">
      <c r="A22" s="2" t="str">
        <f>"Oct "&amp;RIGHT(A6,4)</f>
        <v>Oct 2024</v>
      </c>
      <c r="B22" s="36" t="s">
        <v>410</v>
      </c>
      <c r="C22" s="37" t="s">
        <v>410</v>
      </c>
      <c r="D22" s="37" t="s">
        <v>410</v>
      </c>
      <c r="E22" s="37" t="s">
        <v>410</v>
      </c>
      <c r="F22" s="37" t="s">
        <v>410</v>
      </c>
      <c r="G22" s="37" t="s">
        <v>410</v>
      </c>
      <c r="H22" s="36" t="s">
        <v>410</v>
      </c>
      <c r="I22" s="37" t="s">
        <v>410</v>
      </c>
      <c r="J22" s="37" t="s">
        <v>410</v>
      </c>
      <c r="K22" s="37" t="s">
        <v>410</v>
      </c>
      <c r="L22" s="38" t="s">
        <v>410</v>
      </c>
      <c r="M22" s="36" t="s">
        <v>410</v>
      </c>
      <c r="N22" s="37" t="s">
        <v>410</v>
      </c>
      <c r="O22" s="37" t="s">
        <v>410</v>
      </c>
      <c r="P22" s="36" t="s">
        <v>410</v>
      </c>
      <c r="Q22" s="37" t="s">
        <v>410</v>
      </c>
      <c r="R22" s="37" t="s">
        <v>410</v>
      </c>
      <c r="S22" s="36" t="s">
        <v>410</v>
      </c>
      <c r="T22" s="37" t="s">
        <v>410</v>
      </c>
      <c r="U22" s="38" t="s">
        <v>410</v>
      </c>
      <c r="V22" s="37" t="s">
        <v>410</v>
      </c>
      <c r="W22" s="37" t="s">
        <v>410</v>
      </c>
      <c r="X22" s="38" t="s">
        <v>410</v>
      </c>
      <c r="Y22" s="59" t="s">
        <v>352</v>
      </c>
    </row>
    <row r="23" spans="1:253" s="56" customFormat="1" ht="14.5" x14ac:dyDescent="0.35">
      <c r="A23" s="2" t="str">
        <f>"Nov "&amp;RIGHT(A6,4)</f>
        <v>Nov 2024</v>
      </c>
      <c r="B23" s="36" t="s">
        <v>410</v>
      </c>
      <c r="C23" s="37" t="s">
        <v>410</v>
      </c>
      <c r="D23" s="37" t="s">
        <v>410</v>
      </c>
      <c r="E23" s="37" t="s">
        <v>410</v>
      </c>
      <c r="F23" s="37" t="s">
        <v>410</v>
      </c>
      <c r="G23" s="37" t="s">
        <v>410</v>
      </c>
      <c r="H23" s="36" t="s">
        <v>410</v>
      </c>
      <c r="I23" s="37" t="s">
        <v>410</v>
      </c>
      <c r="J23" s="37" t="s">
        <v>410</v>
      </c>
      <c r="K23" s="37" t="s">
        <v>410</v>
      </c>
      <c r="L23" s="38" t="s">
        <v>410</v>
      </c>
      <c r="M23" s="36" t="s">
        <v>410</v>
      </c>
      <c r="N23" s="37" t="s">
        <v>410</v>
      </c>
      <c r="O23" s="37" t="s">
        <v>410</v>
      </c>
      <c r="P23" s="36" t="s">
        <v>410</v>
      </c>
      <c r="Q23" s="37" t="s">
        <v>410</v>
      </c>
      <c r="R23" s="37" t="s">
        <v>410</v>
      </c>
      <c r="S23" s="36" t="s">
        <v>410</v>
      </c>
      <c r="T23" s="37" t="s">
        <v>410</v>
      </c>
      <c r="U23" s="38" t="s">
        <v>410</v>
      </c>
      <c r="V23" s="37" t="s">
        <v>410</v>
      </c>
      <c r="W23" s="37" t="s">
        <v>410</v>
      </c>
      <c r="X23" s="38" t="s">
        <v>410</v>
      </c>
    </row>
    <row r="24" spans="1:253" s="56" customFormat="1" ht="14.5" x14ac:dyDescent="0.35">
      <c r="A24" s="2" t="str">
        <f>"Dec "&amp;RIGHT(A6,4)</f>
        <v>Dec 2024</v>
      </c>
      <c r="B24" s="36" t="s">
        <v>410</v>
      </c>
      <c r="C24" s="37" t="s">
        <v>410</v>
      </c>
      <c r="D24" s="37" t="s">
        <v>410</v>
      </c>
      <c r="E24" s="37" t="s">
        <v>410</v>
      </c>
      <c r="F24" s="37" t="s">
        <v>410</v>
      </c>
      <c r="G24" s="37" t="s">
        <v>410</v>
      </c>
      <c r="H24" s="36" t="s">
        <v>410</v>
      </c>
      <c r="I24" s="37" t="s">
        <v>410</v>
      </c>
      <c r="J24" s="37" t="s">
        <v>410</v>
      </c>
      <c r="K24" s="37" t="s">
        <v>410</v>
      </c>
      <c r="L24" s="38" t="s">
        <v>410</v>
      </c>
      <c r="M24" s="36" t="s">
        <v>410</v>
      </c>
      <c r="N24" s="37" t="s">
        <v>410</v>
      </c>
      <c r="O24" s="37" t="s">
        <v>410</v>
      </c>
      <c r="P24" s="36" t="s">
        <v>410</v>
      </c>
      <c r="Q24" s="37" t="s">
        <v>410</v>
      </c>
      <c r="R24" s="37" t="s">
        <v>410</v>
      </c>
      <c r="S24" s="36" t="s">
        <v>410</v>
      </c>
      <c r="T24" s="37" t="s">
        <v>410</v>
      </c>
      <c r="U24" s="38" t="s">
        <v>410</v>
      </c>
      <c r="V24" s="37" t="s">
        <v>410</v>
      </c>
      <c r="W24" s="37" t="s">
        <v>410</v>
      </c>
      <c r="X24" s="38" t="s">
        <v>410</v>
      </c>
    </row>
    <row r="25" spans="1:253" s="56" customFormat="1" ht="14.5" x14ac:dyDescent="0.35">
      <c r="A25" s="2" t="str">
        <f>"Jan "&amp;RIGHT(A6,4)+1</f>
        <v>Jan 2025</v>
      </c>
      <c r="B25" s="36" t="s">
        <v>410</v>
      </c>
      <c r="C25" s="37" t="s">
        <v>410</v>
      </c>
      <c r="D25" s="37" t="s">
        <v>410</v>
      </c>
      <c r="E25" s="37" t="s">
        <v>410</v>
      </c>
      <c r="F25" s="37" t="s">
        <v>410</v>
      </c>
      <c r="G25" s="37" t="s">
        <v>410</v>
      </c>
      <c r="H25" s="36" t="s">
        <v>410</v>
      </c>
      <c r="I25" s="37" t="s">
        <v>410</v>
      </c>
      <c r="J25" s="37" t="s">
        <v>410</v>
      </c>
      <c r="K25" s="37" t="s">
        <v>410</v>
      </c>
      <c r="L25" s="38" t="s">
        <v>410</v>
      </c>
      <c r="M25" s="36" t="s">
        <v>410</v>
      </c>
      <c r="N25" s="37" t="s">
        <v>410</v>
      </c>
      <c r="O25" s="37" t="s">
        <v>410</v>
      </c>
      <c r="P25" s="36" t="s">
        <v>410</v>
      </c>
      <c r="Q25" s="37" t="s">
        <v>410</v>
      </c>
      <c r="R25" s="37" t="s">
        <v>410</v>
      </c>
      <c r="S25" s="36" t="s">
        <v>410</v>
      </c>
      <c r="T25" s="37" t="s">
        <v>410</v>
      </c>
      <c r="U25" s="38" t="s">
        <v>410</v>
      </c>
      <c r="V25" s="37" t="s">
        <v>410</v>
      </c>
      <c r="W25" s="37" t="s">
        <v>410</v>
      </c>
      <c r="X25" s="38" t="s">
        <v>410</v>
      </c>
    </row>
    <row r="26" spans="1:253" s="56" customFormat="1" ht="14.5" x14ac:dyDescent="0.35">
      <c r="A26" s="2" t="str">
        <f>"Feb "&amp;RIGHT(A6,4)+1</f>
        <v>Feb 2025</v>
      </c>
      <c r="B26" s="36" t="s">
        <v>410</v>
      </c>
      <c r="C26" s="37" t="s">
        <v>410</v>
      </c>
      <c r="D26" s="37" t="s">
        <v>410</v>
      </c>
      <c r="E26" s="37" t="s">
        <v>410</v>
      </c>
      <c r="F26" s="37" t="s">
        <v>410</v>
      </c>
      <c r="G26" s="37" t="s">
        <v>410</v>
      </c>
      <c r="H26" s="36" t="s">
        <v>410</v>
      </c>
      <c r="I26" s="37" t="s">
        <v>410</v>
      </c>
      <c r="J26" s="37" t="s">
        <v>410</v>
      </c>
      <c r="K26" s="37" t="s">
        <v>410</v>
      </c>
      <c r="L26" s="38" t="s">
        <v>410</v>
      </c>
      <c r="M26" s="36" t="s">
        <v>410</v>
      </c>
      <c r="N26" s="37" t="s">
        <v>410</v>
      </c>
      <c r="O26" s="37" t="s">
        <v>410</v>
      </c>
      <c r="P26" s="36" t="s">
        <v>410</v>
      </c>
      <c r="Q26" s="37" t="s">
        <v>410</v>
      </c>
      <c r="R26" s="37" t="s">
        <v>410</v>
      </c>
      <c r="S26" s="36" t="s">
        <v>410</v>
      </c>
      <c r="T26" s="37" t="s">
        <v>410</v>
      </c>
      <c r="U26" s="38" t="s">
        <v>410</v>
      </c>
      <c r="V26" s="37" t="s">
        <v>410</v>
      </c>
      <c r="W26" s="37" t="s">
        <v>410</v>
      </c>
      <c r="X26" s="38" t="s">
        <v>410</v>
      </c>
    </row>
    <row r="27" spans="1:253" s="56" customFormat="1" ht="14.5" x14ac:dyDescent="0.35">
      <c r="A27" s="2" t="str">
        <f>"Mar "&amp;RIGHT(A6,4)+1</f>
        <v>Mar 2025</v>
      </c>
      <c r="B27" s="36" t="s">
        <v>410</v>
      </c>
      <c r="C27" s="37" t="s">
        <v>410</v>
      </c>
      <c r="D27" s="37" t="s">
        <v>410</v>
      </c>
      <c r="E27" s="37" t="s">
        <v>410</v>
      </c>
      <c r="F27" s="37" t="s">
        <v>410</v>
      </c>
      <c r="G27" s="37" t="s">
        <v>410</v>
      </c>
      <c r="H27" s="36" t="s">
        <v>410</v>
      </c>
      <c r="I27" s="37" t="s">
        <v>410</v>
      </c>
      <c r="J27" s="37" t="s">
        <v>410</v>
      </c>
      <c r="K27" s="37" t="s">
        <v>410</v>
      </c>
      <c r="L27" s="38" t="s">
        <v>410</v>
      </c>
      <c r="M27" s="36" t="s">
        <v>410</v>
      </c>
      <c r="N27" s="37" t="s">
        <v>410</v>
      </c>
      <c r="O27" s="37" t="s">
        <v>410</v>
      </c>
      <c r="P27" s="36" t="s">
        <v>410</v>
      </c>
      <c r="Q27" s="37" t="s">
        <v>410</v>
      </c>
      <c r="R27" s="37" t="s">
        <v>410</v>
      </c>
      <c r="S27" s="36" t="s">
        <v>410</v>
      </c>
      <c r="T27" s="37" t="s">
        <v>410</v>
      </c>
      <c r="U27" s="38" t="s">
        <v>410</v>
      </c>
      <c r="V27" s="37" t="s">
        <v>410</v>
      </c>
      <c r="W27" s="37" t="s">
        <v>410</v>
      </c>
      <c r="X27" s="38" t="s">
        <v>410</v>
      </c>
    </row>
    <row r="28" spans="1:253" x14ac:dyDescent="0.25">
      <c r="A28" s="2" t="str">
        <f>"Apr "&amp;RIGHT(A6,4)+1</f>
        <v>Apr 2025</v>
      </c>
      <c r="B28" s="36" t="s">
        <v>410</v>
      </c>
      <c r="C28" s="37" t="s">
        <v>410</v>
      </c>
      <c r="D28" s="37" t="s">
        <v>410</v>
      </c>
      <c r="E28" s="37" t="s">
        <v>410</v>
      </c>
      <c r="F28" s="37" t="s">
        <v>410</v>
      </c>
      <c r="G28" s="37" t="s">
        <v>410</v>
      </c>
      <c r="H28" s="36" t="s">
        <v>410</v>
      </c>
      <c r="I28" s="37" t="s">
        <v>410</v>
      </c>
      <c r="J28" s="37" t="s">
        <v>410</v>
      </c>
      <c r="K28" s="37" t="s">
        <v>410</v>
      </c>
      <c r="L28" s="38" t="s">
        <v>410</v>
      </c>
      <c r="M28" s="36" t="s">
        <v>410</v>
      </c>
      <c r="N28" s="37" t="s">
        <v>410</v>
      </c>
      <c r="O28" s="37" t="s">
        <v>410</v>
      </c>
      <c r="P28" s="36" t="s">
        <v>410</v>
      </c>
      <c r="Q28" s="37" t="s">
        <v>410</v>
      </c>
      <c r="R28" s="37" t="s">
        <v>410</v>
      </c>
      <c r="S28" s="36" t="s">
        <v>410</v>
      </c>
      <c r="T28" s="37" t="s">
        <v>410</v>
      </c>
      <c r="U28" s="38" t="s">
        <v>410</v>
      </c>
      <c r="V28" s="37" t="s">
        <v>410</v>
      </c>
      <c r="W28" s="37" t="s">
        <v>410</v>
      </c>
      <c r="X28" s="38" t="s">
        <v>410</v>
      </c>
    </row>
    <row r="29" spans="1:253" x14ac:dyDescent="0.25">
      <c r="A29" s="2" t="str">
        <f>"May "&amp;RIGHT(A6,4)+1</f>
        <v>May 2025</v>
      </c>
      <c r="B29" s="36" t="s">
        <v>410</v>
      </c>
      <c r="C29" s="37" t="s">
        <v>410</v>
      </c>
      <c r="D29" s="37" t="s">
        <v>410</v>
      </c>
      <c r="E29" s="37" t="s">
        <v>410</v>
      </c>
      <c r="F29" s="37" t="s">
        <v>410</v>
      </c>
      <c r="G29" s="37" t="s">
        <v>410</v>
      </c>
      <c r="H29" s="36" t="s">
        <v>410</v>
      </c>
      <c r="I29" s="37" t="s">
        <v>410</v>
      </c>
      <c r="J29" s="37" t="s">
        <v>410</v>
      </c>
      <c r="K29" s="37" t="s">
        <v>410</v>
      </c>
      <c r="L29" s="38" t="s">
        <v>410</v>
      </c>
      <c r="M29" s="36" t="s">
        <v>410</v>
      </c>
      <c r="N29" s="37" t="s">
        <v>410</v>
      </c>
      <c r="O29" s="37" t="s">
        <v>410</v>
      </c>
      <c r="P29" s="36" t="s">
        <v>410</v>
      </c>
      <c r="Q29" s="37" t="s">
        <v>410</v>
      </c>
      <c r="R29" s="37" t="s">
        <v>410</v>
      </c>
      <c r="S29" s="36" t="s">
        <v>410</v>
      </c>
      <c r="T29" s="37" t="s">
        <v>410</v>
      </c>
      <c r="U29" s="38" t="s">
        <v>410</v>
      </c>
      <c r="V29" s="37" t="s">
        <v>410</v>
      </c>
      <c r="W29" s="37" t="s">
        <v>410</v>
      </c>
      <c r="X29" s="38" t="s">
        <v>410</v>
      </c>
    </row>
    <row r="30" spans="1:253" x14ac:dyDescent="0.25">
      <c r="A30" s="2" t="str">
        <f>"Jun "&amp;RIGHT(A6,4)+1</f>
        <v>Jun 2025</v>
      </c>
      <c r="B30" s="36" t="s">
        <v>410</v>
      </c>
      <c r="C30" s="37" t="s">
        <v>410</v>
      </c>
      <c r="D30" s="37" t="s">
        <v>410</v>
      </c>
      <c r="E30" s="37" t="s">
        <v>410</v>
      </c>
      <c r="F30" s="37" t="s">
        <v>410</v>
      </c>
      <c r="G30" s="37" t="s">
        <v>410</v>
      </c>
      <c r="H30" s="36" t="s">
        <v>410</v>
      </c>
      <c r="I30" s="37" t="s">
        <v>410</v>
      </c>
      <c r="J30" s="37" t="s">
        <v>410</v>
      </c>
      <c r="K30" s="37" t="s">
        <v>410</v>
      </c>
      <c r="L30" s="38" t="s">
        <v>410</v>
      </c>
      <c r="M30" s="36" t="s">
        <v>410</v>
      </c>
      <c r="N30" s="37" t="s">
        <v>410</v>
      </c>
      <c r="O30" s="37" t="s">
        <v>410</v>
      </c>
      <c r="P30" s="36" t="s">
        <v>410</v>
      </c>
      <c r="Q30" s="37" t="s">
        <v>410</v>
      </c>
      <c r="R30" s="37" t="s">
        <v>410</v>
      </c>
      <c r="S30" s="36" t="s">
        <v>410</v>
      </c>
      <c r="T30" s="37" t="s">
        <v>410</v>
      </c>
      <c r="U30" s="38" t="s">
        <v>410</v>
      </c>
      <c r="V30" s="37" t="s">
        <v>410</v>
      </c>
      <c r="W30" s="37" t="s">
        <v>410</v>
      </c>
      <c r="X30" s="38" t="s">
        <v>410</v>
      </c>
    </row>
    <row r="31" spans="1:253" x14ac:dyDescent="0.25">
      <c r="A31" s="2" t="str">
        <f>"Jul "&amp;RIGHT(A6,4)+1</f>
        <v>Jul 2025</v>
      </c>
      <c r="B31" s="36" t="s">
        <v>410</v>
      </c>
      <c r="C31" s="37" t="s">
        <v>410</v>
      </c>
      <c r="D31" s="37" t="s">
        <v>410</v>
      </c>
      <c r="E31" s="37" t="s">
        <v>410</v>
      </c>
      <c r="F31" s="37" t="s">
        <v>410</v>
      </c>
      <c r="G31" s="37" t="s">
        <v>410</v>
      </c>
      <c r="H31" s="36" t="s">
        <v>410</v>
      </c>
      <c r="I31" s="37" t="s">
        <v>410</v>
      </c>
      <c r="J31" s="37" t="s">
        <v>410</v>
      </c>
      <c r="K31" s="37" t="s">
        <v>410</v>
      </c>
      <c r="L31" s="38" t="s">
        <v>410</v>
      </c>
      <c r="M31" s="36" t="s">
        <v>410</v>
      </c>
      <c r="N31" s="37" t="s">
        <v>410</v>
      </c>
      <c r="O31" s="37" t="s">
        <v>410</v>
      </c>
      <c r="P31" s="36" t="s">
        <v>410</v>
      </c>
      <c r="Q31" s="37" t="s">
        <v>410</v>
      </c>
      <c r="R31" s="37" t="s">
        <v>410</v>
      </c>
      <c r="S31" s="36" t="s">
        <v>410</v>
      </c>
      <c r="T31" s="37" t="s">
        <v>410</v>
      </c>
      <c r="U31" s="38" t="s">
        <v>410</v>
      </c>
      <c r="V31" s="37" t="s">
        <v>410</v>
      </c>
      <c r="W31" s="37" t="s">
        <v>410</v>
      </c>
      <c r="X31" s="38" t="s">
        <v>410</v>
      </c>
    </row>
    <row r="32" spans="1:253" x14ac:dyDescent="0.25">
      <c r="A32" s="2" t="str">
        <f>"Aug "&amp;RIGHT(A6,4)+1</f>
        <v>Aug 2025</v>
      </c>
      <c r="B32" s="36" t="s">
        <v>410</v>
      </c>
      <c r="C32" s="37" t="s">
        <v>410</v>
      </c>
      <c r="D32" s="37" t="s">
        <v>410</v>
      </c>
      <c r="E32" s="37" t="s">
        <v>410</v>
      </c>
      <c r="F32" s="37" t="s">
        <v>410</v>
      </c>
      <c r="G32" s="37" t="s">
        <v>410</v>
      </c>
      <c r="H32" s="36" t="s">
        <v>410</v>
      </c>
      <c r="I32" s="37" t="s">
        <v>410</v>
      </c>
      <c r="J32" s="37" t="s">
        <v>410</v>
      </c>
      <c r="K32" s="37" t="s">
        <v>410</v>
      </c>
      <c r="L32" s="38" t="s">
        <v>410</v>
      </c>
      <c r="M32" s="36" t="s">
        <v>410</v>
      </c>
      <c r="N32" s="37" t="s">
        <v>410</v>
      </c>
      <c r="O32" s="37" t="s">
        <v>410</v>
      </c>
      <c r="P32" s="36" t="s">
        <v>410</v>
      </c>
      <c r="Q32" s="37" t="s">
        <v>410</v>
      </c>
      <c r="R32" s="37" t="s">
        <v>410</v>
      </c>
      <c r="S32" s="36" t="s">
        <v>410</v>
      </c>
      <c r="T32" s="37" t="s">
        <v>410</v>
      </c>
      <c r="U32" s="38" t="s">
        <v>410</v>
      </c>
      <c r="V32" s="37" t="s">
        <v>410</v>
      </c>
      <c r="W32" s="37" t="s">
        <v>410</v>
      </c>
      <c r="X32" s="38" t="s">
        <v>410</v>
      </c>
    </row>
    <row r="33" spans="1:253" x14ac:dyDescent="0.25">
      <c r="A33" s="2" t="str">
        <f>"Sep "&amp;RIGHT(A6,4)+1</f>
        <v>Sep 2025</v>
      </c>
      <c r="B33" s="47" t="s">
        <v>410</v>
      </c>
      <c r="C33" s="48" t="s">
        <v>410</v>
      </c>
      <c r="D33" s="48" t="s">
        <v>410</v>
      </c>
      <c r="E33" s="48" t="s">
        <v>410</v>
      </c>
      <c r="F33" s="48" t="s">
        <v>410</v>
      </c>
      <c r="G33" s="37" t="s">
        <v>410</v>
      </c>
      <c r="H33" s="36" t="s">
        <v>410</v>
      </c>
      <c r="I33" s="37" t="s">
        <v>410</v>
      </c>
      <c r="J33" s="37" t="s">
        <v>410</v>
      </c>
      <c r="K33" s="37" t="s">
        <v>410</v>
      </c>
      <c r="L33" s="38" t="s">
        <v>410</v>
      </c>
      <c r="M33" s="36" t="s">
        <v>410</v>
      </c>
      <c r="N33" s="37" t="s">
        <v>410</v>
      </c>
      <c r="O33" s="37" t="s">
        <v>410</v>
      </c>
      <c r="P33" s="36" t="s">
        <v>410</v>
      </c>
      <c r="Q33" s="37" t="s">
        <v>410</v>
      </c>
      <c r="R33" s="37" t="s">
        <v>410</v>
      </c>
      <c r="S33" s="47" t="s">
        <v>410</v>
      </c>
      <c r="T33" s="48" t="s">
        <v>410</v>
      </c>
      <c r="U33" s="39" t="s">
        <v>410</v>
      </c>
      <c r="V33" s="37" t="s">
        <v>410</v>
      </c>
      <c r="W33" s="37" t="s">
        <v>410</v>
      </c>
      <c r="X33" s="38" t="s">
        <v>410</v>
      </c>
    </row>
    <row r="34" spans="1:253" ht="13" x14ac:dyDescent="0.3">
      <c r="A34" s="40" t="s">
        <v>55</v>
      </c>
      <c r="B34" s="49" t="s">
        <v>410</v>
      </c>
      <c r="C34" s="51" t="s">
        <v>410</v>
      </c>
      <c r="D34" s="51" t="s">
        <v>410</v>
      </c>
      <c r="E34" s="51" t="s">
        <v>410</v>
      </c>
      <c r="F34" s="51" t="s">
        <v>410</v>
      </c>
      <c r="G34" s="41" t="s">
        <v>410</v>
      </c>
      <c r="H34" s="41" t="s">
        <v>410</v>
      </c>
      <c r="I34" s="41" t="s">
        <v>410</v>
      </c>
      <c r="J34" s="41" t="s">
        <v>410</v>
      </c>
      <c r="K34" s="41" t="s">
        <v>410</v>
      </c>
      <c r="L34" s="41" t="s">
        <v>410</v>
      </c>
      <c r="M34" s="41" t="s">
        <v>410</v>
      </c>
      <c r="N34" s="41" t="s">
        <v>410</v>
      </c>
      <c r="O34" s="41" t="s">
        <v>410</v>
      </c>
      <c r="P34" s="41" t="s">
        <v>410</v>
      </c>
      <c r="Q34" s="41" t="s">
        <v>410</v>
      </c>
      <c r="R34" s="41" t="s">
        <v>410</v>
      </c>
      <c r="S34" s="41" t="s">
        <v>410</v>
      </c>
      <c r="T34" s="41" t="s">
        <v>410</v>
      </c>
      <c r="U34" s="41" t="s">
        <v>410</v>
      </c>
      <c r="V34" s="41" t="s">
        <v>410</v>
      </c>
      <c r="W34" s="41" t="s">
        <v>410</v>
      </c>
      <c r="X34" s="60" t="s">
        <v>410</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ht="13" x14ac:dyDescent="0.3">
      <c r="A35" s="14" t="str">
        <f>"Total "&amp;MID(A20,7,LEN(A20)-13)&amp;" Months"</f>
        <v>Total 1 Months</v>
      </c>
      <c r="B35" s="43" t="s">
        <v>410</v>
      </c>
      <c r="C35" s="43" t="s">
        <v>410</v>
      </c>
      <c r="D35" s="52" t="s">
        <v>410</v>
      </c>
      <c r="E35" s="52" t="s">
        <v>410</v>
      </c>
      <c r="F35" s="52" t="s">
        <v>410</v>
      </c>
      <c r="G35" s="52" t="s">
        <v>410</v>
      </c>
      <c r="H35" s="43" t="s">
        <v>410</v>
      </c>
      <c r="I35" s="43" t="s">
        <v>410</v>
      </c>
      <c r="J35" s="43" t="s">
        <v>410</v>
      </c>
      <c r="K35" s="43" t="s">
        <v>410</v>
      </c>
      <c r="L35" s="43" t="s">
        <v>410</v>
      </c>
      <c r="M35" s="43" t="s">
        <v>410</v>
      </c>
      <c r="N35" s="43" t="s">
        <v>410</v>
      </c>
      <c r="O35" s="43" t="s">
        <v>410</v>
      </c>
      <c r="P35" s="43" t="s">
        <v>410</v>
      </c>
      <c r="Q35" s="43" t="s">
        <v>410</v>
      </c>
      <c r="R35" s="43" t="s">
        <v>410</v>
      </c>
      <c r="S35" s="43" t="s">
        <v>410</v>
      </c>
      <c r="T35" s="43" t="s">
        <v>410</v>
      </c>
      <c r="U35" s="43" t="s">
        <v>410</v>
      </c>
      <c r="V35" s="43" t="s">
        <v>410</v>
      </c>
      <c r="W35" s="43" t="s">
        <v>410</v>
      </c>
      <c r="X35" s="58" t="s">
        <v>410</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ht="13" x14ac:dyDescent="0.25">
      <c r="C36" s="50"/>
      <c r="D36" s="50"/>
      <c r="E36" s="50"/>
      <c r="F36" s="50"/>
    </row>
    <row r="37" spans="1:253" ht="13" x14ac:dyDescent="0.25">
      <c r="A37" s="1" t="s">
        <v>361</v>
      </c>
      <c r="C37" s="50"/>
      <c r="D37" s="50"/>
      <c r="E37" s="50"/>
      <c r="F37" s="50"/>
    </row>
    <row r="38" spans="1:253" ht="18" customHeight="1" x14ac:dyDescent="0.25">
      <c r="A38" s="97" t="s">
        <v>422</v>
      </c>
      <c r="B38" s="97"/>
      <c r="C38" s="97"/>
      <c r="D38" s="97"/>
      <c r="E38" s="97"/>
      <c r="F38" s="97"/>
      <c r="G38" s="97"/>
      <c r="H38" s="97"/>
      <c r="I38" s="97"/>
      <c r="J38" s="97"/>
      <c r="K38" s="97"/>
      <c r="L38" s="97"/>
      <c r="M38" s="97"/>
      <c r="N38" s="97"/>
      <c r="O38" s="97"/>
      <c r="P38" s="97"/>
      <c r="Q38" s="97"/>
      <c r="R38" s="97"/>
      <c r="S38" s="97"/>
      <c r="T38" s="97"/>
      <c r="U38" s="97"/>
      <c r="V38" s="97"/>
      <c r="W38" s="97"/>
      <c r="X38" s="97"/>
    </row>
    <row r="39" spans="1:253" ht="21.75" customHeight="1" x14ac:dyDescent="0.25">
      <c r="A39" s="97"/>
      <c r="B39" s="98"/>
      <c r="C39" s="98"/>
      <c r="D39" s="98"/>
      <c r="E39" s="98"/>
      <c r="F39" s="98"/>
      <c r="G39" s="98"/>
      <c r="H39" s="98"/>
      <c r="I39" s="98"/>
      <c r="J39" s="98"/>
      <c r="K39" s="98"/>
      <c r="L39" s="98"/>
      <c r="M39" s="98"/>
      <c r="N39" s="98"/>
      <c r="O39" s="98"/>
      <c r="P39" s="98"/>
      <c r="Q39" s="98"/>
      <c r="R39" s="98"/>
      <c r="S39" s="98"/>
      <c r="T39" s="98"/>
      <c r="U39" s="98"/>
      <c r="V39" s="98"/>
      <c r="W39" s="98"/>
      <c r="X39" s="98"/>
    </row>
    <row r="40" spans="1:253" x14ac:dyDescent="0.25">
      <c r="A40" s="121"/>
      <c r="B40" s="122"/>
      <c r="C40" s="122"/>
      <c r="D40" s="122"/>
      <c r="E40" s="122"/>
      <c r="F40" s="122"/>
      <c r="G40" s="122"/>
      <c r="H40" s="122"/>
      <c r="I40" s="122"/>
      <c r="J40" s="122"/>
      <c r="K40" s="122"/>
      <c r="L40" s="122"/>
      <c r="M40" s="122"/>
      <c r="N40" s="122"/>
      <c r="O40" s="122"/>
      <c r="P40" s="122"/>
      <c r="Q40" s="122"/>
      <c r="R40" s="122"/>
      <c r="S40" s="122"/>
      <c r="T40" s="122"/>
      <c r="U40" s="122"/>
      <c r="V40" s="122"/>
      <c r="W40" s="122"/>
      <c r="X40" s="122"/>
    </row>
    <row r="41" spans="1:253" ht="13" x14ac:dyDescent="0.25">
      <c r="C41" s="50"/>
      <c r="D41" s="50"/>
      <c r="E41" s="50"/>
      <c r="F41" s="50"/>
    </row>
    <row r="51" spans="3:6" x14ac:dyDescent="0.25">
      <c r="C51" s="26"/>
      <c r="D51" s="26"/>
      <c r="E51" s="26"/>
      <c r="F51" s="26"/>
    </row>
    <row r="100" spans="1:24" x14ac:dyDescent="0.25">
      <c r="A100"/>
    </row>
    <row r="101" spans="1:24" ht="14.5" x14ac:dyDescent="0.25">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1:U1"/>
    <mergeCell ref="A2:U2"/>
    <mergeCell ref="B3:G3"/>
    <mergeCell ref="H3:L3"/>
    <mergeCell ref="M3:O3"/>
    <mergeCell ref="P3:R3"/>
    <mergeCell ref="S3:U3"/>
    <mergeCell ref="V3:X3"/>
    <mergeCell ref="A4:A5"/>
    <mergeCell ref="B4:C4"/>
    <mergeCell ref="D4:F4"/>
    <mergeCell ref="G4:G5"/>
    <mergeCell ref="H4:I4"/>
    <mergeCell ref="J4:K4"/>
    <mergeCell ref="L4:L5"/>
    <mergeCell ref="M4:N4"/>
    <mergeCell ref="O4:O5"/>
    <mergeCell ref="A38:X38"/>
    <mergeCell ref="A39:X39"/>
    <mergeCell ref="A40:X40"/>
    <mergeCell ref="P4:Q4"/>
    <mergeCell ref="R4:R5"/>
    <mergeCell ref="S4:T4"/>
    <mergeCell ref="U4:U5"/>
    <mergeCell ref="V4:W4"/>
    <mergeCell ref="X4:X5"/>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sqref="A1:F1"/>
    </sheetView>
  </sheetViews>
  <sheetFormatPr defaultRowHeight="12.5" x14ac:dyDescent="0.25"/>
  <cols>
    <col min="1" max="1" width="11.453125" customWidth="1"/>
    <col min="2" max="3" width="22.81640625" customWidth="1"/>
    <col min="4" max="7" width="11.453125" customWidth="1"/>
  </cols>
  <sheetData>
    <row r="1" spans="1:7" ht="12" customHeight="1" x14ac:dyDescent="0.25">
      <c r="A1" s="90" t="s">
        <v>421</v>
      </c>
      <c r="B1" s="90"/>
      <c r="C1" s="90"/>
      <c r="D1" s="90"/>
      <c r="E1" s="90"/>
      <c r="F1" s="90"/>
      <c r="G1" s="81">
        <v>45667</v>
      </c>
    </row>
    <row r="2" spans="1:7" ht="12" customHeight="1" x14ac:dyDescent="0.25">
      <c r="A2" s="92" t="s">
        <v>62</v>
      </c>
      <c r="B2" s="92"/>
      <c r="C2" s="92"/>
      <c r="D2" s="92"/>
      <c r="E2" s="92"/>
      <c r="F2" s="92"/>
      <c r="G2" s="1"/>
    </row>
    <row r="3" spans="1:7" ht="24" customHeight="1" x14ac:dyDescent="0.25">
      <c r="A3" s="94" t="s">
        <v>63</v>
      </c>
      <c r="B3" s="88" t="s">
        <v>64</v>
      </c>
      <c r="C3" s="86"/>
      <c r="D3" s="86" t="s">
        <v>196</v>
      </c>
      <c r="E3" s="86" t="s">
        <v>65</v>
      </c>
      <c r="F3" s="86" t="s">
        <v>197</v>
      </c>
      <c r="G3" s="88" t="s">
        <v>66</v>
      </c>
    </row>
    <row r="4" spans="1:7" x14ac:dyDescent="0.25">
      <c r="A4" s="95"/>
      <c r="B4" s="89"/>
      <c r="C4" s="87"/>
      <c r="D4" s="87"/>
      <c r="E4" s="87"/>
      <c r="F4" s="87"/>
      <c r="G4" s="89"/>
    </row>
    <row r="5" spans="1:7" ht="12" customHeight="1" x14ac:dyDescent="0.25">
      <c r="A5" s="1"/>
      <c r="B5" s="1"/>
      <c r="C5" s="1"/>
      <c r="D5" s="83" t="str">
        <f>REPT("-",29)&amp;" Element IDs "&amp;REPT("-",29)</f>
        <v>----------------------------- Element IDs -----------------------------</v>
      </c>
      <c r="E5" s="83"/>
      <c r="F5" s="83"/>
      <c r="G5" s="1" t="str">
        <f>REPT("-",6)&amp;" Percent "&amp;REPT("-",5)</f>
        <v>------ Percent -----</v>
      </c>
    </row>
    <row r="6" spans="1:7" ht="12" customHeight="1" x14ac:dyDescent="0.25">
      <c r="A6" s="3" t="s">
        <v>411</v>
      </c>
    </row>
    <row r="7" spans="1:7" ht="12" customHeight="1" x14ac:dyDescent="0.25">
      <c r="A7" s="2"/>
      <c r="B7" s="3" t="s">
        <v>67</v>
      </c>
      <c r="C7" s="3" t="s">
        <v>68</v>
      </c>
      <c r="D7" s="76">
        <v>95827</v>
      </c>
      <c r="E7" s="76">
        <v>50006434</v>
      </c>
      <c r="F7" s="76">
        <v>29648988.373599999</v>
      </c>
      <c r="G7" s="19">
        <f t="shared" ref="G7:G16" si="0">IF(AND(ISNUMBER(E7),ISNUMBER(F7)),IF(E7=0,"--",IF(F7=0,"--",F7/E7)),"--")</f>
        <v>0.59290347265313892</v>
      </c>
    </row>
    <row r="8" spans="1:7" ht="12" customHeight="1" x14ac:dyDescent="0.25">
      <c r="A8" s="1"/>
      <c r="B8" s="1"/>
      <c r="C8" s="3" t="s">
        <v>69</v>
      </c>
      <c r="D8" s="76">
        <v>94082</v>
      </c>
      <c r="E8" s="76">
        <v>49924624</v>
      </c>
      <c r="F8" s="76" t="s">
        <v>410</v>
      </c>
      <c r="G8" s="19" t="str">
        <f t="shared" si="0"/>
        <v>--</v>
      </c>
    </row>
    <row r="9" spans="1:7" ht="12" customHeight="1" x14ac:dyDescent="0.25">
      <c r="A9" s="1"/>
      <c r="B9" s="1"/>
      <c r="C9" s="3" t="s">
        <v>70</v>
      </c>
      <c r="D9" s="76">
        <v>1745</v>
      </c>
      <c r="E9" s="76">
        <v>81810</v>
      </c>
      <c r="F9" s="76" t="s">
        <v>410</v>
      </c>
      <c r="G9" s="19" t="str">
        <f t="shared" si="0"/>
        <v>--</v>
      </c>
    </row>
    <row r="10" spans="1:7" ht="12" customHeight="1" x14ac:dyDescent="0.25">
      <c r="A10" s="1"/>
      <c r="B10" s="3" t="s">
        <v>71</v>
      </c>
      <c r="C10" s="3" t="s">
        <v>68</v>
      </c>
      <c r="D10" s="76">
        <v>93878</v>
      </c>
      <c r="E10" s="76">
        <v>49194659</v>
      </c>
      <c r="F10" s="76">
        <v>15619956.011</v>
      </c>
      <c r="G10" s="19">
        <f t="shared" si="0"/>
        <v>0.31751324896875494</v>
      </c>
    </row>
    <row r="11" spans="1:7" ht="12" customHeight="1" x14ac:dyDescent="0.25">
      <c r="A11" s="1"/>
      <c r="B11" s="1"/>
      <c r="C11" s="3" t="s">
        <v>69</v>
      </c>
      <c r="D11" s="76">
        <v>92168</v>
      </c>
      <c r="E11" s="76">
        <v>49114770</v>
      </c>
      <c r="F11" s="76" t="s">
        <v>410</v>
      </c>
      <c r="G11" s="19" t="str">
        <f t="shared" si="0"/>
        <v>--</v>
      </c>
    </row>
    <row r="12" spans="1:7" ht="12" customHeight="1" x14ac:dyDescent="0.25">
      <c r="A12" s="1"/>
      <c r="B12" s="1"/>
      <c r="C12" s="3" t="s">
        <v>70</v>
      </c>
      <c r="D12" s="76">
        <v>1710</v>
      </c>
      <c r="E12" s="76">
        <v>79889</v>
      </c>
      <c r="F12" s="76" t="s">
        <v>410</v>
      </c>
      <c r="G12" s="19" t="str">
        <f t="shared" si="0"/>
        <v>--</v>
      </c>
    </row>
    <row r="13" spans="1:7" ht="12" customHeight="1" x14ac:dyDescent="0.25">
      <c r="A13" s="1"/>
      <c r="B13" s="3" t="s">
        <v>19</v>
      </c>
      <c r="C13" s="3" t="s">
        <v>19</v>
      </c>
      <c r="D13" s="76">
        <v>0</v>
      </c>
      <c r="E13" s="76">
        <v>0</v>
      </c>
      <c r="F13" s="11" t="s">
        <v>410</v>
      </c>
      <c r="G13" s="19" t="str">
        <f t="shared" si="0"/>
        <v>--</v>
      </c>
    </row>
    <row r="14" spans="1:7" ht="12" customHeight="1" x14ac:dyDescent="0.25">
      <c r="A14" s="1"/>
      <c r="B14" s="3" t="s">
        <v>72</v>
      </c>
      <c r="C14" s="3" t="s">
        <v>73</v>
      </c>
      <c r="D14" s="76">
        <v>1292</v>
      </c>
      <c r="E14" s="76" t="s">
        <v>410</v>
      </c>
      <c r="F14" s="11" t="s">
        <v>410</v>
      </c>
      <c r="G14" s="19" t="str">
        <f t="shared" si="0"/>
        <v>--</v>
      </c>
    </row>
    <row r="15" spans="1:7" ht="12" customHeight="1" x14ac:dyDescent="0.25">
      <c r="A15" s="1"/>
      <c r="B15" s="1"/>
      <c r="C15" s="3" t="s">
        <v>74</v>
      </c>
      <c r="D15" s="76">
        <v>165</v>
      </c>
      <c r="E15" s="76" t="s">
        <v>410</v>
      </c>
      <c r="F15" s="11" t="s">
        <v>410</v>
      </c>
      <c r="G15" s="19" t="str">
        <f t="shared" si="0"/>
        <v>--</v>
      </c>
    </row>
    <row r="16" spans="1:7" ht="12" customHeight="1" x14ac:dyDescent="0.25">
      <c r="A16" s="20"/>
      <c r="B16" s="20"/>
      <c r="C16" s="20" t="s">
        <v>75</v>
      </c>
      <c r="D16" s="79">
        <v>146</v>
      </c>
      <c r="E16" s="79" t="s">
        <v>410</v>
      </c>
      <c r="F16" s="21" t="s">
        <v>410</v>
      </c>
      <c r="G16" s="24" t="str">
        <f t="shared" si="0"/>
        <v>--</v>
      </c>
    </row>
    <row r="17" spans="1:7" ht="12" customHeight="1" x14ac:dyDescent="0.25">
      <c r="A17" s="3" t="str">
        <f>"FY "&amp;RIGHT(A6,4)+1</f>
        <v>FY 2025</v>
      </c>
      <c r="D17" s="80"/>
      <c r="E17" s="80"/>
      <c r="G17" s="19"/>
    </row>
    <row r="18" spans="1:7" ht="12" customHeight="1" x14ac:dyDescent="0.25">
      <c r="A18" s="2"/>
      <c r="B18" s="3" t="s">
        <v>67</v>
      </c>
      <c r="C18" s="3" t="s">
        <v>68</v>
      </c>
      <c r="D18" s="11" t="s">
        <v>410</v>
      </c>
      <c r="E18" s="11" t="s">
        <v>410</v>
      </c>
      <c r="F18" s="11">
        <v>29998344.121399999</v>
      </c>
      <c r="G18" s="19" t="str">
        <f t="shared" ref="G18:G27" si="1">IF(AND(ISNUMBER(E18),ISNUMBER(F18)),IF(E18=0,"--",IF(F18=0,"--",F18/E18)),"--")</f>
        <v>--</v>
      </c>
    </row>
    <row r="19" spans="1:7" ht="12" customHeight="1" x14ac:dyDescent="0.25">
      <c r="A19" s="1"/>
      <c r="B19" s="1"/>
      <c r="C19" s="3" t="s">
        <v>69</v>
      </c>
      <c r="D19" s="11" t="s">
        <v>410</v>
      </c>
      <c r="E19" s="11" t="s">
        <v>410</v>
      </c>
      <c r="F19" s="11" t="s">
        <v>410</v>
      </c>
      <c r="G19" s="19" t="str">
        <f t="shared" si="1"/>
        <v>--</v>
      </c>
    </row>
    <row r="20" spans="1:7" ht="12" customHeight="1" x14ac:dyDescent="0.25">
      <c r="A20" s="1"/>
      <c r="B20" s="1"/>
      <c r="C20" s="3" t="s">
        <v>70</v>
      </c>
      <c r="D20" s="11" t="s">
        <v>410</v>
      </c>
      <c r="E20" s="11" t="s">
        <v>410</v>
      </c>
      <c r="F20" s="11" t="s">
        <v>410</v>
      </c>
      <c r="G20" s="19" t="str">
        <f t="shared" si="1"/>
        <v>--</v>
      </c>
    </row>
    <row r="21" spans="1:7" ht="12" customHeight="1" x14ac:dyDescent="0.25">
      <c r="A21" s="1"/>
      <c r="B21" s="3" t="s">
        <v>71</v>
      </c>
      <c r="C21" s="3" t="s">
        <v>68</v>
      </c>
      <c r="D21" s="11" t="s">
        <v>410</v>
      </c>
      <c r="E21" s="11" t="s">
        <v>410</v>
      </c>
      <c r="F21" s="11">
        <v>15717542.610300001</v>
      </c>
      <c r="G21" s="19" t="str">
        <f t="shared" si="1"/>
        <v>--</v>
      </c>
    </row>
    <row r="22" spans="1:7" ht="12" customHeight="1" x14ac:dyDescent="0.25">
      <c r="A22" s="1"/>
      <c r="B22" s="1"/>
      <c r="C22" s="3" t="s">
        <v>69</v>
      </c>
      <c r="D22" s="11" t="s">
        <v>410</v>
      </c>
      <c r="E22" s="11" t="s">
        <v>410</v>
      </c>
      <c r="F22" s="11" t="s">
        <v>410</v>
      </c>
      <c r="G22" s="19" t="str">
        <f t="shared" si="1"/>
        <v>--</v>
      </c>
    </row>
    <row r="23" spans="1:7" ht="12" customHeight="1" x14ac:dyDescent="0.25">
      <c r="A23" s="1"/>
      <c r="B23" s="77"/>
      <c r="C23" s="3" t="s">
        <v>70</v>
      </c>
      <c r="D23" s="76" t="s">
        <v>410</v>
      </c>
      <c r="E23" s="76" t="s">
        <v>410</v>
      </c>
      <c r="F23" s="76" t="s">
        <v>410</v>
      </c>
      <c r="G23" s="78" t="str">
        <f t="shared" si="1"/>
        <v>--</v>
      </c>
    </row>
    <row r="24" spans="1:7" ht="12" customHeight="1" x14ac:dyDescent="0.25">
      <c r="A24" s="1"/>
      <c r="B24" s="3" t="s">
        <v>19</v>
      </c>
      <c r="C24" s="3" t="s">
        <v>19</v>
      </c>
      <c r="D24" s="11" t="s">
        <v>410</v>
      </c>
      <c r="E24" s="11" t="s">
        <v>410</v>
      </c>
      <c r="F24" s="11" t="s">
        <v>410</v>
      </c>
      <c r="G24" s="19" t="str">
        <f t="shared" si="1"/>
        <v>--</v>
      </c>
    </row>
    <row r="25" spans="1:7" ht="12" customHeight="1" x14ac:dyDescent="0.25">
      <c r="A25" s="1"/>
      <c r="B25" s="3" t="s">
        <v>72</v>
      </c>
      <c r="C25" s="3" t="s">
        <v>73</v>
      </c>
      <c r="D25" s="11" t="s">
        <v>410</v>
      </c>
      <c r="E25" s="11" t="s">
        <v>410</v>
      </c>
      <c r="F25" s="11" t="s">
        <v>410</v>
      </c>
      <c r="G25" s="19" t="str">
        <f t="shared" si="1"/>
        <v>--</v>
      </c>
    </row>
    <row r="26" spans="1:7" ht="12" customHeight="1" x14ac:dyDescent="0.25">
      <c r="A26" s="1"/>
      <c r="B26" s="1"/>
      <c r="C26" s="3" t="s">
        <v>74</v>
      </c>
      <c r="D26" s="11" t="s">
        <v>410</v>
      </c>
      <c r="E26" s="11" t="s">
        <v>410</v>
      </c>
      <c r="F26" s="11" t="s">
        <v>410</v>
      </c>
      <c r="G26" s="19" t="str">
        <f t="shared" si="1"/>
        <v>--</v>
      </c>
    </row>
    <row r="27" spans="1:7" ht="12" customHeight="1" x14ac:dyDescent="0.25">
      <c r="A27" s="20"/>
      <c r="B27" s="20"/>
      <c r="C27" s="20" t="s">
        <v>75</v>
      </c>
      <c r="D27" s="21" t="s">
        <v>410</v>
      </c>
      <c r="E27" s="21" t="s">
        <v>410</v>
      </c>
      <c r="F27" s="21" t="s">
        <v>410</v>
      </c>
      <c r="G27" s="19" t="str">
        <f t="shared" si="1"/>
        <v>--</v>
      </c>
    </row>
    <row r="28" spans="1:7" ht="12" customHeight="1" x14ac:dyDescent="0.25">
      <c r="A28" s="83"/>
      <c r="B28" s="83"/>
      <c r="C28" s="83"/>
      <c r="D28" s="83"/>
      <c r="E28" s="83"/>
      <c r="F28" s="83"/>
      <c r="G28" s="83"/>
    </row>
    <row r="29" spans="1:7" ht="70" customHeight="1" x14ac:dyDescent="0.25">
      <c r="A29" s="85" t="s">
        <v>413</v>
      </c>
      <c r="B29" s="85"/>
      <c r="C29" s="85"/>
      <c r="D29" s="85"/>
      <c r="E29" s="85"/>
      <c r="F29" s="85"/>
      <c r="G29" s="85"/>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0" t="s">
        <v>423</v>
      </c>
      <c r="B1" s="90"/>
      <c r="C1" s="90"/>
      <c r="D1" s="90"/>
      <c r="E1" s="90"/>
      <c r="F1" s="90"/>
      <c r="G1" s="90"/>
      <c r="H1" s="90"/>
      <c r="I1" s="81">
        <v>45667</v>
      </c>
    </row>
    <row r="2" spans="1:9" ht="12" customHeight="1" x14ac:dyDescent="0.25">
      <c r="A2" s="92" t="s">
        <v>76</v>
      </c>
      <c r="B2" s="92"/>
      <c r="C2" s="92"/>
      <c r="D2" s="92"/>
      <c r="E2" s="92"/>
      <c r="F2" s="92"/>
      <c r="G2" s="92"/>
      <c r="H2" s="92"/>
      <c r="I2" s="1"/>
    </row>
    <row r="3" spans="1:9" ht="24" customHeight="1" x14ac:dyDescent="0.25">
      <c r="A3" s="94" t="s">
        <v>50</v>
      </c>
      <c r="B3" s="89" t="s">
        <v>198</v>
      </c>
      <c r="C3" s="89"/>
      <c r="D3" s="89"/>
      <c r="E3" s="87"/>
      <c r="F3" s="89" t="s">
        <v>77</v>
      </c>
      <c r="G3" s="89"/>
      <c r="H3" s="89"/>
      <c r="I3" s="89"/>
    </row>
    <row r="4" spans="1:9" ht="24" customHeight="1" x14ac:dyDescent="0.25">
      <c r="A4" s="95"/>
      <c r="B4" s="10" t="s">
        <v>78</v>
      </c>
      <c r="C4" s="10" t="s">
        <v>79</v>
      </c>
      <c r="D4" s="10" t="s">
        <v>80</v>
      </c>
      <c r="E4" s="10" t="s">
        <v>55</v>
      </c>
      <c r="F4" s="10" t="s">
        <v>78</v>
      </c>
      <c r="G4" s="10" t="s">
        <v>79</v>
      </c>
      <c r="H4" s="10" t="s">
        <v>80</v>
      </c>
      <c r="I4" s="9" t="s">
        <v>55</v>
      </c>
    </row>
    <row r="5" spans="1:9" ht="12" customHeight="1" x14ac:dyDescent="0.25">
      <c r="A5" s="1"/>
      <c r="B5" s="83" t="str">
        <f>REPT("-",90)&amp;" Number "&amp;REPT("-",90)</f>
        <v>------------------------------------------------------------------------------------------ Number ------------------------------------------------------------------------------------------</v>
      </c>
      <c r="C5" s="83"/>
      <c r="D5" s="83"/>
      <c r="E5" s="83"/>
      <c r="F5" s="83"/>
      <c r="G5" s="83"/>
      <c r="H5" s="83"/>
      <c r="I5" s="83"/>
    </row>
    <row r="6" spans="1:9" ht="12" customHeight="1" x14ac:dyDescent="0.25">
      <c r="A6" s="3" t="s">
        <v>411</v>
      </c>
    </row>
    <row r="7" spans="1:9" ht="12" customHeight="1" x14ac:dyDescent="0.25">
      <c r="A7" s="2" t="str">
        <f>"Oct "&amp;RIGHT(A6,4)-1</f>
        <v>Oct 2023</v>
      </c>
      <c r="B7" s="11">
        <v>20485386.068100002</v>
      </c>
      <c r="C7" s="11">
        <v>991110.32279999997</v>
      </c>
      <c r="D7" s="11">
        <v>8596854.3750999998</v>
      </c>
      <c r="E7" s="11">
        <v>30091565.264400002</v>
      </c>
      <c r="F7" s="11">
        <v>377468410</v>
      </c>
      <c r="G7" s="11">
        <v>18246202</v>
      </c>
      <c r="H7" s="11">
        <v>158266883</v>
      </c>
      <c r="I7" s="11">
        <v>553981495</v>
      </c>
    </row>
    <row r="8" spans="1:9" ht="12" customHeight="1" x14ac:dyDescent="0.25">
      <c r="A8" s="2" t="str">
        <f>"Nov "&amp;RIGHT(A6,4)-1</f>
        <v>Nov 2023</v>
      </c>
      <c r="B8" s="11">
        <v>20494364.8321</v>
      </c>
      <c r="C8" s="11">
        <v>1000394.1808</v>
      </c>
      <c r="D8" s="11">
        <v>8643126.4531999994</v>
      </c>
      <c r="E8" s="11">
        <v>30083527.508099999</v>
      </c>
      <c r="F8" s="11">
        <v>325051082</v>
      </c>
      <c r="G8" s="11">
        <v>15908958</v>
      </c>
      <c r="H8" s="11">
        <v>137448956</v>
      </c>
      <c r="I8" s="11">
        <v>478408996</v>
      </c>
    </row>
    <row r="9" spans="1:9" ht="12" customHeight="1" x14ac:dyDescent="0.25">
      <c r="A9" s="2" t="str">
        <f>"Dec "&amp;RIGHT(A6,4)-1</f>
        <v>Dec 2023</v>
      </c>
      <c r="B9" s="11">
        <v>19859232.750399999</v>
      </c>
      <c r="C9" s="11">
        <v>947119.5246</v>
      </c>
      <c r="D9" s="11">
        <v>8445700.6995999999</v>
      </c>
      <c r="E9" s="11">
        <v>29217473.570900001</v>
      </c>
      <c r="F9" s="11">
        <v>257168240</v>
      </c>
      <c r="G9" s="11">
        <v>12286170</v>
      </c>
      <c r="H9" s="11">
        <v>109558838</v>
      </c>
      <c r="I9" s="11">
        <v>379013248</v>
      </c>
    </row>
    <row r="10" spans="1:9" ht="12" customHeight="1" x14ac:dyDescent="0.25">
      <c r="A10" s="2" t="str">
        <f>"Jan "&amp;RIGHT(A6,4)</f>
        <v>Jan 2024</v>
      </c>
      <c r="B10" s="11">
        <v>20195300.3902</v>
      </c>
      <c r="C10" s="11">
        <v>951177.04330000002</v>
      </c>
      <c r="D10" s="11">
        <v>8473785.6188999992</v>
      </c>
      <c r="E10" s="11">
        <v>29574009.709199999</v>
      </c>
      <c r="F10" s="11">
        <v>318614030</v>
      </c>
      <c r="G10" s="11">
        <v>15040828</v>
      </c>
      <c r="H10" s="11">
        <v>133994773</v>
      </c>
      <c r="I10" s="11">
        <v>467649631</v>
      </c>
    </row>
    <row r="11" spans="1:9" ht="12" customHeight="1" x14ac:dyDescent="0.25">
      <c r="A11" s="2" t="str">
        <f>"Feb "&amp;RIGHT(A6,4)</f>
        <v>Feb 2024</v>
      </c>
      <c r="B11" s="11">
        <v>20500953.9331</v>
      </c>
      <c r="C11" s="11">
        <v>968850.34790000005</v>
      </c>
      <c r="D11" s="11">
        <v>8364882.3187999995</v>
      </c>
      <c r="E11" s="11">
        <v>29842807.9826</v>
      </c>
      <c r="F11" s="11">
        <v>360705405</v>
      </c>
      <c r="G11" s="11">
        <v>17039752</v>
      </c>
      <c r="H11" s="11">
        <v>147118201</v>
      </c>
      <c r="I11" s="11">
        <v>524863358</v>
      </c>
    </row>
    <row r="12" spans="1:9" ht="12" customHeight="1" x14ac:dyDescent="0.25">
      <c r="A12" s="2" t="str">
        <f>"Mar "&amp;RIGHT(A6,4)</f>
        <v>Mar 2024</v>
      </c>
      <c r="B12" s="11">
        <v>20404776.3728</v>
      </c>
      <c r="C12" s="11">
        <v>913696.82270000002</v>
      </c>
      <c r="D12" s="11">
        <v>8312619.4243000001</v>
      </c>
      <c r="E12" s="11">
        <v>29623895.361099999</v>
      </c>
      <c r="F12" s="11">
        <v>319119036</v>
      </c>
      <c r="G12" s="11">
        <v>14294738</v>
      </c>
      <c r="H12" s="11">
        <v>130050487</v>
      </c>
      <c r="I12" s="11">
        <v>463464261</v>
      </c>
    </row>
    <row r="13" spans="1:9" ht="12" customHeight="1" x14ac:dyDescent="0.25">
      <c r="A13" s="2" t="str">
        <f>"Apr "&amp;RIGHT(A6,4)</f>
        <v>Apr 2024</v>
      </c>
      <c r="B13" s="11">
        <v>20565836.859099999</v>
      </c>
      <c r="C13" s="11">
        <v>947397.21129999997</v>
      </c>
      <c r="D13" s="11">
        <v>8330964.4223999996</v>
      </c>
      <c r="E13" s="11">
        <v>29860722.761799999</v>
      </c>
      <c r="F13" s="11">
        <v>367284973</v>
      </c>
      <c r="G13" s="11">
        <v>16905969</v>
      </c>
      <c r="H13" s="11">
        <v>148663121</v>
      </c>
      <c r="I13" s="11">
        <v>532854063</v>
      </c>
    </row>
    <row r="14" spans="1:9" ht="12" customHeight="1" x14ac:dyDescent="0.25">
      <c r="A14" s="2" t="str">
        <f>"May "&amp;RIGHT(A6,4)</f>
        <v>May 2024</v>
      </c>
      <c r="B14" s="11">
        <v>19793482.083500002</v>
      </c>
      <c r="C14" s="11">
        <v>838463.20200000005</v>
      </c>
      <c r="D14" s="11">
        <v>7983790.9181000004</v>
      </c>
      <c r="E14" s="11">
        <v>28579393.743299998</v>
      </c>
      <c r="F14" s="11">
        <v>354761031</v>
      </c>
      <c r="G14" s="11">
        <v>15055523</v>
      </c>
      <c r="H14" s="11">
        <v>143357690</v>
      </c>
      <c r="I14" s="11">
        <v>513174244</v>
      </c>
    </row>
    <row r="15" spans="1:9" ht="12" customHeight="1" x14ac:dyDescent="0.25">
      <c r="A15" s="2" t="str">
        <f>"Jun "&amp;RIGHT(A6,4)</f>
        <v>Jun 2024</v>
      </c>
      <c r="B15" s="11">
        <v>7686063.2352999998</v>
      </c>
      <c r="C15" s="11">
        <v>181978.7666</v>
      </c>
      <c r="D15" s="11">
        <v>2356838.8886000002</v>
      </c>
      <c r="E15" s="11">
        <v>10388360.3018</v>
      </c>
      <c r="F15" s="11">
        <v>71556110</v>
      </c>
      <c r="G15" s="11">
        <v>1658911</v>
      </c>
      <c r="H15" s="11">
        <v>21484847</v>
      </c>
      <c r="I15" s="11">
        <v>94699868</v>
      </c>
    </row>
    <row r="16" spans="1:9" ht="12" customHeight="1" x14ac:dyDescent="0.25">
      <c r="A16" s="2" t="str">
        <f>"Jul "&amp;RIGHT(A6,4)</f>
        <v>Jul 2024</v>
      </c>
      <c r="B16" s="11">
        <v>1362693.2941999999</v>
      </c>
      <c r="C16" s="11">
        <v>14466.037899999999</v>
      </c>
      <c r="D16" s="11">
        <v>135512.3254</v>
      </c>
      <c r="E16" s="11">
        <v>1525243.7974</v>
      </c>
      <c r="F16" s="11">
        <v>16223165</v>
      </c>
      <c r="G16" s="11">
        <v>170647</v>
      </c>
      <c r="H16" s="11">
        <v>1598556</v>
      </c>
      <c r="I16" s="11">
        <v>17992368</v>
      </c>
    </row>
    <row r="17" spans="1:9" ht="12" customHeight="1" x14ac:dyDescent="0.25">
      <c r="A17" s="2" t="str">
        <f>"Aug "&amp;RIGHT(A6,4)</f>
        <v>Aug 2024</v>
      </c>
      <c r="B17" s="11">
        <v>16447096.646199999</v>
      </c>
      <c r="C17" s="11">
        <v>659730.29429999995</v>
      </c>
      <c r="D17" s="11">
        <v>5043803.0911999997</v>
      </c>
      <c r="E17" s="11">
        <v>22473130.5286</v>
      </c>
      <c r="F17" s="11">
        <v>211320088</v>
      </c>
      <c r="G17" s="11">
        <v>8313513</v>
      </c>
      <c r="H17" s="11">
        <v>63558886</v>
      </c>
      <c r="I17" s="11">
        <v>283192487</v>
      </c>
    </row>
    <row r="18" spans="1:9" ht="12" customHeight="1" x14ac:dyDescent="0.25">
      <c r="A18" s="2" t="str">
        <f>"Sep "&amp;RIGHT(A6,4)</f>
        <v>Sep 2024</v>
      </c>
      <c r="B18" s="11">
        <v>21284732.2223</v>
      </c>
      <c r="C18" s="11">
        <v>898185.85569999996</v>
      </c>
      <c r="D18" s="11">
        <v>7843108.1453999998</v>
      </c>
      <c r="E18" s="11">
        <v>29967499.4606</v>
      </c>
      <c r="F18" s="11">
        <v>376411160</v>
      </c>
      <c r="G18" s="11">
        <v>15927820</v>
      </c>
      <c r="H18" s="11">
        <v>139084371</v>
      </c>
      <c r="I18" s="11">
        <v>531423351</v>
      </c>
    </row>
    <row r="19" spans="1:9" ht="12" customHeight="1" x14ac:dyDescent="0.25">
      <c r="A19" s="12" t="s">
        <v>55</v>
      </c>
      <c r="B19" s="13">
        <v>20398229.5013</v>
      </c>
      <c r="C19" s="13">
        <v>939599.39009999996</v>
      </c>
      <c r="D19" s="13">
        <v>8332759.1529000001</v>
      </c>
      <c r="E19" s="13">
        <v>29648988.373599999</v>
      </c>
      <c r="F19" s="13">
        <v>3355682730</v>
      </c>
      <c r="G19" s="13">
        <v>150849031</v>
      </c>
      <c r="H19" s="13">
        <v>1334185609</v>
      </c>
      <c r="I19" s="13">
        <v>4840717370</v>
      </c>
    </row>
    <row r="20" spans="1:9" ht="12" customHeight="1" x14ac:dyDescent="0.25">
      <c r="A20" s="14" t="s">
        <v>412</v>
      </c>
      <c r="B20" s="15">
        <v>20485386.068100002</v>
      </c>
      <c r="C20" s="15">
        <v>991110.32279999997</v>
      </c>
      <c r="D20" s="15">
        <v>8596854.3750999998</v>
      </c>
      <c r="E20" s="15">
        <v>30091565.264400002</v>
      </c>
      <c r="F20" s="15">
        <v>377468410</v>
      </c>
      <c r="G20" s="15">
        <v>18246202</v>
      </c>
      <c r="H20" s="15">
        <v>158266883</v>
      </c>
      <c r="I20" s="15">
        <v>553981495</v>
      </c>
    </row>
    <row r="21" spans="1:9" ht="12" customHeight="1" x14ac:dyDescent="0.25">
      <c r="A21" s="3" t="str">
        <f>"FY "&amp;RIGHT(A6,4)+1</f>
        <v>FY 2025</v>
      </c>
    </row>
    <row r="22" spans="1:9" ht="12" customHeight="1" x14ac:dyDescent="0.25">
      <c r="A22" s="2" t="str">
        <f>"Oct "&amp;RIGHT(A6,4)</f>
        <v>Oct 2024</v>
      </c>
      <c r="B22" s="11">
        <v>20835852.424899999</v>
      </c>
      <c r="C22" s="11">
        <v>892159.41689999995</v>
      </c>
      <c r="D22" s="11">
        <v>8321093.3680999996</v>
      </c>
      <c r="E22" s="11">
        <v>29998344.121399999</v>
      </c>
      <c r="F22" s="11">
        <v>390576924</v>
      </c>
      <c r="G22" s="11">
        <v>16764751</v>
      </c>
      <c r="H22" s="11">
        <v>156363376</v>
      </c>
      <c r="I22" s="11">
        <v>563705051</v>
      </c>
    </row>
    <row r="23" spans="1:9" ht="12" customHeight="1" x14ac:dyDescent="0.25">
      <c r="A23" s="2" t="str">
        <f>"Nov "&amp;RIGHT(A6,4)</f>
        <v>Nov 2024</v>
      </c>
      <c r="B23" s="11" t="s">
        <v>410</v>
      </c>
      <c r="C23" s="11" t="s">
        <v>410</v>
      </c>
      <c r="D23" s="11" t="s">
        <v>410</v>
      </c>
      <c r="E23" s="11" t="s">
        <v>410</v>
      </c>
      <c r="F23" s="11" t="s">
        <v>410</v>
      </c>
      <c r="G23" s="11" t="s">
        <v>410</v>
      </c>
      <c r="H23" s="11" t="s">
        <v>410</v>
      </c>
      <c r="I23" s="11" t="s">
        <v>410</v>
      </c>
    </row>
    <row r="24" spans="1:9" ht="12" customHeight="1" x14ac:dyDescent="0.25">
      <c r="A24" s="2" t="str">
        <f>"Dec "&amp;RIGHT(A6,4)</f>
        <v>Dec 2024</v>
      </c>
      <c r="B24" s="11" t="s">
        <v>410</v>
      </c>
      <c r="C24" s="11" t="s">
        <v>410</v>
      </c>
      <c r="D24" s="11" t="s">
        <v>410</v>
      </c>
      <c r="E24" s="11" t="s">
        <v>410</v>
      </c>
      <c r="F24" s="11" t="s">
        <v>410</v>
      </c>
      <c r="G24" s="11" t="s">
        <v>410</v>
      </c>
      <c r="H24" s="11" t="s">
        <v>410</v>
      </c>
      <c r="I24" s="11" t="s">
        <v>410</v>
      </c>
    </row>
    <row r="25" spans="1:9" ht="12" customHeight="1" x14ac:dyDescent="0.25">
      <c r="A25" s="2" t="str">
        <f>"Jan "&amp;RIGHT(A6,4)+1</f>
        <v>Jan 2025</v>
      </c>
      <c r="B25" s="11" t="s">
        <v>410</v>
      </c>
      <c r="C25" s="11" t="s">
        <v>410</v>
      </c>
      <c r="D25" s="11" t="s">
        <v>410</v>
      </c>
      <c r="E25" s="11" t="s">
        <v>410</v>
      </c>
      <c r="F25" s="11" t="s">
        <v>410</v>
      </c>
      <c r="G25" s="11" t="s">
        <v>410</v>
      </c>
      <c r="H25" s="11" t="s">
        <v>410</v>
      </c>
      <c r="I25" s="11" t="s">
        <v>410</v>
      </c>
    </row>
    <row r="26" spans="1:9" ht="12" customHeight="1" x14ac:dyDescent="0.25">
      <c r="A26" s="2" t="str">
        <f>"Feb "&amp;RIGHT(A6,4)+1</f>
        <v>Feb 2025</v>
      </c>
      <c r="B26" s="11" t="s">
        <v>410</v>
      </c>
      <c r="C26" s="11" t="s">
        <v>410</v>
      </c>
      <c r="D26" s="11" t="s">
        <v>410</v>
      </c>
      <c r="E26" s="11" t="s">
        <v>410</v>
      </c>
      <c r="F26" s="11" t="s">
        <v>410</v>
      </c>
      <c r="G26" s="11" t="s">
        <v>410</v>
      </c>
      <c r="H26" s="11" t="s">
        <v>410</v>
      </c>
      <c r="I26" s="11" t="s">
        <v>410</v>
      </c>
    </row>
    <row r="27" spans="1:9" ht="12" customHeight="1" x14ac:dyDescent="0.25">
      <c r="A27" s="2" t="str">
        <f>"Mar "&amp;RIGHT(A6,4)+1</f>
        <v>Mar 2025</v>
      </c>
      <c r="B27" s="11" t="s">
        <v>410</v>
      </c>
      <c r="C27" s="11" t="s">
        <v>410</v>
      </c>
      <c r="D27" s="11" t="s">
        <v>410</v>
      </c>
      <c r="E27" s="11" t="s">
        <v>410</v>
      </c>
      <c r="F27" s="11" t="s">
        <v>410</v>
      </c>
      <c r="G27" s="11" t="s">
        <v>410</v>
      </c>
      <c r="H27" s="11" t="s">
        <v>410</v>
      </c>
      <c r="I27" s="11" t="s">
        <v>410</v>
      </c>
    </row>
    <row r="28" spans="1:9" ht="12" customHeight="1" x14ac:dyDescent="0.25">
      <c r="A28" s="2" t="str">
        <f>"Apr "&amp;RIGHT(A6,4)+1</f>
        <v>Apr 2025</v>
      </c>
      <c r="B28" s="11" t="s">
        <v>410</v>
      </c>
      <c r="C28" s="11" t="s">
        <v>410</v>
      </c>
      <c r="D28" s="11" t="s">
        <v>410</v>
      </c>
      <c r="E28" s="11" t="s">
        <v>410</v>
      </c>
      <c r="F28" s="11" t="s">
        <v>410</v>
      </c>
      <c r="G28" s="11" t="s">
        <v>410</v>
      </c>
      <c r="H28" s="11" t="s">
        <v>410</v>
      </c>
      <c r="I28" s="11" t="s">
        <v>410</v>
      </c>
    </row>
    <row r="29" spans="1:9" ht="12" customHeight="1" x14ac:dyDescent="0.25">
      <c r="A29" s="2" t="str">
        <f>"May "&amp;RIGHT(A6,4)+1</f>
        <v>May 2025</v>
      </c>
      <c r="B29" s="11" t="s">
        <v>410</v>
      </c>
      <c r="C29" s="11" t="s">
        <v>410</v>
      </c>
      <c r="D29" s="11" t="s">
        <v>410</v>
      </c>
      <c r="E29" s="11" t="s">
        <v>410</v>
      </c>
      <c r="F29" s="11" t="s">
        <v>410</v>
      </c>
      <c r="G29" s="11" t="s">
        <v>410</v>
      </c>
      <c r="H29" s="11" t="s">
        <v>410</v>
      </c>
      <c r="I29" s="11" t="s">
        <v>410</v>
      </c>
    </row>
    <row r="30" spans="1:9" ht="12" customHeight="1" x14ac:dyDescent="0.25">
      <c r="A30" s="2" t="str">
        <f>"Jun "&amp;RIGHT(A6,4)+1</f>
        <v>Jun 2025</v>
      </c>
      <c r="B30" s="11" t="s">
        <v>410</v>
      </c>
      <c r="C30" s="11" t="s">
        <v>410</v>
      </c>
      <c r="D30" s="11" t="s">
        <v>410</v>
      </c>
      <c r="E30" s="11" t="s">
        <v>410</v>
      </c>
      <c r="F30" s="11" t="s">
        <v>410</v>
      </c>
      <c r="G30" s="11" t="s">
        <v>410</v>
      </c>
      <c r="H30" s="11" t="s">
        <v>410</v>
      </c>
      <c r="I30" s="11" t="s">
        <v>410</v>
      </c>
    </row>
    <row r="31" spans="1:9" ht="12" customHeight="1" x14ac:dyDescent="0.25">
      <c r="A31" s="2" t="str">
        <f>"Jul "&amp;RIGHT(A6,4)+1</f>
        <v>Jul 2025</v>
      </c>
      <c r="B31" s="11" t="s">
        <v>410</v>
      </c>
      <c r="C31" s="11" t="s">
        <v>410</v>
      </c>
      <c r="D31" s="11" t="s">
        <v>410</v>
      </c>
      <c r="E31" s="11" t="s">
        <v>410</v>
      </c>
      <c r="F31" s="11" t="s">
        <v>410</v>
      </c>
      <c r="G31" s="11" t="s">
        <v>410</v>
      </c>
      <c r="H31" s="11" t="s">
        <v>410</v>
      </c>
      <c r="I31" s="11" t="s">
        <v>410</v>
      </c>
    </row>
    <row r="32" spans="1:9" ht="12" customHeight="1" x14ac:dyDescent="0.25">
      <c r="A32" s="2" t="str">
        <f>"Aug "&amp;RIGHT(A6,4)+1</f>
        <v>Aug 2025</v>
      </c>
      <c r="B32" s="11" t="s">
        <v>410</v>
      </c>
      <c r="C32" s="11" t="s">
        <v>410</v>
      </c>
      <c r="D32" s="11" t="s">
        <v>410</v>
      </c>
      <c r="E32" s="11" t="s">
        <v>410</v>
      </c>
      <c r="F32" s="11" t="s">
        <v>410</v>
      </c>
      <c r="G32" s="11" t="s">
        <v>410</v>
      </c>
      <c r="H32" s="11" t="s">
        <v>410</v>
      </c>
      <c r="I32" s="11" t="s">
        <v>410</v>
      </c>
    </row>
    <row r="33" spans="1:9" ht="12" customHeight="1" x14ac:dyDescent="0.25">
      <c r="A33" s="2" t="str">
        <f>"Sep "&amp;RIGHT(A6,4)+1</f>
        <v>Sep 2025</v>
      </c>
      <c r="B33" s="11" t="s">
        <v>410</v>
      </c>
      <c r="C33" s="11" t="s">
        <v>410</v>
      </c>
      <c r="D33" s="11" t="s">
        <v>410</v>
      </c>
      <c r="E33" s="11" t="s">
        <v>410</v>
      </c>
      <c r="F33" s="11" t="s">
        <v>410</v>
      </c>
      <c r="G33" s="11" t="s">
        <v>410</v>
      </c>
      <c r="H33" s="11" t="s">
        <v>410</v>
      </c>
      <c r="I33" s="11" t="s">
        <v>410</v>
      </c>
    </row>
    <row r="34" spans="1:9" ht="12" customHeight="1" x14ac:dyDescent="0.25">
      <c r="A34" s="12" t="s">
        <v>55</v>
      </c>
      <c r="B34" s="13">
        <v>20835852.424899999</v>
      </c>
      <c r="C34" s="13">
        <v>892159.41689999995</v>
      </c>
      <c r="D34" s="13">
        <v>8321093.3680999996</v>
      </c>
      <c r="E34" s="13">
        <v>29998344.121399999</v>
      </c>
      <c r="F34" s="13">
        <v>390576924</v>
      </c>
      <c r="G34" s="13">
        <v>16764751</v>
      </c>
      <c r="H34" s="13">
        <v>156363376</v>
      </c>
      <c r="I34" s="13">
        <v>563705051</v>
      </c>
    </row>
    <row r="35" spans="1:9" ht="12" customHeight="1" x14ac:dyDescent="0.25">
      <c r="A35" s="14" t="str">
        <f>"Total "&amp;MID(A20,7,LEN(A20)-13)&amp;" Months"</f>
        <v>Total 1 Months</v>
      </c>
      <c r="B35" s="15">
        <v>20835852.424899999</v>
      </c>
      <c r="C35" s="15">
        <v>892159.41689999995</v>
      </c>
      <c r="D35" s="15">
        <v>8321093.3680999996</v>
      </c>
      <c r="E35" s="15">
        <v>29998344.121399999</v>
      </c>
      <c r="F35" s="15">
        <v>390576924</v>
      </c>
      <c r="G35" s="15">
        <v>16764751</v>
      </c>
      <c r="H35" s="15">
        <v>156363376</v>
      </c>
      <c r="I35" s="15">
        <v>563705051</v>
      </c>
    </row>
    <row r="36" spans="1:9" ht="12" customHeight="1" x14ac:dyDescent="0.25">
      <c r="A36" s="83"/>
      <c r="B36" s="83"/>
      <c r="C36" s="83"/>
      <c r="D36" s="83"/>
      <c r="E36" s="83"/>
      <c r="F36" s="83"/>
      <c r="G36" s="83"/>
      <c r="H36" s="83"/>
      <c r="I36" s="83"/>
    </row>
    <row r="37" spans="1:9" ht="70" customHeight="1" x14ac:dyDescent="0.25">
      <c r="A37" s="85" t="s">
        <v>414</v>
      </c>
      <c r="B37" s="85"/>
      <c r="C37" s="85"/>
      <c r="D37" s="85"/>
      <c r="E37" s="85"/>
      <c r="F37" s="85"/>
      <c r="G37" s="85"/>
      <c r="H37" s="85"/>
      <c r="I37" s="85"/>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Triner, Elizabeth - FNS</cp:lastModifiedBy>
  <cp:lastPrinted>2025-01-10T12:53:17Z</cp:lastPrinted>
  <dcterms:created xsi:type="dcterms:W3CDTF">2003-04-09T21:32:01Z</dcterms:created>
  <dcterms:modified xsi:type="dcterms:W3CDTF">2025-01-10T12:53:54Z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