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Z:\01 Keydata Electronic Version\PDB KD &amp; DRUPAL Files by FY\FY2026\Keydata November 2025\"/>
    </mc:Choice>
  </mc:AlternateContent>
  <xr:revisionPtr revIDLastSave="0" documentId="13_ncr:1_{12009678-C620-477C-8022-F74F1D69D198}" xr6:coauthVersionLast="47" xr6:coauthVersionMax="47" xr10:uidLastSave="{00000000-0000-0000-0000-000000000000}"/>
  <bookViews>
    <workbookView xWindow="-120" yWindow="-120" windowWidth="29040" windowHeight="15720" tabRatio="817" xr2:uid="{00000000-000D-0000-FFFF-FFFF00000000}"/>
  </bookViews>
  <sheets>
    <sheet name="KDALL" sheetId="1" r:id="rId1"/>
    <sheet name="ToC" sheetId="2" r:id="rId2"/>
    <sheet name="FNS-$" sheetId="45" r:id="rId3"/>
    <sheet name="SNAP-$" sheetId="46" r:id="rId4"/>
    <sheet name="SNAP-$a" sheetId="49" r:id="rId5"/>
    <sheet name="NAP-$b" sheetId="50" r:id="rId6"/>
    <sheet name="Schools" sheetId="7" r:id="rId7"/>
    <sheet name="NSLP-P" sheetId="8" r:id="rId8"/>
    <sheet name="NSLP-M" sheetId="9" r:id="rId9"/>
    <sheet name="NSLP-$" sheetId="10" r:id="rId10"/>
    <sheet name="SBP-P" sheetId="12" r:id="rId11"/>
    <sheet name="SBP-M" sheetId="13" r:id="rId12"/>
    <sheet name="SBP-$" sheetId="14" r:id="rId13"/>
    <sheet name="CCCDCH-S" sheetId="15" r:id="rId14"/>
    <sheet name="CCC-C" sheetId="16" r:id="rId15"/>
    <sheet name="CCCDCH-M1" sheetId="17" r:id="rId16"/>
    <sheet name="CCCDCH-M2" sheetId="18" r:id="rId17"/>
    <sheet name="CCCDCH-M3" sheetId="19" r:id="rId18"/>
    <sheet name="CCCDCH-M4" sheetId="20" r:id="rId19"/>
    <sheet name="CCCDCH-M5" sheetId="21" r:id="rId20"/>
    <sheet name="CCCDCH-$" sheetId="22" r:id="rId21"/>
    <sheet name="ADC-M" sheetId="23" r:id="rId22"/>
    <sheet name="ADC-$" sheetId="24" r:id="rId23"/>
    <sheet name="CACFP-T" sheetId="25" r:id="rId24"/>
    <sheet name="SFSP-PM" sheetId="26" r:id="rId25"/>
    <sheet name="SFSP-$" sheetId="27" r:id="rId26"/>
    <sheet name="S-EBT-$" sheetId="52" r:id="rId27"/>
    <sheet name="CN-$" sheetId="28" r:id="rId28"/>
    <sheet name="CNFNS-T$" sheetId="29" r:id="rId29"/>
    <sheet name="SMP-M" sheetId="30" r:id="rId30"/>
    <sheet name="SMP-T" sheetId="31" r:id="rId31"/>
    <sheet name="WIC" sheetId="32" r:id="rId32"/>
    <sheet name="CSFP" sheetId="33" r:id="rId33"/>
    <sheet name="FDPIR" sheetId="34" r:id="rId34"/>
    <sheet name="COM-E1" sheetId="36" r:id="rId35"/>
    <sheet name="COM-E2" sheetId="37" r:id="rId36"/>
    <sheet name="COM-ET" sheetId="38" r:id="rId37"/>
    <sheet name="COM-X1" sheetId="39" r:id="rId38"/>
    <sheet name="COM-X2" sheetId="40" r:id="rId39"/>
    <sheet name="COM-T" sheetId="41" r:id="rId40"/>
    <sheet name="USDA-$1" sheetId="42" r:id="rId41"/>
    <sheet name="USDA-$2" sheetId="43" r:id="rId42"/>
    <sheet name="USDA-$3" sheetId="44" r:id="rId43"/>
  </sheets>
  <definedNames>
    <definedName name="_xlnm.Print_Area" localSheetId="28">'CNFNS-T$'!$A$1:$I$37</definedName>
    <definedName name="_xlnm.Print_Area" localSheetId="5">'NAP-$b'!$A$1:$X$39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 i="44" l="1"/>
  <c r="A33" i="44"/>
  <c r="A32" i="44"/>
  <c r="A31" i="44"/>
  <c r="A30" i="44"/>
  <c r="A29" i="44"/>
  <c r="A28" i="44"/>
  <c r="A27" i="44"/>
  <c r="A26" i="44"/>
  <c r="A25" i="44"/>
  <c r="A24" i="44"/>
  <c r="A23" i="44"/>
  <c r="A22" i="44"/>
  <c r="A21" i="44"/>
  <c r="A18" i="44"/>
  <c r="A17" i="44"/>
  <c r="A16" i="44"/>
  <c r="A15" i="44"/>
  <c r="A14" i="44"/>
  <c r="A13" i="44"/>
  <c r="A12" i="44"/>
  <c r="A11" i="44"/>
  <c r="A10" i="44"/>
  <c r="A9" i="44"/>
  <c r="A8" i="44"/>
  <c r="A7" i="44"/>
  <c r="B5" i="44"/>
  <c r="A35" i="43"/>
  <c r="A33" i="43"/>
  <c r="A32" i="43"/>
  <c r="A31" i="43"/>
  <c r="A30" i="43"/>
  <c r="A29" i="43"/>
  <c r="A28" i="43"/>
  <c r="A27" i="43"/>
  <c r="A26" i="43"/>
  <c r="A25" i="43"/>
  <c r="A24" i="43"/>
  <c r="A23" i="43"/>
  <c r="A22" i="43"/>
  <c r="A21" i="43"/>
  <c r="A18" i="43"/>
  <c r="A17" i="43"/>
  <c r="A16" i="43"/>
  <c r="A15" i="43"/>
  <c r="A14" i="43"/>
  <c r="A13" i="43"/>
  <c r="A12" i="43"/>
  <c r="A11" i="43"/>
  <c r="A10" i="43"/>
  <c r="A9" i="43"/>
  <c r="A8" i="43"/>
  <c r="A7" i="43"/>
  <c r="B5" i="43"/>
  <c r="A35" i="42"/>
  <c r="A33" i="42"/>
  <c r="A32" i="42"/>
  <c r="A31" i="42"/>
  <c r="A30" i="42"/>
  <c r="A29" i="42"/>
  <c r="A28" i="42"/>
  <c r="A27" i="42"/>
  <c r="A26" i="42"/>
  <c r="A25" i="42"/>
  <c r="A24" i="42"/>
  <c r="A23" i="42"/>
  <c r="A22" i="42"/>
  <c r="A21" i="42"/>
  <c r="A18" i="42"/>
  <c r="A17" i="42"/>
  <c r="A16" i="42"/>
  <c r="A15" i="42"/>
  <c r="A14" i="42"/>
  <c r="A13" i="42"/>
  <c r="A12" i="42"/>
  <c r="A11" i="42"/>
  <c r="A10" i="42"/>
  <c r="A9" i="42"/>
  <c r="A8" i="42"/>
  <c r="A7" i="42"/>
  <c r="B5" i="42"/>
  <c r="A36" i="41"/>
  <c r="A34" i="41"/>
  <c r="A33" i="41"/>
  <c r="A32" i="41"/>
  <c r="A31" i="41"/>
  <c r="A30" i="41"/>
  <c r="A29" i="41"/>
  <c r="A28" i="41"/>
  <c r="A27" i="41"/>
  <c r="A26" i="41"/>
  <c r="A25" i="41"/>
  <c r="A24" i="41"/>
  <c r="A23" i="41"/>
  <c r="A22" i="41"/>
  <c r="A19" i="41"/>
  <c r="A18" i="41"/>
  <c r="A17" i="41"/>
  <c r="A16" i="41"/>
  <c r="A15" i="41"/>
  <c r="A14" i="41"/>
  <c r="A13" i="41"/>
  <c r="A12" i="41"/>
  <c r="A11" i="41"/>
  <c r="A10" i="41"/>
  <c r="A9" i="41"/>
  <c r="A8" i="41"/>
  <c r="B6" i="41"/>
  <c r="A35" i="40"/>
  <c r="A33" i="40"/>
  <c r="A32" i="40"/>
  <c r="A31" i="40"/>
  <c r="A30" i="40"/>
  <c r="A29" i="40"/>
  <c r="A28" i="40"/>
  <c r="A27" i="40"/>
  <c r="A26" i="40"/>
  <c r="A25" i="40"/>
  <c r="A24" i="40"/>
  <c r="A23" i="40"/>
  <c r="A22" i="40"/>
  <c r="A21" i="40"/>
  <c r="A18" i="40"/>
  <c r="A17" i="40"/>
  <c r="A16" i="40"/>
  <c r="A15" i="40"/>
  <c r="A14" i="40"/>
  <c r="A13" i="40"/>
  <c r="A12" i="40"/>
  <c r="A11" i="40"/>
  <c r="A10" i="40"/>
  <c r="A9" i="40"/>
  <c r="A8" i="40"/>
  <c r="A7" i="40"/>
  <c r="B5" i="40"/>
  <c r="A35" i="39"/>
  <c r="A33" i="39"/>
  <c r="A32" i="39"/>
  <c r="A31" i="39"/>
  <c r="A30" i="39"/>
  <c r="A29" i="39"/>
  <c r="A28" i="39"/>
  <c r="A27" i="39"/>
  <c r="A26" i="39"/>
  <c r="A25" i="39"/>
  <c r="A24" i="39"/>
  <c r="A23" i="39"/>
  <c r="A22" i="39"/>
  <c r="A21" i="39"/>
  <c r="A18" i="39"/>
  <c r="A17" i="39"/>
  <c r="A16" i="39"/>
  <c r="A15" i="39"/>
  <c r="A14" i="39"/>
  <c r="A13" i="39"/>
  <c r="A12" i="39"/>
  <c r="A11" i="39"/>
  <c r="A10" i="39"/>
  <c r="A9" i="39"/>
  <c r="A8" i="39"/>
  <c r="A7" i="39"/>
  <c r="B5" i="39"/>
  <c r="A35" i="38"/>
  <c r="A33" i="38"/>
  <c r="A32" i="38"/>
  <c r="A31" i="38"/>
  <c r="A30" i="38"/>
  <c r="A29" i="38"/>
  <c r="A28" i="38"/>
  <c r="A27" i="38"/>
  <c r="A26" i="38"/>
  <c r="A25" i="38"/>
  <c r="A24" i="38"/>
  <c r="A23" i="38"/>
  <c r="A22" i="38"/>
  <c r="A21" i="38"/>
  <c r="A18" i="38"/>
  <c r="A17" i="38"/>
  <c r="A16" i="38"/>
  <c r="A15" i="38"/>
  <c r="A14" i="38"/>
  <c r="A13" i="38"/>
  <c r="A12" i="38"/>
  <c r="A11" i="38"/>
  <c r="A10" i="38"/>
  <c r="A9" i="38"/>
  <c r="A8" i="38"/>
  <c r="A7" i="38"/>
  <c r="B5" i="38"/>
  <c r="H35" i="37"/>
  <c r="A35" i="37"/>
  <c r="H34" i="37"/>
  <c r="H33" i="37"/>
  <c r="A33" i="37"/>
  <c r="H32" i="37"/>
  <c r="A32" i="37"/>
  <c r="H31" i="37"/>
  <c r="A31" i="37"/>
  <c r="H30" i="37"/>
  <c r="A30" i="37"/>
  <c r="H29" i="37"/>
  <c r="A29" i="37"/>
  <c r="H28" i="37"/>
  <c r="A28" i="37"/>
  <c r="H27" i="37"/>
  <c r="A27" i="37"/>
  <c r="H26" i="37"/>
  <c r="A26" i="37"/>
  <c r="H25" i="37"/>
  <c r="A25" i="37"/>
  <c r="H24" i="37"/>
  <c r="A24" i="37"/>
  <c r="H23" i="37"/>
  <c r="A23" i="37"/>
  <c r="H22" i="37"/>
  <c r="A22" i="37"/>
  <c r="A21" i="37"/>
  <c r="H20" i="37"/>
  <c r="H19" i="37"/>
  <c r="H18" i="37"/>
  <c r="A18" i="37"/>
  <c r="H17" i="37"/>
  <c r="A17" i="37"/>
  <c r="H16" i="37"/>
  <c r="A16" i="37"/>
  <c r="H15" i="37"/>
  <c r="A15" i="37"/>
  <c r="H14" i="37"/>
  <c r="A14" i="37"/>
  <c r="H13" i="37"/>
  <c r="A13" i="37"/>
  <c r="H12" i="37"/>
  <c r="A12" i="37"/>
  <c r="H11" i="37"/>
  <c r="A11" i="37"/>
  <c r="H10" i="37"/>
  <c r="A10" i="37"/>
  <c r="H9" i="37"/>
  <c r="A9" i="37"/>
  <c r="H8" i="37"/>
  <c r="A8" i="37"/>
  <c r="H7" i="37"/>
  <c r="A7" i="37"/>
  <c r="B5" i="37"/>
  <c r="A35" i="36"/>
  <c r="A33" i="36"/>
  <c r="A32" i="36"/>
  <c r="A31" i="36"/>
  <c r="A30" i="36"/>
  <c r="A29" i="36"/>
  <c r="A28" i="36"/>
  <c r="A27" i="36"/>
  <c r="A26" i="36"/>
  <c r="A25" i="36"/>
  <c r="A24" i="36"/>
  <c r="A23" i="36"/>
  <c r="A22" i="36"/>
  <c r="A21" i="36"/>
  <c r="A18" i="36"/>
  <c r="A17" i="36"/>
  <c r="A16" i="36"/>
  <c r="A15" i="36"/>
  <c r="A14" i="36"/>
  <c r="A13" i="36"/>
  <c r="A12" i="36"/>
  <c r="A11" i="36"/>
  <c r="A10" i="36"/>
  <c r="A9" i="36"/>
  <c r="A8" i="36"/>
  <c r="A7" i="36"/>
  <c r="B5" i="36"/>
  <c r="A35" i="34"/>
  <c r="A33" i="34"/>
  <c r="A32" i="34"/>
  <c r="A31" i="34"/>
  <c r="A30" i="34"/>
  <c r="A29" i="34"/>
  <c r="A28" i="34"/>
  <c r="A27" i="34"/>
  <c r="A26" i="34"/>
  <c r="A25" i="34"/>
  <c r="A24" i="34"/>
  <c r="A23" i="34"/>
  <c r="A22" i="34"/>
  <c r="A21" i="34"/>
  <c r="A18" i="34"/>
  <c r="A17" i="34"/>
  <c r="A16" i="34"/>
  <c r="A15" i="34"/>
  <c r="A14" i="34"/>
  <c r="A13" i="34"/>
  <c r="A12" i="34"/>
  <c r="A11" i="34"/>
  <c r="A10" i="34"/>
  <c r="A9" i="34"/>
  <c r="A8" i="34"/>
  <c r="A7" i="34"/>
  <c r="B5" i="34"/>
  <c r="A35" i="33"/>
  <c r="A33" i="33"/>
  <c r="A32" i="33"/>
  <c r="A31" i="33"/>
  <c r="A30" i="33"/>
  <c r="A29" i="33"/>
  <c r="A28" i="33"/>
  <c r="A27" i="33"/>
  <c r="A26" i="33"/>
  <c r="A25" i="33"/>
  <c r="A24" i="33"/>
  <c r="A23" i="33"/>
  <c r="A22" i="33"/>
  <c r="A21" i="33"/>
  <c r="A18" i="33"/>
  <c r="A17" i="33"/>
  <c r="A16" i="33"/>
  <c r="A15" i="33"/>
  <c r="A14" i="33"/>
  <c r="A13" i="33"/>
  <c r="A12" i="33"/>
  <c r="A11" i="33"/>
  <c r="A10" i="33"/>
  <c r="A9" i="33"/>
  <c r="A8" i="33"/>
  <c r="A7" i="33"/>
  <c r="B5" i="33"/>
  <c r="A35" i="32"/>
  <c r="A33" i="32"/>
  <c r="A32" i="32"/>
  <c r="A31" i="32"/>
  <c r="A30" i="32"/>
  <c r="A29" i="32"/>
  <c r="A28" i="32"/>
  <c r="A27" i="32"/>
  <c r="A26" i="32"/>
  <c r="A25" i="32"/>
  <c r="A24" i="32"/>
  <c r="A23" i="32"/>
  <c r="A22" i="32"/>
  <c r="A21" i="32"/>
  <c r="A18" i="32"/>
  <c r="A17" i="32"/>
  <c r="A16" i="32"/>
  <c r="A15" i="32"/>
  <c r="A14" i="32"/>
  <c r="A13" i="32"/>
  <c r="A12" i="32"/>
  <c r="A11" i="32"/>
  <c r="A10" i="32"/>
  <c r="A9" i="32"/>
  <c r="A8" i="32"/>
  <c r="A7" i="32"/>
  <c r="B5" i="32"/>
  <c r="A35" i="31"/>
  <c r="A33" i="31"/>
  <c r="A32" i="31"/>
  <c r="A31" i="31"/>
  <c r="A30" i="31"/>
  <c r="A29" i="31"/>
  <c r="A28" i="31"/>
  <c r="A27" i="31"/>
  <c r="A26" i="31"/>
  <c r="A25" i="31"/>
  <c r="A24" i="31"/>
  <c r="A23" i="31"/>
  <c r="A22" i="31"/>
  <c r="A21" i="31"/>
  <c r="A18" i="31"/>
  <c r="A17" i="31"/>
  <c r="A16" i="31"/>
  <c r="A15" i="31"/>
  <c r="A14" i="31"/>
  <c r="A13" i="31"/>
  <c r="A12" i="31"/>
  <c r="A11" i="31"/>
  <c r="A10" i="31"/>
  <c r="A9" i="31"/>
  <c r="A8" i="31"/>
  <c r="A7" i="31"/>
  <c r="B5" i="31"/>
  <c r="A35" i="30"/>
  <c r="A33" i="30"/>
  <c r="A32" i="30"/>
  <c r="A31" i="30"/>
  <c r="A30" i="30"/>
  <c r="A29" i="30"/>
  <c r="A28" i="30"/>
  <c r="A27" i="30"/>
  <c r="A26" i="30"/>
  <c r="A25" i="30"/>
  <c r="A24" i="30"/>
  <c r="A23" i="30"/>
  <c r="A22" i="30"/>
  <c r="A21" i="30"/>
  <c r="A18" i="30"/>
  <c r="A17" i="30"/>
  <c r="A16" i="30"/>
  <c r="A15" i="30"/>
  <c r="A14" i="30"/>
  <c r="A13" i="30"/>
  <c r="A12" i="30"/>
  <c r="A11" i="30"/>
  <c r="A10" i="30"/>
  <c r="A9" i="30"/>
  <c r="A8" i="30"/>
  <c r="A7" i="30"/>
  <c r="B5" i="30"/>
  <c r="A35" i="29"/>
  <c r="A33" i="29"/>
  <c r="A32" i="29"/>
  <c r="A31" i="29"/>
  <c r="A30" i="29"/>
  <c r="A29" i="29"/>
  <c r="A28" i="29"/>
  <c r="A27" i="29"/>
  <c r="A26" i="29"/>
  <c r="A25" i="29"/>
  <c r="A24" i="29"/>
  <c r="A23" i="29"/>
  <c r="A22" i="29"/>
  <c r="A21" i="29"/>
  <c r="A18" i="29"/>
  <c r="A17" i="29"/>
  <c r="A16" i="29"/>
  <c r="A15" i="29"/>
  <c r="A14" i="29"/>
  <c r="A13" i="29"/>
  <c r="A12" i="29"/>
  <c r="A11" i="29"/>
  <c r="A10" i="29"/>
  <c r="A9" i="29"/>
  <c r="A8" i="29"/>
  <c r="A7" i="29"/>
  <c r="B5" i="29"/>
  <c r="A35" i="28"/>
  <c r="A33" i="28"/>
  <c r="A32" i="28"/>
  <c r="A31" i="28"/>
  <c r="A30" i="28"/>
  <c r="A29" i="28"/>
  <c r="A28" i="28"/>
  <c r="A27" i="28"/>
  <c r="A26" i="28"/>
  <c r="A25" i="28"/>
  <c r="A24" i="28"/>
  <c r="A23" i="28"/>
  <c r="A22" i="28"/>
  <c r="A21" i="28"/>
  <c r="A18" i="28"/>
  <c r="A17" i="28"/>
  <c r="A16" i="28"/>
  <c r="A15" i="28"/>
  <c r="A14" i="28"/>
  <c r="A13" i="28"/>
  <c r="A12" i="28"/>
  <c r="A11" i="28"/>
  <c r="A10" i="28"/>
  <c r="A9" i="28"/>
  <c r="A8" i="28"/>
  <c r="A7" i="28"/>
  <c r="B5" i="28"/>
  <c r="A35" i="52"/>
  <c r="A33" i="52"/>
  <c r="A32" i="52"/>
  <c r="A31" i="52"/>
  <c r="A30" i="52"/>
  <c r="A29" i="52"/>
  <c r="A28" i="52"/>
  <c r="A27" i="52"/>
  <c r="A26" i="52"/>
  <c r="A25" i="52"/>
  <c r="A24" i="52"/>
  <c r="A23" i="52"/>
  <c r="A22" i="52"/>
  <c r="A21" i="52"/>
  <c r="A18" i="52"/>
  <c r="A17" i="52"/>
  <c r="A16" i="52"/>
  <c r="A15" i="52"/>
  <c r="A14" i="52"/>
  <c r="A13" i="52"/>
  <c r="A12" i="52"/>
  <c r="A11" i="52"/>
  <c r="A10" i="52"/>
  <c r="A9" i="52"/>
  <c r="A8" i="52"/>
  <c r="A7" i="52"/>
  <c r="C5" i="52"/>
  <c r="A35" i="27"/>
  <c r="A33" i="27"/>
  <c r="A32" i="27"/>
  <c r="A31" i="27"/>
  <c r="A30" i="27"/>
  <c r="A29" i="27"/>
  <c r="A28" i="27"/>
  <c r="A27" i="27"/>
  <c r="A26" i="27"/>
  <c r="A25" i="27"/>
  <c r="A24" i="27"/>
  <c r="A23" i="27"/>
  <c r="A22" i="27"/>
  <c r="A21" i="27"/>
  <c r="A18" i="27"/>
  <c r="A17" i="27"/>
  <c r="A16" i="27"/>
  <c r="A15" i="27"/>
  <c r="A14" i="27"/>
  <c r="A13" i="27"/>
  <c r="A12" i="27"/>
  <c r="A11" i="27"/>
  <c r="A10" i="27"/>
  <c r="A9" i="27"/>
  <c r="A8" i="27"/>
  <c r="A7" i="27"/>
  <c r="B5" i="27"/>
  <c r="A35" i="26"/>
  <c r="A33" i="26"/>
  <c r="A32" i="26"/>
  <c r="A31" i="26"/>
  <c r="A30" i="26"/>
  <c r="A29" i="26"/>
  <c r="A28" i="26"/>
  <c r="A27" i="26"/>
  <c r="A26" i="26"/>
  <c r="A25" i="26"/>
  <c r="A24" i="26"/>
  <c r="A23" i="26"/>
  <c r="A22" i="26"/>
  <c r="A21" i="26"/>
  <c r="A18" i="26"/>
  <c r="A17" i="26"/>
  <c r="A16" i="26"/>
  <c r="A15" i="26"/>
  <c r="A14" i="26"/>
  <c r="A13" i="26"/>
  <c r="A12" i="26"/>
  <c r="A11" i="26"/>
  <c r="A10" i="26"/>
  <c r="A9" i="26"/>
  <c r="A8" i="26"/>
  <c r="A7" i="26"/>
  <c r="B5" i="26"/>
  <c r="A35" i="25"/>
  <c r="A33" i="25"/>
  <c r="A32" i="25"/>
  <c r="A31" i="25"/>
  <c r="A30" i="25"/>
  <c r="A29" i="25"/>
  <c r="A28" i="25"/>
  <c r="A27" i="25"/>
  <c r="A26" i="25"/>
  <c r="A25" i="25"/>
  <c r="A24" i="25"/>
  <c r="A23" i="25"/>
  <c r="A22" i="25"/>
  <c r="A21" i="25"/>
  <c r="A18" i="25"/>
  <c r="A17" i="25"/>
  <c r="A16" i="25"/>
  <c r="A15" i="25"/>
  <c r="A14" i="25"/>
  <c r="A13" i="25"/>
  <c r="A12" i="25"/>
  <c r="A11" i="25"/>
  <c r="A10" i="25"/>
  <c r="A9" i="25"/>
  <c r="A8" i="25"/>
  <c r="A7" i="25"/>
  <c r="B5" i="25"/>
  <c r="H35" i="24"/>
  <c r="A35" i="24"/>
  <c r="H34" i="24"/>
  <c r="H33" i="24"/>
  <c r="A33" i="24"/>
  <c r="H32" i="24"/>
  <c r="A32" i="24"/>
  <c r="H31" i="24"/>
  <c r="A31" i="24"/>
  <c r="H30" i="24"/>
  <c r="A30" i="24"/>
  <c r="H29" i="24"/>
  <c r="A29" i="24"/>
  <c r="H28" i="24"/>
  <c r="A28" i="24"/>
  <c r="H27" i="24"/>
  <c r="A27" i="24"/>
  <c r="H26" i="24"/>
  <c r="A26" i="24"/>
  <c r="H25" i="24"/>
  <c r="A25" i="24"/>
  <c r="H24" i="24"/>
  <c r="A24" i="24"/>
  <c r="H23" i="24"/>
  <c r="A23" i="24"/>
  <c r="H22" i="24"/>
  <c r="A22" i="24"/>
  <c r="A21" i="24"/>
  <c r="H20" i="24"/>
  <c r="H19" i="24"/>
  <c r="H18" i="24"/>
  <c r="A18" i="24"/>
  <c r="H17" i="24"/>
  <c r="A17" i="24"/>
  <c r="H16" i="24"/>
  <c r="A16" i="24"/>
  <c r="H15" i="24"/>
  <c r="A15" i="24"/>
  <c r="H14" i="24"/>
  <c r="A14" i="24"/>
  <c r="H13" i="24"/>
  <c r="A13" i="24"/>
  <c r="H12" i="24"/>
  <c r="A12" i="24"/>
  <c r="H11" i="24"/>
  <c r="A11" i="24"/>
  <c r="H10" i="24"/>
  <c r="A10" i="24"/>
  <c r="H9" i="24"/>
  <c r="A9" i="24"/>
  <c r="H8" i="24"/>
  <c r="A8" i="24"/>
  <c r="H7" i="24"/>
  <c r="A7" i="24"/>
  <c r="F5" i="24"/>
  <c r="B5" i="24"/>
  <c r="J35" i="23"/>
  <c r="A35" i="23"/>
  <c r="J34" i="23"/>
  <c r="J33" i="23"/>
  <c r="A33" i="23"/>
  <c r="J32" i="23"/>
  <c r="A32" i="23"/>
  <c r="J31" i="23"/>
  <c r="A31" i="23"/>
  <c r="J30" i="23"/>
  <c r="A30" i="23"/>
  <c r="J29" i="23"/>
  <c r="A29" i="23"/>
  <c r="J28" i="23"/>
  <c r="A28" i="23"/>
  <c r="J27" i="23"/>
  <c r="A27" i="23"/>
  <c r="J26" i="23"/>
  <c r="A26" i="23"/>
  <c r="J25" i="23"/>
  <c r="A25" i="23"/>
  <c r="J24" i="23"/>
  <c r="A24" i="23"/>
  <c r="J23" i="23"/>
  <c r="A23" i="23"/>
  <c r="J22" i="23"/>
  <c r="A22" i="23"/>
  <c r="A21" i="23"/>
  <c r="J20" i="23"/>
  <c r="J19" i="23"/>
  <c r="J18" i="23"/>
  <c r="A18" i="23"/>
  <c r="J17" i="23"/>
  <c r="A17" i="23"/>
  <c r="J16" i="23"/>
  <c r="A16" i="23"/>
  <c r="J15" i="23"/>
  <c r="A15" i="23"/>
  <c r="J14" i="23"/>
  <c r="A14" i="23"/>
  <c r="J13" i="23"/>
  <c r="A13" i="23"/>
  <c r="J12" i="23"/>
  <c r="A12" i="23"/>
  <c r="J11" i="23"/>
  <c r="A11" i="23"/>
  <c r="J10" i="23"/>
  <c r="A10" i="23"/>
  <c r="J9" i="23"/>
  <c r="A9" i="23"/>
  <c r="J8" i="23"/>
  <c r="A8" i="23"/>
  <c r="J7" i="23"/>
  <c r="A7" i="23"/>
  <c r="B5" i="23"/>
  <c r="A35" i="22"/>
  <c r="A33" i="22"/>
  <c r="A32" i="22"/>
  <c r="A31" i="22"/>
  <c r="A30" i="22"/>
  <c r="A29" i="22"/>
  <c r="A28" i="22"/>
  <c r="A27" i="22"/>
  <c r="A26" i="22"/>
  <c r="A25" i="22"/>
  <c r="A24" i="22"/>
  <c r="A23" i="22"/>
  <c r="A22" i="22"/>
  <c r="A21" i="22"/>
  <c r="A18" i="22"/>
  <c r="A17" i="22"/>
  <c r="A16" i="22"/>
  <c r="A15" i="22"/>
  <c r="A14" i="22"/>
  <c r="A13" i="22"/>
  <c r="A12" i="22"/>
  <c r="A11" i="22"/>
  <c r="A10" i="22"/>
  <c r="A9" i="22"/>
  <c r="A8" i="22"/>
  <c r="A7" i="22"/>
  <c r="B5" i="22"/>
  <c r="A35" i="21"/>
  <c r="A33" i="21"/>
  <c r="A32" i="21"/>
  <c r="A31" i="21"/>
  <c r="A30" i="21"/>
  <c r="A29" i="21"/>
  <c r="A28" i="21"/>
  <c r="A27" i="21"/>
  <c r="A26" i="21"/>
  <c r="A25" i="21"/>
  <c r="A24" i="21"/>
  <c r="A23" i="21"/>
  <c r="A22" i="21"/>
  <c r="A21" i="21"/>
  <c r="A18" i="21"/>
  <c r="A17" i="21"/>
  <c r="A16" i="21"/>
  <c r="A15" i="21"/>
  <c r="A14" i="21"/>
  <c r="A13" i="21"/>
  <c r="A12" i="21"/>
  <c r="A11" i="21"/>
  <c r="A10" i="21"/>
  <c r="A9" i="21"/>
  <c r="A8" i="21"/>
  <c r="A7" i="21"/>
  <c r="G5" i="21"/>
  <c r="B5" i="21"/>
  <c r="A35" i="20"/>
  <c r="A33" i="20"/>
  <c r="A32" i="20"/>
  <c r="A31" i="20"/>
  <c r="A30" i="20"/>
  <c r="A29" i="20"/>
  <c r="A28" i="20"/>
  <c r="A27" i="20"/>
  <c r="A26" i="20"/>
  <c r="A25" i="20"/>
  <c r="A24" i="20"/>
  <c r="A23" i="20"/>
  <c r="A22" i="20"/>
  <c r="A21" i="20"/>
  <c r="A18" i="20"/>
  <c r="A17" i="20"/>
  <c r="A16" i="20"/>
  <c r="A15" i="20"/>
  <c r="A14" i="20"/>
  <c r="A13" i="20"/>
  <c r="A12" i="20"/>
  <c r="A11" i="20"/>
  <c r="A10" i="20"/>
  <c r="A9" i="20"/>
  <c r="A8" i="20"/>
  <c r="A7" i="20"/>
  <c r="B5" i="20"/>
  <c r="A35" i="19"/>
  <c r="A33" i="19"/>
  <c r="A32" i="19"/>
  <c r="A31" i="19"/>
  <c r="A30" i="19"/>
  <c r="A29" i="19"/>
  <c r="A28" i="19"/>
  <c r="A27" i="19"/>
  <c r="A26" i="19"/>
  <c r="A25" i="19"/>
  <c r="A24" i="19"/>
  <c r="A23" i="19"/>
  <c r="A22" i="19"/>
  <c r="A21" i="19"/>
  <c r="A18" i="19"/>
  <c r="A17" i="19"/>
  <c r="A16" i="19"/>
  <c r="A15" i="19"/>
  <c r="A14" i="19"/>
  <c r="A13" i="19"/>
  <c r="A12" i="19"/>
  <c r="A11" i="19"/>
  <c r="A10" i="19"/>
  <c r="A9" i="19"/>
  <c r="A8" i="19"/>
  <c r="A7" i="19"/>
  <c r="B5" i="19"/>
  <c r="A35" i="18"/>
  <c r="A33" i="18"/>
  <c r="A32" i="18"/>
  <c r="A31" i="18"/>
  <c r="A30" i="18"/>
  <c r="A29" i="18"/>
  <c r="A28" i="18"/>
  <c r="A27" i="18"/>
  <c r="A26" i="18"/>
  <c r="A25" i="18"/>
  <c r="A24" i="18"/>
  <c r="A23" i="18"/>
  <c r="A22" i="18"/>
  <c r="A21" i="18"/>
  <c r="A18" i="18"/>
  <c r="A17" i="18"/>
  <c r="A16" i="18"/>
  <c r="A15" i="18"/>
  <c r="A14" i="18"/>
  <c r="A13" i="18"/>
  <c r="A12" i="18"/>
  <c r="A11" i="18"/>
  <c r="A10" i="18"/>
  <c r="A9" i="18"/>
  <c r="A8" i="18"/>
  <c r="A7" i="18"/>
  <c r="B5" i="18"/>
  <c r="A35" i="17"/>
  <c r="A33" i="17"/>
  <c r="A32" i="17"/>
  <c r="A31" i="17"/>
  <c r="A30" i="17"/>
  <c r="A29" i="17"/>
  <c r="A28" i="17"/>
  <c r="A27" i="17"/>
  <c r="A26" i="17"/>
  <c r="A25" i="17"/>
  <c r="A24" i="17"/>
  <c r="A23" i="17"/>
  <c r="A22" i="17"/>
  <c r="A21" i="17"/>
  <c r="A18" i="17"/>
  <c r="A17" i="17"/>
  <c r="A16" i="17"/>
  <c r="A15" i="17"/>
  <c r="A14" i="17"/>
  <c r="A13" i="17"/>
  <c r="A12" i="17"/>
  <c r="A11" i="17"/>
  <c r="A10" i="17"/>
  <c r="A9" i="17"/>
  <c r="A8" i="17"/>
  <c r="A7" i="17"/>
  <c r="B5" i="17"/>
  <c r="A35" i="16"/>
  <c r="A33" i="16"/>
  <c r="A32" i="16"/>
  <c r="A31" i="16"/>
  <c r="A30" i="16"/>
  <c r="A29" i="16"/>
  <c r="A28" i="16"/>
  <c r="A27" i="16"/>
  <c r="A26" i="16"/>
  <c r="A25" i="16"/>
  <c r="A24" i="16"/>
  <c r="A23" i="16"/>
  <c r="A22" i="16"/>
  <c r="A21" i="16"/>
  <c r="A18" i="16"/>
  <c r="A17" i="16"/>
  <c r="A16" i="16"/>
  <c r="A15" i="16"/>
  <c r="A14" i="16"/>
  <c r="A13" i="16"/>
  <c r="A12" i="16"/>
  <c r="A11" i="16"/>
  <c r="A10" i="16"/>
  <c r="A9" i="16"/>
  <c r="A8" i="16"/>
  <c r="A7" i="16"/>
  <c r="B5" i="16"/>
  <c r="A35" i="15"/>
  <c r="A33" i="15"/>
  <c r="A32" i="15"/>
  <c r="A31" i="15"/>
  <c r="A30" i="15"/>
  <c r="A29" i="15"/>
  <c r="A28" i="15"/>
  <c r="A27" i="15"/>
  <c r="A26" i="15"/>
  <c r="A25" i="15"/>
  <c r="A24" i="15"/>
  <c r="A23" i="15"/>
  <c r="A22" i="15"/>
  <c r="A21" i="15"/>
  <c r="A18" i="15"/>
  <c r="A17" i="15"/>
  <c r="A16" i="15"/>
  <c r="A15" i="15"/>
  <c r="A14" i="15"/>
  <c r="A13" i="15"/>
  <c r="A12" i="15"/>
  <c r="A11" i="15"/>
  <c r="A10" i="15"/>
  <c r="A9" i="15"/>
  <c r="A8" i="15"/>
  <c r="A7" i="15"/>
  <c r="B5" i="15"/>
  <c r="A35" i="14"/>
  <c r="A33" i="14"/>
  <c r="A32" i="14"/>
  <c r="A31" i="14"/>
  <c r="A30" i="14"/>
  <c r="A29" i="14"/>
  <c r="A28" i="14"/>
  <c r="A27" i="14"/>
  <c r="A26" i="14"/>
  <c r="A25" i="14"/>
  <c r="A24" i="14"/>
  <c r="A23" i="14"/>
  <c r="A22" i="14"/>
  <c r="A21" i="14"/>
  <c r="A18" i="14"/>
  <c r="A17" i="14"/>
  <c r="A16" i="14"/>
  <c r="A15" i="14"/>
  <c r="A14" i="14"/>
  <c r="A13" i="14"/>
  <c r="A12" i="14"/>
  <c r="A11" i="14"/>
  <c r="A10" i="14"/>
  <c r="A9" i="14"/>
  <c r="A8" i="14"/>
  <c r="A7" i="14"/>
  <c r="B5" i="14"/>
  <c r="A35" i="13"/>
  <c r="A33" i="13"/>
  <c r="A32" i="13"/>
  <c r="A31" i="13"/>
  <c r="A30" i="13"/>
  <c r="A29" i="13"/>
  <c r="A28" i="13"/>
  <c r="A27" i="13"/>
  <c r="A26" i="13"/>
  <c r="A25" i="13"/>
  <c r="A24" i="13"/>
  <c r="A23" i="13"/>
  <c r="A22" i="13"/>
  <c r="A21" i="13"/>
  <c r="A18" i="13"/>
  <c r="A17" i="13"/>
  <c r="A16" i="13"/>
  <c r="A15" i="13"/>
  <c r="A14" i="13"/>
  <c r="A13" i="13"/>
  <c r="A12" i="13"/>
  <c r="A11" i="13"/>
  <c r="A10" i="13"/>
  <c r="A9" i="13"/>
  <c r="A8" i="13"/>
  <c r="A7" i="13"/>
  <c r="B5" i="13"/>
  <c r="A35" i="12"/>
  <c r="A33" i="12"/>
  <c r="A32" i="12"/>
  <c r="A31" i="12"/>
  <c r="A30" i="12"/>
  <c r="A29" i="12"/>
  <c r="A28" i="12"/>
  <c r="A27" i="12"/>
  <c r="A26" i="12"/>
  <c r="A25" i="12"/>
  <c r="A24" i="12"/>
  <c r="A23" i="12"/>
  <c r="A22" i="12"/>
  <c r="A21" i="12"/>
  <c r="A18" i="12"/>
  <c r="A17" i="12"/>
  <c r="A16" i="12"/>
  <c r="A15" i="12"/>
  <c r="A14" i="12"/>
  <c r="A13" i="12"/>
  <c r="A12" i="12"/>
  <c r="A11" i="12"/>
  <c r="A10" i="12"/>
  <c r="A9" i="12"/>
  <c r="A8" i="12"/>
  <c r="A7" i="12"/>
  <c r="B5" i="12"/>
  <c r="A35" i="10"/>
  <c r="A33" i="10"/>
  <c r="A32" i="10"/>
  <c r="A31" i="10"/>
  <c r="A30" i="10"/>
  <c r="A29" i="10"/>
  <c r="A28" i="10"/>
  <c r="A27" i="10"/>
  <c r="A26" i="10"/>
  <c r="A25" i="10"/>
  <c r="A24" i="10"/>
  <c r="A23" i="10"/>
  <c r="A22" i="10"/>
  <c r="A21" i="10"/>
  <c r="A18" i="10"/>
  <c r="A17" i="10"/>
  <c r="A16" i="10"/>
  <c r="A15" i="10"/>
  <c r="A14" i="10"/>
  <c r="A13" i="10"/>
  <c r="A12" i="10"/>
  <c r="A11" i="10"/>
  <c r="A10" i="10"/>
  <c r="A9" i="10"/>
  <c r="A8" i="10"/>
  <c r="A7" i="10"/>
  <c r="B5" i="10"/>
  <c r="A35" i="9"/>
  <c r="A33" i="9"/>
  <c r="A32" i="9"/>
  <c r="A31" i="9"/>
  <c r="A30" i="9"/>
  <c r="A29" i="9"/>
  <c r="A28" i="9"/>
  <c r="A27" i="9"/>
  <c r="A26" i="9"/>
  <c r="A25" i="9"/>
  <c r="A24" i="9"/>
  <c r="A23" i="9"/>
  <c r="A22" i="9"/>
  <c r="A21" i="9"/>
  <c r="A18" i="9"/>
  <c r="A17" i="9"/>
  <c r="A16" i="9"/>
  <c r="A15" i="9"/>
  <c r="A14" i="9"/>
  <c r="A13" i="9"/>
  <c r="A12" i="9"/>
  <c r="A11" i="9"/>
  <c r="A10" i="9"/>
  <c r="A9" i="9"/>
  <c r="A8" i="9"/>
  <c r="A7" i="9"/>
  <c r="B5" i="9"/>
  <c r="A35" i="8"/>
  <c r="A33" i="8"/>
  <c r="A32" i="8"/>
  <c r="A31" i="8"/>
  <c r="A30" i="8"/>
  <c r="A29" i="8"/>
  <c r="A28" i="8"/>
  <c r="A27" i="8"/>
  <c r="A26" i="8"/>
  <c r="A25" i="8"/>
  <c r="A24" i="8"/>
  <c r="A23" i="8"/>
  <c r="A22" i="8"/>
  <c r="A21" i="8"/>
  <c r="A18" i="8"/>
  <c r="A17" i="8"/>
  <c r="A16" i="8"/>
  <c r="A15" i="8"/>
  <c r="A14" i="8"/>
  <c r="A13" i="8"/>
  <c r="A12" i="8"/>
  <c r="A11" i="8"/>
  <c r="A10" i="8"/>
  <c r="A9" i="8"/>
  <c r="A8" i="8"/>
  <c r="A7" i="8"/>
  <c r="B5" i="8"/>
  <c r="G27" i="7"/>
  <c r="G26" i="7"/>
  <c r="G25" i="7"/>
  <c r="G24" i="7"/>
  <c r="G23" i="7"/>
  <c r="G22" i="7"/>
  <c r="G21" i="7"/>
  <c r="G20" i="7"/>
  <c r="G19" i="7"/>
  <c r="G18" i="7"/>
  <c r="A17" i="7"/>
  <c r="G16" i="7"/>
  <c r="G15" i="7"/>
  <c r="G14" i="7"/>
  <c r="G13" i="7"/>
  <c r="G12" i="7"/>
  <c r="G11" i="7"/>
  <c r="G10" i="7"/>
  <c r="G9" i="7"/>
  <c r="G8" i="7"/>
  <c r="G7" i="7"/>
  <c r="G5" i="7"/>
  <c r="D5" i="7"/>
  <c r="A35" i="50"/>
  <c r="A33" i="50"/>
  <c r="A32" i="50"/>
  <c r="A31" i="50"/>
  <c r="A30" i="50"/>
  <c r="A29" i="50"/>
  <c r="A28" i="50"/>
  <c r="A27" i="50"/>
  <c r="A26" i="50"/>
  <c r="A25" i="50"/>
  <c r="A24" i="50"/>
  <c r="A23" i="50"/>
  <c r="A22" i="50"/>
  <c r="A21" i="50"/>
  <c r="A18" i="50"/>
  <c r="A17" i="50"/>
  <c r="A16" i="50"/>
  <c r="A15" i="50"/>
  <c r="A14" i="50"/>
  <c r="A13" i="50"/>
  <c r="A12" i="50"/>
  <c r="A11" i="50"/>
  <c r="A10" i="50"/>
  <c r="A9" i="50"/>
  <c r="A8" i="50"/>
  <c r="A7" i="50"/>
  <c r="A35" i="49"/>
  <c r="A33" i="49"/>
  <c r="A32" i="49"/>
  <c r="A31" i="49"/>
  <c r="A30" i="49"/>
  <c r="A29" i="49"/>
  <c r="A28" i="49"/>
  <c r="A27" i="49"/>
  <c r="A26" i="49"/>
  <c r="A25" i="49"/>
  <c r="A24" i="49"/>
  <c r="A23" i="49"/>
  <c r="A22" i="49"/>
  <c r="A21" i="49"/>
  <c r="A18" i="49"/>
  <c r="A17" i="49"/>
  <c r="A16" i="49"/>
  <c r="A15" i="49"/>
  <c r="A14" i="49"/>
  <c r="A13" i="49"/>
  <c r="A12" i="49"/>
  <c r="A11" i="49"/>
  <c r="A10" i="49"/>
  <c r="A9" i="49"/>
  <c r="A8" i="49"/>
  <c r="A7" i="49"/>
  <c r="A35" i="46"/>
  <c r="A33" i="46"/>
  <c r="A32" i="46"/>
  <c r="A31" i="46"/>
  <c r="A30" i="46"/>
  <c r="A29" i="46"/>
  <c r="A28" i="46"/>
  <c r="A27" i="46"/>
  <c r="A26" i="46"/>
  <c r="A25" i="46"/>
  <c r="A24" i="46"/>
  <c r="A23" i="46"/>
  <c r="A22" i="46"/>
  <c r="A21" i="46"/>
  <c r="A18" i="46"/>
  <c r="A17" i="46"/>
  <c r="A16" i="46"/>
  <c r="A15" i="46"/>
  <c r="A14" i="46"/>
  <c r="A13" i="46"/>
  <c r="A12" i="46"/>
  <c r="A11" i="46"/>
  <c r="A10" i="46"/>
  <c r="A9" i="46"/>
  <c r="A8" i="46"/>
  <c r="A7" i="46"/>
  <c r="D5" i="46"/>
  <c r="B5" i="46"/>
  <c r="A35" i="45"/>
  <c r="A33" i="45"/>
  <c r="A32" i="45"/>
  <c r="A31" i="45"/>
  <c r="A30" i="45"/>
  <c r="A29" i="45"/>
  <c r="A28" i="45"/>
  <c r="A27" i="45"/>
  <c r="A26" i="45"/>
  <c r="A25" i="45"/>
  <c r="A24" i="45"/>
  <c r="A23" i="45"/>
  <c r="A22" i="45"/>
  <c r="A21" i="45"/>
  <c r="A18" i="45"/>
  <c r="A17" i="45"/>
  <c r="A16" i="45"/>
  <c r="A15" i="45"/>
  <c r="A14" i="45"/>
  <c r="A13" i="45"/>
  <c r="A12" i="45"/>
  <c r="A11" i="45"/>
  <c r="A10" i="45"/>
  <c r="A9" i="45"/>
  <c r="A8" i="45"/>
  <c r="A7" i="45"/>
  <c r="B5" i="45"/>
</calcChain>
</file>

<file path=xl/sharedStrings.xml><?xml version="1.0" encoding="utf-8"?>
<sst xmlns="http://schemas.openxmlformats.org/spreadsheetml/2006/main" count="5777" uniqueCount="443">
  <si>
    <t>PROGRAM INFORMATION REPORT</t>
  </si>
  <si>
    <t>(KEYDATA)</t>
  </si>
  <si>
    <t>Budget Division</t>
  </si>
  <si>
    <t>Financial Management</t>
  </si>
  <si>
    <t>Food and Nutrition Service</t>
  </si>
  <si>
    <t>U.S. Department of Agriculture</t>
  </si>
  <si>
    <t>Note:</t>
  </si>
  <si>
    <t>This report is based in part on preliminary data submitted by various reporting agencies.</t>
  </si>
  <si>
    <t>Users should anticipate changes in future reports as reporting agencies finalize data.</t>
  </si>
  <si>
    <t>Questions about information in this report should be addressed to the data administrator,</t>
  </si>
  <si>
    <t>Budget Division (305-2189).</t>
  </si>
  <si>
    <t>Table of Contents</t>
  </si>
  <si>
    <t>Table</t>
  </si>
  <si>
    <t>Title</t>
  </si>
  <si>
    <t>Total FNS Costs -- All Programs</t>
  </si>
  <si>
    <t>School Program Operations -- October Data</t>
  </si>
  <si>
    <t>National School Lunch Program -- Participation and Lunches Served</t>
  </si>
  <si>
    <t>National School Lunch Program -- Total Lunches Served</t>
  </si>
  <si>
    <t>National School Lunch Program -- Program Cost</t>
  </si>
  <si>
    <t>Commodity Schools</t>
  </si>
  <si>
    <t>School Breakfast Program -- Participation and Breakfasts Served</t>
  </si>
  <si>
    <t>School Breakfast Program -- Program Totals</t>
  </si>
  <si>
    <t>School Breakfast Program -- Program Costs ($)</t>
  </si>
  <si>
    <t>Child and Adult Care Food Program -- Child Care Homes and Centers</t>
  </si>
  <si>
    <t>Child and Adult Care Food Program -- Child Care Type of Centers</t>
  </si>
  <si>
    <t>Child and Adult Care Food Program -- Child Care Type of Meal Served: Homes &amp; Centers</t>
  </si>
  <si>
    <t>Child and Adult Care Food Program -- Child Care Type of Meal Served: Breakfasts &amp; Lunches</t>
  </si>
  <si>
    <t>Child and Adult Care Food Program -- Child Care Type of Meal Served: Suppers &amp; Snacks</t>
  </si>
  <si>
    <t>Child and Adult Care Food Program -- Child Care Type of Meal Served: Totals</t>
  </si>
  <si>
    <t>Child and Adult Care Food Program -- Child Care Type of Meal Payment</t>
  </si>
  <si>
    <t>Child and Adult Care Food Program -- Child Care Program Cost</t>
  </si>
  <si>
    <t>Child and Adult Care Food Program -- Adult Care Total Meals Served</t>
  </si>
  <si>
    <t>Child and Adult Care Food Program -- Adult Care Participation and Cost</t>
  </si>
  <si>
    <t>Child and Adult Care Food Program (Summary)</t>
  </si>
  <si>
    <t>Summer Food Service Program -- Type of Meal Served</t>
  </si>
  <si>
    <t>Summer Food Service Program -- Program Cost</t>
  </si>
  <si>
    <t>Child Nutrition Programs -- Cash Payments</t>
  </si>
  <si>
    <t>Child Nutrition Programs -- Total FNS Cost</t>
  </si>
  <si>
    <t>Special Milk Program -- Half Pints Served Per Month</t>
  </si>
  <si>
    <t>Special Milk Program -- Program Totals</t>
  </si>
  <si>
    <t>Special Supplemental Nutrition Program (WIC)</t>
  </si>
  <si>
    <t>Commodity Supplemental Food Program (CSFP)</t>
  </si>
  <si>
    <t>Food Donation Program -- Food Distribution Program on Indian Reservations (IR)</t>
  </si>
  <si>
    <t>FNS Commodity Distribution Entitlements -- Food and Cash-In-Lieu</t>
  </si>
  <si>
    <t>Total FNS and USDA Commodity Distribution Entitlements</t>
  </si>
  <si>
    <t>USDA Surplus Commodities (Bonus &amp; TEFAP Foods) -- Federal Cost: CN &amp; SF Programs</t>
  </si>
  <si>
    <t>USDA Surplus Commodities (Bonus &amp; TEFAP Foods) -- Federal Cost</t>
  </si>
  <si>
    <t>Total USDA Donated Foods -- Entitlements, Bonus Commodities and TEFAP Foods</t>
  </si>
  <si>
    <t>USDA Expenditures -- All Programs</t>
  </si>
  <si>
    <t>USDA Expenditures -- All Programs, Continued</t>
  </si>
  <si>
    <t>Fiscal Year and Month</t>
  </si>
  <si>
    <t>Child Nutrition</t>
  </si>
  <si>
    <t>Special Milk</t>
  </si>
  <si>
    <t>Supplemental Food</t>
  </si>
  <si>
    <t>Total FNS Cost</t>
  </si>
  <si>
    <t>Total</t>
  </si>
  <si>
    <t>Benefit</t>
  </si>
  <si>
    <t>E &amp; T Administrative Cost</t>
  </si>
  <si>
    <t>Total Program Cost</t>
  </si>
  <si>
    <t>Household</t>
  </si>
  <si>
    <t>Persons</t>
  </si>
  <si>
    <t>Per Person</t>
  </si>
  <si>
    <t>Table 3: School Program Operations -- October Data</t>
  </si>
  <si>
    <t>Fiscal Year</t>
  </si>
  <si>
    <t>Program and Type</t>
  </si>
  <si>
    <t>Participation Divided by Enrollment</t>
  </si>
  <si>
    <t>National School Lunch Program</t>
  </si>
  <si>
    <t>Total Schools and RCCI's</t>
  </si>
  <si>
    <t>Schools</t>
  </si>
  <si>
    <t>Res. Child Care Institutions</t>
  </si>
  <si>
    <t>School Breakfast Program</t>
  </si>
  <si>
    <t>Special Milk Program</t>
  </si>
  <si>
    <t>Schools &amp; Res. Child Care Inst.</t>
  </si>
  <si>
    <t>Non-Res. Child Care Inst.</t>
  </si>
  <si>
    <t>Summer Camps (July)</t>
  </si>
  <si>
    <t>Table 4: National School Lunch Program -- Participation and Lunches Served</t>
  </si>
  <si>
    <t>Lunches Served Per Month</t>
  </si>
  <si>
    <t>Free</t>
  </si>
  <si>
    <t>Reduced</t>
  </si>
  <si>
    <t>Paid</t>
  </si>
  <si>
    <t>Table 5: National School Lunch Program -- Total Lunches Served</t>
  </si>
  <si>
    <t>Total Lunches Served (Includes Col.1)</t>
  </si>
  <si>
    <t>Total Afterschool Snacks Served (Includes Col.5)</t>
  </si>
  <si>
    <t>Table 6: National School Lunch Program -- Program Cost</t>
  </si>
  <si>
    <t>Section 11</t>
  </si>
  <si>
    <t>Regular</t>
  </si>
  <si>
    <t>Table 8: School Breakfast Program -- Participation and Breakfasts Served</t>
  </si>
  <si>
    <t>All Breakfasts Served Per Month</t>
  </si>
  <si>
    <t>Table 9: School Breakfast Program -- Program Totals</t>
  </si>
  <si>
    <t>Regular Breakfasts</t>
  </si>
  <si>
    <t>Severe Need Breakfasts</t>
  </si>
  <si>
    <t>Total - F&amp;R</t>
  </si>
  <si>
    <t>Table 10: School Breakfast Program -- Program Cost ($)</t>
  </si>
  <si>
    <t>Table 11: Child and Adult Care Food Program -- Child Care Home and Centers</t>
  </si>
  <si>
    <t>Outlets</t>
  </si>
  <si>
    <t>Avg. Daily Attendance</t>
  </si>
  <si>
    <t>Inst. or Sponsors</t>
  </si>
  <si>
    <t>1. Totals are averaged.
2. Includes Sponsors of both Child Care Centers and Day Care Homes.</t>
  </si>
  <si>
    <t>1. Subset of Table 11 Child Care Centers.
2. Totals are averaged.</t>
  </si>
  <si>
    <t>Table 13a: Child and Adult Care Food Program -- Child Care Type of Meals Served: Homes and Centers</t>
  </si>
  <si>
    <t>Day Care Homes</t>
  </si>
  <si>
    <t>Child Care Centers</t>
  </si>
  <si>
    <t>Breakfasts</t>
  </si>
  <si>
    <t>Lunches</t>
  </si>
  <si>
    <t>Suppers</t>
  </si>
  <si>
    <t>Supplements</t>
  </si>
  <si>
    <t>Table 13c: Child and Adult Care Food Program -- Child Care Type of Meals Served: Suppers and Supplements</t>
  </si>
  <si>
    <t>Table 13d: Child and Adult Care Food Program -- Child Care Type of Meals Served: Totals</t>
  </si>
  <si>
    <t>Total Meals</t>
  </si>
  <si>
    <t>1. Includes Child Care Centers and Day Care Homes; excludes Adult Care information.</t>
  </si>
  <si>
    <t>Table 14: Child and Adult Care Food Program -- Child Care Type of Meal Payment</t>
  </si>
  <si>
    <t>Homes Free</t>
  </si>
  <si>
    <t>Free of All Meals</t>
  </si>
  <si>
    <t>Homes</t>
  </si>
  <si>
    <t>Centers</t>
  </si>
  <si>
    <t>Table 15a: Child and Adult Care Food Program -- Child Care Program Cost</t>
  </si>
  <si>
    <t>Table 15b: Child and Adult Care Food Program -- Adult Care Total Meals Served</t>
  </si>
  <si>
    <t>Total Meals Served</t>
  </si>
  <si>
    <t>Table 15c: Child and Adult Care Food Program -- Adult Care Participation and Cost</t>
  </si>
  <si>
    <t>Sponsors</t>
  </si>
  <si>
    <t>Sites</t>
  </si>
  <si>
    <t>Average Daily Attendance</t>
  </si>
  <si>
    <t>Total Meal Cost</t>
  </si>
  <si>
    <t xml:space="preserve">1. Breakout for Adult Care Commodities and Cash-in-lieu not available. Data included with Child Care on Table 15d.
</t>
  </si>
  <si>
    <t>Table 15d: Child and Adult Care Food Program (Summary)</t>
  </si>
  <si>
    <t>Served</t>
  </si>
  <si>
    <t>Cost</t>
  </si>
  <si>
    <t>1. Child Care Food Program only.</t>
  </si>
  <si>
    <t>Meals Served</t>
  </si>
  <si>
    <t>Table 16b: Summer Food Service Program -- Program Cost</t>
  </si>
  <si>
    <t>Table 17: Child Nutrition Program -- Cash Payments</t>
  </si>
  <si>
    <t>National School Lunch</t>
  </si>
  <si>
    <t>School Breakfast</t>
  </si>
  <si>
    <t>Child/Adult Care</t>
  </si>
  <si>
    <t>Summer Feeding</t>
  </si>
  <si>
    <t>Total Cash Payment</t>
  </si>
  <si>
    <t>Section 4</t>
  </si>
  <si>
    <t>Total Child Nutrition</t>
  </si>
  <si>
    <t>Table 19: Special Milk Program -- Half Pints Served per Month</t>
  </si>
  <si>
    <t>Schools and Res. Child Care Inst.</t>
  </si>
  <si>
    <t>Summer Camps</t>
  </si>
  <si>
    <t>Total All Programs</t>
  </si>
  <si>
    <t>Table 20: Special Milk Program -- Program Totals</t>
  </si>
  <si>
    <t>Total Half Pints Served</t>
  </si>
  <si>
    <t>Total Cost</t>
  </si>
  <si>
    <t>Avg. Half Pint Cost</t>
  </si>
  <si>
    <t>1. Based on earnings (meals x reimbursement rates). 
2. Estimated cost.</t>
  </si>
  <si>
    <t>Table 21: Special Supplemental Nutrition Program (WIC)</t>
  </si>
  <si>
    <t>Program Cost</t>
  </si>
  <si>
    <t>Cost Per Person</t>
  </si>
  <si>
    <t>Women</t>
  </si>
  <si>
    <t>Infants</t>
  </si>
  <si>
    <t>Children</t>
  </si>
  <si>
    <t>Food</t>
  </si>
  <si>
    <t>Elderly</t>
  </si>
  <si>
    <t>Admin. Expenses</t>
  </si>
  <si>
    <t>FDPIR NET Cost</t>
  </si>
  <si>
    <t>Marshall Is.</t>
  </si>
  <si>
    <t>Indians</t>
  </si>
  <si>
    <t>Table 25a: FNS Commodity Distribution Entitlements -- Food and Cash-In-Lieu</t>
  </si>
  <si>
    <t>CNP Totals</t>
  </si>
  <si>
    <t>Cash-In-Lieu</t>
  </si>
  <si>
    <t>Table 25b: FNS Commodity Distribution Entitlements -- Food and Cash-In-Lieu</t>
  </si>
  <si>
    <t>Nutrition Program for the Elderly</t>
  </si>
  <si>
    <t>IR &amp; NPE Grand Totals</t>
  </si>
  <si>
    <t>Table 26: Total FNS and USDA Commodity Distribution Entitlements</t>
  </si>
  <si>
    <t>FNS Entitlements</t>
  </si>
  <si>
    <t>Char. Inst</t>
  </si>
  <si>
    <t>Table 27a: USDA Surplus Commodities (Bonus &amp; TEFAP Foods) -- Federal Cost: CN &amp; SF Programs</t>
  </si>
  <si>
    <t>School</t>
  </si>
  <si>
    <t>Child and Adult Care</t>
  </si>
  <si>
    <t>Food Donation Programs (Bonus)</t>
  </si>
  <si>
    <t>Summer Camps (Bonus)</t>
  </si>
  <si>
    <t>Charitable Institution (Bonus)</t>
  </si>
  <si>
    <t>Total Cost of USDA Bonus Food</t>
  </si>
  <si>
    <t>Total Cost of USDA Bonus and TEFAP Foods</t>
  </si>
  <si>
    <t>Nutr. Program for the Elderly</t>
  </si>
  <si>
    <t>Table 28: Total USDA Donated Foods -- Entitlements,Bonus Commodities and TEFAP Foods</t>
  </si>
  <si>
    <t>Entitlements</t>
  </si>
  <si>
    <t>USDA Surplus Commodities</t>
  </si>
  <si>
    <t>Total Value of, Entitlements, Bonus and TEFAP</t>
  </si>
  <si>
    <t>FNS Entitlement Food and Cash</t>
  </si>
  <si>
    <t>USDA Entitlement Food</t>
  </si>
  <si>
    <t>Bonus Foods</t>
  </si>
  <si>
    <t>Food Donation</t>
  </si>
  <si>
    <t>School Lunch</t>
  </si>
  <si>
    <t>Comm. Schools</t>
  </si>
  <si>
    <t>Breakfast</t>
  </si>
  <si>
    <t>Summer Food</t>
  </si>
  <si>
    <t>SAE &amp; Other</t>
  </si>
  <si>
    <t>Charitable Institutions</t>
  </si>
  <si>
    <r>
      <t xml:space="preserve">WIC </t>
    </r>
    <r>
      <rPr>
        <b/>
        <vertAlign val="superscript"/>
        <sz val="8"/>
        <rFont val="Arial"/>
        <family val="2"/>
      </rPr>
      <t>2/</t>
    </r>
  </si>
  <si>
    <r>
      <t xml:space="preserve">Food Donation (NPE, IR, DF, SK, FB, TE) </t>
    </r>
    <r>
      <rPr>
        <b/>
        <vertAlign val="superscript"/>
        <sz val="8"/>
        <rFont val="Arial"/>
        <family val="2"/>
      </rPr>
      <t>4/</t>
    </r>
  </si>
  <si>
    <r>
      <t xml:space="preserve">Participation </t>
    </r>
    <r>
      <rPr>
        <b/>
        <vertAlign val="superscript"/>
        <sz val="8"/>
        <rFont val="Arial"/>
        <family val="2"/>
      </rPr>
      <t>1/</t>
    </r>
  </si>
  <si>
    <r>
      <t xml:space="preserve">State Administrative Expenses </t>
    </r>
    <r>
      <rPr>
        <b/>
        <vertAlign val="superscript"/>
        <sz val="8"/>
        <rFont val="Arial"/>
        <family val="2"/>
      </rPr>
      <t>3/</t>
    </r>
  </si>
  <si>
    <r>
      <t xml:space="preserve">Outlets Operating </t>
    </r>
    <r>
      <rPr>
        <b/>
        <vertAlign val="superscript"/>
        <sz val="8"/>
        <rFont val="Arial"/>
        <family val="2"/>
      </rPr>
      <t>1/</t>
    </r>
  </si>
  <si>
    <r>
      <t xml:space="preserve">Participation </t>
    </r>
    <r>
      <rPr>
        <b/>
        <vertAlign val="superscript"/>
        <sz val="8"/>
        <rFont val="Arial"/>
        <family val="2"/>
      </rPr>
      <t>2/</t>
    </r>
  </si>
  <si>
    <r>
      <t xml:space="preserve">Additional Payment Lunches (60% Criteria) </t>
    </r>
    <r>
      <rPr>
        <b/>
        <vertAlign val="superscript"/>
        <sz val="8"/>
        <rFont val="Arial"/>
        <family val="2"/>
      </rPr>
      <t>1/</t>
    </r>
  </si>
  <si>
    <r>
      <t xml:space="preserve">Section 4  </t>
    </r>
    <r>
      <rPr>
        <b/>
        <vertAlign val="superscript"/>
        <sz val="8"/>
        <rFont val="Arial"/>
        <family val="2"/>
      </rPr>
      <t>1/</t>
    </r>
  </si>
  <si>
    <r>
      <t xml:space="preserve">Add. Pay. </t>
    </r>
    <r>
      <rPr>
        <b/>
        <vertAlign val="superscript"/>
        <sz val="8"/>
        <rFont val="Arial"/>
        <family val="2"/>
      </rPr>
      <t>2/</t>
    </r>
  </si>
  <si>
    <r>
      <t xml:space="preserve">Cost </t>
    </r>
    <r>
      <rPr>
        <b/>
        <vertAlign val="superscript"/>
        <sz val="8"/>
        <rFont val="Arial"/>
        <family val="2"/>
      </rPr>
      <t>2/</t>
    </r>
  </si>
  <si>
    <r>
      <t xml:space="preserve">Day Care Homes </t>
    </r>
    <r>
      <rPr>
        <b/>
        <vertAlign val="superscript"/>
        <sz val="8"/>
        <rFont val="Arial"/>
        <family val="2"/>
      </rPr>
      <t>1/</t>
    </r>
  </si>
  <si>
    <r>
      <t xml:space="preserve">Inst. or Sponsors </t>
    </r>
    <r>
      <rPr>
        <b/>
        <vertAlign val="superscript"/>
        <sz val="8"/>
        <rFont val="Arial"/>
        <family val="2"/>
      </rPr>
      <t>2/</t>
    </r>
  </si>
  <si>
    <r>
      <t xml:space="preserve">Child Care Centers </t>
    </r>
    <r>
      <rPr>
        <b/>
        <vertAlign val="superscript"/>
        <sz val="8"/>
        <rFont val="Arial"/>
        <family val="2"/>
      </rPr>
      <t>1/</t>
    </r>
  </si>
  <si>
    <r>
      <t xml:space="preserve">Proprietary Title XX Centers </t>
    </r>
    <r>
      <rPr>
        <b/>
        <vertAlign val="superscript"/>
        <sz val="8"/>
        <rFont val="Arial"/>
        <family val="2"/>
      </rPr>
      <t>2/</t>
    </r>
  </si>
  <si>
    <r>
      <t xml:space="preserve">Table 12: Child and Adult Care Food Program -- Child Care Type of Centers </t>
    </r>
    <r>
      <rPr>
        <b/>
        <vertAlign val="superscript"/>
        <sz val="8"/>
        <rFont val="Arial"/>
        <family val="2"/>
      </rPr>
      <t>1/</t>
    </r>
  </si>
  <si>
    <r>
      <t xml:space="preserve">Outside School Hour Care Centers </t>
    </r>
    <r>
      <rPr>
        <b/>
        <vertAlign val="superscript"/>
        <sz val="8"/>
        <rFont val="Arial"/>
        <family val="2"/>
      </rPr>
      <t>2/</t>
    </r>
  </si>
  <si>
    <r>
      <t xml:space="preserve">Headstart Centers </t>
    </r>
    <r>
      <rPr>
        <b/>
        <vertAlign val="superscript"/>
        <sz val="8"/>
        <rFont val="Arial"/>
        <family val="2"/>
      </rPr>
      <t>2/</t>
    </r>
  </si>
  <si>
    <r>
      <t xml:space="preserve">Total </t>
    </r>
    <r>
      <rPr>
        <b/>
        <vertAlign val="superscript"/>
        <sz val="8"/>
        <rFont val="Arial"/>
        <family val="2"/>
      </rPr>
      <t>1/</t>
    </r>
  </si>
  <si>
    <r>
      <t xml:space="preserve">Meal Cost by Outlet Type </t>
    </r>
    <r>
      <rPr>
        <b/>
        <vertAlign val="superscript"/>
        <sz val="8"/>
        <rFont val="Arial"/>
        <family val="2"/>
      </rPr>
      <t>1/</t>
    </r>
  </si>
  <si>
    <r>
      <t xml:space="preserve">Total Meal Cost </t>
    </r>
    <r>
      <rPr>
        <b/>
        <vertAlign val="superscript"/>
        <sz val="8"/>
        <rFont val="Arial"/>
        <family val="2"/>
      </rPr>
      <t>2/</t>
    </r>
  </si>
  <si>
    <r>
      <t xml:space="preserve">(Homes) Sponsor Admin. </t>
    </r>
    <r>
      <rPr>
        <b/>
        <vertAlign val="superscript"/>
        <sz val="8"/>
        <rFont val="Arial"/>
        <family val="2"/>
      </rPr>
      <t>4/</t>
    </r>
  </si>
  <si>
    <r>
      <t xml:space="preserve">Audit/Startup Cost </t>
    </r>
    <r>
      <rPr>
        <b/>
        <vertAlign val="superscript"/>
        <sz val="8"/>
        <rFont val="Arial"/>
        <family val="2"/>
      </rPr>
      <t>4/</t>
    </r>
  </si>
  <si>
    <r>
      <t xml:space="preserve">Audit/Startup Cost Sponsor Admin. </t>
    </r>
    <r>
      <rPr>
        <b/>
        <vertAlign val="superscript"/>
        <sz val="8"/>
        <rFont val="Arial"/>
        <family val="2"/>
      </rPr>
      <t>1/</t>
    </r>
  </si>
  <si>
    <r>
      <t xml:space="preserve">Table 16a: Summer Food Service Program -- Type of Meal Served </t>
    </r>
    <r>
      <rPr>
        <b/>
        <vertAlign val="superscript"/>
        <sz val="8"/>
        <rFont val="Arial"/>
        <family val="2"/>
      </rPr>
      <t>1/</t>
    </r>
  </si>
  <si>
    <r>
      <t xml:space="preserve">Meal Cost </t>
    </r>
    <r>
      <rPr>
        <b/>
        <vertAlign val="superscript"/>
        <sz val="8"/>
        <rFont val="Arial"/>
        <family val="2"/>
      </rPr>
      <t>1/</t>
    </r>
  </si>
  <si>
    <r>
      <t xml:space="preserve">Sponsor Administrative Cost </t>
    </r>
    <r>
      <rPr>
        <b/>
        <vertAlign val="superscript"/>
        <sz val="8"/>
        <rFont val="Arial"/>
        <family val="2"/>
      </rPr>
      <t>3/</t>
    </r>
  </si>
  <si>
    <r>
      <t xml:space="preserve">State Admin. and Health Inspection Cost </t>
    </r>
    <r>
      <rPr>
        <b/>
        <vertAlign val="superscript"/>
        <sz val="8"/>
        <rFont val="Arial"/>
        <family val="2"/>
      </rPr>
      <t>4/</t>
    </r>
  </si>
  <si>
    <r>
      <t xml:space="preserve">Total Program Cost </t>
    </r>
    <r>
      <rPr>
        <b/>
        <vertAlign val="superscript"/>
        <sz val="8"/>
        <rFont val="Arial"/>
        <family val="2"/>
      </rPr>
      <t>5/</t>
    </r>
  </si>
  <si>
    <r>
      <t xml:space="preserve">Table 18: Child Nutrition Program -- Total FNS Cost </t>
    </r>
    <r>
      <rPr>
        <b/>
        <vertAlign val="superscript"/>
        <sz val="8"/>
        <rFont val="Arial"/>
        <family val="2"/>
      </rPr>
      <t>1/</t>
    </r>
  </si>
  <si>
    <r>
      <t xml:space="preserve">State Administrative Expenses </t>
    </r>
    <r>
      <rPr>
        <b/>
        <vertAlign val="superscript"/>
        <sz val="8"/>
        <rFont val="Arial"/>
        <family val="2"/>
      </rPr>
      <t>2/</t>
    </r>
  </si>
  <si>
    <r>
      <t xml:space="preserve">Other CN Costs </t>
    </r>
    <r>
      <rPr>
        <b/>
        <vertAlign val="superscript"/>
        <sz val="8"/>
        <rFont val="Arial"/>
        <family val="2"/>
      </rPr>
      <t>3/</t>
    </r>
  </si>
  <si>
    <r>
      <t xml:space="preserve">Free </t>
    </r>
    <r>
      <rPr>
        <b/>
        <vertAlign val="superscript"/>
        <sz val="8"/>
        <rFont val="Arial"/>
        <family val="2"/>
      </rPr>
      <t>1/</t>
    </r>
  </si>
  <si>
    <r>
      <t>Total</t>
    </r>
    <r>
      <rPr>
        <b/>
        <vertAlign val="superscript"/>
        <sz val="8"/>
        <rFont val="Arial"/>
        <family val="2"/>
      </rPr>
      <t xml:space="preserve"> 1/</t>
    </r>
  </si>
  <si>
    <r>
      <t xml:space="preserve">Free </t>
    </r>
    <r>
      <rPr>
        <b/>
        <vertAlign val="superscript"/>
        <sz val="8"/>
        <rFont val="Arial"/>
        <family val="2"/>
      </rPr>
      <t>2/</t>
    </r>
  </si>
  <si>
    <r>
      <t xml:space="preserve">Food cost Per Person </t>
    </r>
    <r>
      <rPr>
        <b/>
        <vertAlign val="superscript"/>
        <sz val="8"/>
        <rFont val="Arial"/>
        <family val="2"/>
      </rPr>
      <t>2/</t>
    </r>
  </si>
  <si>
    <r>
      <t xml:space="preserve">Table 22: Commodity Supplemental Food Program (CSFP) </t>
    </r>
    <r>
      <rPr>
        <b/>
        <vertAlign val="superscript"/>
        <sz val="8"/>
        <rFont val="Arial"/>
        <family val="2"/>
      </rPr>
      <t>1/</t>
    </r>
  </si>
  <si>
    <r>
      <t xml:space="preserve">Food Cost </t>
    </r>
    <r>
      <rPr>
        <b/>
        <vertAlign val="superscript"/>
        <sz val="8"/>
        <rFont val="Arial"/>
        <family val="2"/>
      </rPr>
      <t>2/</t>
    </r>
  </si>
  <si>
    <r>
      <t xml:space="preserve">Administrative Expense </t>
    </r>
    <r>
      <rPr>
        <b/>
        <vertAlign val="superscript"/>
        <sz val="8"/>
        <rFont val="Arial"/>
        <family val="2"/>
      </rPr>
      <t>3/</t>
    </r>
  </si>
  <si>
    <r>
      <t xml:space="preserve">Food </t>
    </r>
    <r>
      <rPr>
        <b/>
        <vertAlign val="superscript"/>
        <sz val="8"/>
        <rFont val="Arial"/>
        <family val="2"/>
      </rPr>
      <t>1/</t>
    </r>
  </si>
  <si>
    <r>
      <t xml:space="preserve">Cash-In-Lieu </t>
    </r>
    <r>
      <rPr>
        <b/>
        <vertAlign val="superscript"/>
        <sz val="8"/>
        <rFont val="Arial"/>
        <family val="2"/>
      </rPr>
      <t>2/</t>
    </r>
  </si>
  <si>
    <r>
      <t xml:space="preserve">Summer Feeding (Food) </t>
    </r>
    <r>
      <rPr>
        <b/>
        <vertAlign val="superscript"/>
        <sz val="8"/>
        <rFont val="Arial"/>
        <family val="2"/>
      </rPr>
      <t>1/</t>
    </r>
  </si>
  <si>
    <r>
      <t xml:space="preserve">Commodity Supplemental (Food) </t>
    </r>
    <r>
      <rPr>
        <b/>
        <vertAlign val="superscript"/>
        <sz val="8"/>
        <rFont val="Arial"/>
        <family val="2"/>
      </rPr>
      <t>1/</t>
    </r>
  </si>
  <si>
    <r>
      <t xml:space="preserve">Indian Resr. (Food) </t>
    </r>
    <r>
      <rPr>
        <b/>
        <vertAlign val="superscript"/>
        <sz val="8"/>
        <rFont val="Arial"/>
        <family val="2"/>
      </rPr>
      <t>2/</t>
    </r>
  </si>
  <si>
    <r>
      <t xml:space="preserve">Food </t>
    </r>
    <r>
      <rPr>
        <b/>
        <vertAlign val="superscript"/>
        <sz val="8"/>
        <rFont val="Arial"/>
        <family val="2"/>
      </rPr>
      <t>3/</t>
    </r>
  </si>
  <si>
    <r>
      <t xml:space="preserve">Cash-In-Lieu </t>
    </r>
    <r>
      <rPr>
        <b/>
        <vertAlign val="superscript"/>
        <sz val="8"/>
        <rFont val="Arial"/>
        <family val="2"/>
      </rPr>
      <t>4/</t>
    </r>
  </si>
  <si>
    <r>
      <t xml:space="preserve">Total </t>
    </r>
    <r>
      <rPr>
        <b/>
        <vertAlign val="superscript"/>
        <sz val="8"/>
        <rFont val="Arial"/>
        <family val="2"/>
      </rPr>
      <t>5/</t>
    </r>
  </si>
  <si>
    <r>
      <t xml:space="preserve">Soup Kitchens, Food Banks, BOP, VAA and Other </t>
    </r>
    <r>
      <rPr>
        <b/>
        <vertAlign val="superscript"/>
        <sz val="8"/>
        <rFont val="Arial"/>
        <family val="2"/>
      </rPr>
      <t>3/</t>
    </r>
  </si>
  <si>
    <r>
      <t xml:space="preserve">USDA Entitlements (Food) </t>
    </r>
    <r>
      <rPr>
        <b/>
        <vertAlign val="superscript"/>
        <sz val="8"/>
        <rFont val="Arial"/>
        <family val="2"/>
      </rPr>
      <t>1/</t>
    </r>
  </si>
  <si>
    <r>
      <t xml:space="preserve">Disaster Feeding (DF) </t>
    </r>
    <r>
      <rPr>
        <b/>
        <vertAlign val="superscript"/>
        <sz val="8"/>
        <rFont val="Arial"/>
        <family val="2"/>
      </rPr>
      <t>1/</t>
    </r>
  </si>
  <si>
    <r>
      <t xml:space="preserve">Total FNS &amp; USDA Entitlements </t>
    </r>
    <r>
      <rPr>
        <b/>
        <vertAlign val="superscript"/>
        <sz val="8"/>
        <rFont val="Arial"/>
        <family val="2"/>
      </rPr>
      <t>2/</t>
    </r>
  </si>
  <si>
    <r>
      <t xml:space="preserve">Child Nutrition Programs (Bonus) </t>
    </r>
    <r>
      <rPr>
        <b/>
        <vertAlign val="superscript"/>
        <sz val="8"/>
        <rFont val="Arial"/>
        <family val="2"/>
      </rPr>
      <t>1/</t>
    </r>
  </si>
  <si>
    <r>
      <t xml:space="preserve">Disaster Feeding </t>
    </r>
    <r>
      <rPr>
        <b/>
        <vertAlign val="superscript"/>
        <sz val="8"/>
        <rFont val="Arial"/>
        <family val="2"/>
      </rPr>
      <t>1/</t>
    </r>
  </si>
  <si>
    <r>
      <t xml:space="preserve">Supplemental Food Program </t>
    </r>
    <r>
      <rPr>
        <b/>
        <vertAlign val="superscript"/>
        <sz val="8"/>
        <rFont val="Arial"/>
        <family val="2"/>
      </rPr>
      <t>2/</t>
    </r>
  </si>
  <si>
    <r>
      <t xml:space="preserve">Soup Kitchens, Food Banks, BOP, VAA and Other </t>
    </r>
    <r>
      <rPr>
        <b/>
        <vertAlign val="superscript"/>
        <sz val="8"/>
        <rFont val="Arial"/>
        <family val="2"/>
      </rPr>
      <t>1/</t>
    </r>
  </si>
  <si>
    <r>
      <t xml:space="preserve">Indian Resr. </t>
    </r>
    <r>
      <rPr>
        <b/>
        <vertAlign val="superscript"/>
        <sz val="8"/>
        <rFont val="Arial"/>
        <family val="2"/>
      </rPr>
      <t>2/</t>
    </r>
  </si>
  <si>
    <r>
      <t xml:space="preserve">Table 27b: USDA Surplus Commodities (Bonus &amp; TEFAP Foods) -- Federal Cost </t>
    </r>
    <r>
      <rPr>
        <b/>
        <vertAlign val="superscript"/>
        <sz val="8"/>
        <rFont val="Arial"/>
        <family val="2"/>
      </rPr>
      <t>1/</t>
    </r>
  </si>
  <si>
    <r>
      <t xml:space="preserve">Total TEFAP Foods </t>
    </r>
    <r>
      <rPr>
        <b/>
        <vertAlign val="superscript"/>
        <sz val="8"/>
        <rFont val="Arial"/>
        <family val="2"/>
      </rPr>
      <t>3/</t>
    </r>
  </si>
  <si>
    <r>
      <t xml:space="preserve">Total TEFAP Foods </t>
    </r>
    <r>
      <rPr>
        <b/>
        <vertAlign val="superscript"/>
        <sz val="8"/>
        <rFont val="Arial"/>
        <family val="2"/>
      </rPr>
      <t>1/</t>
    </r>
  </si>
  <si>
    <r>
      <t xml:space="preserve">Table 29a: USDA Expenditures -- All Programs </t>
    </r>
    <r>
      <rPr>
        <b/>
        <vertAlign val="superscript"/>
        <sz val="8"/>
        <rFont val="Arial"/>
        <family val="2"/>
      </rPr>
      <t>1/</t>
    </r>
  </si>
  <si>
    <r>
      <t xml:space="preserve">WIC </t>
    </r>
    <r>
      <rPr>
        <b/>
        <vertAlign val="superscript"/>
        <sz val="8"/>
        <rFont val="Arial"/>
        <family val="2"/>
      </rPr>
      <t>3/</t>
    </r>
  </si>
  <si>
    <r>
      <t xml:space="preserve">NSIP </t>
    </r>
    <r>
      <rPr>
        <b/>
        <vertAlign val="superscript"/>
        <sz val="8"/>
        <rFont val="Arial"/>
        <family val="2"/>
      </rPr>
      <t>5/</t>
    </r>
  </si>
  <si>
    <r>
      <t xml:space="preserve">Table 29b: USDA Expenditures -- All Programs, Continued </t>
    </r>
    <r>
      <rPr>
        <b/>
        <vertAlign val="superscript"/>
        <sz val="8"/>
        <rFont val="Arial"/>
        <family val="2"/>
      </rPr>
      <t>1/</t>
    </r>
  </si>
  <si>
    <r>
      <t xml:space="preserve">Child Nutrition Programs </t>
    </r>
    <r>
      <rPr>
        <b/>
        <vertAlign val="superscript"/>
        <sz val="8"/>
        <rFont val="Arial"/>
        <family val="2"/>
      </rPr>
      <t>1/</t>
    </r>
  </si>
  <si>
    <r>
      <t xml:space="preserve">Table 29c: USDA Expenditures -- All Programs, Continued </t>
    </r>
    <r>
      <rPr>
        <b/>
        <vertAlign val="superscript"/>
        <sz val="8"/>
        <rFont val="Arial"/>
        <family val="2"/>
      </rPr>
      <t>1/</t>
    </r>
  </si>
  <si>
    <r>
      <t xml:space="preserve">Disaster Feeding </t>
    </r>
    <r>
      <rPr>
        <b/>
        <vertAlign val="superscript"/>
        <sz val="8"/>
        <rFont val="Arial"/>
        <family val="2"/>
      </rPr>
      <t>2/</t>
    </r>
  </si>
  <si>
    <r>
      <t xml:space="preserve">Soup Kitchens, Food Banks and Other </t>
    </r>
    <r>
      <rPr>
        <b/>
        <vertAlign val="superscript"/>
        <sz val="8"/>
        <rFont val="Arial"/>
        <family val="2"/>
      </rPr>
      <t>2/</t>
    </r>
  </si>
  <si>
    <t xml:space="preserve">1. Does not include estimates for states which have not submitted reports.
</t>
  </si>
  <si>
    <r>
      <t xml:space="preserve">Puerto Rico, N. Mariana, Am Samoa Grants </t>
    </r>
    <r>
      <rPr>
        <b/>
        <vertAlign val="superscript"/>
        <sz val="8"/>
        <rFont val="Arial"/>
        <family val="2"/>
      </rPr>
      <t>5/</t>
    </r>
  </si>
  <si>
    <r>
      <t xml:space="preserve">Puerto Rico, N. Mariana, Am Samoa Grants </t>
    </r>
    <r>
      <rPr>
        <b/>
        <vertAlign val="superscript"/>
        <sz val="8"/>
        <rFont val="Arial"/>
        <family val="2"/>
      </rPr>
      <t>2/</t>
    </r>
  </si>
  <si>
    <r>
      <t xml:space="preserve">W-I-C </t>
    </r>
    <r>
      <rPr>
        <b/>
        <vertAlign val="superscript"/>
        <sz val="8"/>
        <rFont val="Arial"/>
        <family val="2"/>
      </rPr>
      <t>5/</t>
    </r>
  </si>
  <si>
    <t>1       FNS-$</t>
  </si>
  <si>
    <t>3      Schools</t>
  </si>
  <si>
    <t>4      NSLP-P</t>
  </si>
  <si>
    <t>5      NSLP-M</t>
  </si>
  <si>
    <t>6      NSLP-$</t>
  </si>
  <si>
    <t>7      NSLP-CS</t>
  </si>
  <si>
    <t>8      SBP-P</t>
  </si>
  <si>
    <t>9      SBP-M</t>
  </si>
  <si>
    <t>10    SBP-$</t>
  </si>
  <si>
    <t>11    CCCDCH-S</t>
  </si>
  <si>
    <t>12    CCC-C</t>
  </si>
  <si>
    <t xml:space="preserve">13a  CCCDCH-M1 </t>
  </si>
  <si>
    <t>13b  CCCDCH-M2</t>
  </si>
  <si>
    <t>13c  CCCDCH-M3</t>
  </si>
  <si>
    <t>13d  CCCDCH-M4</t>
  </si>
  <si>
    <t>14    CCCDCH-M5</t>
  </si>
  <si>
    <t xml:space="preserve">15a  CCCDCH-$ </t>
  </si>
  <si>
    <t>15b  ADC-M</t>
  </si>
  <si>
    <t>15c  ADC-$</t>
  </si>
  <si>
    <t>15d  CACFP-T</t>
  </si>
  <si>
    <t xml:space="preserve">16a  SFSP-PM </t>
  </si>
  <si>
    <t>16b  SFSP-$</t>
  </si>
  <si>
    <t>17   CN-$</t>
  </si>
  <si>
    <t>18   CNFNS-T$</t>
  </si>
  <si>
    <t>19   SMP-M</t>
  </si>
  <si>
    <t>20   SMP-T</t>
  </si>
  <si>
    <t>25a  COM-E1</t>
  </si>
  <si>
    <t>25b  COM-E2</t>
  </si>
  <si>
    <t>26    COM-ET</t>
  </si>
  <si>
    <t>27a  COM-X1</t>
  </si>
  <si>
    <t>27b  COM-X2</t>
  </si>
  <si>
    <t>28    COM-T</t>
  </si>
  <si>
    <t>29a  USDA-$1</t>
  </si>
  <si>
    <t>29b  USDA-$2</t>
  </si>
  <si>
    <t>29c  USDA-$3</t>
  </si>
  <si>
    <t>22   CSFP</t>
  </si>
  <si>
    <t>21    WIC</t>
  </si>
  <si>
    <t>23   FDPIR</t>
  </si>
  <si>
    <t>$ = Costs</t>
  </si>
  <si>
    <t>P = Participation</t>
  </si>
  <si>
    <t>M = Meals</t>
  </si>
  <si>
    <t>CS = Commodity Schools</t>
  </si>
  <si>
    <t>S = Summary</t>
  </si>
  <si>
    <t>C = Centers</t>
  </si>
  <si>
    <t>T = Total</t>
  </si>
  <si>
    <t>T$ = Total Costs</t>
  </si>
  <si>
    <t>PM = Participation and Meals</t>
  </si>
  <si>
    <t>E = Entitlement</t>
  </si>
  <si>
    <t>X = Surplus</t>
  </si>
  <si>
    <t>Nutrition Programs Administration</t>
  </si>
  <si>
    <r>
      <t xml:space="preserve">Commodities </t>
    </r>
    <r>
      <rPr>
        <b/>
        <vertAlign val="superscript"/>
        <sz val="8"/>
        <rFont val="Arial"/>
        <family val="2"/>
      </rPr>
      <t>2/</t>
    </r>
  </si>
  <si>
    <t>Commodities &amp; Cash-In-Lieu</t>
  </si>
  <si>
    <r>
      <t xml:space="preserve">Commodity Assistance (Cash + Comm.) </t>
    </r>
    <r>
      <rPr>
        <b/>
        <vertAlign val="superscript"/>
        <sz val="8"/>
        <rFont val="Arial"/>
        <family val="2"/>
      </rPr>
      <t>1/</t>
    </r>
  </si>
  <si>
    <r>
      <t xml:space="preserve">Commodity Assistance (Cash + Comm.) </t>
    </r>
    <r>
      <rPr>
        <b/>
        <vertAlign val="superscript"/>
        <sz val="8"/>
        <rFont val="Arial"/>
        <family val="2"/>
      </rPr>
      <t>3/</t>
    </r>
  </si>
  <si>
    <t>Table 2: Supplemental Nutrition Assistance Program (Excludes Puerto Rico)</t>
  </si>
  <si>
    <t>2       SNAP-$</t>
  </si>
  <si>
    <t>Supplemental Nutrition Assistance Program (Excludes Puerto Rico)</t>
  </si>
  <si>
    <t>Table 13b: Child and Adult Care Food Program -- Child Care Type of Meals Served: Breakfasts and Lunches</t>
  </si>
  <si>
    <r>
      <t xml:space="preserve">Table 1: Total FNS Cost -- All Programs </t>
    </r>
    <r>
      <rPr>
        <b/>
        <vertAlign val="superscript"/>
        <sz val="8"/>
        <rFont val="Arial"/>
        <family val="2"/>
      </rPr>
      <t>1/</t>
    </r>
  </si>
  <si>
    <t>Supplemental Nutrition Assistance (SNAP)</t>
  </si>
  <si>
    <t>Nutrition  Programs Administration</t>
  </si>
  <si>
    <r>
      <t xml:space="preserve">Total USDA Expenditures </t>
    </r>
    <r>
      <rPr>
        <b/>
        <vertAlign val="superscript"/>
        <sz val="8"/>
        <rFont val="Arial"/>
        <family val="2"/>
      </rPr>
      <t>2/  5/</t>
    </r>
  </si>
  <si>
    <t xml:space="preserve">1. FNS-155/PCIMS/WBSCM data.
2. Based on data from the quarterly SF-269/through FY2010 and FNS-777/FY2011 onward.
</t>
  </si>
  <si>
    <t xml:space="preserve">1. Based on earnings (meals times reimbursement rates). 
2. Based on FNS-155/PCIMS/WBSCM data. 
3. Based on data from the SF-269/through FY2010 and the FNS-777/FY2011 onward (except for ROAP states, which are based on the ROAP Payment System). 
4. Based on data from the SF-269/through FY2010 and the FNS-777/FY2011 onward (does not include ROAP states).
5. Does not include estimates for states which have not submitted reports.
</t>
  </si>
  <si>
    <t xml:space="preserve">1. FNS-155/PCIMS/WBSCM data. Includes data for commodity only schools.
</t>
  </si>
  <si>
    <r>
      <t>Other Costs</t>
    </r>
    <r>
      <rPr>
        <b/>
        <vertAlign val="superscript"/>
        <sz val="8"/>
        <rFont val="Arial"/>
        <family val="2"/>
      </rPr>
      <t xml:space="preserve"> 5/</t>
    </r>
  </si>
  <si>
    <r>
      <t xml:space="preserve">Nutrition Education </t>
    </r>
    <r>
      <rPr>
        <b/>
        <vertAlign val="superscript"/>
        <sz val="8"/>
        <rFont val="Arial"/>
        <family val="2"/>
      </rPr>
      <t>4</t>
    </r>
    <r>
      <rPr>
        <b/>
        <sz val="8"/>
        <rFont val="Arial"/>
        <family val="2"/>
      </rPr>
      <t>/</t>
    </r>
  </si>
  <si>
    <r>
      <t xml:space="preserve">Perf. Based </t>
    </r>
    <r>
      <rPr>
        <b/>
        <vertAlign val="superscript"/>
        <sz val="8"/>
        <rFont val="Arial"/>
        <family val="2"/>
      </rPr>
      <t>3/</t>
    </r>
  </si>
  <si>
    <t xml:space="preserve">Food Cost </t>
  </si>
  <si>
    <r>
      <t xml:space="preserve">Other Costs </t>
    </r>
    <r>
      <rPr>
        <b/>
        <vertAlign val="superscript"/>
        <sz val="8"/>
        <rFont val="Arial"/>
        <family val="2"/>
      </rPr>
      <t>2/</t>
    </r>
  </si>
  <si>
    <t>Nutrition Services and Administration (NSA)</t>
  </si>
  <si>
    <t>NSA</t>
  </si>
  <si>
    <t>Program Data Branch</t>
  </si>
  <si>
    <t>USDA / FNS / Budget Division / Program Data Branch</t>
  </si>
  <si>
    <t>Commodity Schools (1989 to 2004 only)</t>
  </si>
  <si>
    <r>
      <t xml:space="preserve">CSFP </t>
    </r>
    <r>
      <rPr>
        <b/>
        <vertAlign val="superscript"/>
        <sz val="8"/>
        <rFont val="Arial"/>
        <family val="2"/>
      </rPr>
      <t>3/</t>
    </r>
  </si>
  <si>
    <r>
      <t xml:space="preserve">Total </t>
    </r>
    <r>
      <rPr>
        <b/>
        <vertAlign val="superscript"/>
        <sz val="8"/>
        <rFont val="Arial"/>
        <family val="2"/>
      </rPr>
      <t>3/</t>
    </r>
  </si>
  <si>
    <r>
      <t xml:space="preserve">CSFP </t>
    </r>
    <r>
      <rPr>
        <b/>
        <vertAlign val="superscript"/>
        <sz val="8"/>
        <rFont val="Arial"/>
        <family val="2"/>
      </rPr>
      <t>4/</t>
    </r>
  </si>
  <si>
    <t>Table 2a: Supplemental Nutrition Assistance Program (Excludes Puerto Rico) - Benefit by Type: Participation and Cost/Issuance</t>
  </si>
  <si>
    <t xml:space="preserve"> </t>
  </si>
  <si>
    <t>Regular Ongoing</t>
  </si>
  <si>
    <t>D-SNAP New Participation</t>
  </si>
  <si>
    <t>Disaster Supplements</t>
  </si>
  <si>
    <t>Replacements</t>
  </si>
  <si>
    <t>Other</t>
  </si>
  <si>
    <r>
      <t xml:space="preserve">Total </t>
    </r>
    <r>
      <rPr>
        <b/>
        <i/>
        <sz val="5"/>
        <color indexed="9"/>
        <rFont val="Arial"/>
        <family val="2"/>
      </rPr>
      <t>1/</t>
    </r>
  </si>
  <si>
    <t>Participation</t>
  </si>
  <si>
    <r>
      <t xml:space="preserve">Participation </t>
    </r>
    <r>
      <rPr>
        <b/>
        <sz val="5"/>
        <rFont val="Arial"/>
        <family val="2"/>
      </rPr>
      <t>1/</t>
    </r>
  </si>
  <si>
    <t>Footnotes:</t>
  </si>
  <si>
    <t>2a     SNAP-$a</t>
  </si>
  <si>
    <t>Supplemental Nutrition Assistance Program (Excludes Puerto Rico) - Benefit by Type: Participation and Cost/Issuance</t>
  </si>
  <si>
    <t xml:space="preserve">1. Includes Child Care Centers and Day Care Homes; excludes Adult Care information.
2. Based on earnings (meals x rates).
3. Based on data from the FNS-155 (Commodity), PCIMS/WBSCM, and the quarterly SF-269/through FY2010 and FNS-777/FY2011 onward (Cash-in-lieu).
4. Based on the quarterly SF-269/through FY2010 and FNS-777/FY2011 onward. FY 2013 onward:  Includes CACFP Audit Reallocated Funds, reported annually on the CN-CACFP-AUDIT SF-425. </t>
  </si>
  <si>
    <t xml:space="preserve">1. Year totals are sums of average monthly figures of substates which may not match average of monthly totals. </t>
  </si>
  <si>
    <t xml:space="preserve">3. Totals includes Food Cost, NSA, WIC Other Costs and Farmers Market total federal outlays and unliquidated obligations.  Farmers Market costs for current year are not reported until February of the following year and will only be reflected in the September report month. </t>
  </si>
  <si>
    <t>ARRA  excluding SNAP Issuance and WIC Contingency Funds</t>
  </si>
  <si>
    <t>1. "Total Participation" (Households and Persons) excludes the counts of participation for Disaster Supplements and Replacements. The participation data reflected in those categories are a subset of the “Regular Ongoing” participation category.</t>
  </si>
  <si>
    <t>Table 2b: Nutrition Assistance Program - Benefit by Type: Participation and Cost/Issuance</t>
  </si>
  <si>
    <t>Regular Ongoing                                                                                                                            FNS-388(PR) &amp; FNS-388 (PR-NAP)</t>
  </si>
  <si>
    <t>Disaster - FNS-388(PR)</t>
  </si>
  <si>
    <t>Disaster Supplement - FNS-388(PR)</t>
  </si>
  <si>
    <t>Replacements - FNS-388(PR-NAP)</t>
  </si>
  <si>
    <t>------------------------Cost------------------------</t>
  </si>
  <si>
    <t>---------Cost---------</t>
  </si>
  <si>
    <t>Households</t>
  </si>
  <si>
    <t>Cash</t>
  </si>
  <si>
    <t>Adjustments</t>
  </si>
  <si>
    <t>2b     NAP-$b</t>
  </si>
  <si>
    <t>Nutrition Assistance Program (NAP) - Puerto Rico</t>
  </si>
  <si>
    <t>NAP Relief Grant   -   FNS-388(PR-NAP)</t>
  </si>
  <si>
    <t>FDPIR</t>
  </si>
  <si>
    <r>
      <t xml:space="preserve">Table 23: Food Donation Program -- Food Distribution Program on Indian Reservations (FDPIR) </t>
    </r>
    <r>
      <rPr>
        <b/>
        <vertAlign val="superscript"/>
        <sz val="8"/>
        <rFont val="Arial"/>
        <family val="2"/>
      </rPr>
      <t>1/</t>
    </r>
  </si>
  <si>
    <r>
      <t xml:space="preserve">TEFAP Foods and Administrative Expenses </t>
    </r>
    <r>
      <rPr>
        <b/>
        <vertAlign val="superscript"/>
        <sz val="8"/>
        <rFont val="Arial"/>
        <family val="2"/>
      </rPr>
      <t>3/</t>
    </r>
  </si>
  <si>
    <r>
      <t xml:space="preserve">ARRA  excluding SNAP Issuance and WIC Contingency Funds </t>
    </r>
    <r>
      <rPr>
        <b/>
        <vertAlign val="superscript"/>
        <sz val="8"/>
        <rFont val="Arial"/>
        <family val="2"/>
      </rPr>
      <t>4/</t>
    </r>
  </si>
  <si>
    <r>
      <t xml:space="preserve">Storage, Transportation, Commodity Admin, Food Losses </t>
    </r>
    <r>
      <rPr>
        <b/>
        <vertAlign val="superscript"/>
        <sz val="8"/>
        <rFont val="Arial"/>
        <family val="2"/>
      </rPr>
      <t>3/</t>
    </r>
  </si>
  <si>
    <r>
      <t xml:space="preserve">FDPIR Other Costs </t>
    </r>
    <r>
      <rPr>
        <b/>
        <vertAlign val="superscript"/>
        <sz val="8"/>
        <rFont val="Arial"/>
        <family val="2"/>
      </rPr>
      <t>4/</t>
    </r>
  </si>
  <si>
    <t>2a     SNAP-$a-PEBT/Other</t>
  </si>
  <si>
    <t>Supplemental Nutrition Assistance Program (Excludes Puerto Rico) - P-EBT/Other Participation and Cost/Issuance</t>
  </si>
  <si>
    <t>1. FNS-388 data. Totals are averaged.
2. FNS-388/250 data for FY 1992 and FNS-388/46 for FY 1993 and beyond. Starting April 2009, ARRA SNAP Issuance was 15.27% of total issuance in FY 2009; 16.38% of total issuance in FY 2010; 16.55% of total issuance in FY 2011, and 10.95% of total issuance in FY 2012; 7.79% of total issuance in FY 2013;  for FY 2014, it was 100% of total issuance from October 1-15 and 7.05% of total issuance from October 16-31 in FY 2014.
3. SF-269/SF-425 data are reported quarterly.
4. Prior to FY 2011, Nutrition Education expenditures were included in State Administrative Expenses. 
5. Includes Other Costs (e.g., Benefit and Retailer Redemption and Monitoring, Payment Accuracy, EBT Systems, Program Evaluation and Modernization, Program Access, Health and Nutrition Pilot Projects.)
6. Supplemental Nutrition Assistance Program (SNAP) formerly known as the Food Stamp Program (prior to FY 2009).</t>
  </si>
  <si>
    <r>
      <t xml:space="preserve">Storage, Transportation, Commodity Admin, Food Losses </t>
    </r>
    <r>
      <rPr>
        <b/>
        <vertAlign val="superscript"/>
        <sz val="8"/>
        <rFont val="Arial"/>
        <family val="2"/>
      </rPr>
      <t>4/</t>
    </r>
  </si>
  <si>
    <r>
      <t xml:space="preserve">CSFP Other Costs </t>
    </r>
    <r>
      <rPr>
        <b/>
        <vertAlign val="superscript"/>
        <sz val="8"/>
        <rFont val="Arial"/>
        <family val="2"/>
      </rPr>
      <t>6/</t>
    </r>
  </si>
  <si>
    <t>1. Expenditures include cash payments, entitlement commodities and cash-in-lieu, and bonus and TEFAP commodities.
2. Includes all entitlement and bonus food cost. 
3. Includes data reported for quarterly Administrative Cost (FNS-667) and SF-425 for discretionary grants: TEFAP Farm to Food Bank Projects; TEFAP General Infrastructure; TEFAP Rural Infrastructure; TEFAP Supplemental Funding; Trade Mitigation Administrative Funds; Pandemic Family First Act; Pandemic CARES Act; Pandemic CRRSAA; Pandemic Build Back Better Grants; Pandemic ARPA Reach and Resiliency Grants.
4. 2009 ARRA SNAP Issuance is included in KD29a column 1;  WIC Contingency funds (FY 2009 only) are included in KD29a column 3. 
5. Interim Financial Admin. data are from FNS-153.  Final data from SF-269/SF-425.</t>
  </si>
  <si>
    <t>1. Expenditures include entitlement commodities and cash-in-lieu, and bonus and TEFAP commodities.
2. Nutrition family assistance grants in lieu of SNAP are provided to Puerto Rico ($2,815.6 billion for FY2023 and $2,915.6 billion for FY2024), Northern Marianas ($34.0 million for FY2023 and $34.8 million for FY2024), and American Samoa ($11.3 million in FY2023 and $11.7 million for FY2024). 
3. Includes Food, Nutrition Services and Administration (NSA) and Other Costs.  See Table 21 for detailed description of Other Costs.              
4. Interim Financial Admin. data are from FNS-153.  Final data from SF-269/SF-425.
5. The Nutrition Program for the Elderly (NPE) was transferred to the Agency on Aging (DHHS) in FY 2003 and renamed the Nutrition Services Incentive Program (NSIP).  FNS operations are limited to commodity donation.</t>
  </si>
  <si>
    <t xml:space="preserve">1. TEFAP foods distributed through nonprofit local emergency feeding organizations. Includes Bonus and Entitlement foods. Administrative cost is excluded. Food cost calculations (technical updates/validation as well as coding corrections) were updated in September 2024, which affected program costs reported prior to June 2024.
</t>
  </si>
  <si>
    <t xml:space="preserve">1. FNS-155/PCIMS/WBSCM data except as noted.
2. FNS-152 data; includes value of bonus and free foods. Food cost calculations (technical updates/validation as well as coding corrections) were updated in September 2024, which affected program costs reported for FY11-FY24/June.
3. TEFAP foods distributed through nonprofit local emergency feeding organizations. Includes Bonus and Entitlement foods. Administrative cost is excluded.
</t>
  </si>
  <si>
    <t xml:space="preserve">1. FNS-155/PCIMS/WBSCM data. BOP = Bureau of Federal Prisons. VAA = Veterans Affairs Administration.  
2. FNS-153 data; includes value of bonus and free foods. Food cost calculations (technical updates/validation as well as coding corrections) were updated in September 2024, which affected program costs reported for FY17-FY24/June.
</t>
  </si>
  <si>
    <t xml:space="preserve">1. Data from FNS-153 (includes WIC and elderly components). Food cost calculations (technical updates/validation as well as coding corrections) were updated in September 2024, which affected program costs reported for FY17-FY24/June.
2. Data from FNS-152 and FNS-155/PCIMS/WBSCM. Food cost calculations (technical updates/validation as well as coding corrections) were updated in September 2024, which affected program costs reported for FY11-FY24/June.
3. Data from FNS-52. BOP = Bureau of Federal Prisons. VAA = Veterans Affairs Administration.
4. NSIP (NPE) appropriation transferred to HHS in FY 2003. FNS continues to procure commodities on behalf of State Agencies.
5. Total entitlement cost based on earnings (meals times rate) rather than food cost plus cash-in-lieu. (SF-269 no longer reported starting in FY 98).
</t>
  </si>
  <si>
    <t>1. Includes needy families in the former Trust Territories (the Marshall Islands)--FY 1989 through FY 1995 only.
2. FNS-152 data; participation totals are averaged. Food cost calculations (technical updates/validation as well as coding corrections) were updated in September 2024, which affected program costs reported for FY11-FY24/June.
3. Data are national level only; they are not available prior to FY 1996.
4. Includes data reported on SF-425 for the following discretionary grants: FDPIR Produce Training; FDPIR Nutrition Education Symposium; FDPIR Food Package Review Workgroup Strategic Planning; FDPIR Infrastructure; FDPIR Infrastructure; FDPIR Nutrition Paraprofessional Training Project; FDPIR Nutrition Education Grant Program (1-yr &amp; 2-Year); Pandemic CARES Act FDPIR Facility Improvement and Equipment Grants; Pandemic CARES Act FDPIR Supplemental Administrative Grants.</t>
  </si>
  <si>
    <t xml:space="preserve">1. Excludes USDA bonus foods.
2. Includes Food, Nutrition Services and Administration (NSA), and WIC Other Costs.  See Table 21 for detailed description of WIC Other Costs.  It also includes Farmers Market total federal outlays and unliquidated obligations (costs for current fiscal year are not reported until February of the following fiscal year).   
3. Consists of 2 components: Women/Infants/Children and Elderly. Interim Financial Admin. data are from FNS-153. Final data are from SF-269. Food cost calculations were updated in September 2024, which affected program costs reported for FY17-FY24/June.
4. The Nutrition Program for the Elderly (NPE) was transferred to the Agency on Aging (DHHS) in FY 2003 and renamed the Nutrition Services Incentive Program (NSIP).  FNS operations are limited to commodity donation. IR (FDPIR), DF (Disaster Feeding), SK (Soup Kitchens), FB (Food Banks), TE (TEFAP). Food cost calculations (technical updates/validation as well as coding corrections) were updated in September 2024, which affected program costs reported for CSFP FY17-FY24/June and for FDPIR FY11-FY24/June.
5. Nutrition family assistance grants in lieu of SNAP are provided to Puerto Rico ($2,815.6 billion for FY2023 and $2,915.6 billion for FY2024), Northern Marianas ($34.0 million for FY2023 and $34.8 million for FY2024), and American Samoa ($11.3 million in FY2023 and $11.7 million for FY2024). </t>
  </si>
  <si>
    <t>1. FNS-153 data. Totals are averaged.
2. Value of entitlement foods only. Food cost per person excludes value of free and bonus foods. Food cost calculations (technical updates/validation as well as coding corrections) were updated in September 2024, which affected program costs reported for FY17-FY24/June.
3. Interim Financial Admin. data are from FNS-153. Final data are from SF-269/SF-425. 
4. Includes storage and transportation, commodity administration, and food losses. Current FY data is estimated. Data are national level only; they are not available prior to FY 1996.
5. Represents women, infants, and children participants.
6. Includes data reported on SF-425 for Pandemic CRRSAA Supplemental Administrative Grants and ARPA Additional Caseload Administrative Grants.</t>
  </si>
  <si>
    <t xml:space="preserve">1. Data provided prior to January Keydata are fragmentary for the current fiscal year. These elements are reported 90 days after the close of the reporting period.
2. Participation data are estimated based on average daily meals served.
</t>
  </si>
  <si>
    <r>
      <t xml:space="preserve">SSO Meals </t>
    </r>
    <r>
      <rPr>
        <b/>
        <vertAlign val="superscript"/>
        <sz val="8"/>
        <rFont val="Arial"/>
        <family val="2"/>
      </rPr>
      <t>1/</t>
    </r>
  </si>
  <si>
    <r>
      <t xml:space="preserve">SSO Breakfasts </t>
    </r>
    <r>
      <rPr>
        <b/>
        <vertAlign val="superscript"/>
        <sz val="8"/>
        <rFont val="Arial"/>
        <family val="2"/>
      </rPr>
      <t>1/</t>
    </r>
  </si>
  <si>
    <r>
      <t xml:space="preserve">All Paid </t>
    </r>
    <r>
      <rPr>
        <b/>
        <vertAlign val="superscript"/>
        <sz val="8"/>
        <rFont val="Arial"/>
        <family val="2"/>
      </rPr>
      <t>2/</t>
    </r>
  </si>
  <si>
    <r>
      <t xml:space="preserve">Total Program Cost </t>
    </r>
    <r>
      <rPr>
        <b/>
        <vertAlign val="superscript"/>
        <sz val="8"/>
        <rFont val="Arial"/>
        <family val="2"/>
      </rPr>
      <t>3/</t>
    </r>
  </si>
  <si>
    <r>
      <t xml:space="preserve">Average Daily Breakfasts Total Program </t>
    </r>
    <r>
      <rPr>
        <b/>
        <vertAlign val="superscript"/>
        <sz val="8"/>
        <rFont val="Arial"/>
        <family val="2"/>
      </rPr>
      <t>2/</t>
    </r>
  </si>
  <si>
    <r>
      <t xml:space="preserve">Days of Operation </t>
    </r>
    <r>
      <rPr>
        <b/>
        <vertAlign val="superscript"/>
        <sz val="8"/>
        <rFont val="Arial"/>
        <family val="2"/>
      </rPr>
      <t>4/</t>
    </r>
  </si>
  <si>
    <t>Average Participation Per Day</t>
  </si>
  <si>
    <r>
      <t xml:space="preserve">Reduced </t>
    </r>
    <r>
      <rPr>
        <b/>
        <vertAlign val="superscript"/>
        <sz val="8"/>
        <rFont val="Arial"/>
        <family val="2"/>
      </rPr>
      <t>1/</t>
    </r>
  </si>
  <si>
    <r>
      <t xml:space="preserve">Paid </t>
    </r>
    <r>
      <rPr>
        <b/>
        <vertAlign val="superscript"/>
        <sz val="8"/>
        <rFont val="Arial"/>
        <family val="2"/>
      </rPr>
      <t>1/</t>
    </r>
  </si>
  <si>
    <r>
      <t xml:space="preserve">SSO Lunches, Suppers and Snacks Earnings </t>
    </r>
    <r>
      <rPr>
        <b/>
        <vertAlign val="superscript"/>
        <sz val="8"/>
        <rFont val="Arial"/>
        <family val="2"/>
      </rPr>
      <t>4/</t>
    </r>
  </si>
  <si>
    <r>
      <t xml:space="preserve">Total Cash </t>
    </r>
    <r>
      <rPr>
        <b/>
        <vertAlign val="superscript"/>
        <sz val="8"/>
        <rFont val="Arial"/>
        <family val="2"/>
      </rPr>
      <t>5/</t>
    </r>
  </si>
  <si>
    <r>
      <t xml:space="preserve">Comm. &amp; Cash-In-Lieu (Entitlement) </t>
    </r>
    <r>
      <rPr>
        <b/>
        <vertAlign val="superscript"/>
        <sz val="8"/>
        <rFont val="Arial"/>
        <family val="2"/>
      </rPr>
      <t>6/</t>
    </r>
  </si>
  <si>
    <r>
      <t xml:space="preserve">Snacks Served in Area Eligible Schools &amp; Sites </t>
    </r>
    <r>
      <rPr>
        <b/>
        <vertAlign val="superscript"/>
        <sz val="8"/>
        <rFont val="Arial"/>
        <family val="2"/>
      </rPr>
      <t>5/</t>
    </r>
  </si>
  <si>
    <t xml:space="preserve">Average Participation Per Day </t>
  </si>
  <si>
    <r>
      <t>Paid</t>
    </r>
    <r>
      <rPr>
        <b/>
        <vertAlign val="superscript"/>
        <sz val="8"/>
        <rFont val="Arial"/>
        <family val="2"/>
      </rPr>
      <t xml:space="preserve"> 1/</t>
    </r>
  </si>
  <si>
    <t>1. Expenditures include cash payments, entitlement commodities and cash-in-lieu, and bonus and TEFAP commodities, based on data from the SF-269/through FY2010 and the FNS-777/FY2011 onward (reported quarterly).   Also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 (CN-F2S-GATHERING), Farm to School Regional Institute Grant (CN-F2S-REGINST), Culinary Institute of Child Nutrition (CN-ICN-CICN), CN Farm-to-School State Agency Grants (CN-F2S-SA), CN grants including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</si>
  <si>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Table 16c:  Monthly Summer Electronic Benefit Transfer Program for Children</t>
  </si>
  <si>
    <r>
      <t xml:space="preserve">Participation </t>
    </r>
    <r>
      <rPr>
        <b/>
        <vertAlign val="superscript"/>
        <sz val="8"/>
        <rFont val="Arial"/>
        <family val="2"/>
      </rPr>
      <t>1</t>
    </r>
  </si>
  <si>
    <r>
      <t xml:space="preserve">Benefits </t>
    </r>
    <r>
      <rPr>
        <b/>
        <vertAlign val="superscript"/>
        <sz val="8"/>
        <rFont val="Arial"/>
        <family val="2"/>
      </rPr>
      <t>2</t>
    </r>
  </si>
  <si>
    <r>
      <t>S-EBT  Administrative  Funds</t>
    </r>
    <r>
      <rPr>
        <b/>
        <vertAlign val="superscript"/>
        <sz val="8"/>
        <rFont val="Arial"/>
        <family val="2"/>
      </rPr>
      <t xml:space="preserve"> 3</t>
    </r>
  </si>
  <si>
    <r>
      <t xml:space="preserve">Other Costs </t>
    </r>
    <r>
      <rPr>
        <b/>
        <vertAlign val="superscript"/>
        <sz val="8"/>
        <rFont val="Arial"/>
        <family val="2"/>
      </rPr>
      <t>4</t>
    </r>
  </si>
  <si>
    <t xml:space="preserve">1. FNS-388 (SEBT) data. Totals are summed. This figure represents the number of children issued benefits in a given month. This may be duplicative in instances where eligible children receive monthly benefit allotments instead of lump-sum benefit allotments
2. ITOs distributing S-EBT benefits using a WIC-like model report benefit issuances on a quarterly SF-425 financial status report.                                                                                                                                                           
3. S-EBT Administrative funds data displayed represents the Federal share of administrative expenditures as reported to FNS on the FNS-778/SF-425 SEBT.                                                      
4. Includes data reported on the SF-425 quarterly report for the Summer EBT Technology (SET) Grants.                                                                                             
5. For States and ITOs with approved waivers, benefits intended for the Summer 2024 operational period may be issued in FY 2025. Participation data displayed in Column B of this table will align with the month during which benefits were issued. Cost data related to FY24 benefits issued in FY 2025 will be displayed as September data in Colum C of this table.                         </t>
  </si>
  <si>
    <t>16c S-EBT-$</t>
  </si>
  <si>
    <t>Monthly Summer Electronic Benefit Transfer Program for Children</t>
  </si>
  <si>
    <t>2. The September number will continue to change until all multi-year grants of that source year are closed out.  FY 2025 WIC Other Costs include appropriation levels for the following:  Program Evaluation &amp; Monitoring ($12M), Technical Assistance ($400,000), Federal Admin and Oversight ($32.590M), and UPC Database ($1M). Also includes all WIC Pandemic grant outlays and unliquidated obligations.</t>
  </si>
  <si>
    <t>U.S. Summary,  FY 2025 - FY 2026</t>
  </si>
  <si>
    <t>November 2025</t>
  </si>
  <si>
    <t>--</t>
  </si>
  <si>
    <t>National Data Bank Version 8.2 PRELOAD - U.S. Summary</t>
  </si>
  <si>
    <t>FY 2025</t>
  </si>
  <si>
    <t>Total 2 Months</t>
  </si>
  <si>
    <t>Generated from National Data Bank Version 8.2 PUBLIC on 02/13/2026</t>
  </si>
  <si>
    <t>National Data Bank Version 8.2 PUBLIC - U.S. Summary</t>
  </si>
  <si>
    <t>National Data Bank Version 8.2 PUBLIC- U.S. Summary</t>
  </si>
  <si>
    <t>National Data Bank Version 8.2 PPUBLIC- U.S. Summary</t>
  </si>
  <si>
    <t>National Data Bank Version 8.2PUBLIC - U.S. Summary</t>
  </si>
  <si>
    <t>1. Effective FY20, "Total Participation" (Households and Persons) excludes the counts of participation for NAP Relief Grant, Disaster FNS-388(PR), and Disaster Supplements. The participation data reflected in those categories are a subset of the “Regular Ongoing” participation category. Total participation counts are averaged.</t>
  </si>
  <si>
    <t xml:space="preserve">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    </t>
  </si>
  <si>
    <r>
      <t>SSO Lunches</t>
    </r>
    <r>
      <rPr>
        <b/>
        <vertAlign val="superscript"/>
        <sz val="8"/>
        <rFont val="Arial"/>
        <family val="2"/>
      </rPr>
      <t xml:space="preserve"> 2/</t>
    </r>
  </si>
  <si>
    <r>
      <t xml:space="preserve">Average Daily Afterschool Snacks </t>
    </r>
    <r>
      <rPr>
        <b/>
        <vertAlign val="superscript"/>
        <sz val="8"/>
        <rFont val="Arial"/>
        <family val="2"/>
      </rPr>
      <t>2/, 3/</t>
    </r>
  </si>
  <si>
    <r>
      <t xml:space="preserve">Average Daily Lunches </t>
    </r>
    <r>
      <rPr>
        <b/>
        <vertAlign val="superscript"/>
        <sz val="8"/>
        <rFont val="Arial"/>
        <family val="2"/>
      </rPr>
      <t>2/, 3/</t>
    </r>
  </si>
  <si>
    <t>1. School districts receive additional Sec. 4 reimbursement when they serve 60% or more of children free or reduced price lunches.
2. Totals are averaged; fiscal year computations are based on October thru May plus September.                                                                                                                                                                                3. Includes SSO average daily meals. Average daily SSO meal reporting requirement for non-congregate meal service will not be fully implemented by all states until FY 2026.  
4. NSLP/SBP days of operation; sum excludes July and August.
5. All 'AREA ELIGIBLE' schools and sites receive free snacks. 'AREA ELIGIBLE' means a school or site located in the attendance area of a school in which at least 50% of the enrolled children are eligible for free or reduced price meals.</t>
  </si>
  <si>
    <t xml:space="preserve">1. General assistance for all meals served, including full-price (paid).
2. School districts receive additional Section 4 reimbursements when they serve 60% or more of the children free or reduced meals.                                                                                                                   
3. Beginning October 1, 2012, school districts receive an additional 6 cents per meal reimbursement when they meet meal pattern requirements under the Healthy Hunger Free Kids Act of 2010.
4. The FNS-10 (Report of School Program Operations) report was revised and implemented beginning in FY 2025 to capture data related to SSO meals and meal service options separately from NSLP/SBP meals.                                                                                                                                                   
5. Based on earnings (meals x reimbursement rates). Includes earnings for Section 4, Section 11, and meal supplements served under Section 17A and earnings for SSO lunches, suppers and snacks.
6. Based on FNS-155/PCIMS/WBSCM data plus Kansas cash-in-lieu (earnings).
</t>
  </si>
  <si>
    <r>
      <t xml:space="preserve">Total </t>
    </r>
    <r>
      <rPr>
        <b/>
        <vertAlign val="superscript"/>
        <sz val="8"/>
        <rFont val="Arial"/>
        <family val="2"/>
      </rPr>
      <t>2/, 3/</t>
    </r>
  </si>
  <si>
    <t>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t>
  </si>
  <si>
    <r>
      <t xml:space="preserve">SSO Breakfasts </t>
    </r>
    <r>
      <rPr>
        <b/>
        <vertAlign val="superscript"/>
        <sz val="8"/>
        <rFont val="Arial"/>
        <family val="2"/>
      </rPr>
      <t>2/</t>
    </r>
  </si>
  <si>
    <r>
      <t>Days of Operation</t>
    </r>
    <r>
      <rPr>
        <b/>
        <vertAlign val="superscript"/>
        <sz val="8"/>
        <rFont val="Arial"/>
        <family val="2"/>
      </rPr>
      <t xml:space="preserve"> 3/</t>
    </r>
  </si>
  <si>
    <t>1. The FNS-10 (Report of School Program Operations) report was revised and implemented beginning in FY 2025 to capture data related to SSO meals and meal service options separately from NSLP/SBP meals.                                                                                                                                                                                                                                                                                                                                                              
2. Totals are averaged; fiscal year computations are based on October thru May plus September.  Includes average daily SSO breakfasts. Average daily SSO meal reporting requirement for non-congregate meal service will not be fully implemented by all states until FY 2026.     
3. NSLP/SBP days of operation; sum excludes July and August.</t>
  </si>
  <si>
    <t xml:space="preserve">1. The FNS-10 (Report of School Program Operations) report was revised and implemented beginning in FY 2025 to capture data related to SSO meals and meal service options separately from NSLP/SBP meals.                                                                                                                                                                                                                                                                                                                                                                                                     
2. Refers to full-price (paid) meals served in regular and severe-need schools.
3. Based on earnings (meals x reimbursement rates).
</t>
  </si>
  <si>
    <t xml:space="preserve">1. The FNS-10 (Report of School Program Operations) report was revised and implemented beginning in FY 2025 to capture data related to SSO meals and meal service options separately from NSLP/SBP meals.     </t>
  </si>
  <si>
    <t>1. Does not include bonus commodities. Includes SSO Meals.
2. Data from the SF-269/through FY2010 and the FNS-777/FY2011 onward (reported quarterly).
3.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Child Nutrition Procurement Practices in Schools Meals Training Developmen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Gathering(CN-F2S-GATHERING), National School Lunch Program Equipment Grant v5(CN-NSLPE-v5), CN Summer Food Demonstration Grant(CN-SFSP-DEMO), Farm to School Regional Institute Grant(CN-F2S-REGINST), Culinary Institute of Child Nutrition (CN-ICN-CICN), CN grants including CN Farm-to-School State Agency Grants (CN-F2S-SA),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Healthy Hunger Free Kids Act Administration (CN-HHFKA-ADM) , Farm to School (CN-F2S-Impl/Plan), Farm to School Team (CN-F2S-TEAM), Farm to School Support Services (CN-F2S-SUPP),  NSLPE Equipment Grants, Second Round (CN-NSLPE2),  Farm to School Conference and Event Grants (CN-F2S-EVENT), National Food Service Management Institute - Chef's Move to School (CN-FSMI-CMTS), USDA Rural Child Poverty Nutrition Center (CN-OPS-RCPNC), Local Wellness Policy Surveillance System Cooperative Agreement (CN-OPS-LWPSS), Child Nutrition Professional Standards for All School Nutrition Employees (CN-PRO-STANDARD),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</si>
  <si>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r>
      <t xml:space="preserve">Enrollment </t>
    </r>
    <r>
      <rPr>
        <b/>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</si>
</sst>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4" x14ac:knownFonts="1">
    <font>
      <sz val="10"/>
      <name val="Arial"/>
    </font>
    <font>
      <sz val="8"/>
      <name val="Arial"/>
      <family val="2"/>
    </font>
    <font>
      <b/>
      <sz val="8"/>
      <name val="Arial"/>
      <family val="2"/>
    </font>
    <font>
      <b/>
      <vertAlign val="superscript"/>
      <sz val="8"/>
      <name val="Arial"/>
      <family val="2"/>
    </font>
    <font>
      <sz val="10"/>
      <name val="Arial"/>
      <family val="2"/>
    </font>
    <font>
      <b/>
      <i/>
      <sz val="8"/>
      <color theme="0"/>
      <name val="Arial"/>
      <family val="2"/>
    </font>
    <font>
      <b/>
      <i/>
      <sz val="5"/>
      <color indexed="9"/>
      <name val="Arial"/>
      <family val="2"/>
    </font>
    <font>
      <i/>
      <sz val="8"/>
      <name val="Arial"/>
      <family val="2"/>
    </font>
    <font>
      <b/>
      <sz val="5"/>
      <name val="Arial"/>
      <family val="2"/>
    </font>
    <font>
      <b/>
      <sz val="10"/>
      <name val="Arial"/>
      <family val="2"/>
    </font>
    <font>
      <i/>
      <sz val="10"/>
      <color indexed="40"/>
      <name val="Arial"/>
      <family val="2"/>
    </font>
    <font>
      <b/>
      <i/>
      <sz val="10"/>
      <color theme="0"/>
      <name val="Arial"/>
      <family val="2"/>
    </font>
    <font>
      <sz val="11"/>
      <name val="Calibri"/>
      <family val="2"/>
    </font>
    <font>
      <sz val="8"/>
      <color rgb="FF222222"/>
      <name val="Arial"/>
      <family val="2"/>
    </font>
  </fonts>
  <fills count="6">
    <fill>
      <patternFill patternType="none"/>
    </fill>
    <fill>
      <patternFill patternType="gray125"/>
    </fill>
    <fill>
      <patternFill patternType="solid">
        <fgColor theme="1"/>
      </patternFill>
    </fill>
    <fill>
      <patternFill patternType="solid">
        <fgColor theme="0" tint="-0.14996795556505021"/>
        <bgColor indexed="65"/>
      </patternFill>
    </fill>
    <fill>
      <patternFill patternType="solid">
        <fgColor theme="1"/>
      </patternFill>
    </fill>
    <fill>
      <patternFill patternType="solid">
        <fgColor theme="0" tint="-0.14993743705557422"/>
        <bgColor indexed="65"/>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cellStyleXfs>
  <cellXfs count="120">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1" xfId="0" applyFont="1" applyBorder="1"/>
    <xf numFmtId="0" fontId="2" fillId="0" borderId="0" xfId="0" applyFont="1" applyAlignment="1">
      <alignment horizontal="center"/>
    </xf>
    <xf numFmtId="0" fontId="2" fillId="0" borderId="1" xfId="0" applyFont="1" applyBorder="1"/>
    <xf numFmtId="0" fontId="2" fillId="0" borderId="1" xfId="0" applyFont="1" applyBorder="1" applyAlignment="1">
      <alignment horizontal="center"/>
    </xf>
    <xf numFmtId="0" fontId="1" fillId="0" borderId="1"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1" fillId="0" borderId="0" xfId="0" applyNumberFormat="1" applyFont="1" applyAlignment="1">
      <alignment horizontal="right"/>
    </xf>
    <xf numFmtId="0" fontId="2" fillId="0" borderId="4" xfId="0" applyFont="1" applyBorder="1" applyAlignment="1">
      <alignment horizontal="left"/>
    </xf>
    <xf numFmtId="3" fontId="2" fillId="0" borderId="4" xfId="0" applyNumberFormat="1" applyFont="1" applyBorder="1" applyAlignment="1">
      <alignment horizontal="right"/>
    </xf>
    <xf numFmtId="0" fontId="2" fillId="0" borderId="1" xfId="0" applyFont="1" applyBorder="1" applyAlignment="1">
      <alignment horizontal="left"/>
    </xf>
    <xf numFmtId="3" fontId="2" fillId="0" borderId="1" xfId="0" applyNumberFormat="1" applyFont="1" applyBorder="1" applyAlignment="1">
      <alignment horizontal="right"/>
    </xf>
    <xf numFmtId="4" fontId="1" fillId="0" borderId="0" xfId="0" applyNumberFormat="1" applyFont="1" applyAlignment="1">
      <alignment horizontal="right"/>
    </xf>
    <xf numFmtId="4" fontId="2" fillId="0" borderId="4" xfId="0" applyNumberFormat="1" applyFont="1" applyBorder="1" applyAlignment="1">
      <alignment horizontal="right"/>
    </xf>
    <xf numFmtId="4" fontId="2" fillId="0" borderId="1" xfId="0" applyNumberFormat="1" applyFont="1" applyBorder="1" applyAlignment="1">
      <alignment horizontal="right"/>
    </xf>
    <xf numFmtId="164" fontId="1" fillId="0" borderId="0" xfId="0" applyNumberFormat="1" applyFont="1" applyAlignment="1">
      <alignment horizontal="right"/>
    </xf>
    <xf numFmtId="3" fontId="1" fillId="0" borderId="1" xfId="0" applyNumberFormat="1" applyFont="1" applyBorder="1" applyAlignment="1">
      <alignment horizontal="left"/>
    </xf>
    <xf numFmtId="3" fontId="1" fillId="0" borderId="1" xfId="0" applyNumberFormat="1" applyFont="1" applyBorder="1" applyAlignment="1">
      <alignment horizontal="right"/>
    </xf>
    <xf numFmtId="164" fontId="2" fillId="0" borderId="4" xfId="0" applyNumberFormat="1" applyFont="1" applyBorder="1" applyAlignment="1">
      <alignment horizontal="right"/>
    </xf>
    <xf numFmtId="164" fontId="2" fillId="0" borderId="1" xfId="0" applyNumberFormat="1" applyFont="1" applyBorder="1" applyAlignment="1">
      <alignment horizontal="right"/>
    </xf>
    <xf numFmtId="164" fontId="1" fillId="0" borderId="1" xfId="0" applyNumberFormat="1" applyFont="1" applyBorder="1" applyAlignment="1">
      <alignment horizontal="right"/>
    </xf>
    <xf numFmtId="0" fontId="2" fillId="0" borderId="0" xfId="0" applyFont="1"/>
    <xf numFmtId="0" fontId="4" fillId="0" borderId="0" xfId="0" applyFont="1"/>
    <xf numFmtId="0" fontId="4" fillId="0" borderId="0" xfId="0" applyFont="1" applyAlignment="1">
      <alignment wrapText="1"/>
    </xf>
    <xf numFmtId="0" fontId="5" fillId="0" borderId="8" xfId="0" applyFont="1" applyBorder="1" applyAlignment="1">
      <alignment vertical="center"/>
    </xf>
    <xf numFmtId="0" fontId="7" fillId="0" borderId="0" xfId="0" applyFont="1" applyAlignment="1">
      <alignment horizontal="center"/>
    </xf>
    <xf numFmtId="0" fontId="1" fillId="0" borderId="0" xfId="0" applyFont="1" applyAlignment="1">
      <alignment horizont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3" fontId="1" fillId="0" borderId="6" xfId="0" applyNumberFormat="1" applyFont="1" applyBorder="1"/>
    <xf numFmtId="3" fontId="1" fillId="0" borderId="0" xfId="0" applyNumberFormat="1" applyFont="1"/>
    <xf numFmtId="3" fontId="1" fillId="0" borderId="8" xfId="0" applyNumberFormat="1" applyFont="1" applyBorder="1"/>
    <xf numFmtId="3" fontId="1" fillId="0" borderId="11"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12" xfId="0" applyNumberFormat="1" applyFont="1" applyBorder="1" applyAlignment="1">
      <alignment horizontal="right" vertical="center"/>
    </xf>
    <xf numFmtId="3" fontId="1" fillId="0" borderId="9" xfId="0" applyNumberFormat="1" applyFont="1" applyBorder="1" applyAlignment="1">
      <alignment horizontal="right" vertical="center"/>
    </xf>
    <xf numFmtId="0" fontId="2" fillId="0" borderId="6" xfId="0" applyFont="1" applyBorder="1"/>
    <xf numFmtId="3" fontId="2" fillId="0" borderId="4" xfId="0" applyNumberFormat="1" applyFont="1" applyBorder="1" applyAlignment="1">
      <alignment horizontal="right" vertical="center"/>
    </xf>
    <xf numFmtId="0" fontId="9" fillId="0" borderId="0" xfId="0" applyFont="1"/>
    <xf numFmtId="3" fontId="2" fillId="0" borderId="1" xfId="0" applyNumberFormat="1" applyFont="1" applyBorder="1" applyAlignment="1">
      <alignment horizontal="right" vertical="center"/>
    </xf>
    <xf numFmtId="3" fontId="1" fillId="0" borderId="6" xfId="0" applyNumberFormat="1" applyFont="1" applyBorder="1" applyAlignment="1">
      <alignment horizontal="right" vertical="center"/>
    </xf>
    <xf numFmtId="3" fontId="1" fillId="0" borderId="4" xfId="0" applyNumberFormat="1" applyFont="1" applyBorder="1" applyAlignment="1">
      <alignment horizontal="right" vertical="center"/>
    </xf>
    <xf numFmtId="3" fontId="1" fillId="0" borderId="8" xfId="0" applyNumberFormat="1" applyFont="1" applyBorder="1" applyAlignment="1">
      <alignment horizontal="right" vertical="center"/>
    </xf>
    <xf numFmtId="3" fontId="1" fillId="0" borderId="7"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10" fillId="0" borderId="0" xfId="0" applyFont="1" applyAlignment="1">
      <alignment horizontal="center" vertical="center" wrapText="1"/>
    </xf>
    <xf numFmtId="3" fontId="2" fillId="0" borderId="0" xfId="0" applyNumberFormat="1" applyFont="1" applyAlignment="1">
      <alignment horizontal="right" vertical="center" wrapText="1"/>
    </xf>
    <xf numFmtId="3" fontId="2" fillId="0" borderId="1" xfId="0" applyNumberFormat="1" applyFont="1" applyBorder="1" applyAlignment="1">
      <alignment horizontal="right" vertical="center" wrapText="1"/>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xf>
    <xf numFmtId="3" fontId="1" fillId="0" borderId="4" xfId="0" applyNumberFormat="1" applyFont="1" applyBorder="1"/>
    <xf numFmtId="0" fontId="12" fillId="0" borderId="0" xfId="0" applyFont="1"/>
    <xf numFmtId="3" fontId="2" fillId="0" borderId="12" xfId="0" applyNumberFormat="1" applyFont="1" applyBorder="1" applyAlignment="1">
      <alignment horizontal="right" vertical="center"/>
    </xf>
    <xf numFmtId="3" fontId="2" fillId="0" borderId="9" xfId="0" applyNumberFormat="1" applyFont="1" applyBorder="1" applyAlignment="1">
      <alignment horizontal="right" vertical="center"/>
    </xf>
    <xf numFmtId="3" fontId="12" fillId="0" borderId="0" xfId="0" applyNumberFormat="1" applyFont="1"/>
    <xf numFmtId="3" fontId="2" fillId="0" borderId="8" xfId="0" applyNumberFormat="1" applyFont="1" applyBorder="1" applyAlignment="1">
      <alignment horizontal="right" vertical="center"/>
    </xf>
    <xf numFmtId="1" fontId="12" fillId="0" borderId="0" xfId="0" applyNumberFormat="1" applyFont="1" applyAlignment="1">
      <alignment horizontal="right" vertical="center"/>
    </xf>
    <xf numFmtId="1" fontId="12" fillId="0" borderId="0" xfId="0" applyNumberFormat="1" applyFont="1" applyAlignment="1">
      <alignment horizontal="right" vertical="center" wrapText="1"/>
    </xf>
    <xf numFmtId="0" fontId="1" fillId="0" borderId="8" xfId="0" applyFont="1" applyBorder="1" applyAlignment="1">
      <alignment horizontal="left"/>
    </xf>
    <xf numFmtId="0" fontId="1" fillId="0" borderId="12" xfId="0" applyFont="1" applyBorder="1" applyAlignment="1">
      <alignment horizontal="right"/>
    </xf>
    <xf numFmtId="0" fontId="1" fillId="0" borderId="9" xfId="0" applyFont="1" applyBorder="1" applyAlignment="1">
      <alignment horizontal="right"/>
    </xf>
    <xf numFmtId="3" fontId="1" fillId="0" borderId="0" xfId="0" applyNumberFormat="1" applyFont="1" applyAlignment="1">
      <alignment horizontal="right" vertical="top"/>
    </xf>
    <xf numFmtId="0" fontId="1" fillId="0" borderId="0" xfId="0" applyFont="1" applyAlignment="1">
      <alignment vertical="top"/>
    </xf>
    <xf numFmtId="164" fontId="1" fillId="0" borderId="0" xfId="0" applyNumberFormat="1" applyFont="1" applyAlignment="1">
      <alignment horizontal="right" vertical="top"/>
    </xf>
    <xf numFmtId="3" fontId="1" fillId="0" borderId="1" xfId="0" applyNumberFormat="1" applyFont="1" applyBorder="1" applyAlignment="1">
      <alignment horizontal="right" vertical="top"/>
    </xf>
    <xf numFmtId="1" fontId="1" fillId="0" borderId="0" xfId="0" applyNumberFormat="1" applyFont="1" applyAlignment="1">
      <alignment horizontal="right" vertical="top"/>
    </xf>
    <xf numFmtId="0" fontId="1" fillId="0" borderId="4" xfId="0" applyFont="1" applyBorder="1"/>
    <xf numFmtId="0" fontId="2" fillId="0" borderId="10" xfId="0" applyFont="1" applyBorder="1" applyAlignment="1">
      <alignment horizontal="center" vertical="center" wrapText="1"/>
    </xf>
    <xf numFmtId="14" fontId="1" fillId="0" borderId="0" xfId="0" applyNumberFormat="1" applyFont="1" applyAlignment="1">
      <alignment horizontal="right"/>
    </xf>
    <xf numFmtId="3" fontId="0" fillId="0" borderId="0" xfId="0" applyNumberFormat="1"/>
    <xf numFmtId="0" fontId="1" fillId="0" borderId="0" xfId="0" applyFont="1" applyAlignment="1">
      <alignment horizontal="center"/>
    </xf>
    <xf numFmtId="0" fontId="1" fillId="0" borderId="4" xfId="0" applyFont="1" applyBorder="1"/>
    <xf numFmtId="0" fontId="1" fillId="0" borderId="1" xfId="0" applyFont="1" applyBorder="1"/>
    <xf numFmtId="0" fontId="1" fillId="0" borderId="0" xfId="0" applyFont="1" applyAlignment="1">
      <alignment horizontal="left" vertical="top"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xf>
    <xf numFmtId="0" fontId="9" fillId="0" borderId="0" xfId="0" applyFont="1" applyAlignment="1">
      <alignment horizontal="center"/>
    </xf>
    <xf numFmtId="0" fontId="2" fillId="0" borderId="1" xfId="0" applyFont="1" applyBorder="1" applyAlignment="1">
      <alignment horizontal="center"/>
    </xf>
    <xf numFmtId="0" fontId="9" fillId="0" borderId="1"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left" wrapText="1"/>
    </xf>
    <xf numFmtId="0" fontId="2" fillId="3" borderId="0" xfId="0" applyFont="1" applyFill="1" applyAlignment="1">
      <alignment horizontal="center" vertical="center"/>
    </xf>
    <xf numFmtId="0" fontId="9" fillId="3" borderId="1" xfId="0" applyFont="1" applyFill="1" applyBorder="1" applyAlignment="1">
      <alignment horizontal="center" vertical="center"/>
    </xf>
    <xf numFmtId="0" fontId="5"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12" xfId="0" applyFont="1" applyBorder="1" applyAlignment="1">
      <alignment horizontal="right" vertical="center" wrapText="1"/>
    </xf>
    <xf numFmtId="0" fontId="9" fillId="0" borderId="9" xfId="0" applyFont="1" applyBorder="1" applyAlignment="1">
      <alignment horizontal="right" vertical="center" wrapText="1"/>
    </xf>
    <xf numFmtId="0" fontId="2" fillId="3" borderId="11"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xf numFmtId="0" fontId="1" fillId="0" borderId="0" xfId="0" applyFont="1" applyAlignment="1">
      <alignment horizontal="left"/>
    </xf>
    <xf numFmtId="0" fontId="4" fillId="0" borderId="0" xfId="0" applyFont="1" applyAlignment="1">
      <alignment horizontal="left"/>
    </xf>
    <xf numFmtId="0" fontId="2" fillId="5" borderId="11" xfId="0" applyFont="1" applyFill="1" applyBorder="1" applyAlignment="1">
      <alignment horizontal="center"/>
    </xf>
    <xf numFmtId="0" fontId="2" fillId="5" borderId="0" xfId="0" applyFont="1" applyFill="1" applyAlignment="1">
      <alignment horizontal="center" vertical="center"/>
    </xf>
    <xf numFmtId="0" fontId="9" fillId="5" borderId="1" xfId="0" applyFont="1" applyFill="1" applyBorder="1" applyAlignment="1">
      <alignment horizontal="center" vertical="center"/>
    </xf>
    <xf numFmtId="0" fontId="5" fillId="4" borderId="11" xfId="0" applyFont="1" applyFill="1" applyBorder="1" applyAlignment="1">
      <alignment horizontal="center" vertical="center"/>
    </xf>
    <xf numFmtId="0" fontId="11" fillId="4" borderId="11" xfId="0" applyFont="1" applyFill="1" applyBorder="1" applyAlignment="1">
      <alignment horizontal="center" vertical="center"/>
    </xf>
    <xf numFmtId="0" fontId="2" fillId="5" borderId="0" xfId="0" applyFont="1" applyFill="1" applyAlignment="1">
      <alignment horizontal="center"/>
    </xf>
    <xf numFmtId="0" fontId="5" fillId="4" borderId="1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6" xfId="0" applyFont="1" applyFill="1" applyBorder="1" applyAlignment="1">
      <alignment horizontal="center" vertical="center"/>
    </xf>
    <xf numFmtId="0" fontId="1" fillId="0" borderId="4" xfId="0" applyFont="1" applyBorder="1" applyAlignment="1">
      <alignment horizontal="center"/>
    </xf>
    <xf numFmtId="0" fontId="4" fillId="0" borderId="4" xfId="0" applyFont="1" applyBorder="1"/>
    <xf numFmtId="0" fontId="13"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vertical="top"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5"/>
  <sheetViews>
    <sheetView showGridLines="0" tabSelected="1" zoomScaleNormal="100" workbookViewId="0">
      <selection activeCell="A14" sqref="A14:C14"/>
    </sheetView>
  </sheetViews>
  <sheetFormatPr defaultRowHeight="12.75" x14ac:dyDescent="0.2"/>
  <cols>
    <col min="1" max="1" width="31.42578125" customWidth="1"/>
    <col min="2" max="2" width="60" customWidth="1"/>
    <col min="3" max="3" width="30" customWidth="1"/>
  </cols>
  <sheetData>
    <row r="1" spans="1:3" ht="24" customHeight="1" x14ac:dyDescent="0.2"/>
    <row r="2" spans="1:3" ht="24" customHeight="1" x14ac:dyDescent="0.2"/>
    <row r="3" spans="1:3" ht="12" customHeight="1" x14ac:dyDescent="0.2">
      <c r="A3" s="75" t="s">
        <v>0</v>
      </c>
      <c r="B3" s="75"/>
      <c r="C3" s="75"/>
    </row>
    <row r="4" spans="1:3" ht="12" customHeight="1" x14ac:dyDescent="0.2">
      <c r="A4" s="75" t="s">
        <v>1</v>
      </c>
      <c r="B4" s="75"/>
      <c r="C4" s="75"/>
    </row>
    <row r="5" spans="1:3" ht="24" customHeight="1" x14ac:dyDescent="0.2"/>
    <row r="6" spans="1:3" ht="24" customHeight="1" x14ac:dyDescent="0.2"/>
    <row r="7" spans="1:3" ht="24" customHeight="1" x14ac:dyDescent="0.2"/>
    <row r="8" spans="1:3" ht="24" customHeight="1" x14ac:dyDescent="0.2">
      <c r="A8" s="75" t="s">
        <v>416</v>
      </c>
      <c r="B8" s="75"/>
      <c r="C8" s="75"/>
    </row>
    <row r="9" spans="1:3" ht="24" customHeight="1" x14ac:dyDescent="0.2">
      <c r="A9" s="75" t="s">
        <v>422</v>
      </c>
      <c r="B9" s="75"/>
      <c r="C9" s="75"/>
    </row>
    <row r="10" spans="1:3" ht="24" customHeight="1" x14ac:dyDescent="0.2">
      <c r="A10" s="75" t="s">
        <v>417</v>
      </c>
      <c r="B10" s="75"/>
      <c r="C10" s="75"/>
    </row>
    <row r="11" spans="1:3" ht="24" customHeight="1" x14ac:dyDescent="0.2"/>
    <row r="12" spans="1:3" ht="24" customHeight="1" x14ac:dyDescent="0.2"/>
    <row r="13" spans="1:3" ht="24" customHeight="1" x14ac:dyDescent="0.2">
      <c r="A13" s="75" t="s">
        <v>333</v>
      </c>
      <c r="B13" s="75"/>
      <c r="C13" s="75"/>
    </row>
    <row r="14" spans="1:3" ht="24" customHeight="1" x14ac:dyDescent="0.2">
      <c r="A14" s="75" t="s">
        <v>2</v>
      </c>
      <c r="B14" s="75"/>
      <c r="C14" s="75"/>
    </row>
    <row r="15" spans="1:3" ht="24" customHeight="1" x14ac:dyDescent="0.2">
      <c r="A15" s="75" t="s">
        <v>3</v>
      </c>
      <c r="B15" s="75"/>
      <c r="C15" s="75"/>
    </row>
    <row r="16" spans="1:3" ht="24" customHeight="1" x14ac:dyDescent="0.2">
      <c r="A16" s="75" t="s">
        <v>4</v>
      </c>
      <c r="B16" s="75"/>
      <c r="C16" s="75"/>
    </row>
    <row r="17" spans="1:3" ht="24" customHeight="1" x14ac:dyDescent="0.2">
      <c r="A17" s="75" t="s">
        <v>5</v>
      </c>
      <c r="B17" s="75"/>
      <c r="C17" s="75"/>
    </row>
    <row r="18" spans="1:3" ht="12" customHeight="1" x14ac:dyDescent="0.2"/>
    <row r="19" spans="1:3" ht="12" customHeight="1" x14ac:dyDescent="0.2"/>
    <row r="20" spans="1:3" ht="7.5" customHeight="1" x14ac:dyDescent="0.2">
      <c r="A20" s="76"/>
      <c r="B20" s="76"/>
      <c r="C20" s="76"/>
    </row>
    <row r="21" spans="1:3" ht="12" customHeight="1" x14ac:dyDescent="0.2">
      <c r="A21" s="2" t="s">
        <v>6</v>
      </c>
      <c r="B21" s="3" t="s">
        <v>7</v>
      </c>
    </row>
    <row r="22" spans="1:3" ht="12" customHeight="1" x14ac:dyDescent="0.2">
      <c r="A22" s="1"/>
      <c r="B22" s="3" t="s">
        <v>8</v>
      </c>
    </row>
    <row r="23" spans="1:3" ht="18" customHeight="1" x14ac:dyDescent="0.2">
      <c r="A23" s="1"/>
      <c r="B23" s="3" t="s">
        <v>9</v>
      </c>
    </row>
    <row r="24" spans="1:3" ht="12" customHeight="1" x14ac:dyDescent="0.2">
      <c r="A24" s="1"/>
      <c r="B24" s="3" t="s">
        <v>10</v>
      </c>
    </row>
    <row r="25" spans="1:3" ht="7.5" customHeight="1" x14ac:dyDescent="0.2">
      <c r="A25" s="77"/>
      <c r="B25" s="77"/>
      <c r="C25" s="77"/>
    </row>
  </sheetData>
  <mergeCells count="12">
    <mergeCell ref="A25:C25"/>
    <mergeCell ref="A10:C10"/>
    <mergeCell ref="A13:C13"/>
    <mergeCell ref="A14:C14"/>
    <mergeCell ref="A15:C15"/>
    <mergeCell ref="A16:C16"/>
    <mergeCell ref="A17:C17"/>
    <mergeCell ref="A3:C3"/>
    <mergeCell ref="A4:C4"/>
    <mergeCell ref="A8:C8"/>
    <mergeCell ref="A9:C9"/>
    <mergeCell ref="A20:C20"/>
  </mergeCells>
  <phoneticPr fontId="0" type="noConversion"/>
  <pageMargins left="0.75" right="0.5" top="0.75" bottom="0.5" header="0.5" footer="0.2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37"/>
  <sheetViews>
    <sheetView showGridLines="0" workbookViewId="0">
      <selection sqref="A1:K1"/>
    </sheetView>
  </sheetViews>
  <sheetFormatPr defaultRowHeight="12.75" x14ac:dyDescent="0.2"/>
  <cols>
    <col min="1" max="8" width="11.42578125" customWidth="1"/>
    <col min="9" max="9" width="13.42578125" customWidth="1"/>
    <col min="10" max="12" width="11.42578125" customWidth="1"/>
  </cols>
  <sheetData>
    <row r="1" spans="1:12" ht="12" customHeight="1" x14ac:dyDescent="0.2">
      <c r="A1" s="83" t="s">
        <v>423</v>
      </c>
      <c r="B1" s="83"/>
      <c r="C1" s="83"/>
      <c r="D1" s="83"/>
      <c r="E1" s="83"/>
      <c r="F1" s="83"/>
      <c r="G1" s="83"/>
      <c r="H1" s="83"/>
      <c r="I1" s="83"/>
      <c r="J1" s="83"/>
      <c r="K1" s="83"/>
      <c r="L1" s="73">
        <v>46066</v>
      </c>
    </row>
    <row r="2" spans="1:12" ht="12" customHeight="1" x14ac:dyDescent="0.2">
      <c r="A2" s="85" t="s">
        <v>83</v>
      </c>
      <c r="B2" s="85"/>
      <c r="C2" s="85"/>
      <c r="D2" s="85"/>
      <c r="E2" s="85"/>
      <c r="F2" s="85"/>
      <c r="G2" s="85"/>
      <c r="H2" s="85"/>
      <c r="I2" s="85"/>
      <c r="J2" s="85"/>
      <c r="K2" s="85"/>
      <c r="L2" s="1"/>
    </row>
    <row r="3" spans="1:12" ht="24" customHeight="1" x14ac:dyDescent="0.2">
      <c r="A3" s="87" t="s">
        <v>50</v>
      </c>
      <c r="B3" s="82" t="s">
        <v>84</v>
      </c>
      <c r="C3" s="82"/>
      <c r="D3" s="80"/>
      <c r="E3" s="82" t="s">
        <v>198</v>
      </c>
      <c r="F3" s="82"/>
      <c r="G3" s="82"/>
      <c r="H3" s="80"/>
      <c r="I3" s="79" t="s">
        <v>400</v>
      </c>
      <c r="J3" s="79" t="s">
        <v>401</v>
      </c>
      <c r="K3" s="79" t="s">
        <v>402</v>
      </c>
      <c r="L3" s="81" t="s">
        <v>58</v>
      </c>
    </row>
    <row r="4" spans="1:12" ht="24" customHeight="1" x14ac:dyDescent="0.2">
      <c r="A4" s="88"/>
      <c r="B4" s="10" t="s">
        <v>77</v>
      </c>
      <c r="C4" s="10" t="s">
        <v>78</v>
      </c>
      <c r="D4" s="10" t="s">
        <v>55</v>
      </c>
      <c r="E4" s="10" t="s">
        <v>85</v>
      </c>
      <c r="F4" s="10" t="s">
        <v>199</v>
      </c>
      <c r="G4" s="10" t="s">
        <v>328</v>
      </c>
      <c r="H4" s="10" t="s">
        <v>55</v>
      </c>
      <c r="I4" s="89"/>
      <c r="J4" s="80"/>
      <c r="K4" s="80"/>
      <c r="L4" s="82"/>
    </row>
    <row r="5" spans="1:12" ht="12" customHeight="1" x14ac:dyDescent="0.2">
      <c r="A5" s="1"/>
      <c r="B5" s="76" t="str">
        <f>REPT("-",108)&amp;" Dollars "&amp;REPT("-",108)</f>
        <v>------------------------------------------------------------------------------------------------------------ Dollars ------------------------------------------------------------------------------------------------------------</v>
      </c>
      <c r="C5" s="76"/>
      <c r="D5" s="76"/>
      <c r="E5" s="76"/>
      <c r="F5" s="76"/>
      <c r="G5" s="76"/>
      <c r="H5" s="76"/>
      <c r="I5" s="76"/>
      <c r="J5" s="76"/>
      <c r="K5" s="76"/>
      <c r="L5" s="76"/>
    </row>
    <row r="6" spans="1:12" ht="12" customHeight="1" x14ac:dyDescent="0.2">
      <c r="A6" s="3" t="s">
        <v>420</v>
      </c>
    </row>
    <row r="7" spans="1:12" ht="12" customHeight="1" x14ac:dyDescent="0.2">
      <c r="A7" s="2" t="str">
        <f>"Oct "&amp;RIGHT(A6,4)-1</f>
        <v>Oct 2024</v>
      </c>
      <c r="B7" s="11">
        <v>1650810259.74</v>
      </c>
      <c r="C7" s="11">
        <v>59907700.020000003</v>
      </c>
      <c r="D7" s="11">
        <v>1710717959.76</v>
      </c>
      <c r="E7" s="11">
        <v>244267560.66999999</v>
      </c>
      <c r="F7" s="11">
        <v>7976911.54</v>
      </c>
      <c r="G7" s="11">
        <v>52071061.950000003</v>
      </c>
      <c r="H7" s="11">
        <v>304315534.16000003</v>
      </c>
      <c r="I7" s="11">
        <v>455873.89</v>
      </c>
      <c r="J7" s="11">
        <v>2015489367.8099999</v>
      </c>
      <c r="K7" s="11">
        <v>227208031.15000001</v>
      </c>
      <c r="L7" s="11">
        <v>2242697398.96</v>
      </c>
    </row>
    <row r="8" spans="1:12" ht="12" customHeight="1" x14ac:dyDescent="0.2">
      <c r="A8" s="2" t="str">
        <f>"Nov "&amp;RIGHT(A6,4)-1</f>
        <v>Nov 2024</v>
      </c>
      <c r="B8" s="11">
        <v>1270252316.8900001</v>
      </c>
      <c r="C8" s="11">
        <v>46702321.799999997</v>
      </c>
      <c r="D8" s="11">
        <v>1316954638.6900001</v>
      </c>
      <c r="E8" s="11">
        <v>187988472.15000001</v>
      </c>
      <c r="F8" s="11">
        <v>6135390.0599999996</v>
      </c>
      <c r="G8" s="11">
        <v>40081676.490000002</v>
      </c>
      <c r="H8" s="11">
        <v>234205538.69999999</v>
      </c>
      <c r="I8" s="11">
        <v>63599.56</v>
      </c>
      <c r="J8" s="11">
        <v>1551223776.95</v>
      </c>
      <c r="K8" s="11">
        <v>166285777.52000001</v>
      </c>
      <c r="L8" s="11">
        <v>1717509554.47</v>
      </c>
    </row>
    <row r="9" spans="1:12" ht="12" customHeight="1" x14ac:dyDescent="0.2">
      <c r="A9" s="2" t="str">
        <f>"Dec "&amp;RIGHT(A6,4)-1</f>
        <v>Dec 2024</v>
      </c>
      <c r="B9" s="11">
        <v>1162762899.7</v>
      </c>
      <c r="C9" s="11">
        <v>42008547.079999998</v>
      </c>
      <c r="D9" s="11">
        <v>1204771446.78</v>
      </c>
      <c r="E9" s="11">
        <v>171393424.93000001</v>
      </c>
      <c r="F9" s="11">
        <v>5611325.04</v>
      </c>
      <c r="G9" s="11">
        <v>36549922.5</v>
      </c>
      <c r="H9" s="11">
        <v>213554672.47</v>
      </c>
      <c r="I9" s="11">
        <v>51758.76</v>
      </c>
      <c r="J9" s="11">
        <v>1418377878.01</v>
      </c>
      <c r="K9" s="11">
        <v>131388936.08</v>
      </c>
      <c r="L9" s="11">
        <v>1549766814.0899999</v>
      </c>
    </row>
    <row r="10" spans="1:12" ht="12" customHeight="1" x14ac:dyDescent="0.2">
      <c r="A10" s="2" t="str">
        <f>"Jan "&amp;RIGHT(A6,4)</f>
        <v>Jan 2025</v>
      </c>
      <c r="B10" s="11">
        <v>1334260544.9400001</v>
      </c>
      <c r="C10" s="11">
        <v>48996951.619999997</v>
      </c>
      <c r="D10" s="11">
        <v>1383257496.5599999</v>
      </c>
      <c r="E10" s="11">
        <v>197947160.46000001</v>
      </c>
      <c r="F10" s="11">
        <v>6400923.04</v>
      </c>
      <c r="G10" s="11">
        <v>42168230.280000001</v>
      </c>
      <c r="H10" s="11">
        <v>246516313.78</v>
      </c>
      <c r="I10" s="11">
        <v>371713.62</v>
      </c>
      <c r="J10" s="11">
        <v>1630145523.96</v>
      </c>
      <c r="K10" s="11">
        <v>167575405.25</v>
      </c>
      <c r="L10" s="11">
        <v>1797720929.21</v>
      </c>
    </row>
    <row r="11" spans="1:12" ht="12" customHeight="1" x14ac:dyDescent="0.2">
      <c r="A11" s="2" t="str">
        <f>"Feb "&amp;RIGHT(A6,4)</f>
        <v>Feb 2025</v>
      </c>
      <c r="B11" s="11">
        <v>1381867803.23</v>
      </c>
      <c r="C11" s="11">
        <v>49347034.149999999</v>
      </c>
      <c r="D11" s="11">
        <v>1431214837.3800001</v>
      </c>
      <c r="E11" s="11">
        <v>201969978.02000001</v>
      </c>
      <c r="F11" s="11">
        <v>6690125.6200000001</v>
      </c>
      <c r="G11" s="11">
        <v>42910426.079999998</v>
      </c>
      <c r="H11" s="11">
        <v>251570529.72</v>
      </c>
      <c r="I11" s="11">
        <v>20179.93</v>
      </c>
      <c r="J11" s="11">
        <v>1682805547.03</v>
      </c>
      <c r="K11" s="11">
        <v>137008406.41</v>
      </c>
      <c r="L11" s="11">
        <v>1819813953.4400001</v>
      </c>
    </row>
    <row r="12" spans="1:12" ht="12" customHeight="1" x14ac:dyDescent="0.2">
      <c r="A12" s="2" t="str">
        <f>"Mar "&amp;RIGHT(A6,4)</f>
        <v>Mar 2025</v>
      </c>
      <c r="B12" s="11">
        <v>1405032058.1600001</v>
      </c>
      <c r="C12" s="11">
        <v>49216672.93</v>
      </c>
      <c r="D12" s="11">
        <v>1454248731.0899999</v>
      </c>
      <c r="E12" s="11">
        <v>205995843.96000001</v>
      </c>
      <c r="F12" s="11">
        <v>6733663.2800000003</v>
      </c>
      <c r="G12" s="11">
        <v>43766307.270000003</v>
      </c>
      <c r="H12" s="11">
        <v>256495814.50999999</v>
      </c>
      <c r="I12" s="11">
        <v>103039.27</v>
      </c>
      <c r="J12" s="11">
        <v>1710847584.8699999</v>
      </c>
      <c r="K12" s="11">
        <v>120744144.73</v>
      </c>
      <c r="L12" s="11">
        <v>1831591729.5999999</v>
      </c>
    </row>
    <row r="13" spans="1:12" ht="12" customHeight="1" x14ac:dyDescent="0.2">
      <c r="A13" s="2" t="str">
        <f>"Apr "&amp;RIGHT(A6,4)</f>
        <v>Apr 2025</v>
      </c>
      <c r="B13" s="11">
        <v>1513285810.3699999</v>
      </c>
      <c r="C13" s="11">
        <v>53954789.079999998</v>
      </c>
      <c r="D13" s="11">
        <v>1567240599.45</v>
      </c>
      <c r="E13" s="11">
        <v>221480691.18000001</v>
      </c>
      <c r="F13" s="11">
        <v>7290239.4400000004</v>
      </c>
      <c r="G13" s="11">
        <v>47089741.950000003</v>
      </c>
      <c r="H13" s="11">
        <v>275860672.56999999</v>
      </c>
      <c r="I13" s="11">
        <v>21526.18</v>
      </c>
      <c r="J13" s="11">
        <v>1843122798.2</v>
      </c>
      <c r="K13" s="11">
        <v>84220577.459999993</v>
      </c>
      <c r="L13" s="11">
        <v>1927343375.6600001</v>
      </c>
    </row>
    <row r="14" spans="1:12" ht="12" customHeight="1" x14ac:dyDescent="0.2">
      <c r="A14" s="2" t="str">
        <f>"May "&amp;RIGHT(A6,4)</f>
        <v>May 2025</v>
      </c>
      <c r="B14" s="11">
        <v>1445450458.78</v>
      </c>
      <c r="C14" s="11">
        <v>47907708.43</v>
      </c>
      <c r="D14" s="11">
        <v>1493358167.21</v>
      </c>
      <c r="E14" s="11">
        <v>211941103.71000001</v>
      </c>
      <c r="F14" s="11">
        <v>6900103.8799999999</v>
      </c>
      <c r="G14" s="11">
        <v>45185406.840000004</v>
      </c>
      <c r="H14" s="11">
        <v>264026614.43000001</v>
      </c>
      <c r="I14" s="11">
        <v>1764458.99</v>
      </c>
      <c r="J14" s="11">
        <v>1759149240.6300001</v>
      </c>
      <c r="K14" s="11">
        <v>53068841.789999999</v>
      </c>
      <c r="L14" s="11">
        <v>1812218082.4200001</v>
      </c>
    </row>
    <row r="15" spans="1:12" ht="12" customHeight="1" x14ac:dyDescent="0.2">
      <c r="A15" s="2" t="str">
        <f>"Jun "&amp;RIGHT(A6,4)</f>
        <v>Jun 2025</v>
      </c>
      <c r="B15" s="11">
        <v>275198560.48000002</v>
      </c>
      <c r="C15" s="11">
        <v>6036158.9199999999</v>
      </c>
      <c r="D15" s="11">
        <v>281234719.39999998</v>
      </c>
      <c r="E15" s="11">
        <v>39235588.789999999</v>
      </c>
      <c r="F15" s="11">
        <v>1236306.2</v>
      </c>
      <c r="G15" s="11">
        <v>6564159.7199999997</v>
      </c>
      <c r="H15" s="11">
        <v>47036054.710000001</v>
      </c>
      <c r="I15" s="11">
        <v>66695719.990000002</v>
      </c>
      <c r="J15" s="11">
        <v>394966494.10000002</v>
      </c>
      <c r="K15" s="11">
        <v>31471273.399999999</v>
      </c>
      <c r="L15" s="11">
        <v>426437767.5</v>
      </c>
    </row>
    <row r="16" spans="1:12" ht="12" customHeight="1" x14ac:dyDescent="0.2">
      <c r="A16" s="2" t="str">
        <f>"Jul "&amp;RIGHT(A6,4)</f>
        <v>Jul 2025</v>
      </c>
      <c r="B16" s="11">
        <v>41216225.950000003</v>
      </c>
      <c r="C16" s="11">
        <v>593605.43000000005</v>
      </c>
      <c r="D16" s="11">
        <v>41809831.380000003</v>
      </c>
      <c r="E16" s="11">
        <v>4900168.91</v>
      </c>
      <c r="F16" s="11">
        <v>179406.84</v>
      </c>
      <c r="G16" s="11">
        <v>998613.18</v>
      </c>
      <c r="H16" s="11">
        <v>6078188.9299999997</v>
      </c>
      <c r="I16" s="11">
        <v>40324767.840000004</v>
      </c>
      <c r="J16" s="11">
        <v>88212788.150000006</v>
      </c>
      <c r="K16" s="11">
        <v>177217341.685</v>
      </c>
      <c r="L16" s="11">
        <v>265430129.83500001</v>
      </c>
    </row>
    <row r="17" spans="1:12" ht="12" customHeight="1" x14ac:dyDescent="0.2">
      <c r="A17" s="2" t="str">
        <f>"Aug "&amp;RIGHT(A6,4)</f>
        <v>Aug 2025</v>
      </c>
      <c r="B17" s="11">
        <v>868674845.60000002</v>
      </c>
      <c r="C17" s="11">
        <v>30929326.449999999</v>
      </c>
      <c r="D17" s="11">
        <v>899604172.04999995</v>
      </c>
      <c r="E17" s="11">
        <v>121904868.95</v>
      </c>
      <c r="F17" s="11">
        <v>4343623.84</v>
      </c>
      <c r="G17" s="11">
        <v>24778336.77</v>
      </c>
      <c r="H17" s="11">
        <v>151026829.56</v>
      </c>
      <c r="I17" s="11">
        <v>2855313.75</v>
      </c>
      <c r="J17" s="11">
        <v>1053486315.36</v>
      </c>
      <c r="K17" s="11">
        <v>193729778.20500001</v>
      </c>
      <c r="L17" s="11">
        <v>1247216093.5650001</v>
      </c>
    </row>
    <row r="18" spans="1:12" ht="12" customHeight="1" x14ac:dyDescent="0.2">
      <c r="A18" s="2" t="str">
        <f>"Sep "&amp;RIGHT(A6,4)</f>
        <v>Sep 2025</v>
      </c>
      <c r="B18" s="11">
        <v>1704697133.4300001</v>
      </c>
      <c r="C18" s="11">
        <v>63285262.810000002</v>
      </c>
      <c r="D18" s="11">
        <v>1767982396.24</v>
      </c>
      <c r="E18" s="11">
        <v>251004024.24000001</v>
      </c>
      <c r="F18" s="11">
        <v>8153925.5599999996</v>
      </c>
      <c r="G18" s="11">
        <v>51056960.039999999</v>
      </c>
      <c r="H18" s="11">
        <v>310214909.83999997</v>
      </c>
      <c r="I18" s="11">
        <v>29126.22</v>
      </c>
      <c r="J18" s="11">
        <v>2078226432.3</v>
      </c>
      <c r="K18" s="11">
        <v>172826780.30000001</v>
      </c>
      <c r="L18" s="11">
        <v>2251053212.5999999</v>
      </c>
    </row>
    <row r="19" spans="1:12" ht="12" customHeight="1" x14ac:dyDescent="0.2">
      <c r="A19" s="12" t="s">
        <v>55</v>
      </c>
      <c r="B19" s="13">
        <v>14053508917.27</v>
      </c>
      <c r="C19" s="13">
        <v>498886078.72000003</v>
      </c>
      <c r="D19" s="13">
        <v>14552394995.99</v>
      </c>
      <c r="E19" s="13">
        <v>2060028885.97</v>
      </c>
      <c r="F19" s="13">
        <v>67651944.340000004</v>
      </c>
      <c r="G19" s="13">
        <v>433220843.06999999</v>
      </c>
      <c r="H19" s="13">
        <v>2560901673.3800001</v>
      </c>
      <c r="I19" s="13">
        <v>112757078</v>
      </c>
      <c r="J19" s="13">
        <v>17226053747.369999</v>
      </c>
      <c r="K19" s="13">
        <v>1662745293.98</v>
      </c>
      <c r="L19" s="13">
        <v>18888799041.349998</v>
      </c>
    </row>
    <row r="20" spans="1:12" ht="12" customHeight="1" x14ac:dyDescent="0.2">
      <c r="A20" s="14" t="s">
        <v>421</v>
      </c>
      <c r="B20" s="15">
        <v>2921062576.6300001</v>
      </c>
      <c r="C20" s="15">
        <v>106610021.81999999</v>
      </c>
      <c r="D20" s="15">
        <v>3027672598.4499998</v>
      </c>
      <c r="E20" s="15">
        <v>432256032.81999999</v>
      </c>
      <c r="F20" s="15">
        <v>14112301.6</v>
      </c>
      <c r="G20" s="15">
        <v>92152738.439999998</v>
      </c>
      <c r="H20" s="15">
        <v>538521072.86000001</v>
      </c>
      <c r="I20" s="15">
        <v>519473.45</v>
      </c>
      <c r="J20" s="15">
        <v>3566713144.7600002</v>
      </c>
      <c r="K20" s="15">
        <v>393493808.67000002</v>
      </c>
      <c r="L20" s="15">
        <v>3960206953.4299998</v>
      </c>
    </row>
    <row r="21" spans="1:12" ht="12" customHeight="1" x14ac:dyDescent="0.2">
      <c r="A21" s="3" t="str">
        <f>"FY "&amp;RIGHT(A6,4)+1</f>
        <v>FY 2026</v>
      </c>
    </row>
    <row r="22" spans="1:12" ht="12" customHeight="1" x14ac:dyDescent="0.2">
      <c r="A22" s="2" t="str">
        <f>"Oct "&amp;RIGHT(A6,4)</f>
        <v>Oct 2025</v>
      </c>
      <c r="B22" s="11">
        <v>1700257860.5799999</v>
      </c>
      <c r="C22" s="11">
        <v>60129106.75</v>
      </c>
      <c r="D22" s="11">
        <v>1760386967.3299999</v>
      </c>
      <c r="E22" s="11">
        <v>253050916.96000001</v>
      </c>
      <c r="F22" s="11">
        <v>7830232.7199999997</v>
      </c>
      <c r="G22" s="11">
        <v>51313717.799999997</v>
      </c>
      <c r="H22" s="11">
        <v>312194867.48000002</v>
      </c>
      <c r="I22" s="11">
        <v>102421.75999999999</v>
      </c>
      <c r="J22" s="11">
        <v>2072684256.5699999</v>
      </c>
      <c r="K22" s="11">
        <v>238646301.89500001</v>
      </c>
      <c r="L22" s="11">
        <v>2311330558.4650002</v>
      </c>
    </row>
    <row r="23" spans="1:12" ht="12" customHeight="1" x14ac:dyDescent="0.2">
      <c r="A23" s="2" t="str">
        <f>"Nov "&amp;RIGHT(A6,4)</f>
        <v>Nov 2025</v>
      </c>
      <c r="B23" s="11">
        <v>1281589055.5899999</v>
      </c>
      <c r="C23" s="11">
        <v>47558308.399999999</v>
      </c>
      <c r="D23" s="11">
        <v>1329147363.99</v>
      </c>
      <c r="E23" s="11">
        <v>192566132.66</v>
      </c>
      <c r="F23" s="11">
        <v>5973918.2000000002</v>
      </c>
      <c r="G23" s="11">
        <v>39081518.280000001</v>
      </c>
      <c r="H23" s="11">
        <v>237621569.13999999</v>
      </c>
      <c r="I23" s="11">
        <v>0</v>
      </c>
      <c r="J23" s="11">
        <v>1566768933.1300001</v>
      </c>
      <c r="K23" s="11">
        <v>178520804.90000001</v>
      </c>
      <c r="L23" s="11">
        <v>1745289738.03</v>
      </c>
    </row>
    <row r="24" spans="1:12"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c r="L24" s="11" t="s">
        <v>418</v>
      </c>
    </row>
    <row r="25" spans="1:12"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c r="L25" s="11" t="s">
        <v>418</v>
      </c>
    </row>
    <row r="26" spans="1:12"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c r="L26" s="11" t="s">
        <v>418</v>
      </c>
    </row>
    <row r="27" spans="1:12"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c r="L27" s="11" t="s">
        <v>418</v>
      </c>
    </row>
    <row r="28" spans="1:12"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c r="L28" s="11" t="s">
        <v>418</v>
      </c>
    </row>
    <row r="29" spans="1:12"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c r="L29" s="11" t="s">
        <v>418</v>
      </c>
    </row>
    <row r="30" spans="1:12"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c r="L30" s="11" t="s">
        <v>418</v>
      </c>
    </row>
    <row r="31" spans="1:12"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c r="L31" s="11" t="s">
        <v>418</v>
      </c>
    </row>
    <row r="32" spans="1:12"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c r="L32" s="11" t="s">
        <v>418</v>
      </c>
    </row>
    <row r="33" spans="1:12"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c r="L33" s="11" t="s">
        <v>418</v>
      </c>
    </row>
    <row r="34" spans="1:12" ht="12" customHeight="1" x14ac:dyDescent="0.2">
      <c r="A34" s="12" t="s">
        <v>55</v>
      </c>
      <c r="B34" s="13">
        <v>2981846916.1700001</v>
      </c>
      <c r="C34" s="13">
        <v>107687415.15000001</v>
      </c>
      <c r="D34" s="13">
        <v>3089534331.3200002</v>
      </c>
      <c r="E34" s="13">
        <v>445617049.62</v>
      </c>
      <c r="F34" s="13">
        <v>13804150.92</v>
      </c>
      <c r="G34" s="13">
        <v>90395236.079999998</v>
      </c>
      <c r="H34" s="13">
        <v>549816436.62</v>
      </c>
      <c r="I34" s="13">
        <v>102421.75999999999</v>
      </c>
      <c r="J34" s="13">
        <v>3639453189.6999998</v>
      </c>
      <c r="K34" s="13">
        <v>417167106.79500002</v>
      </c>
      <c r="L34" s="13">
        <v>4056620296.4949999</v>
      </c>
    </row>
    <row r="35" spans="1:12" ht="12" customHeight="1" x14ac:dyDescent="0.2">
      <c r="A35" s="14" t="str">
        <f>"Total "&amp;MID(A20,7,LEN(A20)-13)&amp;" Months"</f>
        <v>Total 2 Months</v>
      </c>
      <c r="B35" s="15">
        <v>2981846916.1700001</v>
      </c>
      <c r="C35" s="15">
        <v>107687415.15000001</v>
      </c>
      <c r="D35" s="15">
        <v>3089534331.3200002</v>
      </c>
      <c r="E35" s="15">
        <v>445617049.62</v>
      </c>
      <c r="F35" s="15">
        <v>13804150.92</v>
      </c>
      <c r="G35" s="15">
        <v>90395236.079999998</v>
      </c>
      <c r="H35" s="15">
        <v>549816436.62</v>
      </c>
      <c r="I35" s="15">
        <v>102421.75999999999</v>
      </c>
      <c r="J35" s="15">
        <v>3639453189.6999998</v>
      </c>
      <c r="K35" s="15">
        <v>417167106.79500002</v>
      </c>
      <c r="L35" s="15">
        <v>4056620296.4949999</v>
      </c>
    </row>
    <row r="36" spans="1:12" ht="12" customHeight="1" x14ac:dyDescent="0.2">
      <c r="A36" s="76"/>
      <c r="B36" s="76"/>
      <c r="C36" s="76"/>
      <c r="D36" s="76"/>
      <c r="E36" s="76"/>
      <c r="F36" s="76"/>
      <c r="G36" s="76"/>
      <c r="H36" s="76"/>
      <c r="I36" s="76"/>
      <c r="J36" s="76"/>
      <c r="K36" s="76"/>
      <c r="L36" s="76"/>
    </row>
    <row r="37" spans="1:12" ht="103.5" customHeight="1" x14ac:dyDescent="0.2">
      <c r="A37" s="78" t="s">
        <v>433</v>
      </c>
      <c r="B37" s="78"/>
      <c r="C37" s="78"/>
      <c r="D37" s="78"/>
      <c r="E37" s="78"/>
      <c r="F37" s="78"/>
      <c r="G37" s="78"/>
      <c r="H37" s="78"/>
      <c r="I37" s="78"/>
      <c r="J37" s="78"/>
      <c r="K37" s="78"/>
      <c r="L37" s="78"/>
    </row>
  </sheetData>
  <mergeCells count="12">
    <mergeCell ref="A37:L37"/>
    <mergeCell ref="K3:K4"/>
    <mergeCell ref="A3:A4"/>
    <mergeCell ref="B3:D3"/>
    <mergeCell ref="E3:H3"/>
    <mergeCell ref="I3:I4"/>
    <mergeCell ref="J3:J4"/>
    <mergeCell ref="A1:K1"/>
    <mergeCell ref="A2:K2"/>
    <mergeCell ref="L3:L4"/>
    <mergeCell ref="B5:L5"/>
    <mergeCell ref="A36:L36"/>
  </mergeCells>
  <phoneticPr fontId="0" type="noConversion"/>
  <pageMargins left="0.75" right="0.5" top="0.75" bottom="0.5" header="0.5" footer="0.25"/>
  <pageSetup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37"/>
  <sheetViews>
    <sheetView showGridLines="0" zoomScaleNormal="100" workbookViewId="0">
      <selection sqref="A1:H1"/>
    </sheetView>
  </sheetViews>
  <sheetFormatPr defaultRowHeight="12.75" x14ac:dyDescent="0.2"/>
  <cols>
    <col min="1" max="8" width="11.42578125" customWidth="1"/>
    <col min="9" max="9" width="14.85546875" customWidth="1"/>
    <col min="10" max="10" width="11.42578125" customWidth="1"/>
  </cols>
  <sheetData>
    <row r="1" spans="1:10" ht="12" customHeight="1" x14ac:dyDescent="0.2">
      <c r="A1" s="83" t="s">
        <v>423</v>
      </c>
      <c r="B1" s="83"/>
      <c r="C1" s="83"/>
      <c r="D1" s="83"/>
      <c r="E1" s="83"/>
      <c r="F1" s="83"/>
      <c r="G1" s="83"/>
      <c r="H1" s="83"/>
      <c r="I1" s="5"/>
      <c r="J1" s="73">
        <v>46066</v>
      </c>
    </row>
    <row r="2" spans="1:10" ht="12" customHeight="1" x14ac:dyDescent="0.2">
      <c r="A2" s="85" t="s">
        <v>86</v>
      </c>
      <c r="B2" s="85"/>
      <c r="C2" s="85"/>
      <c r="D2" s="85"/>
      <c r="E2" s="85"/>
      <c r="F2" s="85"/>
      <c r="G2" s="85"/>
      <c r="H2" s="85"/>
      <c r="I2" s="5"/>
      <c r="J2" s="1"/>
    </row>
    <row r="3" spans="1:10" ht="24" customHeight="1" x14ac:dyDescent="0.2">
      <c r="A3" s="87" t="s">
        <v>50</v>
      </c>
      <c r="B3" s="82" t="s">
        <v>397</v>
      </c>
      <c r="C3" s="82"/>
      <c r="D3" s="82"/>
      <c r="E3" s="80"/>
      <c r="F3" s="82" t="s">
        <v>87</v>
      </c>
      <c r="G3" s="82"/>
      <c r="H3" s="82"/>
      <c r="I3" s="82"/>
      <c r="J3" s="82"/>
    </row>
    <row r="4" spans="1:10" ht="24" customHeight="1" x14ac:dyDescent="0.2">
      <c r="A4" s="88"/>
      <c r="B4" s="10" t="s">
        <v>222</v>
      </c>
      <c r="C4" s="10" t="s">
        <v>398</v>
      </c>
      <c r="D4" s="10" t="s">
        <v>399</v>
      </c>
      <c r="E4" s="10" t="s">
        <v>434</v>
      </c>
      <c r="F4" s="10" t="s">
        <v>77</v>
      </c>
      <c r="G4" s="10" t="s">
        <v>78</v>
      </c>
      <c r="H4" s="10" t="s">
        <v>79</v>
      </c>
      <c r="I4" s="10" t="s">
        <v>436</v>
      </c>
      <c r="J4" s="9" t="s">
        <v>55</v>
      </c>
    </row>
    <row r="5" spans="1:10" ht="12" customHeight="1" x14ac:dyDescent="0.2">
      <c r="A5" s="1"/>
      <c r="B5" s="76" t="str">
        <f>REPT("-",120)&amp;" Number "&amp;REPT("-",120)</f>
        <v>------------------------------------------------------------------------------------------------------------------------ Number ------------------------------------------------------------------------------------------------------------------------</v>
      </c>
      <c r="C5" s="76"/>
      <c r="D5" s="76"/>
      <c r="E5" s="76"/>
      <c r="F5" s="76"/>
      <c r="G5" s="76"/>
      <c r="H5" s="76"/>
      <c r="I5" s="76"/>
      <c r="J5" s="76"/>
    </row>
    <row r="6" spans="1:10" ht="12" customHeight="1" x14ac:dyDescent="0.2">
      <c r="A6" s="3" t="s">
        <v>420</v>
      </c>
    </row>
    <row r="7" spans="1:10" ht="12" customHeight="1" x14ac:dyDescent="0.2">
      <c r="A7" s="2" t="str">
        <f>"Oct "&amp;RIGHT(A6,4)-1</f>
        <v>Oct 2024</v>
      </c>
      <c r="B7" s="11">
        <v>12580251.0449</v>
      </c>
      <c r="C7" s="11">
        <v>387373.85350000003</v>
      </c>
      <c r="D7" s="11">
        <v>3213053.7525999998</v>
      </c>
      <c r="E7" s="11">
        <v>16141530.744200001</v>
      </c>
      <c r="F7" s="11">
        <v>237320379</v>
      </c>
      <c r="G7" s="11">
        <v>7334491</v>
      </c>
      <c r="H7" s="11">
        <v>60835582</v>
      </c>
      <c r="I7" s="11">
        <v>92672</v>
      </c>
      <c r="J7" s="11">
        <v>305583124</v>
      </c>
    </row>
    <row r="8" spans="1:10" ht="12" customHeight="1" x14ac:dyDescent="0.2">
      <c r="A8" s="2" t="str">
        <f>"Nov "&amp;RIGHT(A6,4)-1</f>
        <v>Nov 2024</v>
      </c>
      <c r="B8" s="11">
        <v>12696076.848099999</v>
      </c>
      <c r="C8" s="11">
        <v>395822.37929999997</v>
      </c>
      <c r="D8" s="11">
        <v>3195707.7529000002</v>
      </c>
      <c r="E8" s="11">
        <v>16285686.083900001</v>
      </c>
      <c r="F8" s="11">
        <v>186114019</v>
      </c>
      <c r="G8" s="11">
        <v>5809985</v>
      </c>
      <c r="H8" s="11">
        <v>46907439</v>
      </c>
      <c r="I8" s="11">
        <v>13808</v>
      </c>
      <c r="J8" s="11">
        <v>238845251</v>
      </c>
    </row>
    <row r="9" spans="1:10" ht="12" customHeight="1" x14ac:dyDescent="0.2">
      <c r="A9" s="2" t="str">
        <f>"Dec "&amp;RIGHT(A6,4)-1</f>
        <v>Dec 2024</v>
      </c>
      <c r="B9" s="11">
        <v>12142613.710200001</v>
      </c>
      <c r="C9" s="11">
        <v>372286.70980000001</v>
      </c>
      <c r="D9" s="11">
        <v>3004871.0421000002</v>
      </c>
      <c r="E9" s="11">
        <v>15533147.788699999</v>
      </c>
      <c r="F9" s="11">
        <v>165285057</v>
      </c>
      <c r="G9" s="11">
        <v>5062593</v>
      </c>
      <c r="H9" s="11">
        <v>40862160</v>
      </c>
      <c r="I9" s="11">
        <v>7770</v>
      </c>
      <c r="J9" s="11">
        <v>211217580</v>
      </c>
    </row>
    <row r="10" spans="1:10" ht="12" customHeight="1" x14ac:dyDescent="0.2">
      <c r="A10" s="2" t="str">
        <f>"Jan "&amp;RIGHT(A6,4)</f>
        <v>Jan 2025</v>
      </c>
      <c r="B10" s="11">
        <v>11832570.625700001</v>
      </c>
      <c r="C10" s="11">
        <v>363601.2341</v>
      </c>
      <c r="D10" s="11">
        <v>3015164.0340999998</v>
      </c>
      <c r="E10" s="11">
        <v>15176959.0074</v>
      </c>
      <c r="F10" s="11">
        <v>184407525</v>
      </c>
      <c r="G10" s="11">
        <v>5693564</v>
      </c>
      <c r="H10" s="11">
        <v>47213892</v>
      </c>
      <c r="I10" s="11">
        <v>71074</v>
      </c>
      <c r="J10" s="11">
        <v>237386055</v>
      </c>
    </row>
    <row r="11" spans="1:10" ht="12" customHeight="1" x14ac:dyDescent="0.2">
      <c r="A11" s="2" t="str">
        <f>"Feb "&amp;RIGHT(A6,4)</f>
        <v>Feb 2025</v>
      </c>
      <c r="B11" s="11">
        <v>12154216.5944</v>
      </c>
      <c r="C11" s="11">
        <v>363982.63059999997</v>
      </c>
      <c r="D11" s="11">
        <v>2956272.2634000001</v>
      </c>
      <c r="E11" s="11">
        <v>15504485.4366</v>
      </c>
      <c r="F11" s="11">
        <v>194457713</v>
      </c>
      <c r="G11" s="11">
        <v>5809482</v>
      </c>
      <c r="H11" s="11">
        <v>47184698</v>
      </c>
      <c r="I11" s="11">
        <v>4375</v>
      </c>
      <c r="J11" s="11">
        <v>247456268</v>
      </c>
    </row>
    <row r="12" spans="1:10" ht="12" customHeight="1" x14ac:dyDescent="0.2">
      <c r="A12" s="2" t="str">
        <f>"Mar "&amp;RIGHT(A6,4)</f>
        <v>Mar 2025</v>
      </c>
      <c r="B12" s="11">
        <v>12233627.460999999</v>
      </c>
      <c r="C12" s="11">
        <v>394464.06150000001</v>
      </c>
      <c r="D12" s="11">
        <v>3102221.0214</v>
      </c>
      <c r="E12" s="11">
        <v>15702022.6536</v>
      </c>
      <c r="F12" s="11">
        <v>201724210</v>
      </c>
      <c r="G12" s="11">
        <v>6519606</v>
      </c>
      <c r="H12" s="11">
        <v>51272754</v>
      </c>
      <c r="I12" s="11">
        <v>14087</v>
      </c>
      <c r="J12" s="11">
        <v>259530657</v>
      </c>
    </row>
    <row r="13" spans="1:10" ht="12" customHeight="1" x14ac:dyDescent="0.2">
      <c r="A13" s="2" t="str">
        <f>"Apr "&amp;RIGHT(A6,4)</f>
        <v>Apr 2025</v>
      </c>
      <c r="B13" s="11">
        <v>12477289.362400001</v>
      </c>
      <c r="C13" s="11">
        <v>380058.43300000002</v>
      </c>
      <c r="D13" s="11">
        <v>3095187.9095000001</v>
      </c>
      <c r="E13" s="11">
        <v>15966379.719699999</v>
      </c>
      <c r="F13" s="11">
        <v>216510629</v>
      </c>
      <c r="G13" s="11">
        <v>6587612</v>
      </c>
      <c r="H13" s="11">
        <v>53649374</v>
      </c>
      <c r="I13" s="11">
        <v>138</v>
      </c>
      <c r="J13" s="11">
        <v>276747753</v>
      </c>
    </row>
    <row r="14" spans="1:10" ht="12" customHeight="1" x14ac:dyDescent="0.2">
      <c r="A14" s="2" t="str">
        <f>"May "&amp;RIGHT(A6,4)</f>
        <v>May 2025</v>
      </c>
      <c r="B14" s="11">
        <v>11934369.196599999</v>
      </c>
      <c r="C14" s="11">
        <v>334764.84869999997</v>
      </c>
      <c r="D14" s="11">
        <v>3021478.6918000001</v>
      </c>
      <c r="E14" s="11">
        <v>15278199.568299999</v>
      </c>
      <c r="F14" s="11">
        <v>210488427</v>
      </c>
      <c r="G14" s="11">
        <v>5929176</v>
      </c>
      <c r="H14" s="11">
        <v>53514815</v>
      </c>
      <c r="I14" s="11">
        <v>305665</v>
      </c>
      <c r="J14" s="11">
        <v>270238083</v>
      </c>
    </row>
    <row r="15" spans="1:10" ht="12" customHeight="1" x14ac:dyDescent="0.2">
      <c r="A15" s="2" t="str">
        <f>"Jun "&amp;RIGHT(A6,4)</f>
        <v>Jun 2025</v>
      </c>
      <c r="B15" s="11">
        <v>4514839.568</v>
      </c>
      <c r="C15" s="11">
        <v>87632.241200000004</v>
      </c>
      <c r="D15" s="11">
        <v>1150897.7932</v>
      </c>
      <c r="E15" s="11">
        <v>6623432.5784999998</v>
      </c>
      <c r="F15" s="11">
        <v>43548795</v>
      </c>
      <c r="G15" s="11">
        <v>833540</v>
      </c>
      <c r="H15" s="11">
        <v>10947105</v>
      </c>
      <c r="I15" s="11">
        <v>9906946</v>
      </c>
      <c r="J15" s="11">
        <v>65236386</v>
      </c>
    </row>
    <row r="16" spans="1:10" ht="12" customHeight="1" x14ac:dyDescent="0.2">
      <c r="A16" s="2" t="str">
        <f>"Jul "&amp;RIGHT(A6,4)</f>
        <v>Jul 2025</v>
      </c>
      <c r="B16" s="11">
        <v>644436.66940000001</v>
      </c>
      <c r="C16" s="11">
        <v>6464.2007999999996</v>
      </c>
      <c r="D16" s="11">
        <v>70844.524999999994</v>
      </c>
      <c r="E16" s="11">
        <v>1211347.3573</v>
      </c>
      <c r="F16" s="11">
        <v>7733876</v>
      </c>
      <c r="G16" s="11">
        <v>76083</v>
      </c>
      <c r="H16" s="11">
        <v>833833</v>
      </c>
      <c r="I16" s="11">
        <v>5812383</v>
      </c>
      <c r="J16" s="11">
        <v>14456175</v>
      </c>
    </row>
    <row r="17" spans="1:10" ht="12" customHeight="1" x14ac:dyDescent="0.2">
      <c r="A17" s="2" t="str">
        <f>"Aug "&amp;RIGHT(A6,4)</f>
        <v>Aug 2025</v>
      </c>
      <c r="B17" s="11">
        <v>9090575.9129000008</v>
      </c>
      <c r="C17" s="11">
        <v>260990.38089999999</v>
      </c>
      <c r="D17" s="11">
        <v>1763122.6558000001</v>
      </c>
      <c r="E17" s="11">
        <v>11284201.726</v>
      </c>
      <c r="F17" s="11">
        <v>116048747</v>
      </c>
      <c r="G17" s="11">
        <v>3294094</v>
      </c>
      <c r="H17" s="11">
        <v>22253279</v>
      </c>
      <c r="I17" s="11">
        <v>402574</v>
      </c>
      <c r="J17" s="11">
        <v>141998694</v>
      </c>
    </row>
    <row r="18" spans="1:10" ht="12" customHeight="1" x14ac:dyDescent="0.2">
      <c r="A18" s="2" t="str">
        <f>"Sep "&amp;RIGHT(A6,4)</f>
        <v>Sep 2025</v>
      </c>
      <c r="B18" s="11">
        <v>12393216.8149</v>
      </c>
      <c r="C18" s="11">
        <v>374725.15990000003</v>
      </c>
      <c r="D18" s="11">
        <v>2948268.3963000001</v>
      </c>
      <c r="E18" s="11">
        <v>15713125.134500001</v>
      </c>
      <c r="F18" s="11">
        <v>235353005</v>
      </c>
      <c r="G18" s="11">
        <v>7119462</v>
      </c>
      <c r="H18" s="11">
        <v>56014613</v>
      </c>
      <c r="I18" s="11">
        <v>4899</v>
      </c>
      <c r="J18" s="11">
        <v>298491979</v>
      </c>
    </row>
    <row r="19" spans="1:10" ht="12" customHeight="1" x14ac:dyDescent="0.2">
      <c r="A19" s="12" t="s">
        <v>55</v>
      </c>
      <c r="B19" s="13">
        <v>12271581.295399999</v>
      </c>
      <c r="C19" s="13">
        <v>374119.92340000003</v>
      </c>
      <c r="D19" s="13">
        <v>3061358.3182000001</v>
      </c>
      <c r="E19" s="13">
        <v>15700170.6819</v>
      </c>
      <c r="F19" s="13">
        <v>1998992382</v>
      </c>
      <c r="G19" s="13">
        <v>60069688</v>
      </c>
      <c r="H19" s="13">
        <v>491489544</v>
      </c>
      <c r="I19" s="13">
        <v>16636391</v>
      </c>
      <c r="J19" s="13">
        <v>2567188005</v>
      </c>
    </row>
    <row r="20" spans="1:10" ht="12" customHeight="1" x14ac:dyDescent="0.2">
      <c r="A20" s="14" t="s">
        <v>421</v>
      </c>
      <c r="B20" s="15">
        <v>12638163.9465</v>
      </c>
      <c r="C20" s="15">
        <v>391598.1164</v>
      </c>
      <c r="D20" s="15">
        <v>3204380.7527999999</v>
      </c>
      <c r="E20" s="15">
        <v>16213608.414100001</v>
      </c>
      <c r="F20" s="15">
        <v>423434398</v>
      </c>
      <c r="G20" s="15">
        <v>13144476</v>
      </c>
      <c r="H20" s="15">
        <v>107743021</v>
      </c>
      <c r="I20" s="15">
        <v>106480</v>
      </c>
      <c r="J20" s="15">
        <v>544428375</v>
      </c>
    </row>
    <row r="21" spans="1:10" ht="12" customHeight="1" x14ac:dyDescent="0.2">
      <c r="A21" s="3" t="str">
        <f>"FY "&amp;RIGHT(A6,4)+1</f>
        <v>FY 2026</v>
      </c>
    </row>
    <row r="22" spans="1:10" ht="12" customHeight="1" x14ac:dyDescent="0.2">
      <c r="A22" s="2" t="str">
        <f>"Oct "&amp;RIGHT(A6,4)</f>
        <v>Oct 2025</v>
      </c>
      <c r="B22" s="11">
        <v>12461783.0966</v>
      </c>
      <c r="C22" s="11">
        <v>367794.68040000001</v>
      </c>
      <c r="D22" s="11">
        <v>3173838.0366000002</v>
      </c>
      <c r="E22" s="11">
        <v>15980998.9213</v>
      </c>
      <c r="F22" s="11">
        <v>237160348</v>
      </c>
      <c r="G22" s="11">
        <v>7014288</v>
      </c>
      <c r="H22" s="11">
        <v>60528918</v>
      </c>
      <c r="I22" s="11">
        <v>17966</v>
      </c>
      <c r="J22" s="11">
        <v>304721520</v>
      </c>
    </row>
    <row r="23" spans="1:10" ht="12" customHeight="1" x14ac:dyDescent="0.2">
      <c r="A23" s="2" t="str">
        <f>"Nov "&amp;RIGHT(A6,4)</f>
        <v>Nov 2025</v>
      </c>
      <c r="B23" s="11">
        <v>12669766.902100001</v>
      </c>
      <c r="C23" s="11">
        <v>385981.6827</v>
      </c>
      <c r="D23" s="11">
        <v>3259327.5008999999</v>
      </c>
      <c r="E23" s="11">
        <v>16295392.6647</v>
      </c>
      <c r="F23" s="11">
        <v>180294596</v>
      </c>
      <c r="G23" s="11">
        <v>5501182</v>
      </c>
      <c r="H23" s="11">
        <v>46453380</v>
      </c>
      <c r="I23" s="11">
        <v>0</v>
      </c>
      <c r="J23" s="11">
        <v>232249158</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v>12565774.999399999</v>
      </c>
      <c r="C34" s="13">
        <v>376888.18160000001</v>
      </c>
      <c r="D34" s="13">
        <v>3216582.7688000002</v>
      </c>
      <c r="E34" s="13">
        <v>16138195.793</v>
      </c>
      <c r="F34" s="13">
        <v>417454944</v>
      </c>
      <c r="G34" s="13">
        <v>12515470</v>
      </c>
      <c r="H34" s="13">
        <v>106982298</v>
      </c>
      <c r="I34" s="13">
        <v>17966</v>
      </c>
      <c r="J34" s="13">
        <v>536970678</v>
      </c>
    </row>
    <row r="35" spans="1:10" ht="12" customHeight="1" x14ac:dyDescent="0.2">
      <c r="A35" s="14" t="str">
        <f>"Total "&amp;MID(A20,7,LEN(A20)-13)&amp;" Months"</f>
        <v>Total 2 Months</v>
      </c>
      <c r="B35" s="15">
        <v>12565774.999399999</v>
      </c>
      <c r="C35" s="15">
        <v>376888.18160000001</v>
      </c>
      <c r="D35" s="15">
        <v>3216582.7688000002</v>
      </c>
      <c r="E35" s="15">
        <v>16138195.793</v>
      </c>
      <c r="F35" s="15">
        <v>417454944</v>
      </c>
      <c r="G35" s="15">
        <v>12515470</v>
      </c>
      <c r="H35" s="15">
        <v>106982298</v>
      </c>
      <c r="I35" s="15">
        <v>17966</v>
      </c>
      <c r="J35" s="15">
        <v>536970678</v>
      </c>
    </row>
    <row r="36" spans="1:10" ht="12" customHeight="1" x14ac:dyDescent="0.2">
      <c r="A36" s="76"/>
      <c r="B36" s="76"/>
      <c r="C36" s="76"/>
      <c r="D36" s="76"/>
      <c r="E36" s="76"/>
      <c r="F36" s="76"/>
      <c r="G36" s="76"/>
      <c r="H36" s="76"/>
      <c r="I36" s="76"/>
      <c r="J36" s="76"/>
    </row>
    <row r="37" spans="1:10" ht="69.95" customHeight="1" x14ac:dyDescent="0.2">
      <c r="A37" s="78" t="s">
        <v>435</v>
      </c>
      <c r="B37" s="78"/>
      <c r="C37" s="78"/>
      <c r="D37" s="78"/>
      <c r="E37" s="78"/>
      <c r="F37" s="78"/>
      <c r="G37" s="78"/>
      <c r="H37" s="78"/>
      <c r="I37" s="78"/>
      <c r="J37" s="78"/>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scale="3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37"/>
  <sheetViews>
    <sheetView showGridLines="0" zoomScaleNormal="100" workbookViewId="0">
      <selection sqref="A1:I1"/>
    </sheetView>
  </sheetViews>
  <sheetFormatPr defaultRowHeight="12.75" x14ac:dyDescent="0.2"/>
  <cols>
    <col min="1" max="7" width="11.42578125" customWidth="1"/>
    <col min="8" max="8" width="14.85546875" customWidth="1"/>
    <col min="9" max="10" width="11.42578125" customWidth="1"/>
    <col min="12" max="12" width="9.85546875" bestFit="1" customWidth="1"/>
  </cols>
  <sheetData>
    <row r="1" spans="1:12" ht="12" customHeight="1" x14ac:dyDescent="0.2">
      <c r="A1" s="83" t="s">
        <v>423</v>
      </c>
      <c r="B1" s="83"/>
      <c r="C1" s="83"/>
      <c r="D1" s="83"/>
      <c r="E1" s="83"/>
      <c r="F1" s="83"/>
      <c r="G1" s="83"/>
      <c r="H1" s="83"/>
      <c r="I1" s="83"/>
      <c r="J1" s="73">
        <v>46066</v>
      </c>
    </row>
    <row r="2" spans="1:12" ht="12" customHeight="1" x14ac:dyDescent="0.2">
      <c r="A2" s="85" t="s">
        <v>88</v>
      </c>
      <c r="B2" s="85"/>
      <c r="C2" s="85"/>
      <c r="D2" s="85"/>
      <c r="E2" s="85"/>
      <c r="F2" s="85"/>
      <c r="G2" s="85"/>
      <c r="H2" s="85"/>
      <c r="I2" s="85"/>
      <c r="J2" s="1"/>
    </row>
    <row r="3" spans="1:12" ht="24" customHeight="1" x14ac:dyDescent="0.2">
      <c r="A3" s="87" t="s">
        <v>50</v>
      </c>
      <c r="B3" s="82" t="s">
        <v>89</v>
      </c>
      <c r="C3" s="82"/>
      <c r="D3" s="80"/>
      <c r="E3" s="82" t="s">
        <v>90</v>
      </c>
      <c r="F3" s="82"/>
      <c r="G3" s="80"/>
      <c r="H3" s="79" t="s">
        <v>392</v>
      </c>
      <c r="I3" s="79" t="s">
        <v>395</v>
      </c>
      <c r="J3" s="81" t="s">
        <v>437</v>
      </c>
    </row>
    <row r="4" spans="1:12" ht="24" customHeight="1" x14ac:dyDescent="0.2">
      <c r="A4" s="88"/>
      <c r="B4" s="10" t="s">
        <v>77</v>
      </c>
      <c r="C4" s="10" t="s">
        <v>78</v>
      </c>
      <c r="D4" s="10" t="s">
        <v>91</v>
      </c>
      <c r="E4" s="10" t="s">
        <v>77</v>
      </c>
      <c r="F4" s="10" t="s">
        <v>78</v>
      </c>
      <c r="G4" s="10" t="s">
        <v>91</v>
      </c>
      <c r="H4" s="89"/>
      <c r="I4" s="80"/>
      <c r="J4" s="82"/>
    </row>
    <row r="5" spans="1:12" ht="12" customHeight="1" x14ac:dyDescent="0.2">
      <c r="A5" s="1"/>
      <c r="B5" s="115" t="str">
        <f>REPT("-",120)&amp;" Number "&amp;REPT("-",120)</f>
        <v>------------------------------------------------------------------------------------------------------------------------ Number ------------------------------------------------------------------------------------------------------------------------</v>
      </c>
      <c r="C5" s="115"/>
      <c r="D5" s="115"/>
      <c r="E5" s="115"/>
      <c r="F5" s="115"/>
      <c r="G5" s="115"/>
      <c r="H5" s="115"/>
      <c r="I5" s="115"/>
      <c r="J5" s="115"/>
    </row>
    <row r="6" spans="1:12" ht="12" customHeight="1" x14ac:dyDescent="0.2">
      <c r="A6" s="3" t="s">
        <v>420</v>
      </c>
    </row>
    <row r="7" spans="1:12" ht="12" customHeight="1" x14ac:dyDescent="0.2">
      <c r="A7" s="2" t="str">
        <f>"Oct "&amp;RIGHT(A6,4)-1</f>
        <v>Oct 2024</v>
      </c>
      <c r="B7" s="11">
        <v>12105922</v>
      </c>
      <c r="C7" s="11">
        <v>1390080</v>
      </c>
      <c r="D7" s="11">
        <v>13496002</v>
      </c>
      <c r="E7" s="11">
        <v>225214457</v>
      </c>
      <c r="F7" s="11">
        <v>5944411</v>
      </c>
      <c r="G7" s="11">
        <v>231158868</v>
      </c>
      <c r="H7" s="11">
        <v>92672</v>
      </c>
      <c r="I7" s="11">
        <v>14963199</v>
      </c>
      <c r="J7" s="16">
        <v>20.424900000000001</v>
      </c>
      <c r="L7" s="74"/>
    </row>
    <row r="8" spans="1:12" ht="12" customHeight="1" x14ac:dyDescent="0.2">
      <c r="A8" s="2" t="str">
        <f>"Nov "&amp;RIGHT(A6,4)-1</f>
        <v>Nov 2024</v>
      </c>
      <c r="B8" s="11">
        <v>9508948</v>
      </c>
      <c r="C8" s="11">
        <v>1103857</v>
      </c>
      <c r="D8" s="11">
        <v>10612805</v>
      </c>
      <c r="E8" s="11">
        <v>176605071</v>
      </c>
      <c r="F8" s="11">
        <v>4706128</v>
      </c>
      <c r="G8" s="11">
        <v>181311199</v>
      </c>
      <c r="H8" s="11">
        <v>13808</v>
      </c>
      <c r="I8" s="11">
        <v>15096831</v>
      </c>
      <c r="J8" s="16">
        <v>15.834199999999999</v>
      </c>
      <c r="L8" s="74"/>
    </row>
    <row r="9" spans="1:12" ht="12" customHeight="1" x14ac:dyDescent="0.2">
      <c r="A9" s="2" t="str">
        <f>"Dec "&amp;RIGHT(A6,4)-1</f>
        <v>Dec 2024</v>
      </c>
      <c r="B9" s="11">
        <v>8450789</v>
      </c>
      <c r="C9" s="11">
        <v>966427</v>
      </c>
      <c r="D9" s="11">
        <v>9417216</v>
      </c>
      <c r="E9" s="11">
        <v>156834268</v>
      </c>
      <c r="F9" s="11">
        <v>4096166</v>
      </c>
      <c r="G9" s="11">
        <v>160930434</v>
      </c>
      <c r="H9" s="11">
        <v>7770</v>
      </c>
      <c r="I9" s="11">
        <v>14399228</v>
      </c>
      <c r="J9" s="16">
        <v>14.669499999999999</v>
      </c>
      <c r="L9" s="74"/>
    </row>
    <row r="10" spans="1:12" ht="12" customHeight="1" x14ac:dyDescent="0.2">
      <c r="A10" s="2" t="str">
        <f>"Jan "&amp;RIGHT(A6,4)</f>
        <v>Jan 2025</v>
      </c>
      <c r="B10" s="11">
        <v>9980809</v>
      </c>
      <c r="C10" s="11">
        <v>1136116</v>
      </c>
      <c r="D10" s="11">
        <v>11116925</v>
      </c>
      <c r="E10" s="11">
        <v>174426716</v>
      </c>
      <c r="F10" s="11">
        <v>4557448</v>
      </c>
      <c r="G10" s="11">
        <v>178984164</v>
      </c>
      <c r="H10" s="11">
        <v>71074</v>
      </c>
      <c r="I10" s="11">
        <v>14069041</v>
      </c>
      <c r="J10" s="16">
        <v>16.8919</v>
      </c>
      <c r="L10" s="74"/>
    </row>
    <row r="11" spans="1:12" ht="12" customHeight="1" x14ac:dyDescent="0.2">
      <c r="A11" s="2" t="str">
        <f>"Feb "&amp;RIGHT(A6,4)</f>
        <v>Feb 2025</v>
      </c>
      <c r="B11" s="11">
        <v>9811754</v>
      </c>
      <c r="C11" s="11">
        <v>1107160</v>
      </c>
      <c r="D11" s="11">
        <v>10918914</v>
      </c>
      <c r="E11" s="11">
        <v>184645959</v>
      </c>
      <c r="F11" s="11">
        <v>4702322</v>
      </c>
      <c r="G11" s="11">
        <v>189348281</v>
      </c>
      <c r="H11" s="11">
        <v>4375</v>
      </c>
      <c r="I11" s="11">
        <v>14372658</v>
      </c>
      <c r="J11" s="16">
        <v>17.2178</v>
      </c>
      <c r="L11" s="74"/>
    </row>
    <row r="12" spans="1:12" ht="12" customHeight="1" x14ac:dyDescent="0.2">
      <c r="A12" s="2" t="str">
        <f>"Mar "&amp;RIGHT(A6,4)</f>
        <v>Mar 2025</v>
      </c>
      <c r="B12" s="11">
        <v>10844105</v>
      </c>
      <c r="C12" s="11">
        <v>1197099</v>
      </c>
      <c r="D12" s="11">
        <v>12041204</v>
      </c>
      <c r="E12" s="11">
        <v>190880105</v>
      </c>
      <c r="F12" s="11">
        <v>5322507</v>
      </c>
      <c r="G12" s="11">
        <v>196202612</v>
      </c>
      <c r="H12" s="11">
        <v>14087</v>
      </c>
      <c r="I12" s="11">
        <v>14555775</v>
      </c>
      <c r="J12" s="16">
        <v>17.8293</v>
      </c>
      <c r="L12" s="74"/>
    </row>
    <row r="13" spans="1:12" ht="12" customHeight="1" x14ac:dyDescent="0.2">
      <c r="A13" s="2" t="str">
        <f>"Apr "&amp;RIGHT(A6,4)</f>
        <v>Apr 2025</v>
      </c>
      <c r="B13" s="11">
        <v>11276446</v>
      </c>
      <c r="C13" s="11">
        <v>1272909</v>
      </c>
      <c r="D13" s="11">
        <v>12549355</v>
      </c>
      <c r="E13" s="11">
        <v>205234183</v>
      </c>
      <c r="F13" s="11">
        <v>5314703</v>
      </c>
      <c r="G13" s="11">
        <v>210548886</v>
      </c>
      <c r="H13" s="11">
        <v>138</v>
      </c>
      <c r="I13" s="11">
        <v>14800834</v>
      </c>
      <c r="J13" s="16">
        <v>18.6981</v>
      </c>
      <c r="L13" s="74"/>
    </row>
    <row r="14" spans="1:12" ht="12" customHeight="1" x14ac:dyDescent="0.2">
      <c r="A14" s="2" t="str">
        <f>"May "&amp;RIGHT(A6,4)</f>
        <v>May 2025</v>
      </c>
      <c r="B14" s="11">
        <v>11807416</v>
      </c>
      <c r="C14" s="11">
        <v>1257965</v>
      </c>
      <c r="D14" s="11">
        <v>13065381</v>
      </c>
      <c r="E14" s="11">
        <v>198681011</v>
      </c>
      <c r="F14" s="11">
        <v>4671211</v>
      </c>
      <c r="G14" s="11">
        <v>203352222</v>
      </c>
      <c r="H14" s="11">
        <v>305665</v>
      </c>
      <c r="I14" s="11">
        <v>14162891</v>
      </c>
      <c r="J14" s="16">
        <v>19.106200000000001</v>
      </c>
      <c r="L14" s="74"/>
    </row>
    <row r="15" spans="1:12" ht="12" customHeight="1" x14ac:dyDescent="0.2">
      <c r="A15" s="2" t="str">
        <f>"Jun "&amp;RIGHT(A6,4)</f>
        <v>Jun 2025</v>
      </c>
      <c r="B15" s="11">
        <v>3075487</v>
      </c>
      <c r="C15" s="11">
        <v>236748</v>
      </c>
      <c r="D15" s="11">
        <v>3312235</v>
      </c>
      <c r="E15" s="11">
        <v>40473308</v>
      </c>
      <c r="F15" s="11">
        <v>596792</v>
      </c>
      <c r="G15" s="11">
        <v>41070100</v>
      </c>
      <c r="H15" s="11">
        <v>9906946</v>
      </c>
      <c r="I15" s="11">
        <v>6139922</v>
      </c>
      <c r="J15" s="16">
        <v>10.2608</v>
      </c>
      <c r="L15" s="74"/>
    </row>
    <row r="16" spans="1:12" ht="12" customHeight="1" x14ac:dyDescent="0.2">
      <c r="A16" s="2" t="str">
        <f>"Jul "&amp;RIGHT(A6,4)</f>
        <v>Jul 2025</v>
      </c>
      <c r="B16" s="11">
        <v>296095</v>
      </c>
      <c r="C16" s="11">
        <v>23637</v>
      </c>
      <c r="D16" s="11">
        <v>319732</v>
      </c>
      <c r="E16" s="11">
        <v>7437781</v>
      </c>
      <c r="F16" s="11">
        <v>52446</v>
      </c>
      <c r="G16" s="11">
        <v>7490227</v>
      </c>
      <c r="H16" s="11">
        <v>5812383</v>
      </c>
      <c r="I16" s="11">
        <v>1122919</v>
      </c>
      <c r="J16" s="16">
        <v>12.6968</v>
      </c>
      <c r="L16" s="74"/>
    </row>
    <row r="17" spans="1:12" ht="12" customHeight="1" x14ac:dyDescent="0.2">
      <c r="A17" s="2" t="str">
        <f>"Aug "&amp;RIGHT(A6,4)</f>
        <v>Aug 2025</v>
      </c>
      <c r="B17" s="11">
        <v>4054963</v>
      </c>
      <c r="C17" s="11">
        <v>443814</v>
      </c>
      <c r="D17" s="11">
        <v>4498777</v>
      </c>
      <c r="E17" s="11">
        <v>111993784</v>
      </c>
      <c r="F17" s="11">
        <v>2850280</v>
      </c>
      <c r="G17" s="11">
        <v>114844064</v>
      </c>
      <c r="H17" s="11">
        <v>402574</v>
      </c>
      <c r="I17" s="11">
        <v>10460455</v>
      </c>
      <c r="J17" s="16">
        <v>13.615399999999999</v>
      </c>
      <c r="L17" s="74"/>
    </row>
    <row r="18" spans="1:12" ht="12" customHeight="1" x14ac:dyDescent="0.2">
      <c r="A18" s="2" t="str">
        <f>"Sep "&amp;RIGHT(A6,4)</f>
        <v>Sep 2025</v>
      </c>
      <c r="B18" s="11">
        <v>11154221</v>
      </c>
      <c r="C18" s="11">
        <v>1306641</v>
      </c>
      <c r="D18" s="11">
        <v>12460862</v>
      </c>
      <c r="E18" s="11">
        <v>224198784</v>
      </c>
      <c r="F18" s="11">
        <v>5812821</v>
      </c>
      <c r="G18" s="11">
        <v>230011605</v>
      </c>
      <c r="H18" s="11">
        <v>4899</v>
      </c>
      <c r="I18" s="11">
        <v>14566067</v>
      </c>
      <c r="J18" s="16">
        <v>20.4953</v>
      </c>
      <c r="L18" s="74"/>
    </row>
    <row r="19" spans="1:12" ht="12" customHeight="1" x14ac:dyDescent="0.2">
      <c r="A19" s="12" t="s">
        <v>55</v>
      </c>
      <c r="B19" s="13">
        <v>102366955</v>
      </c>
      <c r="C19" s="13">
        <v>11442453</v>
      </c>
      <c r="D19" s="13">
        <v>113809408</v>
      </c>
      <c r="E19" s="13">
        <v>1896625427</v>
      </c>
      <c r="F19" s="13">
        <v>48627235</v>
      </c>
      <c r="G19" s="13">
        <v>1945252662</v>
      </c>
      <c r="H19" s="13">
        <v>16636391</v>
      </c>
      <c r="I19" s="13">
        <v>14554058.222222222</v>
      </c>
      <c r="J19" s="17">
        <v>171.428</v>
      </c>
      <c r="L19" s="74"/>
    </row>
    <row r="20" spans="1:12" ht="12" customHeight="1" x14ac:dyDescent="0.2">
      <c r="A20" s="14" t="s">
        <v>421</v>
      </c>
      <c r="B20" s="15">
        <v>21614870</v>
      </c>
      <c r="C20" s="15">
        <v>2493937</v>
      </c>
      <c r="D20" s="15">
        <v>24108807</v>
      </c>
      <c r="E20" s="15">
        <v>401819528</v>
      </c>
      <c r="F20" s="15">
        <v>10650539</v>
      </c>
      <c r="G20" s="15">
        <v>412470067</v>
      </c>
      <c r="H20" s="15">
        <v>106480</v>
      </c>
      <c r="I20" s="15">
        <v>15030015</v>
      </c>
      <c r="J20" s="18">
        <v>36.259099999999997</v>
      </c>
      <c r="L20" s="74"/>
    </row>
    <row r="21" spans="1:12" ht="12" customHeight="1" x14ac:dyDescent="0.2">
      <c r="A21" s="3" t="str">
        <f>"FY "&amp;RIGHT(A6,4)+1</f>
        <v>FY 2026</v>
      </c>
      <c r="L21" s="74"/>
    </row>
    <row r="22" spans="1:12" ht="12" customHeight="1" x14ac:dyDescent="0.2">
      <c r="A22" s="2" t="str">
        <f>"Oct "&amp;RIGHT(A6,4)</f>
        <v>Oct 2025</v>
      </c>
      <c r="B22" s="11">
        <v>11691745</v>
      </c>
      <c r="C22" s="11">
        <v>1287125</v>
      </c>
      <c r="D22" s="11">
        <v>12978870</v>
      </c>
      <c r="E22" s="11">
        <v>225468603</v>
      </c>
      <c r="F22" s="11">
        <v>5727163</v>
      </c>
      <c r="G22" s="11">
        <v>231195766</v>
      </c>
      <c r="H22" s="11">
        <v>17966</v>
      </c>
      <c r="I22" s="11">
        <v>14814386</v>
      </c>
      <c r="J22" s="16">
        <v>20.573</v>
      </c>
      <c r="L22" s="74"/>
    </row>
    <row r="23" spans="1:12" ht="12" customHeight="1" x14ac:dyDescent="0.2">
      <c r="A23" s="2" t="str">
        <f>"Nov "&amp;RIGHT(A6,4)</f>
        <v>Nov 2025</v>
      </c>
      <c r="B23" s="11">
        <v>9516803</v>
      </c>
      <c r="C23" s="11">
        <v>1039413</v>
      </c>
      <c r="D23" s="11">
        <v>10556216</v>
      </c>
      <c r="E23" s="11">
        <v>170777793</v>
      </c>
      <c r="F23" s="11">
        <v>4461769</v>
      </c>
      <c r="G23" s="11">
        <v>175239562</v>
      </c>
      <c r="H23" s="11">
        <v>0</v>
      </c>
      <c r="I23" s="11">
        <v>15105829</v>
      </c>
      <c r="J23" s="16">
        <v>15.3748</v>
      </c>
      <c r="L23" s="74"/>
    </row>
    <row r="24" spans="1:12" ht="12" customHeight="1" x14ac:dyDescent="0.2">
      <c r="A24" s="2" t="str">
        <f>"Dec "&amp;RIGHT(A6,4)</f>
        <v>Dec 2025</v>
      </c>
      <c r="B24" s="11" t="s">
        <v>418</v>
      </c>
      <c r="C24" s="11" t="s">
        <v>418</v>
      </c>
      <c r="D24" s="11" t="s">
        <v>418</v>
      </c>
      <c r="E24" s="11" t="s">
        <v>418</v>
      </c>
      <c r="F24" s="11" t="s">
        <v>418</v>
      </c>
      <c r="G24" s="11" t="s">
        <v>418</v>
      </c>
      <c r="H24" s="11" t="s">
        <v>418</v>
      </c>
      <c r="I24" s="11" t="s">
        <v>418</v>
      </c>
      <c r="J24" s="16" t="s">
        <v>418</v>
      </c>
      <c r="L24" s="74"/>
    </row>
    <row r="25" spans="1:12" ht="12" customHeight="1" x14ac:dyDescent="0.2">
      <c r="A25" s="2" t="str">
        <f>"Jan "&amp;RIGHT(A6,4)+1</f>
        <v>Jan 2026</v>
      </c>
      <c r="B25" s="11" t="s">
        <v>418</v>
      </c>
      <c r="C25" s="11" t="s">
        <v>418</v>
      </c>
      <c r="D25" s="11" t="s">
        <v>418</v>
      </c>
      <c r="E25" s="11" t="s">
        <v>418</v>
      </c>
      <c r="F25" s="11" t="s">
        <v>418</v>
      </c>
      <c r="G25" s="11" t="s">
        <v>418</v>
      </c>
      <c r="H25" s="11" t="s">
        <v>418</v>
      </c>
      <c r="I25" s="11" t="s">
        <v>418</v>
      </c>
      <c r="J25" s="16" t="s">
        <v>418</v>
      </c>
      <c r="L25" s="74"/>
    </row>
    <row r="26" spans="1:12" ht="12" customHeight="1" x14ac:dyDescent="0.2">
      <c r="A26" s="2" t="str">
        <f>"Feb "&amp;RIGHT(A6,4)+1</f>
        <v>Feb 2026</v>
      </c>
      <c r="B26" s="11" t="s">
        <v>418</v>
      </c>
      <c r="C26" s="11" t="s">
        <v>418</v>
      </c>
      <c r="D26" s="11" t="s">
        <v>418</v>
      </c>
      <c r="E26" s="11" t="s">
        <v>418</v>
      </c>
      <c r="F26" s="11" t="s">
        <v>418</v>
      </c>
      <c r="G26" s="11" t="s">
        <v>418</v>
      </c>
      <c r="H26" s="11" t="s">
        <v>418</v>
      </c>
      <c r="I26" s="11" t="s">
        <v>418</v>
      </c>
      <c r="J26" s="16" t="s">
        <v>418</v>
      </c>
      <c r="L26" s="74"/>
    </row>
    <row r="27" spans="1:12" ht="12" customHeight="1" x14ac:dyDescent="0.2">
      <c r="A27" s="2" t="str">
        <f>"Mar "&amp;RIGHT(A6,4)+1</f>
        <v>Mar 2026</v>
      </c>
      <c r="B27" s="11" t="s">
        <v>418</v>
      </c>
      <c r="C27" s="11" t="s">
        <v>418</v>
      </c>
      <c r="D27" s="11" t="s">
        <v>418</v>
      </c>
      <c r="E27" s="11" t="s">
        <v>418</v>
      </c>
      <c r="F27" s="11" t="s">
        <v>418</v>
      </c>
      <c r="G27" s="11" t="s">
        <v>418</v>
      </c>
      <c r="H27" s="11" t="s">
        <v>418</v>
      </c>
      <c r="I27" s="11" t="s">
        <v>418</v>
      </c>
      <c r="J27" s="16" t="s">
        <v>418</v>
      </c>
      <c r="L27" s="74"/>
    </row>
    <row r="28" spans="1:12" ht="12" customHeight="1" x14ac:dyDescent="0.2">
      <c r="A28" s="2" t="str">
        <f>"Apr "&amp;RIGHT(A6,4)+1</f>
        <v>Apr 2026</v>
      </c>
      <c r="B28" s="11" t="s">
        <v>418</v>
      </c>
      <c r="C28" s="11" t="s">
        <v>418</v>
      </c>
      <c r="D28" s="11" t="s">
        <v>418</v>
      </c>
      <c r="E28" s="11" t="s">
        <v>418</v>
      </c>
      <c r="F28" s="11" t="s">
        <v>418</v>
      </c>
      <c r="G28" s="11" t="s">
        <v>418</v>
      </c>
      <c r="H28" s="11" t="s">
        <v>418</v>
      </c>
      <c r="I28" s="11" t="s">
        <v>418</v>
      </c>
      <c r="J28" s="16" t="s">
        <v>418</v>
      </c>
      <c r="L28" s="74"/>
    </row>
    <row r="29" spans="1:12" ht="12" customHeight="1" x14ac:dyDescent="0.2">
      <c r="A29" s="2" t="str">
        <f>"May "&amp;RIGHT(A6,4)+1</f>
        <v>May 2026</v>
      </c>
      <c r="B29" s="11" t="s">
        <v>418</v>
      </c>
      <c r="C29" s="11" t="s">
        <v>418</v>
      </c>
      <c r="D29" s="11" t="s">
        <v>418</v>
      </c>
      <c r="E29" s="11" t="s">
        <v>418</v>
      </c>
      <c r="F29" s="11" t="s">
        <v>418</v>
      </c>
      <c r="G29" s="11" t="s">
        <v>418</v>
      </c>
      <c r="H29" s="11" t="s">
        <v>418</v>
      </c>
      <c r="I29" s="11" t="s">
        <v>418</v>
      </c>
      <c r="J29" s="16" t="s">
        <v>418</v>
      </c>
      <c r="L29" s="74"/>
    </row>
    <row r="30" spans="1:12" ht="12" customHeight="1" x14ac:dyDescent="0.2">
      <c r="A30" s="2" t="str">
        <f>"Jun "&amp;RIGHT(A6,4)+1</f>
        <v>Jun 2026</v>
      </c>
      <c r="B30" s="11" t="s">
        <v>418</v>
      </c>
      <c r="C30" s="11" t="s">
        <v>418</v>
      </c>
      <c r="D30" s="11" t="s">
        <v>418</v>
      </c>
      <c r="E30" s="11" t="s">
        <v>418</v>
      </c>
      <c r="F30" s="11" t="s">
        <v>418</v>
      </c>
      <c r="G30" s="11" t="s">
        <v>418</v>
      </c>
      <c r="H30" s="11" t="s">
        <v>418</v>
      </c>
      <c r="I30" s="11" t="s">
        <v>418</v>
      </c>
      <c r="J30" s="16" t="s">
        <v>418</v>
      </c>
      <c r="L30" s="74"/>
    </row>
    <row r="31" spans="1:12" ht="12" customHeight="1" x14ac:dyDescent="0.2">
      <c r="A31" s="2" t="str">
        <f>"Jul "&amp;RIGHT(A6,4)+1</f>
        <v>Jul 2026</v>
      </c>
      <c r="B31" s="11" t="s">
        <v>418</v>
      </c>
      <c r="C31" s="11" t="s">
        <v>418</v>
      </c>
      <c r="D31" s="11" t="s">
        <v>418</v>
      </c>
      <c r="E31" s="11" t="s">
        <v>418</v>
      </c>
      <c r="F31" s="11" t="s">
        <v>418</v>
      </c>
      <c r="G31" s="11" t="s">
        <v>418</v>
      </c>
      <c r="H31" s="11" t="s">
        <v>418</v>
      </c>
      <c r="I31" s="11" t="s">
        <v>418</v>
      </c>
      <c r="J31" s="16" t="s">
        <v>418</v>
      </c>
      <c r="L31" s="74"/>
    </row>
    <row r="32" spans="1:12" ht="12" customHeight="1" x14ac:dyDescent="0.2">
      <c r="A32" s="2" t="str">
        <f>"Aug "&amp;RIGHT(A6,4)+1</f>
        <v>Aug 2026</v>
      </c>
      <c r="B32" s="11" t="s">
        <v>418</v>
      </c>
      <c r="C32" s="11" t="s">
        <v>418</v>
      </c>
      <c r="D32" s="11" t="s">
        <v>418</v>
      </c>
      <c r="E32" s="11" t="s">
        <v>418</v>
      </c>
      <c r="F32" s="11" t="s">
        <v>418</v>
      </c>
      <c r="G32" s="11" t="s">
        <v>418</v>
      </c>
      <c r="H32" s="11" t="s">
        <v>418</v>
      </c>
      <c r="I32" s="11" t="s">
        <v>418</v>
      </c>
      <c r="J32" s="16" t="s">
        <v>418</v>
      </c>
      <c r="L32" s="74"/>
    </row>
    <row r="33" spans="1:12" ht="12" customHeight="1" x14ac:dyDescent="0.2">
      <c r="A33" s="2" t="str">
        <f>"Sep "&amp;RIGHT(A6,4)+1</f>
        <v>Sep 2026</v>
      </c>
      <c r="B33" s="11" t="s">
        <v>418</v>
      </c>
      <c r="C33" s="11" t="s">
        <v>418</v>
      </c>
      <c r="D33" s="11" t="s">
        <v>418</v>
      </c>
      <c r="E33" s="11" t="s">
        <v>418</v>
      </c>
      <c r="F33" s="11" t="s">
        <v>418</v>
      </c>
      <c r="G33" s="11" t="s">
        <v>418</v>
      </c>
      <c r="H33" s="11" t="s">
        <v>418</v>
      </c>
      <c r="I33" s="11" t="s">
        <v>418</v>
      </c>
      <c r="J33" s="16" t="s">
        <v>418</v>
      </c>
      <c r="L33" s="74"/>
    </row>
    <row r="34" spans="1:12" ht="12" customHeight="1" x14ac:dyDescent="0.2">
      <c r="A34" s="12" t="s">
        <v>55</v>
      </c>
      <c r="B34" s="13">
        <v>21208548</v>
      </c>
      <c r="C34" s="13">
        <v>2326538</v>
      </c>
      <c r="D34" s="13">
        <v>23535086</v>
      </c>
      <c r="E34" s="13">
        <v>396246396</v>
      </c>
      <c r="F34" s="13">
        <v>10188932</v>
      </c>
      <c r="G34" s="13">
        <v>406435328</v>
      </c>
      <c r="H34" s="13">
        <v>17966</v>
      </c>
      <c r="I34" s="13">
        <v>14960107.5</v>
      </c>
      <c r="J34" s="17">
        <v>35.947800000000001</v>
      </c>
      <c r="L34" s="74"/>
    </row>
    <row r="35" spans="1:12" ht="12" customHeight="1" x14ac:dyDescent="0.2">
      <c r="A35" s="14" t="str">
        <f>"Total "&amp;MID(A20,7,LEN(A20)-13)&amp;" Months"</f>
        <v>Total 2 Months</v>
      </c>
      <c r="B35" s="15">
        <v>21208548</v>
      </c>
      <c r="C35" s="15">
        <v>2326538</v>
      </c>
      <c r="D35" s="15">
        <v>23535086</v>
      </c>
      <c r="E35" s="15">
        <v>396246396</v>
      </c>
      <c r="F35" s="15">
        <v>10188932</v>
      </c>
      <c r="G35" s="15">
        <v>406435328</v>
      </c>
      <c r="H35" s="15">
        <v>17966</v>
      </c>
      <c r="I35" s="15">
        <v>14960107.5</v>
      </c>
      <c r="J35" s="18">
        <v>35.947800000000001</v>
      </c>
      <c r="L35" s="74"/>
    </row>
    <row r="36" spans="1:12" ht="12" customHeight="1" x14ac:dyDescent="0.2">
      <c r="A36" s="76"/>
      <c r="B36" s="76"/>
      <c r="C36" s="76"/>
      <c r="D36" s="76"/>
      <c r="E36" s="76"/>
      <c r="F36" s="76"/>
      <c r="G36" s="76"/>
      <c r="H36" s="76"/>
      <c r="I36" s="76"/>
      <c r="J36" s="76"/>
    </row>
    <row r="37" spans="1:12" ht="69.95" customHeight="1" x14ac:dyDescent="0.2">
      <c r="A37" s="78" t="s">
        <v>438</v>
      </c>
      <c r="B37" s="78"/>
      <c r="C37" s="78"/>
      <c r="D37" s="78"/>
      <c r="E37" s="78"/>
      <c r="F37" s="78"/>
      <c r="G37" s="78"/>
      <c r="H37" s="78"/>
      <c r="I37" s="78"/>
      <c r="J37" s="78"/>
    </row>
  </sheetData>
  <mergeCells count="11">
    <mergeCell ref="A1:I1"/>
    <mergeCell ref="A2:I2"/>
    <mergeCell ref="A37:J37"/>
    <mergeCell ref="J3:J4"/>
    <mergeCell ref="B5:J5"/>
    <mergeCell ref="A36:J36"/>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7"/>
  <sheetViews>
    <sheetView showGridLines="0" zoomScaleNormal="100" workbookViewId="0">
      <selection sqref="A1:I1"/>
    </sheetView>
  </sheetViews>
  <sheetFormatPr defaultRowHeight="12.75" x14ac:dyDescent="0.2"/>
  <cols>
    <col min="1" max="7" width="11.42578125" customWidth="1"/>
    <col min="8" max="8" width="15.28515625" customWidth="1"/>
    <col min="9" max="9" width="11.42578125" customWidth="1"/>
    <col min="10" max="10" width="18.140625" customWidth="1"/>
  </cols>
  <sheetData>
    <row r="1" spans="1:10" ht="12" customHeight="1" x14ac:dyDescent="0.2">
      <c r="A1" s="83" t="s">
        <v>423</v>
      </c>
      <c r="B1" s="83"/>
      <c r="C1" s="83"/>
      <c r="D1" s="83"/>
      <c r="E1" s="83"/>
      <c r="F1" s="83"/>
      <c r="G1" s="83"/>
      <c r="H1" s="83"/>
      <c r="I1" s="83"/>
      <c r="J1" s="73">
        <v>46066</v>
      </c>
    </row>
    <row r="2" spans="1:10" ht="12" customHeight="1" x14ac:dyDescent="0.2">
      <c r="A2" s="85" t="s">
        <v>92</v>
      </c>
      <c r="B2" s="85"/>
      <c r="C2" s="85"/>
      <c r="D2" s="85"/>
      <c r="E2" s="85"/>
      <c r="F2" s="85"/>
      <c r="G2" s="85"/>
      <c r="H2" s="85"/>
      <c r="I2" s="85"/>
      <c r="J2" s="1"/>
    </row>
    <row r="3" spans="1:10" ht="24" customHeight="1" x14ac:dyDescent="0.2">
      <c r="A3" s="87" t="s">
        <v>50</v>
      </c>
      <c r="B3" s="82" t="s">
        <v>89</v>
      </c>
      <c r="C3" s="82"/>
      <c r="D3" s="80"/>
      <c r="E3" s="82" t="s">
        <v>90</v>
      </c>
      <c r="F3" s="82"/>
      <c r="G3" s="80"/>
      <c r="H3" s="79" t="s">
        <v>392</v>
      </c>
      <c r="I3" s="79" t="s">
        <v>393</v>
      </c>
      <c r="J3" s="81" t="s">
        <v>394</v>
      </c>
    </row>
    <row r="4" spans="1:10" ht="24" customHeight="1" x14ac:dyDescent="0.2">
      <c r="A4" s="88"/>
      <c r="B4" s="10" t="s">
        <v>77</v>
      </c>
      <c r="C4" s="10" t="s">
        <v>78</v>
      </c>
      <c r="D4" s="10" t="s">
        <v>55</v>
      </c>
      <c r="E4" s="10" t="s">
        <v>77</v>
      </c>
      <c r="F4" s="10" t="s">
        <v>78</v>
      </c>
      <c r="G4" s="10" t="s">
        <v>55</v>
      </c>
      <c r="H4" s="89"/>
      <c r="I4" s="80"/>
      <c r="J4" s="82"/>
    </row>
    <row r="5" spans="1:10" ht="12" customHeight="1" x14ac:dyDescent="0.2">
      <c r="A5" s="1"/>
      <c r="B5" s="76" t="str">
        <f>REPT("-",90)&amp;" Dollars "&amp;REPT("-",120)</f>
        <v>------------------------------------------------------------------------------------------ Dollars ------------------------------------------------------------------------------------------------------------------------</v>
      </c>
      <c r="C5" s="76"/>
      <c r="D5" s="76"/>
      <c r="E5" s="76"/>
      <c r="F5" s="76"/>
      <c r="G5" s="76"/>
      <c r="H5" s="76"/>
      <c r="I5" s="76"/>
      <c r="J5" s="76"/>
    </row>
    <row r="6" spans="1:10" ht="12" customHeight="1" x14ac:dyDescent="0.2">
      <c r="A6" s="3" t="s">
        <v>420</v>
      </c>
    </row>
    <row r="7" spans="1:10" ht="12" customHeight="1" x14ac:dyDescent="0.2">
      <c r="A7" s="2" t="str">
        <f>"Oct "&amp;RIGHT(A6,4)-1</f>
        <v>Oct 2024</v>
      </c>
      <c r="B7" s="11">
        <v>28748929.66</v>
      </c>
      <c r="C7" s="11">
        <v>2902312.27</v>
      </c>
      <c r="D7" s="11">
        <v>31651241.93</v>
      </c>
      <c r="E7" s="11">
        <v>641219082.64999998</v>
      </c>
      <c r="F7" s="11">
        <v>15201113.710000001</v>
      </c>
      <c r="G7" s="11">
        <v>656420196.36000001</v>
      </c>
      <c r="H7" s="11">
        <v>261547.24</v>
      </c>
      <c r="I7" s="11">
        <v>23781252.66</v>
      </c>
      <c r="J7" s="11">
        <v>712114238.19000006</v>
      </c>
    </row>
    <row r="8" spans="1:10" ht="12" customHeight="1" x14ac:dyDescent="0.2">
      <c r="A8" s="2" t="str">
        <f>"Nov "&amp;RIGHT(A6,4)-1</f>
        <v>Nov 2024</v>
      </c>
      <c r="B8" s="11">
        <v>22586331.219999999</v>
      </c>
      <c r="C8" s="11">
        <v>2307310.64</v>
      </c>
      <c r="D8" s="11">
        <v>24893641.859999999</v>
      </c>
      <c r="E8" s="11">
        <v>502693741.04000002</v>
      </c>
      <c r="F8" s="11">
        <v>12023846.85</v>
      </c>
      <c r="G8" s="11">
        <v>514717587.88999999</v>
      </c>
      <c r="H8" s="11">
        <v>38885.72</v>
      </c>
      <c r="I8" s="11">
        <v>18336585.140000001</v>
      </c>
      <c r="J8" s="11">
        <v>557986700.61000001</v>
      </c>
    </row>
    <row r="9" spans="1:10" ht="12" customHeight="1" x14ac:dyDescent="0.2">
      <c r="A9" s="2" t="str">
        <f>"Dec "&amp;RIGHT(A6,4)-1</f>
        <v>Dec 2024</v>
      </c>
      <c r="B9" s="11">
        <v>20070612.370000001</v>
      </c>
      <c r="C9" s="11">
        <v>2019388.46</v>
      </c>
      <c r="D9" s="11">
        <v>22090000.829999998</v>
      </c>
      <c r="E9" s="11">
        <v>446360524.07999998</v>
      </c>
      <c r="F9" s="11">
        <v>10463669.32</v>
      </c>
      <c r="G9" s="11">
        <v>456824193.39999998</v>
      </c>
      <c r="H9" s="11">
        <v>22066.799999999999</v>
      </c>
      <c r="I9" s="11">
        <v>15971134.869999999</v>
      </c>
      <c r="J9" s="11">
        <v>494907395.89999998</v>
      </c>
    </row>
    <row r="10" spans="1:10" ht="12" customHeight="1" x14ac:dyDescent="0.2">
      <c r="A10" s="2" t="str">
        <f>"Jan "&amp;RIGHT(A6,4)</f>
        <v>Jan 2025</v>
      </c>
      <c r="B10" s="11">
        <v>23705527.57</v>
      </c>
      <c r="C10" s="11">
        <v>2374046.63</v>
      </c>
      <c r="D10" s="11">
        <v>26079574.199999999</v>
      </c>
      <c r="E10" s="11">
        <v>496617347.30000001</v>
      </c>
      <c r="F10" s="11">
        <v>11654234.6</v>
      </c>
      <c r="G10" s="11">
        <v>508271581.89999998</v>
      </c>
      <c r="H10" s="11">
        <v>199764.3</v>
      </c>
      <c r="I10" s="11">
        <v>18456100.84</v>
      </c>
      <c r="J10" s="11">
        <v>553007021.24000001</v>
      </c>
    </row>
    <row r="11" spans="1:10" ht="12" customHeight="1" x14ac:dyDescent="0.2">
      <c r="A11" s="2" t="str">
        <f>"Feb "&amp;RIGHT(A6,4)</f>
        <v>Feb 2025</v>
      </c>
      <c r="B11" s="11">
        <v>23309203.210000001</v>
      </c>
      <c r="C11" s="11">
        <v>2316776.9700000002</v>
      </c>
      <c r="D11" s="11">
        <v>25625980.18</v>
      </c>
      <c r="E11" s="11">
        <v>525819444.99000001</v>
      </c>
      <c r="F11" s="11">
        <v>12033806.9</v>
      </c>
      <c r="G11" s="11">
        <v>537853251.88999999</v>
      </c>
      <c r="H11" s="11">
        <v>12425</v>
      </c>
      <c r="I11" s="11">
        <v>18449590.219999999</v>
      </c>
      <c r="J11" s="11">
        <v>581941247.28999996</v>
      </c>
    </row>
    <row r="12" spans="1:10" ht="12" customHeight="1" x14ac:dyDescent="0.2">
      <c r="A12" s="2" t="str">
        <f>"Mar "&amp;RIGHT(A6,4)</f>
        <v>Mar 2025</v>
      </c>
      <c r="B12" s="11">
        <v>25755744.34</v>
      </c>
      <c r="C12" s="11">
        <v>2503759.88</v>
      </c>
      <c r="D12" s="11">
        <v>28259504.219999999</v>
      </c>
      <c r="E12" s="11">
        <v>543418743.37</v>
      </c>
      <c r="F12" s="11">
        <v>13605704.279999999</v>
      </c>
      <c r="G12" s="11">
        <v>557024447.64999998</v>
      </c>
      <c r="H12" s="11">
        <v>40007.08</v>
      </c>
      <c r="I12" s="11">
        <v>20040779.75</v>
      </c>
      <c r="J12" s="11">
        <v>605364738.70000005</v>
      </c>
    </row>
    <row r="13" spans="1:10" ht="12" customHeight="1" x14ac:dyDescent="0.2">
      <c r="A13" s="2" t="str">
        <f>"Apr "&amp;RIGHT(A6,4)</f>
        <v>Apr 2025</v>
      </c>
      <c r="B13" s="11">
        <v>26787559.390000001</v>
      </c>
      <c r="C13" s="11">
        <v>2661823.66</v>
      </c>
      <c r="D13" s="11">
        <v>29449383.050000001</v>
      </c>
      <c r="E13" s="11">
        <v>584330628.99000001</v>
      </c>
      <c r="F13" s="11">
        <v>13594960.050000001</v>
      </c>
      <c r="G13" s="11">
        <v>597925589.03999996</v>
      </c>
      <c r="H13" s="11">
        <v>391.92</v>
      </c>
      <c r="I13" s="11">
        <v>20977124.949999999</v>
      </c>
      <c r="J13" s="11">
        <v>648352488.96000004</v>
      </c>
    </row>
    <row r="14" spans="1:10" ht="12" customHeight="1" x14ac:dyDescent="0.2">
      <c r="A14" s="2" t="str">
        <f>"May "&amp;RIGHT(A6,4)</f>
        <v>May 2025</v>
      </c>
      <c r="B14" s="11">
        <v>28046819.699999999</v>
      </c>
      <c r="C14" s="11">
        <v>2633573.29</v>
      </c>
      <c r="D14" s="11">
        <v>30680392.989999998</v>
      </c>
      <c r="E14" s="11">
        <v>565397233.79999995</v>
      </c>
      <c r="F14" s="11">
        <v>11938187.85</v>
      </c>
      <c r="G14" s="11">
        <v>577335421.64999998</v>
      </c>
      <c r="H14" s="11">
        <v>863425.73</v>
      </c>
      <c r="I14" s="11">
        <v>20915471.170000002</v>
      </c>
      <c r="J14" s="11">
        <v>629794711.53999996</v>
      </c>
    </row>
    <row r="15" spans="1:10" ht="12" customHeight="1" x14ac:dyDescent="0.2">
      <c r="A15" s="2" t="str">
        <f>"Jun "&amp;RIGHT(A6,4)</f>
        <v>Jun 2025</v>
      </c>
      <c r="B15" s="11">
        <v>7301013.5199999996</v>
      </c>
      <c r="C15" s="11">
        <v>497061.35</v>
      </c>
      <c r="D15" s="11">
        <v>7798074.8700000001</v>
      </c>
      <c r="E15" s="11">
        <v>114995816.88</v>
      </c>
      <c r="F15" s="11">
        <v>1516723.18</v>
      </c>
      <c r="G15" s="11">
        <v>116512540.06</v>
      </c>
      <c r="H15" s="11">
        <v>27740627.039999999</v>
      </c>
      <c r="I15" s="11">
        <v>4272110.76</v>
      </c>
      <c r="J15" s="11">
        <v>156323352.72999999</v>
      </c>
    </row>
    <row r="16" spans="1:10" ht="12" customHeight="1" x14ac:dyDescent="0.2">
      <c r="A16" s="2" t="str">
        <f>"Jul "&amp;RIGHT(A6,4)</f>
        <v>Jul 2025</v>
      </c>
      <c r="B16" s="11">
        <v>732644.47</v>
      </c>
      <c r="C16" s="11">
        <v>51055.92</v>
      </c>
      <c r="D16" s="11">
        <v>783700.39</v>
      </c>
      <c r="E16" s="11">
        <v>21898634.210000001</v>
      </c>
      <c r="F16" s="11">
        <v>139118.64000000001</v>
      </c>
      <c r="G16" s="11">
        <v>22037752.850000001</v>
      </c>
      <c r="H16" s="11">
        <v>16528266.66</v>
      </c>
      <c r="I16" s="11">
        <v>333659.03999999998</v>
      </c>
      <c r="J16" s="11">
        <v>39683378.939999998</v>
      </c>
    </row>
    <row r="17" spans="1:10" ht="12" customHeight="1" x14ac:dyDescent="0.2">
      <c r="A17" s="2" t="str">
        <f>"Aug "&amp;RIGHT(A6,4)</f>
        <v>Aug 2025</v>
      </c>
      <c r="B17" s="11">
        <v>10006751.800000001</v>
      </c>
      <c r="C17" s="11">
        <v>974698.78</v>
      </c>
      <c r="D17" s="11">
        <v>10981450.58</v>
      </c>
      <c r="E17" s="11">
        <v>330263235.25</v>
      </c>
      <c r="F17" s="11">
        <v>7591877.4000000004</v>
      </c>
      <c r="G17" s="11">
        <v>337855112.64999998</v>
      </c>
      <c r="H17" s="11">
        <v>1149162.1200000001</v>
      </c>
      <c r="I17" s="11">
        <v>8937209.7699999996</v>
      </c>
      <c r="J17" s="11">
        <v>358922935.12</v>
      </c>
    </row>
    <row r="18" spans="1:10" ht="12" customHeight="1" x14ac:dyDescent="0.2">
      <c r="A18" s="2" t="str">
        <f>"Sep "&amp;RIGHT(A6,4)</f>
        <v>Sep 2025</v>
      </c>
      <c r="B18" s="11">
        <v>27504680.579999998</v>
      </c>
      <c r="C18" s="11">
        <v>2858420.19</v>
      </c>
      <c r="D18" s="11">
        <v>30363100.77</v>
      </c>
      <c r="E18" s="11">
        <v>660932841.14999998</v>
      </c>
      <c r="F18" s="11">
        <v>15462851.08</v>
      </c>
      <c r="G18" s="11">
        <v>676395692.23000002</v>
      </c>
      <c r="H18" s="11">
        <v>14403.06</v>
      </c>
      <c r="I18" s="11">
        <v>22470996.440000001</v>
      </c>
      <c r="J18" s="11">
        <v>729244192.5</v>
      </c>
    </row>
    <row r="19" spans="1:10" ht="12" customHeight="1" x14ac:dyDescent="0.2">
      <c r="A19" s="12" t="s">
        <v>55</v>
      </c>
      <c r="B19" s="13">
        <v>244555817.83000001</v>
      </c>
      <c r="C19" s="13">
        <v>24100228.039999999</v>
      </c>
      <c r="D19" s="13">
        <v>268656045.87</v>
      </c>
      <c r="E19" s="13">
        <v>5433947273.71</v>
      </c>
      <c r="F19" s="13">
        <v>125226093.86</v>
      </c>
      <c r="G19" s="13">
        <v>5559173367.5699997</v>
      </c>
      <c r="H19" s="13">
        <v>46870972.670000002</v>
      </c>
      <c r="I19" s="13">
        <v>192942015.61000001</v>
      </c>
      <c r="J19" s="13">
        <v>6067642401.7200003</v>
      </c>
    </row>
    <row r="20" spans="1:10" ht="12" customHeight="1" x14ac:dyDescent="0.2">
      <c r="A20" s="14" t="s">
        <v>421</v>
      </c>
      <c r="B20" s="15">
        <v>51335260.880000003</v>
      </c>
      <c r="C20" s="15">
        <v>5209622.91</v>
      </c>
      <c r="D20" s="15">
        <v>56544883.789999999</v>
      </c>
      <c r="E20" s="15">
        <v>1143912823.6900001</v>
      </c>
      <c r="F20" s="15">
        <v>27224960.559999999</v>
      </c>
      <c r="G20" s="15">
        <v>1171137784.25</v>
      </c>
      <c r="H20" s="15">
        <v>300432.96000000002</v>
      </c>
      <c r="I20" s="15">
        <v>42117837.799999997</v>
      </c>
      <c r="J20" s="15">
        <v>1270100938.8</v>
      </c>
    </row>
    <row r="21" spans="1:10" ht="12" customHeight="1" x14ac:dyDescent="0.2">
      <c r="A21" s="3" t="str">
        <f>"FY "&amp;RIGHT(A6,4)+1</f>
        <v>FY 2026</v>
      </c>
    </row>
    <row r="22" spans="1:10" ht="12" customHeight="1" x14ac:dyDescent="0.2">
      <c r="A22" s="2" t="str">
        <f>"Oct "&amp;RIGHT(A6,4)</f>
        <v>Oct 2025</v>
      </c>
      <c r="B22" s="11">
        <v>28806595.210000001</v>
      </c>
      <c r="C22" s="11">
        <v>2806314.1</v>
      </c>
      <c r="D22" s="11">
        <v>31612909.309999999</v>
      </c>
      <c r="E22" s="11">
        <v>664344486.73000002</v>
      </c>
      <c r="F22" s="11">
        <v>15217914.91</v>
      </c>
      <c r="G22" s="11">
        <v>679562401.63999999</v>
      </c>
      <c r="H22" s="11">
        <v>52820.04</v>
      </c>
      <c r="I22" s="11">
        <v>24262307.120000001</v>
      </c>
      <c r="J22" s="11">
        <v>735490438.11000001</v>
      </c>
    </row>
    <row r="23" spans="1:10" ht="12" customHeight="1" x14ac:dyDescent="0.2">
      <c r="A23" s="2" t="str">
        <f>"Nov "&amp;RIGHT(A6,4)</f>
        <v>Nov 2025</v>
      </c>
      <c r="B23" s="11">
        <v>23473644.379999999</v>
      </c>
      <c r="C23" s="11">
        <v>2272560.9</v>
      </c>
      <c r="D23" s="11">
        <v>25746205.280000001</v>
      </c>
      <c r="E23" s="11">
        <v>503311985.64999998</v>
      </c>
      <c r="F23" s="11">
        <v>11860453.67</v>
      </c>
      <c r="G23" s="11">
        <v>515172439.31999999</v>
      </c>
      <c r="H23" s="11">
        <v>0</v>
      </c>
      <c r="I23" s="11">
        <v>18631504.850000001</v>
      </c>
      <c r="J23" s="11">
        <v>559550149.45000005</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v>52280239.590000004</v>
      </c>
      <c r="C34" s="13">
        <v>5078875</v>
      </c>
      <c r="D34" s="13">
        <v>57359114.590000004</v>
      </c>
      <c r="E34" s="13">
        <v>1167656472.3800001</v>
      </c>
      <c r="F34" s="13">
        <v>27078368.579999998</v>
      </c>
      <c r="G34" s="13">
        <v>1194734840.96</v>
      </c>
      <c r="H34" s="13">
        <v>52820.04</v>
      </c>
      <c r="I34" s="13">
        <v>42893811.969999999</v>
      </c>
      <c r="J34" s="13">
        <v>1295040587.5599999</v>
      </c>
    </row>
    <row r="35" spans="1:10" ht="12" customHeight="1" x14ac:dyDescent="0.2">
      <c r="A35" s="14" t="str">
        <f>"Total "&amp;MID(A20,7,LEN(A20)-13)&amp;" Months"</f>
        <v>Total 2 Months</v>
      </c>
      <c r="B35" s="15">
        <v>52280239.590000004</v>
      </c>
      <c r="C35" s="15">
        <v>5078875</v>
      </c>
      <c r="D35" s="15">
        <v>57359114.590000004</v>
      </c>
      <c r="E35" s="15">
        <v>1167656472.3800001</v>
      </c>
      <c r="F35" s="15">
        <v>27078368.579999998</v>
      </c>
      <c r="G35" s="15">
        <v>1194734840.96</v>
      </c>
      <c r="H35" s="15">
        <v>52820.04</v>
      </c>
      <c r="I35" s="15">
        <v>42893811.969999999</v>
      </c>
      <c r="J35" s="15">
        <v>1295040587.5599999</v>
      </c>
    </row>
    <row r="36" spans="1:10" ht="12" customHeight="1" x14ac:dyDescent="0.2">
      <c r="A36" s="76"/>
      <c r="B36" s="76"/>
      <c r="C36" s="76"/>
      <c r="D36" s="76"/>
      <c r="E36" s="76"/>
      <c r="F36" s="76"/>
      <c r="G36" s="76"/>
      <c r="H36" s="76"/>
      <c r="I36" s="76"/>
      <c r="J36" s="76"/>
    </row>
    <row r="37" spans="1:10" ht="69.95" customHeight="1" x14ac:dyDescent="0.2">
      <c r="A37" s="78" t="s">
        <v>439</v>
      </c>
      <c r="B37" s="78"/>
      <c r="C37" s="78"/>
      <c r="D37" s="78"/>
      <c r="E37" s="78"/>
      <c r="F37" s="78"/>
      <c r="G37" s="78"/>
      <c r="H37" s="78"/>
      <c r="I37" s="78"/>
      <c r="J37" s="78"/>
    </row>
  </sheetData>
  <mergeCells count="11">
    <mergeCell ref="A1:I1"/>
    <mergeCell ref="A2:I2"/>
    <mergeCell ref="J3:J4"/>
    <mergeCell ref="B5:J5"/>
    <mergeCell ref="A36:J36"/>
    <mergeCell ref="A37:J37"/>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83" t="s">
        <v>423</v>
      </c>
      <c r="B1" s="83"/>
      <c r="C1" s="83"/>
      <c r="D1" s="83"/>
      <c r="E1" s="83"/>
      <c r="F1" s="83"/>
      <c r="G1" s="83"/>
      <c r="H1" s="83"/>
      <c r="I1" s="83"/>
      <c r="J1" s="73">
        <v>46066</v>
      </c>
    </row>
    <row r="2" spans="1:10" ht="12" customHeight="1" x14ac:dyDescent="0.2">
      <c r="A2" s="85" t="s">
        <v>93</v>
      </c>
      <c r="B2" s="85"/>
      <c r="C2" s="85"/>
      <c r="D2" s="85"/>
      <c r="E2" s="85"/>
      <c r="F2" s="85"/>
      <c r="G2" s="85"/>
      <c r="H2" s="85"/>
      <c r="I2" s="85"/>
      <c r="J2" s="1"/>
    </row>
    <row r="3" spans="1:10" ht="24" customHeight="1" x14ac:dyDescent="0.2">
      <c r="A3" s="87" t="s">
        <v>50</v>
      </c>
      <c r="B3" s="82" t="s">
        <v>201</v>
      </c>
      <c r="C3" s="82"/>
      <c r="D3" s="80"/>
      <c r="E3" s="82" t="s">
        <v>203</v>
      </c>
      <c r="F3" s="82"/>
      <c r="G3" s="80"/>
      <c r="H3" s="82" t="s">
        <v>55</v>
      </c>
      <c r="I3" s="82"/>
      <c r="J3" s="82"/>
    </row>
    <row r="4" spans="1:10" ht="24" customHeight="1" x14ac:dyDescent="0.2">
      <c r="A4" s="88"/>
      <c r="B4" s="10" t="s">
        <v>202</v>
      </c>
      <c r="C4" s="10" t="s">
        <v>94</v>
      </c>
      <c r="D4" s="10" t="s">
        <v>95</v>
      </c>
      <c r="E4" s="10" t="s">
        <v>96</v>
      </c>
      <c r="F4" s="10" t="s">
        <v>94</v>
      </c>
      <c r="G4" s="10" t="s">
        <v>95</v>
      </c>
      <c r="H4" s="10" t="s">
        <v>96</v>
      </c>
      <c r="I4" s="10" t="s">
        <v>94</v>
      </c>
      <c r="J4" s="9" t="s">
        <v>95</v>
      </c>
    </row>
    <row r="5" spans="1:10" ht="12" customHeight="1" x14ac:dyDescent="0.2">
      <c r="A5" s="1"/>
      <c r="B5" s="76" t="str">
        <f>REPT("-",101)&amp;" Number "&amp;REPT("-",101)</f>
        <v>----------------------------------------------------------------------------------------------------- Number -----------------------------------------------------------------------------------------------------</v>
      </c>
      <c r="C5" s="76"/>
      <c r="D5" s="76"/>
      <c r="E5" s="76"/>
      <c r="F5" s="76"/>
      <c r="G5" s="76"/>
      <c r="H5" s="76"/>
      <c r="I5" s="76"/>
      <c r="J5" s="76"/>
    </row>
    <row r="6" spans="1:10" ht="12" customHeight="1" x14ac:dyDescent="0.2">
      <c r="A6" s="3" t="s">
        <v>420</v>
      </c>
    </row>
    <row r="7" spans="1:10" ht="12" customHeight="1" x14ac:dyDescent="0.2">
      <c r="A7" s="2" t="str">
        <f>"Oct "&amp;RIGHT(A6,4)-1</f>
        <v>Oct 2024</v>
      </c>
      <c r="B7" s="11" t="s">
        <v>418</v>
      </c>
      <c r="C7" s="11" t="s">
        <v>418</v>
      </c>
      <c r="D7" s="11" t="s">
        <v>418</v>
      </c>
      <c r="E7" s="11" t="s">
        <v>418</v>
      </c>
      <c r="F7" s="11" t="s">
        <v>418</v>
      </c>
      <c r="G7" s="11" t="s">
        <v>418</v>
      </c>
      <c r="H7" s="11" t="s">
        <v>418</v>
      </c>
      <c r="I7" s="11" t="s">
        <v>418</v>
      </c>
      <c r="J7" s="11" t="s">
        <v>418</v>
      </c>
    </row>
    <row r="8" spans="1:10" ht="12" customHeight="1" x14ac:dyDescent="0.2">
      <c r="A8" s="2" t="str">
        <f>"Nov "&amp;RIGHT(A6,4)-1</f>
        <v>Nov 2024</v>
      </c>
      <c r="B8" s="11" t="s">
        <v>418</v>
      </c>
      <c r="C8" s="11" t="s">
        <v>418</v>
      </c>
      <c r="D8" s="11" t="s">
        <v>418</v>
      </c>
      <c r="E8" s="11" t="s">
        <v>418</v>
      </c>
      <c r="F8" s="11" t="s">
        <v>418</v>
      </c>
      <c r="G8" s="11" t="s">
        <v>418</v>
      </c>
      <c r="H8" s="11" t="s">
        <v>418</v>
      </c>
      <c r="I8" s="11" t="s">
        <v>418</v>
      </c>
      <c r="J8" s="11" t="s">
        <v>418</v>
      </c>
    </row>
    <row r="9" spans="1:10" ht="12" customHeight="1" x14ac:dyDescent="0.2">
      <c r="A9" s="2" t="str">
        <f>"Dec "&amp;RIGHT(A6,4)-1</f>
        <v>Dec 2024</v>
      </c>
      <c r="B9" s="11">
        <v>489</v>
      </c>
      <c r="C9" s="11">
        <v>67692</v>
      </c>
      <c r="D9" s="11">
        <v>593829</v>
      </c>
      <c r="E9" s="11">
        <v>17503</v>
      </c>
      <c r="F9" s="11">
        <v>69588</v>
      </c>
      <c r="G9" s="11">
        <v>4526377</v>
      </c>
      <c r="H9" s="11">
        <v>17992</v>
      </c>
      <c r="I9" s="11">
        <v>137280</v>
      </c>
      <c r="J9" s="11">
        <v>5120206</v>
      </c>
    </row>
    <row r="10" spans="1:10" ht="12" customHeight="1" x14ac:dyDescent="0.2">
      <c r="A10" s="2" t="str">
        <f>"Jan "&amp;RIGHT(A6,4)</f>
        <v>Jan 2025</v>
      </c>
      <c r="B10" s="11" t="s">
        <v>418</v>
      </c>
      <c r="C10" s="11" t="s">
        <v>418</v>
      </c>
      <c r="D10" s="11" t="s">
        <v>418</v>
      </c>
      <c r="E10" s="11" t="s">
        <v>418</v>
      </c>
      <c r="F10" s="11" t="s">
        <v>418</v>
      </c>
      <c r="G10" s="11" t="s">
        <v>418</v>
      </c>
      <c r="H10" s="11" t="s">
        <v>418</v>
      </c>
      <c r="I10" s="11" t="s">
        <v>418</v>
      </c>
      <c r="J10" s="11" t="s">
        <v>418</v>
      </c>
    </row>
    <row r="11" spans="1:10" ht="12" customHeight="1" x14ac:dyDescent="0.2">
      <c r="A11" s="2" t="str">
        <f>"Feb "&amp;RIGHT(A6,4)</f>
        <v>Feb 2025</v>
      </c>
      <c r="B11" s="11" t="s">
        <v>418</v>
      </c>
      <c r="C11" s="11" t="s">
        <v>418</v>
      </c>
      <c r="D11" s="11" t="s">
        <v>418</v>
      </c>
      <c r="E11" s="11" t="s">
        <v>418</v>
      </c>
      <c r="F11" s="11" t="s">
        <v>418</v>
      </c>
      <c r="G11" s="11" t="s">
        <v>418</v>
      </c>
      <c r="H11" s="11" t="s">
        <v>418</v>
      </c>
      <c r="I11" s="11" t="s">
        <v>418</v>
      </c>
      <c r="J11" s="11" t="s">
        <v>418</v>
      </c>
    </row>
    <row r="12" spans="1:10" ht="12" customHeight="1" x14ac:dyDescent="0.2">
      <c r="A12" s="2" t="str">
        <f>"Mar "&amp;RIGHT(A6,4)</f>
        <v>Mar 2025</v>
      </c>
      <c r="B12" s="11">
        <v>483</v>
      </c>
      <c r="C12" s="11">
        <v>67802</v>
      </c>
      <c r="D12" s="11">
        <v>691549</v>
      </c>
      <c r="E12" s="11">
        <v>17597</v>
      </c>
      <c r="F12" s="11">
        <v>71088</v>
      </c>
      <c r="G12" s="11">
        <v>4813708</v>
      </c>
      <c r="H12" s="11">
        <v>18080</v>
      </c>
      <c r="I12" s="11">
        <v>138890</v>
      </c>
      <c r="J12" s="11">
        <v>5505257</v>
      </c>
    </row>
    <row r="13" spans="1:10" ht="12" customHeight="1" x14ac:dyDescent="0.2">
      <c r="A13" s="2" t="str">
        <f>"Apr "&amp;RIGHT(A6,4)</f>
        <v>Apr 2025</v>
      </c>
      <c r="B13" s="11" t="s">
        <v>418</v>
      </c>
      <c r="C13" s="11" t="s">
        <v>418</v>
      </c>
      <c r="D13" s="11" t="s">
        <v>418</v>
      </c>
      <c r="E13" s="11" t="s">
        <v>418</v>
      </c>
      <c r="F13" s="11" t="s">
        <v>418</v>
      </c>
      <c r="G13" s="11" t="s">
        <v>418</v>
      </c>
      <c r="H13" s="11" t="s">
        <v>418</v>
      </c>
      <c r="I13" s="11" t="s">
        <v>418</v>
      </c>
      <c r="J13" s="11" t="s">
        <v>418</v>
      </c>
    </row>
    <row r="14" spans="1:10" ht="12" customHeight="1" x14ac:dyDescent="0.2">
      <c r="A14" s="2" t="str">
        <f>"May "&amp;RIGHT(A6,4)</f>
        <v>May 2025</v>
      </c>
      <c r="B14" s="11" t="s">
        <v>418</v>
      </c>
      <c r="C14" s="11" t="s">
        <v>418</v>
      </c>
      <c r="D14" s="11" t="s">
        <v>418</v>
      </c>
      <c r="E14" s="11" t="s">
        <v>418</v>
      </c>
      <c r="F14" s="11" t="s">
        <v>418</v>
      </c>
      <c r="G14" s="11" t="s">
        <v>418</v>
      </c>
      <c r="H14" s="11" t="s">
        <v>418</v>
      </c>
      <c r="I14" s="11" t="s">
        <v>418</v>
      </c>
      <c r="J14" s="11" t="s">
        <v>418</v>
      </c>
    </row>
    <row r="15" spans="1:10" ht="12" customHeight="1" x14ac:dyDescent="0.2">
      <c r="A15" s="2" t="str">
        <f>"Jun "&amp;RIGHT(A6,4)</f>
        <v>Jun 2025</v>
      </c>
      <c r="B15" s="11">
        <v>479</v>
      </c>
      <c r="C15" s="11">
        <v>69387</v>
      </c>
      <c r="D15" s="11">
        <v>615398</v>
      </c>
      <c r="E15" s="11">
        <v>15529</v>
      </c>
      <c r="F15" s="11">
        <v>48114</v>
      </c>
      <c r="G15" s="11">
        <v>2406289</v>
      </c>
      <c r="H15" s="11">
        <v>16008</v>
      </c>
      <c r="I15" s="11">
        <v>117501</v>
      </c>
      <c r="J15" s="11">
        <v>3021687</v>
      </c>
    </row>
    <row r="16" spans="1:10" ht="12" customHeight="1" x14ac:dyDescent="0.2">
      <c r="A16" s="2" t="str">
        <f>"Jul "&amp;RIGHT(A6,4)</f>
        <v>Jul 2025</v>
      </c>
      <c r="B16" s="11" t="s">
        <v>418</v>
      </c>
      <c r="C16" s="11" t="s">
        <v>418</v>
      </c>
      <c r="D16" s="11" t="s">
        <v>418</v>
      </c>
      <c r="E16" s="11" t="s">
        <v>418</v>
      </c>
      <c r="F16" s="11" t="s">
        <v>418</v>
      </c>
      <c r="G16" s="11" t="s">
        <v>418</v>
      </c>
      <c r="H16" s="11" t="s">
        <v>418</v>
      </c>
      <c r="I16" s="11" t="s">
        <v>418</v>
      </c>
      <c r="J16" s="11" t="s">
        <v>418</v>
      </c>
    </row>
    <row r="17" spans="1:10" ht="12" customHeight="1" x14ac:dyDescent="0.2">
      <c r="A17" s="2" t="str">
        <f>"Aug "&amp;RIGHT(A6,4)</f>
        <v>Aug 2025</v>
      </c>
      <c r="B17" s="11" t="s">
        <v>418</v>
      </c>
      <c r="C17" s="11" t="s">
        <v>418</v>
      </c>
      <c r="D17" s="11" t="s">
        <v>418</v>
      </c>
      <c r="E17" s="11" t="s">
        <v>418</v>
      </c>
      <c r="F17" s="11" t="s">
        <v>418</v>
      </c>
      <c r="G17" s="11" t="s">
        <v>418</v>
      </c>
      <c r="H17" s="11" t="s">
        <v>418</v>
      </c>
      <c r="I17" s="11" t="s">
        <v>418</v>
      </c>
      <c r="J17" s="11" t="s">
        <v>418</v>
      </c>
    </row>
    <row r="18" spans="1:10" ht="12" customHeight="1" x14ac:dyDescent="0.2">
      <c r="A18" s="2" t="str">
        <f>"Sep "&amp;RIGHT(A6,4)</f>
        <v>Sep 2025</v>
      </c>
      <c r="B18" s="11">
        <v>483</v>
      </c>
      <c r="C18" s="11">
        <v>66506</v>
      </c>
      <c r="D18" s="11">
        <v>646904</v>
      </c>
      <c r="E18" s="11">
        <v>17214</v>
      </c>
      <c r="F18" s="11">
        <v>66878</v>
      </c>
      <c r="G18" s="11">
        <v>4523904</v>
      </c>
      <c r="H18" s="11">
        <v>17697</v>
      </c>
      <c r="I18" s="11">
        <v>133384</v>
      </c>
      <c r="J18" s="11">
        <v>5170808</v>
      </c>
    </row>
    <row r="19" spans="1:10" ht="12" customHeight="1" x14ac:dyDescent="0.2">
      <c r="A19" s="12" t="s">
        <v>55</v>
      </c>
      <c r="B19" s="13">
        <v>483.5</v>
      </c>
      <c r="C19" s="13">
        <v>67846.75</v>
      </c>
      <c r="D19" s="13">
        <v>636920</v>
      </c>
      <c r="E19" s="13">
        <v>16960.75</v>
      </c>
      <c r="F19" s="13">
        <v>63917</v>
      </c>
      <c r="G19" s="13">
        <v>4067569.5</v>
      </c>
      <c r="H19" s="13">
        <v>17444.25</v>
      </c>
      <c r="I19" s="13">
        <v>131763.75</v>
      </c>
      <c r="J19" s="13">
        <v>4704489.5</v>
      </c>
    </row>
    <row r="20" spans="1:10" ht="12" customHeight="1" x14ac:dyDescent="0.2">
      <c r="A20" s="14" t="s">
        <v>421</v>
      </c>
      <c r="B20" s="15" t="s">
        <v>418</v>
      </c>
      <c r="C20" s="15" t="s">
        <v>418</v>
      </c>
      <c r="D20" s="15" t="s">
        <v>418</v>
      </c>
      <c r="E20" s="15" t="s">
        <v>418</v>
      </c>
      <c r="F20" s="15" t="s">
        <v>418</v>
      </c>
      <c r="G20" s="15" t="s">
        <v>418</v>
      </c>
      <c r="H20" s="15" t="s">
        <v>418</v>
      </c>
      <c r="I20" s="15" t="s">
        <v>418</v>
      </c>
      <c r="J20" s="15" t="s">
        <v>418</v>
      </c>
    </row>
    <row r="21" spans="1:10" ht="12" customHeight="1" x14ac:dyDescent="0.2">
      <c r="A21" s="3" t="str">
        <f>"FY "&amp;RIGHT(A6,4)+1</f>
        <v>FY 2026</v>
      </c>
    </row>
    <row r="22" spans="1:10" ht="12" customHeight="1" x14ac:dyDescent="0.2">
      <c r="A22" s="2" t="str">
        <f>"Oct "&amp;RIGHT(A6,4)</f>
        <v>Oct 2025</v>
      </c>
      <c r="B22" s="11" t="s">
        <v>418</v>
      </c>
      <c r="C22" s="11" t="s">
        <v>418</v>
      </c>
      <c r="D22" s="11" t="s">
        <v>418</v>
      </c>
      <c r="E22" s="11" t="s">
        <v>418</v>
      </c>
      <c r="F22" s="11" t="s">
        <v>418</v>
      </c>
      <c r="G22" s="11" t="s">
        <v>418</v>
      </c>
      <c r="H22" s="11" t="s">
        <v>418</v>
      </c>
      <c r="I22" s="11" t="s">
        <v>418</v>
      </c>
      <c r="J22" s="11" t="s">
        <v>418</v>
      </c>
    </row>
    <row r="23" spans="1:10"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t="s">
        <v>418</v>
      </c>
      <c r="C34" s="13" t="s">
        <v>418</v>
      </c>
      <c r="D34" s="13" t="s">
        <v>418</v>
      </c>
      <c r="E34" s="13" t="s">
        <v>418</v>
      </c>
      <c r="F34" s="13" t="s">
        <v>418</v>
      </c>
      <c r="G34" s="13" t="s">
        <v>418</v>
      </c>
      <c r="H34" s="13" t="s">
        <v>418</v>
      </c>
      <c r="I34" s="13" t="s">
        <v>418</v>
      </c>
      <c r="J34" s="13" t="s">
        <v>418</v>
      </c>
    </row>
    <row r="35" spans="1:10" ht="12" customHeight="1" x14ac:dyDescent="0.2">
      <c r="A35" s="14" t="str">
        <f>"Total "&amp;MID(A20,7,LEN(A20)-13)&amp;" Months"</f>
        <v>Total 2 Months</v>
      </c>
      <c r="B35" s="15" t="s">
        <v>418</v>
      </c>
      <c r="C35" s="15" t="s">
        <v>418</v>
      </c>
      <c r="D35" s="15" t="s">
        <v>418</v>
      </c>
      <c r="E35" s="15" t="s">
        <v>418</v>
      </c>
      <c r="F35" s="15" t="s">
        <v>418</v>
      </c>
      <c r="G35" s="15" t="s">
        <v>418</v>
      </c>
      <c r="H35" s="15" t="s">
        <v>418</v>
      </c>
      <c r="I35" s="15" t="s">
        <v>418</v>
      </c>
      <c r="J35" s="15" t="s">
        <v>418</v>
      </c>
    </row>
    <row r="36" spans="1:10" ht="12" customHeight="1" x14ac:dyDescent="0.2">
      <c r="A36" s="76"/>
      <c r="B36" s="76"/>
      <c r="C36" s="76"/>
      <c r="D36" s="76"/>
      <c r="E36" s="76"/>
      <c r="F36" s="76"/>
      <c r="G36" s="76"/>
      <c r="H36" s="76"/>
      <c r="I36" s="76"/>
      <c r="J36" s="76"/>
    </row>
    <row r="37" spans="1:10" ht="99.95" customHeight="1" x14ac:dyDescent="0.2">
      <c r="A37" s="78" t="s">
        <v>97</v>
      </c>
      <c r="B37" s="78"/>
      <c r="C37" s="78"/>
      <c r="D37" s="78"/>
      <c r="E37" s="78"/>
      <c r="F37" s="78"/>
      <c r="G37" s="78"/>
      <c r="H37" s="78"/>
      <c r="I37" s="78"/>
      <c r="J37" s="78"/>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83" t="s">
        <v>424</v>
      </c>
      <c r="B1" s="83"/>
      <c r="C1" s="83"/>
      <c r="D1" s="83"/>
      <c r="E1" s="83"/>
      <c r="F1" s="83"/>
      <c r="G1" s="83"/>
      <c r="H1" s="83"/>
      <c r="I1" s="83"/>
      <c r="J1" s="73">
        <v>46066</v>
      </c>
    </row>
    <row r="2" spans="1:10" ht="12" customHeight="1" x14ac:dyDescent="0.2">
      <c r="A2" s="85" t="s">
        <v>205</v>
      </c>
      <c r="B2" s="85"/>
      <c r="C2" s="85"/>
      <c r="D2" s="85"/>
      <c r="E2" s="85"/>
      <c r="F2" s="85"/>
      <c r="G2" s="85"/>
      <c r="H2" s="85"/>
      <c r="I2" s="85"/>
      <c r="J2" s="1"/>
    </row>
    <row r="3" spans="1:10" ht="24" customHeight="1" x14ac:dyDescent="0.2">
      <c r="A3" s="87" t="s">
        <v>50</v>
      </c>
      <c r="B3" s="82" t="s">
        <v>204</v>
      </c>
      <c r="C3" s="82"/>
      <c r="D3" s="80"/>
      <c r="E3" s="82" t="s">
        <v>206</v>
      </c>
      <c r="F3" s="82"/>
      <c r="G3" s="80"/>
      <c r="H3" s="82" t="s">
        <v>207</v>
      </c>
      <c r="I3" s="82"/>
      <c r="J3" s="82"/>
    </row>
    <row r="4" spans="1:10" ht="24" customHeight="1" x14ac:dyDescent="0.2">
      <c r="A4" s="88"/>
      <c r="B4" s="10" t="s">
        <v>96</v>
      </c>
      <c r="C4" s="10" t="s">
        <v>94</v>
      </c>
      <c r="D4" s="10" t="s">
        <v>95</v>
      </c>
      <c r="E4" s="10" t="s">
        <v>96</v>
      </c>
      <c r="F4" s="10" t="s">
        <v>94</v>
      </c>
      <c r="G4" s="10" t="s">
        <v>95</v>
      </c>
      <c r="H4" s="10" t="s">
        <v>96</v>
      </c>
      <c r="I4" s="10" t="s">
        <v>94</v>
      </c>
      <c r="J4" s="9" t="s">
        <v>95</v>
      </c>
    </row>
    <row r="5" spans="1:10" ht="12" customHeight="1" x14ac:dyDescent="0.2">
      <c r="A5" s="1"/>
      <c r="B5" s="76" t="str">
        <f>REPT("-",101)&amp;" Number "&amp;REPT("-",101)</f>
        <v>----------------------------------------------------------------------------------------------------- Number -----------------------------------------------------------------------------------------------------</v>
      </c>
      <c r="C5" s="76"/>
      <c r="D5" s="76"/>
      <c r="E5" s="76"/>
      <c r="F5" s="76"/>
      <c r="G5" s="76"/>
      <c r="H5" s="76"/>
      <c r="I5" s="76"/>
      <c r="J5" s="76"/>
    </row>
    <row r="6" spans="1:10" ht="12" customHeight="1" x14ac:dyDescent="0.2">
      <c r="A6" s="3" t="s">
        <v>420</v>
      </c>
    </row>
    <row r="7" spans="1:10" ht="12" customHeight="1" x14ac:dyDescent="0.2">
      <c r="A7" s="2" t="str">
        <f>"Oct "&amp;RIGHT(A6,4)-1</f>
        <v>Oct 2024</v>
      </c>
      <c r="B7" s="11">
        <v>7496</v>
      </c>
      <c r="C7" s="11">
        <v>15898</v>
      </c>
      <c r="D7" s="11">
        <v>788906</v>
      </c>
      <c r="E7" s="11">
        <v>978</v>
      </c>
      <c r="F7" s="11">
        <v>2180</v>
      </c>
      <c r="G7" s="11">
        <v>77037</v>
      </c>
      <c r="H7" s="11">
        <v>1675</v>
      </c>
      <c r="I7" s="11">
        <v>10034</v>
      </c>
      <c r="J7" s="11">
        <v>324964</v>
      </c>
    </row>
    <row r="8" spans="1:10" ht="12" customHeight="1" x14ac:dyDescent="0.2">
      <c r="A8" s="2" t="str">
        <f>"Nov "&amp;RIGHT(A6,4)-1</f>
        <v>Nov 2024</v>
      </c>
      <c r="B8" s="11" t="s">
        <v>418</v>
      </c>
      <c r="C8" s="11" t="s">
        <v>418</v>
      </c>
      <c r="D8" s="11" t="s">
        <v>418</v>
      </c>
      <c r="E8" s="11" t="s">
        <v>418</v>
      </c>
      <c r="F8" s="11" t="s">
        <v>418</v>
      </c>
      <c r="G8" s="11" t="s">
        <v>418</v>
      </c>
      <c r="H8" s="11" t="s">
        <v>418</v>
      </c>
      <c r="I8" s="11" t="s">
        <v>418</v>
      </c>
      <c r="J8" s="11" t="s">
        <v>418</v>
      </c>
    </row>
    <row r="9" spans="1:10" ht="12" customHeight="1" x14ac:dyDescent="0.2">
      <c r="A9" s="2" t="str">
        <f>"Dec "&amp;RIGHT(A6,4)-1</f>
        <v>Dec 2024</v>
      </c>
      <c r="B9" s="11" t="s">
        <v>418</v>
      </c>
      <c r="C9" s="11" t="s">
        <v>418</v>
      </c>
      <c r="D9" s="11" t="s">
        <v>418</v>
      </c>
      <c r="E9" s="11" t="s">
        <v>418</v>
      </c>
      <c r="F9" s="11" t="s">
        <v>418</v>
      </c>
      <c r="G9" s="11" t="s">
        <v>418</v>
      </c>
      <c r="H9" s="11" t="s">
        <v>418</v>
      </c>
      <c r="I9" s="11" t="s">
        <v>418</v>
      </c>
      <c r="J9" s="11" t="s">
        <v>418</v>
      </c>
    </row>
    <row r="10" spans="1:10" ht="12" customHeight="1" x14ac:dyDescent="0.2">
      <c r="A10" s="2" t="str">
        <f>"Jan "&amp;RIGHT(A6,4)</f>
        <v>Jan 2025</v>
      </c>
      <c r="B10" s="11" t="s">
        <v>418</v>
      </c>
      <c r="C10" s="11" t="s">
        <v>418</v>
      </c>
      <c r="D10" s="11" t="s">
        <v>418</v>
      </c>
      <c r="E10" s="11" t="s">
        <v>418</v>
      </c>
      <c r="F10" s="11" t="s">
        <v>418</v>
      </c>
      <c r="G10" s="11" t="s">
        <v>418</v>
      </c>
      <c r="H10" s="11" t="s">
        <v>418</v>
      </c>
      <c r="I10" s="11" t="s">
        <v>418</v>
      </c>
      <c r="J10" s="11" t="s">
        <v>418</v>
      </c>
    </row>
    <row r="11" spans="1:10" ht="12" customHeight="1" x14ac:dyDescent="0.2">
      <c r="A11" s="2" t="str">
        <f>"Feb "&amp;RIGHT(A6,4)</f>
        <v>Feb 2025</v>
      </c>
      <c r="B11" s="11" t="s">
        <v>418</v>
      </c>
      <c r="C11" s="11" t="s">
        <v>418</v>
      </c>
      <c r="D11" s="11" t="s">
        <v>418</v>
      </c>
      <c r="E11" s="11" t="s">
        <v>418</v>
      </c>
      <c r="F11" s="11" t="s">
        <v>418</v>
      </c>
      <c r="G11" s="11" t="s">
        <v>418</v>
      </c>
      <c r="H11" s="11" t="s">
        <v>418</v>
      </c>
      <c r="I11" s="11" t="s">
        <v>418</v>
      </c>
      <c r="J11" s="11" t="s">
        <v>418</v>
      </c>
    </row>
    <row r="12" spans="1:10" ht="12" customHeight="1" x14ac:dyDescent="0.2">
      <c r="A12" s="2" t="str">
        <f>"Mar "&amp;RIGHT(A6,4)</f>
        <v>Mar 2025</v>
      </c>
      <c r="B12" s="11">
        <v>7629</v>
      </c>
      <c r="C12" s="11">
        <v>16344</v>
      </c>
      <c r="D12" s="11">
        <v>830380</v>
      </c>
      <c r="E12" s="11">
        <v>839</v>
      </c>
      <c r="F12" s="11">
        <v>2015</v>
      </c>
      <c r="G12" s="11">
        <v>64211</v>
      </c>
      <c r="H12" s="11">
        <v>1697</v>
      </c>
      <c r="I12" s="11">
        <v>10089</v>
      </c>
      <c r="J12" s="11">
        <v>330956</v>
      </c>
    </row>
    <row r="13" spans="1:10" ht="12" customHeight="1" x14ac:dyDescent="0.2">
      <c r="A13" s="2" t="str">
        <f>"Apr "&amp;RIGHT(A6,4)</f>
        <v>Apr 2025</v>
      </c>
      <c r="B13" s="11" t="s">
        <v>418</v>
      </c>
      <c r="C13" s="11" t="s">
        <v>418</v>
      </c>
      <c r="D13" s="11" t="s">
        <v>418</v>
      </c>
      <c r="E13" s="11" t="s">
        <v>418</v>
      </c>
      <c r="F13" s="11" t="s">
        <v>418</v>
      </c>
      <c r="G13" s="11" t="s">
        <v>418</v>
      </c>
      <c r="H13" s="11" t="s">
        <v>418</v>
      </c>
      <c r="I13" s="11" t="s">
        <v>418</v>
      </c>
      <c r="J13" s="11" t="s">
        <v>418</v>
      </c>
    </row>
    <row r="14" spans="1:10" ht="12" customHeight="1" x14ac:dyDescent="0.2">
      <c r="A14" s="2" t="str">
        <f>"May "&amp;RIGHT(A6,4)</f>
        <v>May 2025</v>
      </c>
      <c r="B14" s="11" t="s">
        <v>418</v>
      </c>
      <c r="C14" s="11" t="s">
        <v>418</v>
      </c>
      <c r="D14" s="11" t="s">
        <v>418</v>
      </c>
      <c r="E14" s="11" t="s">
        <v>418</v>
      </c>
      <c r="F14" s="11" t="s">
        <v>418</v>
      </c>
      <c r="G14" s="11" t="s">
        <v>418</v>
      </c>
      <c r="H14" s="11" t="s">
        <v>418</v>
      </c>
      <c r="I14" s="11" t="s">
        <v>418</v>
      </c>
      <c r="J14" s="11" t="s">
        <v>418</v>
      </c>
    </row>
    <row r="15" spans="1:10" ht="12" customHeight="1" x14ac:dyDescent="0.2">
      <c r="A15" s="2" t="str">
        <f>"Jun "&amp;RIGHT(A6,4)</f>
        <v>Jun 2025</v>
      </c>
      <c r="B15" s="11" t="s">
        <v>418</v>
      </c>
      <c r="C15" s="11" t="s">
        <v>418</v>
      </c>
      <c r="D15" s="11" t="s">
        <v>418</v>
      </c>
      <c r="E15" s="11" t="s">
        <v>418</v>
      </c>
      <c r="F15" s="11" t="s">
        <v>418</v>
      </c>
      <c r="G15" s="11" t="s">
        <v>418</v>
      </c>
      <c r="H15" s="11" t="s">
        <v>418</v>
      </c>
      <c r="I15" s="11" t="s">
        <v>418</v>
      </c>
      <c r="J15" s="11" t="s">
        <v>418</v>
      </c>
    </row>
    <row r="16" spans="1:10" ht="12" customHeight="1" x14ac:dyDescent="0.2">
      <c r="A16" s="2" t="str">
        <f>"Jul "&amp;RIGHT(A6,4)</f>
        <v>Jul 2025</v>
      </c>
      <c r="B16" s="11" t="s">
        <v>418</v>
      </c>
      <c r="C16" s="11" t="s">
        <v>418</v>
      </c>
      <c r="D16" s="11" t="s">
        <v>418</v>
      </c>
      <c r="E16" s="11" t="s">
        <v>418</v>
      </c>
      <c r="F16" s="11" t="s">
        <v>418</v>
      </c>
      <c r="G16" s="11" t="s">
        <v>418</v>
      </c>
      <c r="H16" s="11" t="s">
        <v>418</v>
      </c>
      <c r="I16" s="11" t="s">
        <v>418</v>
      </c>
      <c r="J16" s="11" t="s">
        <v>418</v>
      </c>
    </row>
    <row r="17" spans="1:10" ht="12" customHeight="1" x14ac:dyDescent="0.2">
      <c r="A17" s="2" t="str">
        <f>"Aug "&amp;RIGHT(A6,4)</f>
        <v>Aug 2025</v>
      </c>
      <c r="B17" s="11" t="s">
        <v>418</v>
      </c>
      <c r="C17" s="11" t="s">
        <v>418</v>
      </c>
      <c r="D17" s="11" t="s">
        <v>418</v>
      </c>
      <c r="E17" s="11" t="s">
        <v>418</v>
      </c>
      <c r="F17" s="11" t="s">
        <v>418</v>
      </c>
      <c r="G17" s="11" t="s">
        <v>418</v>
      </c>
      <c r="H17" s="11" t="s">
        <v>418</v>
      </c>
      <c r="I17" s="11" t="s">
        <v>418</v>
      </c>
      <c r="J17" s="11" t="s">
        <v>418</v>
      </c>
    </row>
    <row r="18" spans="1:10" ht="12" customHeight="1" x14ac:dyDescent="0.2">
      <c r="A18" s="2" t="str">
        <f>"Sep "&amp;RIGHT(A6,4)</f>
        <v>Sep 2025</v>
      </c>
      <c r="B18" s="11" t="s">
        <v>418</v>
      </c>
      <c r="C18" s="11" t="s">
        <v>418</v>
      </c>
      <c r="D18" s="11" t="s">
        <v>418</v>
      </c>
      <c r="E18" s="11" t="s">
        <v>418</v>
      </c>
      <c r="F18" s="11" t="s">
        <v>418</v>
      </c>
      <c r="G18" s="11" t="s">
        <v>418</v>
      </c>
      <c r="H18" s="11" t="s">
        <v>418</v>
      </c>
      <c r="I18" s="11" t="s">
        <v>418</v>
      </c>
      <c r="J18" s="11" t="s">
        <v>418</v>
      </c>
    </row>
    <row r="19" spans="1:10" ht="12" customHeight="1" x14ac:dyDescent="0.2">
      <c r="A19" s="12" t="s">
        <v>55</v>
      </c>
      <c r="B19" s="13">
        <v>7562.5</v>
      </c>
      <c r="C19" s="13">
        <v>16121</v>
      </c>
      <c r="D19" s="13">
        <v>809643</v>
      </c>
      <c r="E19" s="13">
        <v>908.5</v>
      </c>
      <c r="F19" s="13">
        <v>2097.5</v>
      </c>
      <c r="G19" s="13">
        <v>70624</v>
      </c>
      <c r="H19" s="13">
        <v>1686</v>
      </c>
      <c r="I19" s="13">
        <v>10061.5</v>
      </c>
      <c r="J19" s="13">
        <v>327960</v>
      </c>
    </row>
    <row r="20" spans="1:10" ht="12" customHeight="1" x14ac:dyDescent="0.2">
      <c r="A20" s="14" t="s">
        <v>421</v>
      </c>
      <c r="B20" s="15">
        <v>7496</v>
      </c>
      <c r="C20" s="15">
        <v>15898</v>
      </c>
      <c r="D20" s="15">
        <v>788906</v>
      </c>
      <c r="E20" s="15">
        <v>978</v>
      </c>
      <c r="F20" s="15">
        <v>2180</v>
      </c>
      <c r="G20" s="15">
        <v>77037</v>
      </c>
      <c r="H20" s="15">
        <v>1675</v>
      </c>
      <c r="I20" s="15">
        <v>10034</v>
      </c>
      <c r="J20" s="15">
        <v>324964</v>
      </c>
    </row>
    <row r="21" spans="1:10" ht="12" customHeight="1" x14ac:dyDescent="0.2">
      <c r="A21" s="3" t="str">
        <f>"FY "&amp;RIGHT(A6,4)+1</f>
        <v>FY 2026</v>
      </c>
    </row>
    <row r="22" spans="1:10" ht="12" customHeight="1" x14ac:dyDescent="0.2">
      <c r="A22" s="2" t="str">
        <f>"Oct "&amp;RIGHT(A6,4)</f>
        <v>Oct 2025</v>
      </c>
      <c r="B22" s="11">
        <v>7454</v>
      </c>
      <c r="C22" s="11">
        <v>16361</v>
      </c>
      <c r="D22" s="11">
        <v>813506</v>
      </c>
      <c r="E22" s="11">
        <v>780</v>
      </c>
      <c r="F22" s="11">
        <v>1868</v>
      </c>
      <c r="G22" s="11">
        <v>59783</v>
      </c>
      <c r="H22" s="11">
        <v>1680</v>
      </c>
      <c r="I22" s="11">
        <v>9934</v>
      </c>
      <c r="J22" s="11">
        <v>337430</v>
      </c>
    </row>
    <row r="23" spans="1:10"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v>7454</v>
      </c>
      <c r="C34" s="13">
        <v>16361</v>
      </c>
      <c r="D34" s="13">
        <v>813506</v>
      </c>
      <c r="E34" s="13">
        <v>780</v>
      </c>
      <c r="F34" s="13">
        <v>1868</v>
      </c>
      <c r="G34" s="13">
        <v>59783</v>
      </c>
      <c r="H34" s="13">
        <v>1680</v>
      </c>
      <c r="I34" s="13">
        <v>9934</v>
      </c>
      <c r="J34" s="13">
        <v>337430</v>
      </c>
    </row>
    <row r="35" spans="1:10" ht="12" customHeight="1" x14ac:dyDescent="0.2">
      <c r="A35" s="14" t="str">
        <f>"Total "&amp;MID(A20,7,LEN(A20)-13)&amp;" Months"</f>
        <v>Total 2 Months</v>
      </c>
      <c r="B35" s="15">
        <v>7454</v>
      </c>
      <c r="C35" s="15">
        <v>16361</v>
      </c>
      <c r="D35" s="15">
        <v>813506</v>
      </c>
      <c r="E35" s="15">
        <v>780</v>
      </c>
      <c r="F35" s="15">
        <v>1868</v>
      </c>
      <c r="G35" s="15">
        <v>59783</v>
      </c>
      <c r="H35" s="15">
        <v>1680</v>
      </c>
      <c r="I35" s="15">
        <v>9934</v>
      </c>
      <c r="J35" s="15">
        <v>337430</v>
      </c>
    </row>
    <row r="36" spans="1:10" ht="12" customHeight="1" x14ac:dyDescent="0.2">
      <c r="A36" s="76"/>
      <c r="B36" s="76"/>
      <c r="C36" s="76"/>
      <c r="D36" s="76"/>
      <c r="E36" s="76"/>
      <c r="F36" s="76"/>
      <c r="G36" s="76"/>
      <c r="H36" s="76"/>
      <c r="I36" s="76"/>
      <c r="J36" s="76"/>
    </row>
    <row r="37" spans="1:10" ht="69.95" customHeight="1" x14ac:dyDescent="0.2">
      <c r="A37" s="78" t="s">
        <v>98</v>
      </c>
      <c r="B37" s="78"/>
      <c r="C37" s="78"/>
      <c r="D37" s="78"/>
      <c r="E37" s="78"/>
      <c r="F37" s="78"/>
      <c r="G37" s="78"/>
      <c r="H37" s="78"/>
      <c r="I37" s="78"/>
      <c r="J37" s="78"/>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83" t="s">
        <v>424</v>
      </c>
      <c r="B1" s="83"/>
      <c r="C1" s="83"/>
      <c r="D1" s="83"/>
      <c r="E1" s="83"/>
      <c r="F1" s="83"/>
      <c r="G1" s="83"/>
      <c r="H1" s="83"/>
      <c r="I1" s="83"/>
      <c r="J1" s="83"/>
      <c r="K1" s="73">
        <v>46066</v>
      </c>
    </row>
    <row r="2" spans="1:11" ht="12" customHeight="1" x14ac:dyDescent="0.2">
      <c r="A2" s="85" t="s">
        <v>99</v>
      </c>
      <c r="B2" s="85"/>
      <c r="C2" s="85"/>
      <c r="D2" s="85"/>
      <c r="E2" s="85"/>
      <c r="F2" s="85"/>
      <c r="G2" s="85"/>
      <c r="H2" s="85"/>
      <c r="I2" s="85"/>
      <c r="J2" s="85"/>
      <c r="K2" s="1"/>
    </row>
    <row r="3" spans="1:11" ht="24" customHeight="1" x14ac:dyDescent="0.2">
      <c r="A3" s="87" t="s">
        <v>50</v>
      </c>
      <c r="B3" s="82" t="s">
        <v>100</v>
      </c>
      <c r="C3" s="82"/>
      <c r="D3" s="82"/>
      <c r="E3" s="82"/>
      <c r="F3" s="80"/>
      <c r="G3" s="82" t="s">
        <v>101</v>
      </c>
      <c r="H3" s="82"/>
      <c r="I3" s="82"/>
      <c r="J3" s="82"/>
      <c r="K3" s="82"/>
    </row>
    <row r="4" spans="1:11" ht="24" customHeight="1" x14ac:dyDescent="0.2">
      <c r="A4" s="88"/>
      <c r="B4" s="10" t="s">
        <v>102</v>
      </c>
      <c r="C4" s="10" t="s">
        <v>103</v>
      </c>
      <c r="D4" s="10" t="s">
        <v>104</v>
      </c>
      <c r="E4" s="10" t="s">
        <v>105</v>
      </c>
      <c r="F4" s="10" t="s">
        <v>55</v>
      </c>
      <c r="G4" s="10" t="s">
        <v>102</v>
      </c>
      <c r="H4" s="10" t="s">
        <v>103</v>
      </c>
      <c r="I4" s="10" t="s">
        <v>104</v>
      </c>
      <c r="J4" s="10" t="s">
        <v>105</v>
      </c>
      <c r="K4" s="9" t="s">
        <v>55</v>
      </c>
    </row>
    <row r="5" spans="1:11" ht="12" customHeight="1" x14ac:dyDescent="0.2">
      <c r="A5" s="1"/>
      <c r="B5" s="76" t="str">
        <f>REPT("-",112)&amp;" Number "&amp;REPT("-",112)</f>
        <v>---------------------------------------------------------------------------------------------------------------- Number ----------------------------------------------------------------------------------------------------------------</v>
      </c>
      <c r="C5" s="76"/>
      <c r="D5" s="76"/>
      <c r="E5" s="76"/>
      <c r="F5" s="76"/>
      <c r="G5" s="76"/>
      <c r="H5" s="76"/>
      <c r="I5" s="76"/>
      <c r="J5" s="76"/>
      <c r="K5" s="76"/>
    </row>
    <row r="6" spans="1:11" ht="12" customHeight="1" x14ac:dyDescent="0.2">
      <c r="A6" s="3" t="s">
        <v>420</v>
      </c>
    </row>
    <row r="7" spans="1:11" ht="12" customHeight="1" x14ac:dyDescent="0.2">
      <c r="A7" s="2" t="str">
        <f>"Oct "&amp;RIGHT(A6,4)-1</f>
        <v>Oct 2024</v>
      </c>
      <c r="B7" s="11">
        <v>6572188</v>
      </c>
      <c r="C7" s="11">
        <v>7398171</v>
      </c>
      <c r="D7" s="11">
        <v>3887762</v>
      </c>
      <c r="E7" s="11">
        <v>10337551</v>
      </c>
      <c r="F7" s="11">
        <v>28195672</v>
      </c>
      <c r="G7" s="11">
        <v>27940687</v>
      </c>
      <c r="H7" s="11">
        <v>31482438</v>
      </c>
      <c r="I7" s="11">
        <v>28950334</v>
      </c>
      <c r="J7" s="11">
        <v>42609015</v>
      </c>
      <c r="K7" s="11">
        <v>130982474</v>
      </c>
    </row>
    <row r="8" spans="1:11" ht="12" customHeight="1" x14ac:dyDescent="0.2">
      <c r="A8" s="2" t="str">
        <f>"Nov "&amp;RIGHT(A6,4)-1</f>
        <v>Nov 2024</v>
      </c>
      <c r="B8" s="11">
        <v>5440952</v>
      </c>
      <c r="C8" s="11">
        <v>6317629</v>
      </c>
      <c r="D8" s="11">
        <v>3234168</v>
      </c>
      <c r="E8" s="11">
        <v>8613412</v>
      </c>
      <c r="F8" s="11">
        <v>23606161</v>
      </c>
      <c r="G8" s="11">
        <v>23023934</v>
      </c>
      <c r="H8" s="11">
        <v>26056834</v>
      </c>
      <c r="I8" s="11">
        <v>22008991</v>
      </c>
      <c r="J8" s="11">
        <v>34764128</v>
      </c>
      <c r="K8" s="11">
        <v>105853887</v>
      </c>
    </row>
    <row r="9" spans="1:11" ht="12" customHeight="1" x14ac:dyDescent="0.2">
      <c r="A9" s="2" t="str">
        <f>"Dec "&amp;RIGHT(A6,4)-1</f>
        <v>Dec 2024</v>
      </c>
      <c r="B9" s="11">
        <v>5241531</v>
      </c>
      <c r="C9" s="11">
        <v>6279270</v>
      </c>
      <c r="D9" s="11">
        <v>3275102</v>
      </c>
      <c r="E9" s="11">
        <v>8459618</v>
      </c>
      <c r="F9" s="11">
        <v>23255521</v>
      </c>
      <c r="G9" s="11">
        <v>21735380</v>
      </c>
      <c r="H9" s="11">
        <v>25008215</v>
      </c>
      <c r="I9" s="11">
        <v>20322771</v>
      </c>
      <c r="J9" s="11">
        <v>33124913</v>
      </c>
      <c r="K9" s="11">
        <v>100191279</v>
      </c>
    </row>
    <row r="10" spans="1:11" ht="12" customHeight="1" x14ac:dyDescent="0.2">
      <c r="A10" s="2" t="str">
        <f>"Jan "&amp;RIGHT(A6,4)</f>
        <v>Jan 2025</v>
      </c>
      <c r="B10" s="11">
        <v>6013550</v>
      </c>
      <c r="C10" s="11">
        <v>7049784</v>
      </c>
      <c r="D10" s="11">
        <v>3552536</v>
      </c>
      <c r="E10" s="11">
        <v>9541165</v>
      </c>
      <c r="F10" s="11">
        <v>26157035</v>
      </c>
      <c r="G10" s="11">
        <v>24384453</v>
      </c>
      <c r="H10" s="11">
        <v>28150469</v>
      </c>
      <c r="I10" s="11">
        <v>23914153</v>
      </c>
      <c r="J10" s="11">
        <v>37484637</v>
      </c>
      <c r="K10" s="11">
        <v>113933712</v>
      </c>
    </row>
    <row r="11" spans="1:11" ht="12" customHeight="1" x14ac:dyDescent="0.2">
      <c r="A11" s="2" t="str">
        <f>"Feb "&amp;RIGHT(A6,4)</f>
        <v>Feb 2025</v>
      </c>
      <c r="B11" s="11">
        <v>5653322</v>
      </c>
      <c r="C11" s="11">
        <v>6537096</v>
      </c>
      <c r="D11" s="11">
        <v>3352178</v>
      </c>
      <c r="E11" s="11">
        <v>8922020</v>
      </c>
      <c r="F11" s="11">
        <v>24464616</v>
      </c>
      <c r="G11" s="11">
        <v>24216847</v>
      </c>
      <c r="H11" s="11">
        <v>27698440</v>
      </c>
      <c r="I11" s="11">
        <v>25150716</v>
      </c>
      <c r="J11" s="11">
        <v>37295017</v>
      </c>
      <c r="K11" s="11">
        <v>114361020</v>
      </c>
    </row>
    <row r="12" spans="1:11" ht="12" customHeight="1" x14ac:dyDescent="0.2">
      <c r="A12" s="2" t="str">
        <f>"Mar "&amp;RIGHT(A6,4)</f>
        <v>Mar 2025</v>
      </c>
      <c r="B12" s="11">
        <v>6135851</v>
      </c>
      <c r="C12" s="11">
        <v>7214032</v>
      </c>
      <c r="D12" s="11">
        <v>3631135</v>
      </c>
      <c r="E12" s="11">
        <v>9725655</v>
      </c>
      <c r="F12" s="11">
        <v>26706673</v>
      </c>
      <c r="G12" s="11">
        <v>26825352</v>
      </c>
      <c r="H12" s="11">
        <v>31208764</v>
      </c>
      <c r="I12" s="11">
        <v>25804888</v>
      </c>
      <c r="J12" s="11">
        <v>41140892</v>
      </c>
      <c r="K12" s="11">
        <v>124979896</v>
      </c>
    </row>
    <row r="13" spans="1:11" ht="12" customHeight="1" x14ac:dyDescent="0.2">
      <c r="A13" s="2" t="str">
        <f>"Apr "&amp;RIGHT(A6,4)</f>
        <v>Apr 2025</v>
      </c>
      <c r="B13" s="11">
        <v>6409429</v>
      </c>
      <c r="C13" s="11">
        <v>7613871</v>
      </c>
      <c r="D13" s="11">
        <v>3748042</v>
      </c>
      <c r="E13" s="11">
        <v>10157877</v>
      </c>
      <c r="F13" s="11">
        <v>27929219</v>
      </c>
      <c r="G13" s="11">
        <v>28302430</v>
      </c>
      <c r="H13" s="11">
        <v>32536635</v>
      </c>
      <c r="I13" s="11">
        <v>26801706</v>
      </c>
      <c r="J13" s="11">
        <v>43125932</v>
      </c>
      <c r="K13" s="11">
        <v>130766703</v>
      </c>
    </row>
    <row r="14" spans="1:11" ht="12" customHeight="1" x14ac:dyDescent="0.2">
      <c r="A14" s="2" t="str">
        <f>"May "&amp;RIGHT(A6,4)</f>
        <v>May 2025</v>
      </c>
      <c r="B14" s="11">
        <v>6333164</v>
      </c>
      <c r="C14" s="11">
        <v>7440342</v>
      </c>
      <c r="D14" s="11">
        <v>3692954</v>
      </c>
      <c r="E14" s="11">
        <v>9969698</v>
      </c>
      <c r="F14" s="11">
        <v>27436158</v>
      </c>
      <c r="G14" s="11">
        <v>27749432</v>
      </c>
      <c r="H14" s="11">
        <v>31908735</v>
      </c>
      <c r="I14" s="11">
        <v>23682077</v>
      </c>
      <c r="J14" s="11">
        <v>41297289</v>
      </c>
      <c r="K14" s="11">
        <v>124637533</v>
      </c>
    </row>
    <row r="15" spans="1:11" ht="12" customHeight="1" x14ac:dyDescent="0.2">
      <c r="A15" s="2" t="str">
        <f>"Jun "&amp;RIGHT(A6,4)</f>
        <v>Jun 2025</v>
      </c>
      <c r="B15" s="11">
        <v>6097619</v>
      </c>
      <c r="C15" s="11">
        <v>8479054</v>
      </c>
      <c r="D15" s="11">
        <v>3517858</v>
      </c>
      <c r="E15" s="11">
        <v>9917851</v>
      </c>
      <c r="F15" s="11">
        <v>28012382</v>
      </c>
      <c r="G15" s="11">
        <v>23224671</v>
      </c>
      <c r="H15" s="11">
        <v>29426279</v>
      </c>
      <c r="I15" s="11">
        <v>5808535</v>
      </c>
      <c r="J15" s="11">
        <v>31017828</v>
      </c>
      <c r="K15" s="11">
        <v>89477313</v>
      </c>
    </row>
    <row r="16" spans="1:11" ht="12" customHeight="1" x14ac:dyDescent="0.2">
      <c r="A16" s="2" t="str">
        <f>"Jul "&amp;RIGHT(A6,4)</f>
        <v>Jul 2025</v>
      </c>
      <c r="B16" s="11">
        <v>5975519</v>
      </c>
      <c r="C16" s="11">
        <v>9036858</v>
      </c>
      <c r="D16" s="11">
        <v>3580730</v>
      </c>
      <c r="E16" s="11">
        <v>9979533</v>
      </c>
      <c r="F16" s="11">
        <v>28572640</v>
      </c>
      <c r="G16" s="11">
        <v>22992360</v>
      </c>
      <c r="H16" s="11">
        <v>29780924</v>
      </c>
      <c r="I16" s="11">
        <v>3022399</v>
      </c>
      <c r="J16" s="11">
        <v>30175043</v>
      </c>
      <c r="K16" s="11">
        <v>85970726</v>
      </c>
    </row>
    <row r="17" spans="1:11" ht="12" customHeight="1" x14ac:dyDescent="0.2">
      <c r="A17" s="2" t="str">
        <f>"Aug "&amp;RIGHT(A6,4)</f>
        <v>Aug 2025</v>
      </c>
      <c r="B17" s="11">
        <v>5801752</v>
      </c>
      <c r="C17" s="11">
        <v>7655953</v>
      </c>
      <c r="D17" s="11">
        <v>3466093</v>
      </c>
      <c r="E17" s="11">
        <v>9332210</v>
      </c>
      <c r="F17" s="11">
        <v>26256008</v>
      </c>
      <c r="G17" s="11">
        <v>22048697</v>
      </c>
      <c r="H17" s="11">
        <v>25972298</v>
      </c>
      <c r="I17" s="11">
        <v>13827308</v>
      </c>
      <c r="J17" s="11">
        <v>31407900</v>
      </c>
      <c r="K17" s="11">
        <v>93256203</v>
      </c>
    </row>
    <row r="18" spans="1:11" ht="12" customHeight="1" x14ac:dyDescent="0.2">
      <c r="A18" s="2" t="str">
        <f>"Sep "&amp;RIGHT(A6,4)</f>
        <v>Sep 2025</v>
      </c>
      <c r="B18" s="11">
        <v>5841773</v>
      </c>
      <c r="C18" s="11">
        <v>6481327</v>
      </c>
      <c r="D18" s="11">
        <v>3573433</v>
      </c>
      <c r="E18" s="11">
        <v>9229630</v>
      </c>
      <c r="F18" s="11">
        <v>25126163</v>
      </c>
      <c r="G18" s="11">
        <v>26096396</v>
      </c>
      <c r="H18" s="11">
        <v>28718238</v>
      </c>
      <c r="I18" s="11">
        <v>26973094</v>
      </c>
      <c r="J18" s="11">
        <v>39533238</v>
      </c>
      <c r="K18" s="11">
        <v>121320966</v>
      </c>
    </row>
    <row r="19" spans="1:11" ht="12" customHeight="1" x14ac:dyDescent="0.2">
      <c r="A19" s="12" t="s">
        <v>55</v>
      </c>
      <c r="B19" s="13">
        <v>71516650</v>
      </c>
      <c r="C19" s="13">
        <v>87503387</v>
      </c>
      <c r="D19" s="13">
        <v>42511991</v>
      </c>
      <c r="E19" s="13">
        <v>114186220</v>
      </c>
      <c r="F19" s="13">
        <v>315718248</v>
      </c>
      <c r="G19" s="13">
        <v>298540639</v>
      </c>
      <c r="H19" s="13">
        <v>347948269</v>
      </c>
      <c r="I19" s="13">
        <v>246266972</v>
      </c>
      <c r="J19" s="13">
        <v>442975832</v>
      </c>
      <c r="K19" s="13">
        <v>1335731712</v>
      </c>
    </row>
    <row r="20" spans="1:11" ht="12" customHeight="1" x14ac:dyDescent="0.2">
      <c r="A20" s="14" t="s">
        <v>421</v>
      </c>
      <c r="B20" s="15">
        <v>12013140</v>
      </c>
      <c r="C20" s="15">
        <v>13715800</v>
      </c>
      <c r="D20" s="15">
        <v>7121930</v>
      </c>
      <c r="E20" s="15">
        <v>18950963</v>
      </c>
      <c r="F20" s="15">
        <v>51801833</v>
      </c>
      <c r="G20" s="15">
        <v>50964621</v>
      </c>
      <c r="H20" s="15">
        <v>57539272</v>
      </c>
      <c r="I20" s="15">
        <v>50959325</v>
      </c>
      <c r="J20" s="15">
        <v>77373143</v>
      </c>
      <c r="K20" s="15">
        <v>236836361</v>
      </c>
    </row>
    <row r="21" spans="1:11" ht="12" customHeight="1" x14ac:dyDescent="0.2">
      <c r="A21" s="3" t="str">
        <f>"FY "&amp;RIGHT(A6,4)+1</f>
        <v>FY 2026</v>
      </c>
    </row>
    <row r="22" spans="1:11" ht="12" customHeight="1" x14ac:dyDescent="0.2">
      <c r="A22" s="2" t="str">
        <f>"Oct "&amp;RIGHT(A6,4)</f>
        <v>Oct 2025</v>
      </c>
      <c r="B22" s="11">
        <v>6197771</v>
      </c>
      <c r="C22" s="11">
        <v>6940488</v>
      </c>
      <c r="D22" s="11">
        <v>3684613</v>
      </c>
      <c r="E22" s="11">
        <v>9718103</v>
      </c>
      <c r="F22" s="11">
        <v>26540975</v>
      </c>
      <c r="G22" s="11">
        <v>27708694</v>
      </c>
      <c r="H22" s="11">
        <v>31118263</v>
      </c>
      <c r="I22" s="11">
        <v>29553968</v>
      </c>
      <c r="J22" s="11">
        <v>42233265</v>
      </c>
      <c r="K22" s="11">
        <v>130614190</v>
      </c>
    </row>
    <row r="23" spans="1:11" ht="12" customHeight="1" x14ac:dyDescent="0.2">
      <c r="A23" s="2" t="str">
        <f>"Nov "&amp;RIGHT(A6,4)</f>
        <v>Nov 2025</v>
      </c>
      <c r="B23" s="11">
        <v>5399525</v>
      </c>
      <c r="C23" s="11">
        <v>6256561</v>
      </c>
      <c r="D23" s="11">
        <v>3174012</v>
      </c>
      <c r="E23" s="11">
        <v>8527000</v>
      </c>
      <c r="F23" s="11">
        <v>23357098</v>
      </c>
      <c r="G23" s="11">
        <v>21848379</v>
      </c>
      <c r="H23" s="11">
        <v>24605758</v>
      </c>
      <c r="I23" s="11">
        <v>21869472</v>
      </c>
      <c r="J23" s="11">
        <v>33236890</v>
      </c>
      <c r="K23" s="11">
        <v>101560499</v>
      </c>
    </row>
    <row r="24" spans="1:11"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row>
    <row r="25" spans="1:11"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row>
    <row r="26" spans="1:11"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row>
    <row r="27" spans="1:11"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row>
    <row r="28" spans="1:11"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row>
    <row r="29" spans="1:11"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row>
    <row r="30" spans="1:11"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row>
    <row r="31" spans="1:11"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row>
    <row r="32" spans="1:11"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row>
    <row r="33" spans="1:11"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row>
    <row r="34" spans="1:11" ht="12" customHeight="1" x14ac:dyDescent="0.2">
      <c r="A34" s="12" t="s">
        <v>55</v>
      </c>
      <c r="B34" s="13">
        <v>11597296</v>
      </c>
      <c r="C34" s="13">
        <v>13197049</v>
      </c>
      <c r="D34" s="13">
        <v>6858625</v>
      </c>
      <c r="E34" s="13">
        <v>18245103</v>
      </c>
      <c r="F34" s="13">
        <v>49898073</v>
      </c>
      <c r="G34" s="13">
        <v>49557073</v>
      </c>
      <c r="H34" s="13">
        <v>55724021</v>
      </c>
      <c r="I34" s="13">
        <v>51423440</v>
      </c>
      <c r="J34" s="13">
        <v>75470155</v>
      </c>
      <c r="K34" s="13">
        <v>232174689</v>
      </c>
    </row>
    <row r="35" spans="1:11" ht="12" customHeight="1" x14ac:dyDescent="0.2">
      <c r="A35" s="14" t="str">
        <f>"Total "&amp;MID(A20,7,LEN(A20)-13)&amp;" Months"</f>
        <v>Total 2 Months</v>
      </c>
      <c r="B35" s="15">
        <v>11597296</v>
      </c>
      <c r="C35" s="15">
        <v>13197049</v>
      </c>
      <c r="D35" s="15">
        <v>6858625</v>
      </c>
      <c r="E35" s="15">
        <v>18245103</v>
      </c>
      <c r="F35" s="15">
        <v>49898073</v>
      </c>
      <c r="G35" s="15">
        <v>49557073</v>
      </c>
      <c r="H35" s="15">
        <v>55724021</v>
      </c>
      <c r="I35" s="15">
        <v>51423440</v>
      </c>
      <c r="J35" s="15">
        <v>75470155</v>
      </c>
      <c r="K35" s="15">
        <v>232174689</v>
      </c>
    </row>
  </sheetData>
  <mergeCells count="6">
    <mergeCell ref="B5:K5"/>
    <mergeCell ref="A1:J1"/>
    <mergeCell ref="A2:J2"/>
    <mergeCell ref="A3:A4"/>
    <mergeCell ref="B3:F3"/>
    <mergeCell ref="G3:K3"/>
  </mergeCells>
  <phoneticPr fontId="0" type="noConversion"/>
  <pageMargins left="0.75" right="0.5" top="0.75" bottom="0.5" header="0.5" footer="0.25"/>
  <pageSetup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83" t="s">
        <v>423</v>
      </c>
      <c r="B1" s="83"/>
      <c r="C1" s="83"/>
      <c r="D1" s="83"/>
      <c r="E1" s="83"/>
      <c r="F1" s="83"/>
      <c r="G1" s="83"/>
      <c r="H1" s="83"/>
      <c r="I1" s="73">
        <v>46066</v>
      </c>
    </row>
    <row r="2" spans="1:9" ht="12" customHeight="1" x14ac:dyDescent="0.2">
      <c r="A2" s="85" t="s">
        <v>318</v>
      </c>
      <c r="B2" s="85"/>
      <c r="C2" s="85"/>
      <c r="D2" s="85"/>
      <c r="E2" s="85"/>
      <c r="F2" s="85"/>
      <c r="G2" s="85"/>
      <c r="H2" s="85"/>
      <c r="I2" s="1"/>
    </row>
    <row r="3" spans="1:9" ht="24" customHeight="1" x14ac:dyDescent="0.2">
      <c r="A3" s="87" t="s">
        <v>50</v>
      </c>
      <c r="B3" s="82" t="s">
        <v>102</v>
      </c>
      <c r="C3" s="82"/>
      <c r="D3" s="82"/>
      <c r="E3" s="80"/>
      <c r="F3" s="82" t="s">
        <v>103</v>
      </c>
      <c r="G3" s="82"/>
      <c r="H3" s="82"/>
      <c r="I3" s="82"/>
    </row>
    <row r="4" spans="1:9" ht="24" customHeight="1" x14ac:dyDescent="0.2">
      <c r="A4" s="88"/>
      <c r="B4" s="10" t="s">
        <v>77</v>
      </c>
      <c r="C4" s="10" t="s">
        <v>78</v>
      </c>
      <c r="D4" s="10" t="s">
        <v>79</v>
      </c>
      <c r="E4" s="10" t="s">
        <v>55</v>
      </c>
      <c r="F4" s="10" t="s">
        <v>77</v>
      </c>
      <c r="G4" s="10" t="s">
        <v>78</v>
      </c>
      <c r="H4" s="10" t="s">
        <v>79</v>
      </c>
      <c r="I4" s="9" t="s">
        <v>55</v>
      </c>
    </row>
    <row r="5" spans="1:9" ht="12" customHeight="1" x14ac:dyDescent="0.2">
      <c r="A5" s="1"/>
      <c r="B5" s="76" t="str">
        <f>REPT("-",89)&amp;" Number "&amp;REPT("-",89)</f>
        <v>----------------------------------------------------------------------------------------- Number -----------------------------------------------------------------------------------------</v>
      </c>
      <c r="C5" s="76"/>
      <c r="D5" s="76"/>
      <c r="E5" s="76"/>
      <c r="F5" s="76"/>
      <c r="G5" s="76"/>
      <c r="H5" s="76"/>
      <c r="I5" s="76"/>
    </row>
    <row r="6" spans="1:9" ht="12" customHeight="1" x14ac:dyDescent="0.2">
      <c r="A6" s="3" t="s">
        <v>420</v>
      </c>
    </row>
    <row r="7" spans="1:9" ht="12" customHeight="1" x14ac:dyDescent="0.2">
      <c r="A7" s="2" t="str">
        <f>"Oct "&amp;RIGHT(A6,4)-1</f>
        <v>Oct 2024</v>
      </c>
      <c r="B7" s="11">
        <v>24290990</v>
      </c>
      <c r="C7" s="11">
        <v>1878358</v>
      </c>
      <c r="D7" s="11">
        <v>8343527</v>
      </c>
      <c r="E7" s="11">
        <v>34512875</v>
      </c>
      <c r="F7" s="11">
        <v>27133822</v>
      </c>
      <c r="G7" s="11">
        <v>2162521</v>
      </c>
      <c r="H7" s="11">
        <v>9584266</v>
      </c>
      <c r="I7" s="11">
        <v>38880609</v>
      </c>
    </row>
    <row r="8" spans="1:9" ht="12" customHeight="1" x14ac:dyDescent="0.2">
      <c r="A8" s="2" t="str">
        <f>"Nov "&amp;RIGHT(A6,4)-1</f>
        <v>Nov 2024</v>
      </c>
      <c r="B8" s="11">
        <v>19877350</v>
      </c>
      <c r="C8" s="11">
        <v>1606614</v>
      </c>
      <c r="D8" s="11">
        <v>6980922</v>
      </c>
      <c r="E8" s="11">
        <v>28464886</v>
      </c>
      <c r="F8" s="11">
        <v>22492611</v>
      </c>
      <c r="G8" s="11">
        <v>1852876</v>
      </c>
      <c r="H8" s="11">
        <v>8028976</v>
      </c>
      <c r="I8" s="11">
        <v>32374463</v>
      </c>
    </row>
    <row r="9" spans="1:9" ht="12" customHeight="1" x14ac:dyDescent="0.2">
      <c r="A9" s="2" t="str">
        <f>"Dec "&amp;RIGHT(A6,4)-1</f>
        <v>Dec 2024</v>
      </c>
      <c r="B9" s="11">
        <v>18833607</v>
      </c>
      <c r="C9" s="11">
        <v>1534466</v>
      </c>
      <c r="D9" s="11">
        <v>6608838</v>
      </c>
      <c r="E9" s="11">
        <v>26976911</v>
      </c>
      <c r="F9" s="11">
        <v>21751406</v>
      </c>
      <c r="G9" s="11">
        <v>1796857</v>
      </c>
      <c r="H9" s="11">
        <v>7739222</v>
      </c>
      <c r="I9" s="11">
        <v>31287485</v>
      </c>
    </row>
    <row r="10" spans="1:9" ht="12" customHeight="1" x14ac:dyDescent="0.2">
      <c r="A10" s="2" t="str">
        <f>"Jan "&amp;RIGHT(A6,4)</f>
        <v>Jan 2025</v>
      </c>
      <c r="B10" s="11">
        <v>21207609</v>
      </c>
      <c r="C10" s="11">
        <v>1712588</v>
      </c>
      <c r="D10" s="11">
        <v>7477806</v>
      </c>
      <c r="E10" s="11">
        <v>30398003</v>
      </c>
      <c r="F10" s="11">
        <v>24359949</v>
      </c>
      <c r="G10" s="11">
        <v>2016525</v>
      </c>
      <c r="H10" s="11">
        <v>8823779</v>
      </c>
      <c r="I10" s="11">
        <v>35200253</v>
      </c>
    </row>
    <row r="11" spans="1:9" ht="12" customHeight="1" x14ac:dyDescent="0.2">
      <c r="A11" s="2" t="str">
        <f>"Feb "&amp;RIGHT(A6,4)</f>
        <v>Feb 2025</v>
      </c>
      <c r="B11" s="11">
        <v>20865478</v>
      </c>
      <c r="C11" s="11">
        <v>1683481</v>
      </c>
      <c r="D11" s="11">
        <v>7321210</v>
      </c>
      <c r="E11" s="11">
        <v>29870169</v>
      </c>
      <c r="F11" s="11">
        <v>23699829</v>
      </c>
      <c r="G11" s="11">
        <v>1963461</v>
      </c>
      <c r="H11" s="11">
        <v>8572246</v>
      </c>
      <c r="I11" s="11">
        <v>34235536</v>
      </c>
    </row>
    <row r="12" spans="1:9" ht="12" customHeight="1" x14ac:dyDescent="0.2">
      <c r="A12" s="2" t="str">
        <f>"Mar "&amp;RIGHT(A6,4)</f>
        <v>Mar 2025</v>
      </c>
      <c r="B12" s="11">
        <v>22889979</v>
      </c>
      <c r="C12" s="11">
        <v>1872138</v>
      </c>
      <c r="D12" s="11">
        <v>8199086</v>
      </c>
      <c r="E12" s="11">
        <v>32961203</v>
      </c>
      <c r="F12" s="11">
        <v>26522017</v>
      </c>
      <c r="G12" s="11">
        <v>2221956</v>
      </c>
      <c r="H12" s="11">
        <v>9678823</v>
      </c>
      <c r="I12" s="11">
        <v>38422796</v>
      </c>
    </row>
    <row r="13" spans="1:9" ht="12" customHeight="1" x14ac:dyDescent="0.2">
      <c r="A13" s="2" t="str">
        <f>"Apr "&amp;RIGHT(A6,4)</f>
        <v>Apr 2025</v>
      </c>
      <c r="B13" s="11">
        <v>24064820</v>
      </c>
      <c r="C13" s="11">
        <v>1960063</v>
      </c>
      <c r="D13" s="11">
        <v>8686976</v>
      </c>
      <c r="E13" s="11">
        <v>34711859</v>
      </c>
      <c r="F13" s="11">
        <v>27702503</v>
      </c>
      <c r="G13" s="11">
        <v>2292175</v>
      </c>
      <c r="H13" s="11">
        <v>10155828</v>
      </c>
      <c r="I13" s="11">
        <v>40150506</v>
      </c>
    </row>
    <row r="14" spans="1:9" ht="12" customHeight="1" x14ac:dyDescent="0.2">
      <c r="A14" s="2" t="str">
        <f>"May "&amp;RIGHT(A6,4)</f>
        <v>May 2025</v>
      </c>
      <c r="B14" s="11">
        <v>23558456</v>
      </c>
      <c r="C14" s="11">
        <v>1956907</v>
      </c>
      <c r="D14" s="11">
        <v>8567233</v>
      </c>
      <c r="E14" s="11">
        <v>34082596</v>
      </c>
      <c r="F14" s="11">
        <v>26982440</v>
      </c>
      <c r="G14" s="11">
        <v>2301897</v>
      </c>
      <c r="H14" s="11">
        <v>10064740</v>
      </c>
      <c r="I14" s="11">
        <v>39349077</v>
      </c>
    </row>
    <row r="15" spans="1:9" ht="12" customHeight="1" x14ac:dyDescent="0.2">
      <c r="A15" s="2" t="str">
        <f>"Jun "&amp;RIGHT(A6,4)</f>
        <v>Jun 2025</v>
      </c>
      <c r="B15" s="11">
        <v>19532882</v>
      </c>
      <c r="C15" s="11">
        <v>1796833</v>
      </c>
      <c r="D15" s="11">
        <v>7992575</v>
      </c>
      <c r="E15" s="11">
        <v>29322290</v>
      </c>
      <c r="F15" s="11">
        <v>25535827</v>
      </c>
      <c r="G15" s="11">
        <v>2317605</v>
      </c>
      <c r="H15" s="11">
        <v>10051901</v>
      </c>
      <c r="I15" s="11">
        <v>37905333</v>
      </c>
    </row>
    <row r="16" spans="1:9" ht="12" customHeight="1" x14ac:dyDescent="0.2">
      <c r="A16" s="2" t="str">
        <f>"Jul "&amp;RIGHT(A6,4)</f>
        <v>Jul 2025</v>
      </c>
      <c r="B16" s="11">
        <v>18870103</v>
      </c>
      <c r="C16" s="11">
        <v>1844761</v>
      </c>
      <c r="D16" s="11">
        <v>8253015</v>
      </c>
      <c r="E16" s="11">
        <v>28967879</v>
      </c>
      <c r="F16" s="11">
        <v>25923044</v>
      </c>
      <c r="G16" s="11">
        <v>2405216</v>
      </c>
      <c r="H16" s="11">
        <v>10489522</v>
      </c>
      <c r="I16" s="11">
        <v>38817782</v>
      </c>
    </row>
    <row r="17" spans="1:9" ht="12" customHeight="1" x14ac:dyDescent="0.2">
      <c r="A17" s="2" t="str">
        <f>"Aug "&amp;RIGHT(A6,4)</f>
        <v>Aug 2025</v>
      </c>
      <c r="B17" s="11">
        <v>18818053</v>
      </c>
      <c r="C17" s="11">
        <v>1635713</v>
      </c>
      <c r="D17" s="11">
        <v>7396683</v>
      </c>
      <c r="E17" s="11">
        <v>27850449</v>
      </c>
      <c r="F17" s="11">
        <v>22871991</v>
      </c>
      <c r="G17" s="11">
        <v>1954598</v>
      </c>
      <c r="H17" s="11">
        <v>8801662</v>
      </c>
      <c r="I17" s="11">
        <v>33628251</v>
      </c>
    </row>
    <row r="18" spans="1:9" ht="12" customHeight="1" x14ac:dyDescent="0.2">
      <c r="A18" s="2" t="str">
        <f>"Sep "&amp;RIGHT(A6,4)</f>
        <v>Sep 2025</v>
      </c>
      <c r="B18" s="11">
        <v>22381265</v>
      </c>
      <c r="C18" s="11">
        <v>1737307</v>
      </c>
      <c r="D18" s="11">
        <v>7819597</v>
      </c>
      <c r="E18" s="11">
        <v>31938169</v>
      </c>
      <c r="F18" s="11">
        <v>24425228</v>
      </c>
      <c r="G18" s="11">
        <v>1947869</v>
      </c>
      <c r="H18" s="11">
        <v>8826468</v>
      </c>
      <c r="I18" s="11">
        <v>35199565</v>
      </c>
    </row>
    <row r="19" spans="1:9" ht="12" customHeight="1" x14ac:dyDescent="0.2">
      <c r="A19" s="12" t="s">
        <v>55</v>
      </c>
      <c r="B19" s="13">
        <v>255190592</v>
      </c>
      <c r="C19" s="13">
        <v>21219229</v>
      </c>
      <c r="D19" s="13">
        <v>93647468</v>
      </c>
      <c r="E19" s="13">
        <v>370057289</v>
      </c>
      <c r="F19" s="13">
        <v>299400667</v>
      </c>
      <c r="G19" s="13">
        <v>25233556</v>
      </c>
      <c r="H19" s="13">
        <v>110817433</v>
      </c>
      <c r="I19" s="13">
        <v>435451656</v>
      </c>
    </row>
    <row r="20" spans="1:9" ht="12" customHeight="1" x14ac:dyDescent="0.2">
      <c r="A20" s="14" t="s">
        <v>421</v>
      </c>
      <c r="B20" s="15">
        <v>44168340</v>
      </c>
      <c r="C20" s="15">
        <v>3484972</v>
      </c>
      <c r="D20" s="15">
        <v>15324449</v>
      </c>
      <c r="E20" s="15">
        <v>62977761</v>
      </c>
      <c r="F20" s="15">
        <v>49626433</v>
      </c>
      <c r="G20" s="15">
        <v>4015397</v>
      </c>
      <c r="H20" s="15">
        <v>17613242</v>
      </c>
      <c r="I20" s="15">
        <v>71255072</v>
      </c>
    </row>
    <row r="21" spans="1:9" ht="12" customHeight="1" x14ac:dyDescent="0.2">
      <c r="A21" s="3" t="str">
        <f>"FY "&amp;RIGHT(A6,4)+1</f>
        <v>FY 2026</v>
      </c>
    </row>
    <row r="22" spans="1:9" ht="12" customHeight="1" x14ac:dyDescent="0.2">
      <c r="A22" s="2" t="str">
        <f>"Oct "&amp;RIGHT(A6,4)</f>
        <v>Oct 2025</v>
      </c>
      <c r="B22" s="11">
        <v>23725815</v>
      </c>
      <c r="C22" s="11">
        <v>1871624</v>
      </c>
      <c r="D22" s="11">
        <v>8309026</v>
      </c>
      <c r="E22" s="11">
        <v>33906465</v>
      </c>
      <c r="F22" s="11">
        <v>26395902</v>
      </c>
      <c r="G22" s="11">
        <v>2140187</v>
      </c>
      <c r="H22" s="11">
        <v>9522662</v>
      </c>
      <c r="I22" s="11">
        <v>38058751</v>
      </c>
    </row>
    <row r="23" spans="1:9" ht="12" customHeight="1" x14ac:dyDescent="0.2">
      <c r="A23" s="2" t="str">
        <f>"Nov "&amp;RIGHT(A6,4)</f>
        <v>Nov 2025</v>
      </c>
      <c r="B23" s="11">
        <v>19071953</v>
      </c>
      <c r="C23" s="11">
        <v>1500517</v>
      </c>
      <c r="D23" s="11">
        <v>6675434</v>
      </c>
      <c r="E23" s="11">
        <v>27247904</v>
      </c>
      <c r="F23" s="11">
        <v>21513216</v>
      </c>
      <c r="G23" s="11">
        <v>1718308</v>
      </c>
      <c r="H23" s="11">
        <v>7630795</v>
      </c>
      <c r="I23" s="11">
        <v>30862319</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v>42797768</v>
      </c>
      <c r="C34" s="13">
        <v>3372141</v>
      </c>
      <c r="D34" s="13">
        <v>14984460</v>
      </c>
      <c r="E34" s="13">
        <v>61154369</v>
      </c>
      <c r="F34" s="13">
        <v>47909118</v>
      </c>
      <c r="G34" s="13">
        <v>3858495</v>
      </c>
      <c r="H34" s="13">
        <v>17153457</v>
      </c>
      <c r="I34" s="13">
        <v>68921070</v>
      </c>
    </row>
    <row r="35" spans="1:9" ht="12" customHeight="1" x14ac:dyDescent="0.2">
      <c r="A35" s="14" t="str">
        <f>"Total "&amp;MID(A20,7,LEN(A20)-13)&amp;" Months"</f>
        <v>Total 2 Months</v>
      </c>
      <c r="B35" s="15">
        <v>42797768</v>
      </c>
      <c r="C35" s="15">
        <v>3372141</v>
      </c>
      <c r="D35" s="15">
        <v>14984460</v>
      </c>
      <c r="E35" s="15">
        <v>61154369</v>
      </c>
      <c r="F35" s="15">
        <v>47909118</v>
      </c>
      <c r="G35" s="15">
        <v>3858495</v>
      </c>
      <c r="H35" s="15">
        <v>17153457</v>
      </c>
      <c r="I35" s="15">
        <v>68921070</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83" t="s">
        <v>423</v>
      </c>
      <c r="B1" s="83"/>
      <c r="C1" s="83"/>
      <c r="D1" s="83"/>
      <c r="E1" s="83"/>
      <c r="F1" s="83"/>
      <c r="G1" s="83"/>
      <c r="H1" s="83"/>
      <c r="I1" s="73">
        <v>46066</v>
      </c>
    </row>
    <row r="2" spans="1:9" ht="12" customHeight="1" x14ac:dyDescent="0.2">
      <c r="A2" s="85" t="s">
        <v>106</v>
      </c>
      <c r="B2" s="85"/>
      <c r="C2" s="85"/>
      <c r="D2" s="85"/>
      <c r="E2" s="85"/>
      <c r="F2" s="85"/>
      <c r="G2" s="85"/>
      <c r="H2" s="85"/>
      <c r="I2" s="1"/>
    </row>
    <row r="3" spans="1:9" ht="24" customHeight="1" x14ac:dyDescent="0.2">
      <c r="A3" s="87" t="s">
        <v>50</v>
      </c>
      <c r="B3" s="82" t="s">
        <v>104</v>
      </c>
      <c r="C3" s="82"/>
      <c r="D3" s="82"/>
      <c r="E3" s="80"/>
      <c r="F3" s="82" t="s">
        <v>105</v>
      </c>
      <c r="G3" s="82"/>
      <c r="H3" s="82"/>
      <c r="I3" s="82"/>
    </row>
    <row r="4" spans="1:9" ht="24" customHeight="1" x14ac:dyDescent="0.2">
      <c r="A4" s="88"/>
      <c r="B4" s="10" t="s">
        <v>77</v>
      </c>
      <c r="C4" s="10" t="s">
        <v>78</v>
      </c>
      <c r="D4" s="10" t="s">
        <v>79</v>
      </c>
      <c r="E4" s="10" t="s">
        <v>55</v>
      </c>
      <c r="F4" s="10" t="s">
        <v>77</v>
      </c>
      <c r="G4" s="10" t="s">
        <v>78</v>
      </c>
      <c r="H4" s="10" t="s">
        <v>79</v>
      </c>
      <c r="I4" s="9" t="s">
        <v>55</v>
      </c>
    </row>
    <row r="5" spans="1:9" ht="12" customHeight="1" x14ac:dyDescent="0.2">
      <c r="A5" s="1"/>
      <c r="B5" s="76" t="str">
        <f>REPT("-",89)&amp;" Number "&amp;REPT("-",89)</f>
        <v>----------------------------------------------------------------------------------------- Number -----------------------------------------------------------------------------------------</v>
      </c>
      <c r="C5" s="76"/>
      <c r="D5" s="76"/>
      <c r="E5" s="76"/>
      <c r="F5" s="76"/>
      <c r="G5" s="76"/>
      <c r="H5" s="76"/>
      <c r="I5" s="76"/>
    </row>
    <row r="6" spans="1:9" ht="12" customHeight="1" x14ac:dyDescent="0.2">
      <c r="A6" s="3" t="s">
        <v>420</v>
      </c>
    </row>
    <row r="7" spans="1:9" ht="12" customHeight="1" x14ac:dyDescent="0.2">
      <c r="A7" s="2" t="str">
        <f>"Oct "&amp;RIGHT(A6,4)-1</f>
        <v>Oct 2024</v>
      </c>
      <c r="B7" s="11">
        <v>32164230</v>
      </c>
      <c r="C7" s="11">
        <v>232960</v>
      </c>
      <c r="D7" s="11">
        <v>440906</v>
      </c>
      <c r="E7" s="11">
        <v>32838096</v>
      </c>
      <c r="F7" s="11">
        <v>38912821</v>
      </c>
      <c r="G7" s="11">
        <v>2606780</v>
      </c>
      <c r="H7" s="11">
        <v>11426965</v>
      </c>
      <c r="I7" s="11">
        <v>52946566</v>
      </c>
    </row>
    <row r="8" spans="1:9" ht="12" customHeight="1" x14ac:dyDescent="0.2">
      <c r="A8" s="2" t="str">
        <f>"Nov "&amp;RIGHT(A6,4)-1</f>
        <v>Nov 2024</v>
      </c>
      <c r="B8" s="11">
        <v>24696315</v>
      </c>
      <c r="C8" s="11">
        <v>189851</v>
      </c>
      <c r="D8" s="11">
        <v>356993</v>
      </c>
      <c r="E8" s="11">
        <v>25243159</v>
      </c>
      <c r="F8" s="11">
        <v>31693993</v>
      </c>
      <c r="G8" s="11">
        <v>2180637</v>
      </c>
      <c r="H8" s="11">
        <v>9502910</v>
      </c>
      <c r="I8" s="11">
        <v>43377540</v>
      </c>
    </row>
    <row r="9" spans="1:9" ht="12" customHeight="1" x14ac:dyDescent="0.2">
      <c r="A9" s="2" t="str">
        <f>"Dec "&amp;RIGHT(A6,4)-1</f>
        <v>Dec 2024</v>
      </c>
      <c r="B9" s="11">
        <v>23063508</v>
      </c>
      <c r="C9" s="11">
        <v>184855</v>
      </c>
      <c r="D9" s="11">
        <v>349510</v>
      </c>
      <c r="E9" s="11">
        <v>23597873</v>
      </c>
      <c r="F9" s="11">
        <v>30329176</v>
      </c>
      <c r="G9" s="11">
        <v>2100745</v>
      </c>
      <c r="H9" s="11">
        <v>9154610</v>
      </c>
      <c r="I9" s="11">
        <v>41584531</v>
      </c>
    </row>
    <row r="10" spans="1:9" ht="12" customHeight="1" x14ac:dyDescent="0.2">
      <c r="A10" s="2" t="str">
        <f>"Jan "&amp;RIGHT(A6,4)</f>
        <v>Jan 2025</v>
      </c>
      <c r="B10" s="11">
        <v>26867490</v>
      </c>
      <c r="C10" s="11">
        <v>206526</v>
      </c>
      <c r="D10" s="11">
        <v>392673</v>
      </c>
      <c r="E10" s="11">
        <v>27466689</v>
      </c>
      <c r="F10" s="11">
        <v>34147689</v>
      </c>
      <c r="G10" s="11">
        <v>2370066</v>
      </c>
      <c r="H10" s="11">
        <v>10508047</v>
      </c>
      <c r="I10" s="11">
        <v>47025802</v>
      </c>
    </row>
    <row r="11" spans="1:9" ht="12" customHeight="1" x14ac:dyDescent="0.2">
      <c r="A11" s="2" t="str">
        <f>"Feb "&amp;RIGHT(A6,4)</f>
        <v>Feb 2025</v>
      </c>
      <c r="B11" s="11">
        <v>27903948</v>
      </c>
      <c r="C11" s="11">
        <v>205341</v>
      </c>
      <c r="D11" s="11">
        <v>393605</v>
      </c>
      <c r="E11" s="11">
        <v>28502894</v>
      </c>
      <c r="F11" s="11">
        <v>33635969</v>
      </c>
      <c r="G11" s="11">
        <v>2330504</v>
      </c>
      <c r="H11" s="11">
        <v>10250564</v>
      </c>
      <c r="I11" s="11">
        <v>46217037</v>
      </c>
    </row>
    <row r="12" spans="1:9" ht="12" customHeight="1" x14ac:dyDescent="0.2">
      <c r="A12" s="2" t="str">
        <f>"Mar "&amp;RIGHT(A6,4)</f>
        <v>Mar 2025</v>
      </c>
      <c r="B12" s="11">
        <v>28790550</v>
      </c>
      <c r="C12" s="11">
        <v>218886</v>
      </c>
      <c r="D12" s="11">
        <v>426587</v>
      </c>
      <c r="E12" s="11">
        <v>29436023</v>
      </c>
      <c r="F12" s="11">
        <v>36853198</v>
      </c>
      <c r="G12" s="11">
        <v>2586948</v>
      </c>
      <c r="H12" s="11">
        <v>11426401</v>
      </c>
      <c r="I12" s="11">
        <v>50866547</v>
      </c>
    </row>
    <row r="13" spans="1:9" ht="12" customHeight="1" x14ac:dyDescent="0.2">
      <c r="A13" s="2" t="str">
        <f>"Apr "&amp;RIGHT(A6,4)</f>
        <v>Apr 2025</v>
      </c>
      <c r="B13" s="11">
        <v>29880376</v>
      </c>
      <c r="C13" s="11">
        <v>229238</v>
      </c>
      <c r="D13" s="11">
        <v>440134</v>
      </c>
      <c r="E13" s="11">
        <v>30549748</v>
      </c>
      <c r="F13" s="11">
        <v>38522668</v>
      </c>
      <c r="G13" s="11">
        <v>2708361</v>
      </c>
      <c r="H13" s="11">
        <v>12052780</v>
      </c>
      <c r="I13" s="11">
        <v>53283809</v>
      </c>
    </row>
    <row r="14" spans="1:9" ht="12" customHeight="1" x14ac:dyDescent="0.2">
      <c r="A14" s="2" t="str">
        <f>"May "&amp;RIGHT(A6,4)</f>
        <v>May 2025</v>
      </c>
      <c r="B14" s="11">
        <v>26704278</v>
      </c>
      <c r="C14" s="11">
        <v>227371</v>
      </c>
      <c r="D14" s="11">
        <v>443382</v>
      </c>
      <c r="E14" s="11">
        <v>27375031</v>
      </c>
      <c r="F14" s="11">
        <v>36796464</v>
      </c>
      <c r="G14" s="11">
        <v>2671123</v>
      </c>
      <c r="H14" s="11">
        <v>11799400</v>
      </c>
      <c r="I14" s="11">
        <v>51266987</v>
      </c>
    </row>
    <row r="15" spans="1:9" ht="12" customHeight="1" x14ac:dyDescent="0.2">
      <c r="A15" s="2" t="str">
        <f>"Jun "&amp;RIGHT(A6,4)</f>
        <v>Jun 2025</v>
      </c>
      <c r="B15" s="11">
        <v>8714488</v>
      </c>
      <c r="C15" s="11">
        <v>203982</v>
      </c>
      <c r="D15" s="11">
        <v>407923</v>
      </c>
      <c r="E15" s="11">
        <v>9326393</v>
      </c>
      <c r="F15" s="11">
        <v>27997374</v>
      </c>
      <c r="G15" s="11">
        <v>2357614</v>
      </c>
      <c r="H15" s="11">
        <v>10580691</v>
      </c>
      <c r="I15" s="11">
        <v>40935679</v>
      </c>
    </row>
    <row r="16" spans="1:9" ht="12" customHeight="1" x14ac:dyDescent="0.2">
      <c r="A16" s="2" t="str">
        <f>"Jul "&amp;RIGHT(A6,4)</f>
        <v>Jul 2025</v>
      </c>
      <c r="B16" s="11">
        <v>5980201</v>
      </c>
      <c r="C16" s="11">
        <v>202081</v>
      </c>
      <c r="D16" s="11">
        <v>420847</v>
      </c>
      <c r="E16" s="11">
        <v>6603129</v>
      </c>
      <c r="F16" s="11">
        <v>26908151</v>
      </c>
      <c r="G16" s="11">
        <v>2410902</v>
      </c>
      <c r="H16" s="11">
        <v>10835523</v>
      </c>
      <c r="I16" s="11">
        <v>40154576</v>
      </c>
    </row>
    <row r="17" spans="1:9" ht="12" customHeight="1" x14ac:dyDescent="0.2">
      <c r="A17" s="2" t="str">
        <f>"Aug "&amp;RIGHT(A6,4)</f>
        <v>Aug 2025</v>
      </c>
      <c r="B17" s="11">
        <v>16710802</v>
      </c>
      <c r="C17" s="11">
        <v>194451</v>
      </c>
      <c r="D17" s="11">
        <v>388148</v>
      </c>
      <c r="E17" s="11">
        <v>17293401</v>
      </c>
      <c r="F17" s="11">
        <v>28642156</v>
      </c>
      <c r="G17" s="11">
        <v>2206576</v>
      </c>
      <c r="H17" s="11">
        <v>9891378</v>
      </c>
      <c r="I17" s="11">
        <v>40740110</v>
      </c>
    </row>
    <row r="18" spans="1:9" ht="12" customHeight="1" x14ac:dyDescent="0.2">
      <c r="A18" s="2" t="str">
        <f>"Sep "&amp;RIGHT(A6,4)</f>
        <v>Sep 2025</v>
      </c>
      <c r="B18" s="11">
        <v>29919378</v>
      </c>
      <c r="C18" s="11">
        <v>211439</v>
      </c>
      <c r="D18" s="11">
        <v>415710</v>
      </c>
      <c r="E18" s="11">
        <v>30546527</v>
      </c>
      <c r="F18" s="11">
        <v>35490081</v>
      </c>
      <c r="G18" s="11">
        <v>2401219</v>
      </c>
      <c r="H18" s="11">
        <v>10871568</v>
      </c>
      <c r="I18" s="11">
        <v>48762868</v>
      </c>
    </row>
    <row r="19" spans="1:9" ht="12" customHeight="1" x14ac:dyDescent="0.2">
      <c r="A19" s="12" t="s">
        <v>55</v>
      </c>
      <c r="B19" s="13">
        <v>281395564</v>
      </c>
      <c r="C19" s="13">
        <v>2506981</v>
      </c>
      <c r="D19" s="13">
        <v>4876418</v>
      </c>
      <c r="E19" s="13">
        <v>288778963</v>
      </c>
      <c r="F19" s="13">
        <v>399929740</v>
      </c>
      <c r="G19" s="13">
        <v>28931475</v>
      </c>
      <c r="H19" s="13">
        <v>128300837</v>
      </c>
      <c r="I19" s="13">
        <v>557162052</v>
      </c>
    </row>
    <row r="20" spans="1:9" ht="12" customHeight="1" x14ac:dyDescent="0.2">
      <c r="A20" s="14" t="s">
        <v>421</v>
      </c>
      <c r="B20" s="15">
        <v>56860545</v>
      </c>
      <c r="C20" s="15">
        <v>422811</v>
      </c>
      <c r="D20" s="15">
        <v>797899</v>
      </c>
      <c r="E20" s="15">
        <v>58081255</v>
      </c>
      <c r="F20" s="15">
        <v>70606814</v>
      </c>
      <c r="G20" s="15">
        <v>4787417</v>
      </c>
      <c r="H20" s="15">
        <v>20929875</v>
      </c>
      <c r="I20" s="15">
        <v>96324106</v>
      </c>
    </row>
    <row r="21" spans="1:9" ht="12" customHeight="1" x14ac:dyDescent="0.2">
      <c r="A21" s="3" t="str">
        <f>"FY "&amp;RIGHT(A6,4)+1</f>
        <v>FY 2026</v>
      </c>
    </row>
    <row r="22" spans="1:9" ht="12" customHeight="1" x14ac:dyDescent="0.2">
      <c r="A22" s="2" t="str">
        <f>"Oct "&amp;RIGHT(A6,4)</f>
        <v>Oct 2025</v>
      </c>
      <c r="B22" s="11">
        <v>32567325</v>
      </c>
      <c r="C22" s="11">
        <v>223755</v>
      </c>
      <c r="D22" s="11">
        <v>447501</v>
      </c>
      <c r="E22" s="11">
        <v>33238581</v>
      </c>
      <c r="F22" s="11">
        <v>37891968</v>
      </c>
      <c r="G22" s="11">
        <v>2575285</v>
      </c>
      <c r="H22" s="11">
        <v>11484115</v>
      </c>
      <c r="I22" s="11">
        <v>51951368</v>
      </c>
    </row>
    <row r="23" spans="1:9" ht="12" customHeight="1" x14ac:dyDescent="0.2">
      <c r="A23" s="2" t="str">
        <f>"Nov "&amp;RIGHT(A6,4)</f>
        <v>Nov 2025</v>
      </c>
      <c r="B23" s="11">
        <v>24563937</v>
      </c>
      <c r="C23" s="11">
        <v>160434</v>
      </c>
      <c r="D23" s="11">
        <v>319113</v>
      </c>
      <c r="E23" s="11">
        <v>25043484</v>
      </c>
      <c r="F23" s="11">
        <v>30569014</v>
      </c>
      <c r="G23" s="11">
        <v>2024187</v>
      </c>
      <c r="H23" s="11">
        <v>9170689</v>
      </c>
      <c r="I23" s="11">
        <v>41763890</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v>57131262</v>
      </c>
      <c r="C34" s="13">
        <v>384189</v>
      </c>
      <c r="D34" s="13">
        <v>766614</v>
      </c>
      <c r="E34" s="13">
        <v>58282065</v>
      </c>
      <c r="F34" s="13">
        <v>68460982</v>
      </c>
      <c r="G34" s="13">
        <v>4599472</v>
      </c>
      <c r="H34" s="13">
        <v>20654804</v>
      </c>
      <c r="I34" s="13">
        <v>93715258</v>
      </c>
    </row>
    <row r="35" spans="1:9" ht="12" customHeight="1" x14ac:dyDescent="0.2">
      <c r="A35" s="14" t="str">
        <f>"Total "&amp;MID(A20,7,LEN(A20)-13)&amp;" Months"</f>
        <v>Total 2 Months</v>
      </c>
      <c r="B35" s="15">
        <v>57131262</v>
      </c>
      <c r="C35" s="15">
        <v>384189</v>
      </c>
      <c r="D35" s="15">
        <v>766614</v>
      </c>
      <c r="E35" s="15">
        <v>58282065</v>
      </c>
      <c r="F35" s="15">
        <v>68460982</v>
      </c>
      <c r="G35" s="15">
        <v>4599472</v>
      </c>
      <c r="H35" s="15">
        <v>20654804</v>
      </c>
      <c r="I35" s="15">
        <v>93715258</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7"/>
  <sheetViews>
    <sheetView showGridLines="0" workbookViewId="0">
      <selection sqref="A1:D1"/>
    </sheetView>
  </sheetViews>
  <sheetFormatPr defaultRowHeight="12.75" x14ac:dyDescent="0.2"/>
  <cols>
    <col min="1" max="1" width="14.28515625" customWidth="1"/>
    <col min="2" max="5" width="18.5703125" customWidth="1"/>
  </cols>
  <sheetData>
    <row r="1" spans="1:5" ht="12" customHeight="1" x14ac:dyDescent="0.2">
      <c r="A1" s="83" t="s">
        <v>425</v>
      </c>
      <c r="B1" s="83"/>
      <c r="C1" s="83"/>
      <c r="D1" s="83"/>
      <c r="E1" s="73">
        <v>46066</v>
      </c>
    </row>
    <row r="2" spans="1:5" ht="12" customHeight="1" x14ac:dyDescent="0.2">
      <c r="A2" s="85" t="s">
        <v>107</v>
      </c>
      <c r="B2" s="85"/>
      <c r="C2" s="85"/>
      <c r="D2" s="85"/>
      <c r="E2" s="1"/>
    </row>
    <row r="3" spans="1:5" ht="24" customHeight="1" x14ac:dyDescent="0.2">
      <c r="A3" s="87" t="s">
        <v>50</v>
      </c>
      <c r="B3" s="82" t="s">
        <v>108</v>
      </c>
      <c r="C3" s="82"/>
      <c r="D3" s="82"/>
      <c r="E3" s="82"/>
    </row>
    <row r="4" spans="1:5" ht="24" customHeight="1" x14ac:dyDescent="0.2">
      <c r="A4" s="88"/>
      <c r="B4" s="10" t="s">
        <v>77</v>
      </c>
      <c r="C4" s="10" t="s">
        <v>78</v>
      </c>
      <c r="D4" s="10" t="s">
        <v>79</v>
      </c>
      <c r="E4" s="9" t="s">
        <v>208</v>
      </c>
    </row>
    <row r="5" spans="1:5" ht="12" customHeight="1" x14ac:dyDescent="0.2">
      <c r="A5" s="1"/>
      <c r="B5" s="76" t="str">
        <f>REPT("-",71)&amp;" Number "&amp;REPT("-",71)</f>
        <v>----------------------------------------------------------------------- Number -----------------------------------------------------------------------</v>
      </c>
      <c r="C5" s="76"/>
      <c r="D5" s="76"/>
      <c r="E5" s="76"/>
    </row>
    <row r="6" spans="1:5" ht="12" customHeight="1" x14ac:dyDescent="0.2">
      <c r="A6" s="3" t="s">
        <v>420</v>
      </c>
    </row>
    <row r="7" spans="1:5" ht="12" customHeight="1" x14ac:dyDescent="0.2">
      <c r="A7" s="2" t="str">
        <f>"Oct "&amp;RIGHT(A6,4)-1</f>
        <v>Oct 2024</v>
      </c>
      <c r="B7" s="11">
        <v>122501863</v>
      </c>
      <c r="C7" s="11">
        <v>6880619</v>
      </c>
      <c r="D7" s="11">
        <v>29795664</v>
      </c>
      <c r="E7" s="11">
        <v>159178146</v>
      </c>
    </row>
    <row r="8" spans="1:5" ht="12" customHeight="1" x14ac:dyDescent="0.2">
      <c r="A8" s="2" t="str">
        <f>"Nov "&amp;RIGHT(A6,4)-1</f>
        <v>Nov 2024</v>
      </c>
      <c r="B8" s="11">
        <v>98760269</v>
      </c>
      <c r="C8" s="11">
        <v>5829978</v>
      </c>
      <c r="D8" s="11">
        <v>24869801</v>
      </c>
      <c r="E8" s="11">
        <v>129460048</v>
      </c>
    </row>
    <row r="9" spans="1:5" ht="12" customHeight="1" x14ac:dyDescent="0.2">
      <c r="A9" s="2" t="str">
        <f>"Dec "&amp;RIGHT(A6,4)-1</f>
        <v>Dec 2024</v>
      </c>
      <c r="B9" s="11">
        <v>93977697</v>
      </c>
      <c r="C9" s="11">
        <v>5616923</v>
      </c>
      <c r="D9" s="11">
        <v>23852180</v>
      </c>
      <c r="E9" s="11">
        <v>123446800</v>
      </c>
    </row>
    <row r="10" spans="1:5" ht="12" customHeight="1" x14ac:dyDescent="0.2">
      <c r="A10" s="2" t="str">
        <f>"Jan "&amp;RIGHT(A6,4)</f>
        <v>Jan 2025</v>
      </c>
      <c r="B10" s="11">
        <v>106582737</v>
      </c>
      <c r="C10" s="11">
        <v>6305705</v>
      </c>
      <c r="D10" s="11">
        <v>27202305</v>
      </c>
      <c r="E10" s="11">
        <v>140090747</v>
      </c>
    </row>
    <row r="11" spans="1:5" ht="12" customHeight="1" x14ac:dyDescent="0.2">
      <c r="A11" s="2" t="str">
        <f>"Feb "&amp;RIGHT(A6,4)</f>
        <v>Feb 2025</v>
      </c>
      <c r="B11" s="11">
        <v>106105224</v>
      </c>
      <c r="C11" s="11">
        <v>6182787</v>
      </c>
      <c r="D11" s="11">
        <v>26537625</v>
      </c>
      <c r="E11" s="11">
        <v>138825636</v>
      </c>
    </row>
    <row r="12" spans="1:5" ht="12" customHeight="1" x14ac:dyDescent="0.2">
      <c r="A12" s="2" t="str">
        <f>"Mar "&amp;RIGHT(A6,4)</f>
        <v>Mar 2025</v>
      </c>
      <c r="B12" s="11">
        <v>115055744</v>
      </c>
      <c r="C12" s="11">
        <v>6899928</v>
      </c>
      <c r="D12" s="11">
        <v>29730897</v>
      </c>
      <c r="E12" s="11">
        <v>151686569</v>
      </c>
    </row>
    <row r="13" spans="1:5" ht="12" customHeight="1" x14ac:dyDescent="0.2">
      <c r="A13" s="2" t="str">
        <f>"Apr "&amp;RIGHT(A6,4)</f>
        <v>Apr 2025</v>
      </c>
      <c r="B13" s="11">
        <v>120170367</v>
      </c>
      <c r="C13" s="11">
        <v>7189837</v>
      </c>
      <c r="D13" s="11">
        <v>31335718</v>
      </c>
      <c r="E13" s="11">
        <v>158695922</v>
      </c>
    </row>
    <row r="14" spans="1:5" ht="12" customHeight="1" x14ac:dyDescent="0.2">
      <c r="A14" s="2" t="str">
        <f>"May "&amp;RIGHT(A6,4)</f>
        <v>May 2025</v>
      </c>
      <c r="B14" s="11">
        <v>114041638</v>
      </c>
      <c r="C14" s="11">
        <v>7157298</v>
      </c>
      <c r="D14" s="11">
        <v>30874755</v>
      </c>
      <c r="E14" s="11">
        <v>152073691</v>
      </c>
    </row>
    <row r="15" spans="1:5" ht="12" customHeight="1" x14ac:dyDescent="0.2">
      <c r="A15" s="2" t="str">
        <f>"Jun "&amp;RIGHT(A6,4)</f>
        <v>Jun 2025</v>
      </c>
      <c r="B15" s="11">
        <v>81780571</v>
      </c>
      <c r="C15" s="11">
        <v>6676034</v>
      </c>
      <c r="D15" s="11">
        <v>29033090</v>
      </c>
      <c r="E15" s="11">
        <v>117489695</v>
      </c>
    </row>
    <row r="16" spans="1:5" ht="12" customHeight="1" x14ac:dyDescent="0.2">
      <c r="A16" s="2" t="str">
        <f>"Jul "&amp;RIGHT(A6,4)</f>
        <v>Jul 2025</v>
      </c>
      <c r="B16" s="11">
        <v>77681499</v>
      </c>
      <c r="C16" s="11">
        <v>6862960</v>
      </c>
      <c r="D16" s="11">
        <v>29998907</v>
      </c>
      <c r="E16" s="11">
        <v>114543366</v>
      </c>
    </row>
    <row r="17" spans="1:5" ht="12" customHeight="1" x14ac:dyDescent="0.2">
      <c r="A17" s="2" t="str">
        <f>"Aug "&amp;RIGHT(A6,4)</f>
        <v>Aug 2025</v>
      </c>
      <c r="B17" s="11">
        <v>87043002</v>
      </c>
      <c r="C17" s="11">
        <v>5991338</v>
      </c>
      <c r="D17" s="11">
        <v>26477871</v>
      </c>
      <c r="E17" s="11">
        <v>119512211</v>
      </c>
    </row>
    <row r="18" spans="1:5" ht="12" customHeight="1" x14ac:dyDescent="0.2">
      <c r="A18" s="2" t="str">
        <f>"Sep "&amp;RIGHT(A6,4)</f>
        <v>Sep 2025</v>
      </c>
      <c r="B18" s="11">
        <v>112215952</v>
      </c>
      <c r="C18" s="11">
        <v>6297834</v>
      </c>
      <c r="D18" s="11">
        <v>27933343</v>
      </c>
      <c r="E18" s="11">
        <v>146447129</v>
      </c>
    </row>
    <row r="19" spans="1:5" ht="12" customHeight="1" x14ac:dyDescent="0.2">
      <c r="A19" s="12" t="s">
        <v>55</v>
      </c>
      <c r="B19" s="13">
        <v>1235916563</v>
      </c>
      <c r="C19" s="13">
        <v>77891241</v>
      </c>
      <c r="D19" s="13">
        <v>337642156</v>
      </c>
      <c r="E19" s="13">
        <v>1651449960</v>
      </c>
    </row>
    <row r="20" spans="1:5" ht="12" customHeight="1" x14ac:dyDescent="0.2">
      <c r="A20" s="14" t="s">
        <v>421</v>
      </c>
      <c r="B20" s="15">
        <v>221262132</v>
      </c>
      <c r="C20" s="15">
        <v>12710597</v>
      </c>
      <c r="D20" s="15">
        <v>54665465</v>
      </c>
      <c r="E20" s="15">
        <v>288638194</v>
      </c>
    </row>
    <row r="21" spans="1:5" ht="12" customHeight="1" x14ac:dyDescent="0.2">
      <c r="A21" s="3" t="str">
        <f>"FY "&amp;RIGHT(A6,4)+1</f>
        <v>FY 2026</v>
      </c>
    </row>
    <row r="22" spans="1:5" ht="12" customHeight="1" x14ac:dyDescent="0.2">
      <c r="A22" s="2" t="str">
        <f>"Oct "&amp;RIGHT(A6,4)</f>
        <v>Oct 2025</v>
      </c>
      <c r="B22" s="11">
        <v>120581010</v>
      </c>
      <c r="C22" s="11">
        <v>6810851</v>
      </c>
      <c r="D22" s="11">
        <v>29763304</v>
      </c>
      <c r="E22" s="11">
        <v>157155165</v>
      </c>
    </row>
    <row r="23" spans="1:5" ht="12" customHeight="1" x14ac:dyDescent="0.2">
      <c r="A23" s="2" t="str">
        <f>"Nov "&amp;RIGHT(A6,4)</f>
        <v>Nov 2025</v>
      </c>
      <c r="B23" s="11">
        <v>95718120</v>
      </c>
      <c r="C23" s="11">
        <v>5403446</v>
      </c>
      <c r="D23" s="11">
        <v>23796031</v>
      </c>
      <c r="E23" s="11">
        <v>124917597</v>
      </c>
    </row>
    <row r="24" spans="1:5" ht="12" customHeight="1" x14ac:dyDescent="0.2">
      <c r="A24" s="2" t="str">
        <f>"Dec "&amp;RIGHT(A6,4)</f>
        <v>Dec 2025</v>
      </c>
      <c r="B24" s="11" t="s">
        <v>418</v>
      </c>
      <c r="C24" s="11" t="s">
        <v>418</v>
      </c>
      <c r="D24" s="11" t="s">
        <v>418</v>
      </c>
      <c r="E24" s="11" t="s">
        <v>418</v>
      </c>
    </row>
    <row r="25" spans="1:5" ht="12" customHeight="1" x14ac:dyDescent="0.2">
      <c r="A25" s="2" t="str">
        <f>"Jan "&amp;RIGHT(A6,4)+1</f>
        <v>Jan 2026</v>
      </c>
      <c r="B25" s="11" t="s">
        <v>418</v>
      </c>
      <c r="C25" s="11" t="s">
        <v>418</v>
      </c>
      <c r="D25" s="11" t="s">
        <v>418</v>
      </c>
      <c r="E25" s="11" t="s">
        <v>418</v>
      </c>
    </row>
    <row r="26" spans="1:5" ht="12" customHeight="1" x14ac:dyDescent="0.2">
      <c r="A26" s="2" t="str">
        <f>"Feb "&amp;RIGHT(A6,4)+1</f>
        <v>Feb 2026</v>
      </c>
      <c r="B26" s="11" t="s">
        <v>418</v>
      </c>
      <c r="C26" s="11" t="s">
        <v>418</v>
      </c>
      <c r="D26" s="11" t="s">
        <v>418</v>
      </c>
      <c r="E26" s="11" t="s">
        <v>418</v>
      </c>
    </row>
    <row r="27" spans="1:5" ht="12" customHeight="1" x14ac:dyDescent="0.2">
      <c r="A27" s="2" t="str">
        <f>"Mar "&amp;RIGHT(A6,4)+1</f>
        <v>Mar 2026</v>
      </c>
      <c r="B27" s="11" t="s">
        <v>418</v>
      </c>
      <c r="C27" s="11" t="s">
        <v>418</v>
      </c>
      <c r="D27" s="11" t="s">
        <v>418</v>
      </c>
      <c r="E27" s="11" t="s">
        <v>418</v>
      </c>
    </row>
    <row r="28" spans="1:5" ht="12" customHeight="1" x14ac:dyDescent="0.2">
      <c r="A28" s="2" t="str">
        <f>"Apr "&amp;RIGHT(A6,4)+1</f>
        <v>Apr 2026</v>
      </c>
      <c r="B28" s="11" t="s">
        <v>418</v>
      </c>
      <c r="C28" s="11" t="s">
        <v>418</v>
      </c>
      <c r="D28" s="11" t="s">
        <v>418</v>
      </c>
      <c r="E28" s="11" t="s">
        <v>418</v>
      </c>
    </row>
    <row r="29" spans="1:5" ht="12" customHeight="1" x14ac:dyDescent="0.2">
      <c r="A29" s="2" t="str">
        <f>"May "&amp;RIGHT(A6,4)+1</f>
        <v>May 2026</v>
      </c>
      <c r="B29" s="11" t="s">
        <v>418</v>
      </c>
      <c r="C29" s="11" t="s">
        <v>418</v>
      </c>
      <c r="D29" s="11" t="s">
        <v>418</v>
      </c>
      <c r="E29" s="11" t="s">
        <v>418</v>
      </c>
    </row>
    <row r="30" spans="1:5" ht="12" customHeight="1" x14ac:dyDescent="0.2">
      <c r="A30" s="2" t="str">
        <f>"Jun "&amp;RIGHT(A6,4)+1</f>
        <v>Jun 2026</v>
      </c>
      <c r="B30" s="11" t="s">
        <v>418</v>
      </c>
      <c r="C30" s="11" t="s">
        <v>418</v>
      </c>
      <c r="D30" s="11" t="s">
        <v>418</v>
      </c>
      <c r="E30" s="11" t="s">
        <v>418</v>
      </c>
    </row>
    <row r="31" spans="1:5" ht="12" customHeight="1" x14ac:dyDescent="0.2">
      <c r="A31" s="2" t="str">
        <f>"Jul "&amp;RIGHT(A6,4)+1</f>
        <v>Jul 2026</v>
      </c>
      <c r="B31" s="11" t="s">
        <v>418</v>
      </c>
      <c r="C31" s="11" t="s">
        <v>418</v>
      </c>
      <c r="D31" s="11" t="s">
        <v>418</v>
      </c>
      <c r="E31" s="11" t="s">
        <v>418</v>
      </c>
    </row>
    <row r="32" spans="1:5" ht="12" customHeight="1" x14ac:dyDescent="0.2">
      <c r="A32" s="2" t="str">
        <f>"Aug "&amp;RIGHT(A6,4)+1</f>
        <v>Aug 2026</v>
      </c>
      <c r="B32" s="11" t="s">
        <v>418</v>
      </c>
      <c r="C32" s="11" t="s">
        <v>418</v>
      </c>
      <c r="D32" s="11" t="s">
        <v>418</v>
      </c>
      <c r="E32" s="11" t="s">
        <v>418</v>
      </c>
    </row>
    <row r="33" spans="1:5" ht="12" customHeight="1" x14ac:dyDescent="0.2">
      <c r="A33" s="2" t="str">
        <f>"Sep "&amp;RIGHT(A6,4)+1</f>
        <v>Sep 2026</v>
      </c>
      <c r="B33" s="11" t="s">
        <v>418</v>
      </c>
      <c r="C33" s="11" t="s">
        <v>418</v>
      </c>
      <c r="D33" s="11" t="s">
        <v>418</v>
      </c>
      <c r="E33" s="11" t="s">
        <v>418</v>
      </c>
    </row>
    <row r="34" spans="1:5" ht="12" customHeight="1" x14ac:dyDescent="0.2">
      <c r="A34" s="12" t="s">
        <v>55</v>
      </c>
      <c r="B34" s="13">
        <v>216299130</v>
      </c>
      <c r="C34" s="13">
        <v>12214297</v>
      </c>
      <c r="D34" s="13">
        <v>53559335</v>
      </c>
      <c r="E34" s="13">
        <v>282072762</v>
      </c>
    </row>
    <row r="35" spans="1:5" ht="12" customHeight="1" x14ac:dyDescent="0.2">
      <c r="A35" s="14" t="str">
        <f>"Total "&amp;MID(A20,7,LEN(A20)-13)&amp;" Months"</f>
        <v>Total 2 Months</v>
      </c>
      <c r="B35" s="15">
        <v>216299130</v>
      </c>
      <c r="C35" s="15">
        <v>12214297</v>
      </c>
      <c r="D35" s="15">
        <v>53559335</v>
      </c>
      <c r="E35" s="15">
        <v>282072762</v>
      </c>
    </row>
    <row r="36" spans="1:5" ht="12" customHeight="1" x14ac:dyDescent="0.2">
      <c r="A36" s="76"/>
      <c r="B36" s="76"/>
      <c r="C36" s="76"/>
      <c r="D36" s="76"/>
      <c r="E36" s="76"/>
    </row>
    <row r="37" spans="1:5" ht="69.95" customHeight="1" x14ac:dyDescent="0.2">
      <c r="A37" s="78" t="s">
        <v>109</v>
      </c>
      <c r="B37" s="78"/>
      <c r="C37" s="78"/>
      <c r="D37" s="78"/>
      <c r="E37" s="78"/>
    </row>
  </sheetData>
  <mergeCells count="7">
    <mergeCell ref="B5:E5"/>
    <mergeCell ref="A36:E36"/>
    <mergeCell ref="A37:E37"/>
    <mergeCell ref="A1:D1"/>
    <mergeCell ref="A2:D2"/>
    <mergeCell ref="A3:A4"/>
    <mergeCell ref="B3:E3"/>
  </mergeCells>
  <phoneticPr fontId="0" type="noConversion"/>
  <pageMargins left="0.75" right="0.5" top="0.75" bottom="0.5" header="0.5" footer="0.25"/>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48"/>
  <sheetViews>
    <sheetView showGridLines="0" workbookViewId="0">
      <selection activeCell="D1" sqref="D1"/>
    </sheetView>
  </sheetViews>
  <sheetFormatPr defaultRowHeight="12.75" x14ac:dyDescent="0.2"/>
  <cols>
    <col min="1" max="1" width="18.42578125" customWidth="1"/>
    <col min="2" max="2" width="85.7109375" customWidth="1"/>
  </cols>
  <sheetData>
    <row r="1" spans="1:3" ht="12" customHeight="1" x14ac:dyDescent="0.2">
      <c r="A1" s="3"/>
      <c r="B1" s="5" t="s">
        <v>11</v>
      </c>
    </row>
    <row r="2" spans="1:3" ht="12" customHeight="1" x14ac:dyDescent="0.2">
      <c r="A2" s="6" t="s">
        <v>12</v>
      </c>
      <c r="B2" s="7" t="s">
        <v>13</v>
      </c>
    </row>
    <row r="3" spans="1:3" ht="12" customHeight="1" x14ac:dyDescent="0.2">
      <c r="A3" s="3" t="s">
        <v>261</v>
      </c>
      <c r="B3" s="1" t="s">
        <v>14</v>
      </c>
    </row>
    <row r="4" spans="1:3" ht="12" customHeight="1" x14ac:dyDescent="0.2">
      <c r="A4" s="3" t="s">
        <v>316</v>
      </c>
      <c r="B4" s="1" t="s">
        <v>317</v>
      </c>
    </row>
    <row r="5" spans="1:3" ht="12" customHeight="1" x14ac:dyDescent="0.2">
      <c r="A5" s="3" t="s">
        <v>350</v>
      </c>
      <c r="B5" s="1" t="s">
        <v>351</v>
      </c>
    </row>
    <row r="6" spans="1:3" ht="12" customHeight="1" x14ac:dyDescent="0.2">
      <c r="A6" s="3" t="s">
        <v>376</v>
      </c>
      <c r="B6" s="1" t="s">
        <v>377</v>
      </c>
    </row>
    <row r="7" spans="1:3" ht="12" customHeight="1" x14ac:dyDescent="0.2">
      <c r="A7" s="3" t="s">
        <v>367</v>
      </c>
      <c r="B7" s="1" t="s">
        <v>368</v>
      </c>
    </row>
    <row r="8" spans="1:3" ht="12" customHeight="1" x14ac:dyDescent="0.2">
      <c r="A8" s="3" t="s">
        <v>262</v>
      </c>
      <c r="B8" s="1" t="s">
        <v>15</v>
      </c>
    </row>
    <row r="9" spans="1:3" ht="12" customHeight="1" x14ac:dyDescent="0.2">
      <c r="A9" s="3" t="s">
        <v>263</v>
      </c>
      <c r="B9" s="1" t="s">
        <v>16</v>
      </c>
      <c r="C9" t="s">
        <v>299</v>
      </c>
    </row>
    <row r="10" spans="1:3" ht="12" customHeight="1" x14ac:dyDescent="0.2">
      <c r="A10" s="3" t="s">
        <v>264</v>
      </c>
      <c r="B10" s="1" t="s">
        <v>17</v>
      </c>
      <c r="C10" t="s">
        <v>300</v>
      </c>
    </row>
    <row r="11" spans="1:3" ht="12" customHeight="1" x14ac:dyDescent="0.2">
      <c r="A11" s="3" t="s">
        <v>265</v>
      </c>
      <c r="B11" s="1" t="s">
        <v>18</v>
      </c>
      <c r="C11" t="s">
        <v>301</v>
      </c>
    </row>
    <row r="12" spans="1:3" ht="12" customHeight="1" x14ac:dyDescent="0.2">
      <c r="A12" s="3" t="s">
        <v>266</v>
      </c>
      <c r="B12" s="1" t="s">
        <v>335</v>
      </c>
      <c r="C12" t="s">
        <v>302</v>
      </c>
    </row>
    <row r="13" spans="1:3" ht="12" customHeight="1" x14ac:dyDescent="0.2">
      <c r="A13" s="3" t="s">
        <v>267</v>
      </c>
      <c r="B13" s="1" t="s">
        <v>20</v>
      </c>
      <c r="C13" t="s">
        <v>303</v>
      </c>
    </row>
    <row r="14" spans="1:3" ht="12" customHeight="1" x14ac:dyDescent="0.2">
      <c r="A14" s="3" t="s">
        <v>268</v>
      </c>
      <c r="B14" s="1" t="s">
        <v>21</v>
      </c>
      <c r="C14" t="s">
        <v>304</v>
      </c>
    </row>
    <row r="15" spans="1:3" ht="12" customHeight="1" x14ac:dyDescent="0.2">
      <c r="A15" s="3" t="s">
        <v>269</v>
      </c>
      <c r="B15" s="1" t="s">
        <v>22</v>
      </c>
      <c r="C15" t="s">
        <v>305</v>
      </c>
    </row>
    <row r="16" spans="1:3" ht="12" customHeight="1" x14ac:dyDescent="0.2">
      <c r="A16" s="3" t="s">
        <v>270</v>
      </c>
      <c r="B16" s="1" t="s">
        <v>23</v>
      </c>
      <c r="C16" t="s">
        <v>306</v>
      </c>
    </row>
    <row r="17" spans="1:3" ht="12" customHeight="1" x14ac:dyDescent="0.2">
      <c r="A17" s="3" t="s">
        <v>271</v>
      </c>
      <c r="B17" s="1" t="s">
        <v>24</v>
      </c>
      <c r="C17" t="s">
        <v>307</v>
      </c>
    </row>
    <row r="18" spans="1:3" ht="12" customHeight="1" x14ac:dyDescent="0.2">
      <c r="A18" s="3" t="s">
        <v>272</v>
      </c>
      <c r="B18" s="1" t="s">
        <v>25</v>
      </c>
      <c r="C18" t="s">
        <v>308</v>
      </c>
    </row>
    <row r="19" spans="1:3" ht="12" customHeight="1" x14ac:dyDescent="0.2">
      <c r="A19" s="3" t="s">
        <v>273</v>
      </c>
      <c r="B19" s="1" t="s">
        <v>26</v>
      </c>
      <c r="C19" t="s">
        <v>309</v>
      </c>
    </row>
    <row r="20" spans="1:3" ht="12" customHeight="1" x14ac:dyDescent="0.2">
      <c r="A20" s="3" t="s">
        <v>274</v>
      </c>
      <c r="B20" s="1" t="s">
        <v>27</v>
      </c>
    </row>
    <row r="21" spans="1:3" ht="12" customHeight="1" x14ac:dyDescent="0.2">
      <c r="A21" s="3" t="s">
        <v>275</v>
      </c>
      <c r="B21" s="1" t="s">
        <v>28</v>
      </c>
    </row>
    <row r="22" spans="1:3" ht="12" customHeight="1" x14ac:dyDescent="0.2">
      <c r="A22" s="3" t="s">
        <v>276</v>
      </c>
      <c r="B22" s="1" t="s">
        <v>29</v>
      </c>
    </row>
    <row r="23" spans="1:3" ht="12" customHeight="1" x14ac:dyDescent="0.2">
      <c r="A23" s="3" t="s">
        <v>277</v>
      </c>
      <c r="B23" s="1" t="s">
        <v>30</v>
      </c>
    </row>
    <row r="24" spans="1:3" ht="12" customHeight="1" x14ac:dyDescent="0.2">
      <c r="A24" s="3" t="s">
        <v>278</v>
      </c>
      <c r="B24" s="1" t="s">
        <v>31</v>
      </c>
    </row>
    <row r="25" spans="1:3" ht="12" customHeight="1" x14ac:dyDescent="0.2">
      <c r="A25" s="3" t="s">
        <v>279</v>
      </c>
      <c r="B25" s="1" t="s">
        <v>32</v>
      </c>
    </row>
    <row r="26" spans="1:3" ht="12" customHeight="1" x14ac:dyDescent="0.2">
      <c r="A26" s="3" t="s">
        <v>280</v>
      </c>
      <c r="B26" s="1" t="s">
        <v>33</v>
      </c>
    </row>
    <row r="27" spans="1:3" ht="12" customHeight="1" x14ac:dyDescent="0.2">
      <c r="A27" s="3" t="s">
        <v>281</v>
      </c>
      <c r="B27" s="1" t="s">
        <v>34</v>
      </c>
    </row>
    <row r="28" spans="1:3" ht="12" customHeight="1" x14ac:dyDescent="0.2">
      <c r="A28" s="3" t="s">
        <v>282</v>
      </c>
      <c r="B28" s="1" t="s">
        <v>35</v>
      </c>
    </row>
    <row r="29" spans="1:3" ht="12" customHeight="1" x14ac:dyDescent="0.2">
      <c r="A29" s="3" t="s">
        <v>413</v>
      </c>
      <c r="B29" s="1" t="s">
        <v>414</v>
      </c>
    </row>
    <row r="30" spans="1:3" ht="12" customHeight="1" x14ac:dyDescent="0.2">
      <c r="A30" s="3" t="s">
        <v>283</v>
      </c>
      <c r="B30" s="1" t="s">
        <v>36</v>
      </c>
    </row>
    <row r="31" spans="1:3" ht="12" customHeight="1" x14ac:dyDescent="0.2">
      <c r="A31" s="3" t="s">
        <v>284</v>
      </c>
      <c r="B31" s="1" t="s">
        <v>37</v>
      </c>
    </row>
    <row r="32" spans="1:3" ht="12" customHeight="1" x14ac:dyDescent="0.2">
      <c r="A32" s="3" t="s">
        <v>285</v>
      </c>
      <c r="B32" s="1" t="s">
        <v>38</v>
      </c>
    </row>
    <row r="33" spans="1:2" ht="12" customHeight="1" x14ac:dyDescent="0.2">
      <c r="A33" s="3" t="s">
        <v>286</v>
      </c>
      <c r="B33" s="1" t="s">
        <v>39</v>
      </c>
    </row>
    <row r="34" spans="1:2" ht="12" customHeight="1" x14ac:dyDescent="0.2">
      <c r="A34" s="3" t="s">
        <v>297</v>
      </c>
      <c r="B34" s="1" t="s">
        <v>40</v>
      </c>
    </row>
    <row r="35" spans="1:2" ht="12" customHeight="1" x14ac:dyDescent="0.2">
      <c r="A35" s="3" t="s">
        <v>296</v>
      </c>
      <c r="B35" s="1" t="s">
        <v>41</v>
      </c>
    </row>
    <row r="36" spans="1:2" ht="12" customHeight="1" x14ac:dyDescent="0.2">
      <c r="A36" s="3" t="s">
        <v>298</v>
      </c>
      <c r="B36" s="1" t="s">
        <v>42</v>
      </c>
    </row>
    <row r="37" spans="1:2" ht="12" customHeight="1" x14ac:dyDescent="0.2">
      <c r="A37" s="3"/>
      <c r="B37" s="1"/>
    </row>
    <row r="38" spans="1:2" ht="12" customHeight="1" x14ac:dyDescent="0.2">
      <c r="A38" s="3" t="s">
        <v>287</v>
      </c>
      <c r="B38" s="1" t="s">
        <v>43</v>
      </c>
    </row>
    <row r="39" spans="1:2" ht="12" customHeight="1" x14ac:dyDescent="0.2">
      <c r="A39" s="3" t="s">
        <v>288</v>
      </c>
      <c r="B39" s="1" t="s">
        <v>43</v>
      </c>
    </row>
    <row r="40" spans="1:2" ht="12" customHeight="1" x14ac:dyDescent="0.2">
      <c r="A40" s="3" t="s">
        <v>289</v>
      </c>
      <c r="B40" s="1" t="s">
        <v>44</v>
      </c>
    </row>
    <row r="41" spans="1:2" ht="12" customHeight="1" x14ac:dyDescent="0.2">
      <c r="A41" s="3" t="s">
        <v>290</v>
      </c>
      <c r="B41" s="1" t="s">
        <v>45</v>
      </c>
    </row>
    <row r="42" spans="1:2" ht="12" customHeight="1" x14ac:dyDescent="0.2">
      <c r="A42" s="3" t="s">
        <v>291</v>
      </c>
      <c r="B42" s="1" t="s">
        <v>46</v>
      </c>
    </row>
    <row r="43" spans="1:2" ht="12" customHeight="1" x14ac:dyDescent="0.2">
      <c r="A43" s="3" t="s">
        <v>292</v>
      </c>
      <c r="B43" s="1" t="s">
        <v>47</v>
      </c>
    </row>
    <row r="44" spans="1:2" ht="12" customHeight="1" x14ac:dyDescent="0.2">
      <c r="A44" s="3" t="s">
        <v>293</v>
      </c>
      <c r="B44" s="1" t="s">
        <v>48</v>
      </c>
    </row>
    <row r="45" spans="1:2" ht="12" customHeight="1" x14ac:dyDescent="0.2">
      <c r="A45" s="3" t="s">
        <v>294</v>
      </c>
      <c r="B45" s="1" t="s">
        <v>49</v>
      </c>
    </row>
    <row r="46" spans="1:2" ht="12" customHeight="1" x14ac:dyDescent="0.2">
      <c r="A46" s="3" t="s">
        <v>295</v>
      </c>
      <c r="B46" s="1" t="s">
        <v>49</v>
      </c>
    </row>
    <row r="47" spans="1:2" ht="12" customHeight="1" x14ac:dyDescent="0.2">
      <c r="A47" s="8"/>
      <c r="B47" s="4"/>
    </row>
    <row r="48" spans="1:2" ht="12" customHeight="1" x14ac:dyDescent="0.2">
      <c r="A48" s="76" t="s">
        <v>334</v>
      </c>
      <c r="B48" s="76"/>
    </row>
  </sheetData>
  <mergeCells count="1">
    <mergeCell ref="A48:B48"/>
  </mergeCells>
  <phoneticPr fontId="0" type="noConversion"/>
  <pageMargins left="0.75" right="0.5" top="0.5" bottom="0.3" header="0.5" footer="0.2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83" t="s">
        <v>423</v>
      </c>
      <c r="B1" s="83"/>
      <c r="C1" s="83"/>
      <c r="D1" s="83"/>
      <c r="E1" s="83"/>
      <c r="F1" s="83"/>
      <c r="G1" s="83"/>
      <c r="H1" s="83"/>
      <c r="I1" s="83"/>
      <c r="J1" s="83"/>
      <c r="K1" s="73">
        <v>46066</v>
      </c>
    </row>
    <row r="2" spans="1:11" ht="12" customHeight="1" x14ac:dyDescent="0.2">
      <c r="A2" s="85" t="s">
        <v>110</v>
      </c>
      <c r="B2" s="85"/>
      <c r="C2" s="85"/>
      <c r="D2" s="85"/>
      <c r="E2" s="85"/>
      <c r="F2" s="85"/>
      <c r="G2" s="85"/>
      <c r="H2" s="85"/>
      <c r="I2" s="85"/>
      <c r="J2" s="85"/>
      <c r="K2" s="1"/>
    </row>
    <row r="3" spans="1:11" ht="24" customHeight="1" x14ac:dyDescent="0.2">
      <c r="A3" s="87" t="s">
        <v>50</v>
      </c>
      <c r="B3" s="79" t="s">
        <v>111</v>
      </c>
      <c r="C3" s="82" t="s">
        <v>101</v>
      </c>
      <c r="D3" s="82"/>
      <c r="E3" s="82"/>
      <c r="F3" s="80"/>
      <c r="G3" s="82" t="s">
        <v>101</v>
      </c>
      <c r="H3" s="82"/>
      <c r="I3" s="80"/>
      <c r="J3" s="82" t="s">
        <v>112</v>
      </c>
      <c r="K3" s="82"/>
    </row>
    <row r="4" spans="1:11" ht="24" customHeight="1" x14ac:dyDescent="0.2">
      <c r="A4" s="88"/>
      <c r="B4" s="80"/>
      <c r="C4" s="10" t="s">
        <v>77</v>
      </c>
      <c r="D4" s="10" t="s">
        <v>78</v>
      </c>
      <c r="E4" s="10" t="s">
        <v>79</v>
      </c>
      <c r="F4" s="10" t="s">
        <v>55</v>
      </c>
      <c r="G4" s="10" t="s">
        <v>77</v>
      </c>
      <c r="H4" s="10" t="s">
        <v>78</v>
      </c>
      <c r="I4" s="10" t="s">
        <v>79</v>
      </c>
      <c r="J4" s="10" t="s">
        <v>113</v>
      </c>
      <c r="K4" s="9" t="s">
        <v>114</v>
      </c>
    </row>
    <row r="5" spans="1:11" ht="12" customHeight="1" x14ac:dyDescent="0.2">
      <c r="A5" s="1"/>
      <c r="B5" s="76" t="str">
        <f>REPT("-",52)&amp;" Number "&amp;REPT("-",52)</f>
        <v>---------------------------------------------------- Number ----------------------------------------------------</v>
      </c>
      <c r="C5" s="76"/>
      <c r="D5" s="76"/>
      <c r="E5" s="76"/>
      <c r="F5" s="76"/>
      <c r="G5" s="76" t="str">
        <f>REPT("-",53)&amp;" Percent "&amp;REPT("-",54)</f>
        <v>----------------------------------------------------- Percent ------------------------------------------------------</v>
      </c>
      <c r="H5" s="76"/>
      <c r="I5" s="76"/>
      <c r="J5" s="76"/>
      <c r="K5" s="76"/>
    </row>
    <row r="6" spans="1:11" ht="12" customHeight="1" x14ac:dyDescent="0.2">
      <c r="A6" s="3" t="s">
        <v>420</v>
      </c>
    </row>
    <row r="7" spans="1:11" ht="12" customHeight="1" x14ac:dyDescent="0.2">
      <c r="A7" s="2" t="str">
        <f>"Oct "&amp;RIGHT(A6,4)-1</f>
        <v>Oct 2024</v>
      </c>
      <c r="B7" s="11">
        <v>28195672</v>
      </c>
      <c r="C7" s="11">
        <v>94306191</v>
      </c>
      <c r="D7" s="11">
        <v>6880619</v>
      </c>
      <c r="E7" s="11">
        <v>29795664</v>
      </c>
      <c r="F7" s="11">
        <v>130982474</v>
      </c>
      <c r="G7" s="19">
        <v>0.72</v>
      </c>
      <c r="H7" s="19">
        <v>5.2499999999999998E-2</v>
      </c>
      <c r="I7" s="19">
        <v>0.22750000000000001</v>
      </c>
      <c r="J7" s="19">
        <v>0.17710000000000001</v>
      </c>
      <c r="K7" s="19">
        <v>0.59250000000000003</v>
      </c>
    </row>
    <row r="8" spans="1:11" ht="12" customHeight="1" x14ac:dyDescent="0.2">
      <c r="A8" s="2" t="str">
        <f>"Nov "&amp;RIGHT(A6,4)-1</f>
        <v>Nov 2024</v>
      </c>
      <c r="B8" s="11">
        <v>23606161</v>
      </c>
      <c r="C8" s="11">
        <v>75154108</v>
      </c>
      <c r="D8" s="11">
        <v>5829978</v>
      </c>
      <c r="E8" s="11">
        <v>24869801</v>
      </c>
      <c r="F8" s="11">
        <v>105853887</v>
      </c>
      <c r="G8" s="19">
        <v>0.71</v>
      </c>
      <c r="H8" s="19">
        <v>5.5100000000000003E-2</v>
      </c>
      <c r="I8" s="19">
        <v>0.2349</v>
      </c>
      <c r="J8" s="19">
        <v>0.18229999999999999</v>
      </c>
      <c r="K8" s="19">
        <v>0.58050000000000002</v>
      </c>
    </row>
    <row r="9" spans="1:11" ht="12" customHeight="1" x14ac:dyDescent="0.2">
      <c r="A9" s="2" t="str">
        <f>"Dec "&amp;RIGHT(A6,4)-1</f>
        <v>Dec 2024</v>
      </c>
      <c r="B9" s="11">
        <v>23255521</v>
      </c>
      <c r="C9" s="11">
        <v>70722176</v>
      </c>
      <c r="D9" s="11">
        <v>5616923</v>
      </c>
      <c r="E9" s="11">
        <v>23852180</v>
      </c>
      <c r="F9" s="11">
        <v>100191279</v>
      </c>
      <c r="G9" s="19">
        <v>0.70589999999999997</v>
      </c>
      <c r="H9" s="19">
        <v>5.6099999999999997E-2</v>
      </c>
      <c r="I9" s="19">
        <v>0.23810000000000001</v>
      </c>
      <c r="J9" s="19">
        <v>0.18840000000000001</v>
      </c>
      <c r="K9" s="19">
        <v>0.57289999999999996</v>
      </c>
    </row>
    <row r="10" spans="1:11" ht="12" customHeight="1" x14ac:dyDescent="0.2">
      <c r="A10" s="2" t="str">
        <f>"Jan "&amp;RIGHT(A6,4)</f>
        <v>Jan 2025</v>
      </c>
      <c r="B10" s="11">
        <v>26157035</v>
      </c>
      <c r="C10" s="11">
        <v>80425702</v>
      </c>
      <c r="D10" s="11">
        <v>6305705</v>
      </c>
      <c r="E10" s="11">
        <v>27202305</v>
      </c>
      <c r="F10" s="11">
        <v>113933712</v>
      </c>
      <c r="G10" s="19">
        <v>0.70589999999999997</v>
      </c>
      <c r="H10" s="19">
        <v>5.5300000000000002E-2</v>
      </c>
      <c r="I10" s="19">
        <v>0.23880000000000001</v>
      </c>
      <c r="J10" s="19">
        <v>0.1867</v>
      </c>
      <c r="K10" s="19">
        <v>0.57410000000000005</v>
      </c>
    </row>
    <row r="11" spans="1:11" ht="12" customHeight="1" x14ac:dyDescent="0.2">
      <c r="A11" s="2" t="str">
        <f>"Feb "&amp;RIGHT(A6,4)</f>
        <v>Feb 2025</v>
      </c>
      <c r="B11" s="11">
        <v>24464616</v>
      </c>
      <c r="C11" s="11">
        <v>81640608</v>
      </c>
      <c r="D11" s="11">
        <v>6182787</v>
      </c>
      <c r="E11" s="11">
        <v>26537625</v>
      </c>
      <c r="F11" s="11">
        <v>114361020</v>
      </c>
      <c r="G11" s="19">
        <v>0.71389999999999998</v>
      </c>
      <c r="H11" s="19">
        <v>5.4100000000000002E-2</v>
      </c>
      <c r="I11" s="19">
        <v>0.2321</v>
      </c>
      <c r="J11" s="19">
        <v>0.1762</v>
      </c>
      <c r="K11" s="19">
        <v>0.58809999999999996</v>
      </c>
    </row>
    <row r="12" spans="1:11" ht="12" customHeight="1" x14ac:dyDescent="0.2">
      <c r="A12" s="2" t="str">
        <f>"Mar "&amp;RIGHT(A6,4)</f>
        <v>Mar 2025</v>
      </c>
      <c r="B12" s="11">
        <v>26706673</v>
      </c>
      <c r="C12" s="11">
        <v>88349071</v>
      </c>
      <c r="D12" s="11">
        <v>6899928</v>
      </c>
      <c r="E12" s="11">
        <v>29730897</v>
      </c>
      <c r="F12" s="11">
        <v>124979896</v>
      </c>
      <c r="G12" s="19">
        <v>0.70689999999999997</v>
      </c>
      <c r="H12" s="19">
        <v>5.5199999999999999E-2</v>
      </c>
      <c r="I12" s="19">
        <v>0.2379</v>
      </c>
      <c r="J12" s="19">
        <v>0.17610000000000001</v>
      </c>
      <c r="K12" s="19">
        <v>0.58240000000000003</v>
      </c>
    </row>
    <row r="13" spans="1:11" ht="12" customHeight="1" x14ac:dyDescent="0.2">
      <c r="A13" s="2" t="str">
        <f>"Apr "&amp;RIGHT(A6,4)</f>
        <v>Apr 2025</v>
      </c>
      <c r="B13" s="11">
        <v>27929219</v>
      </c>
      <c r="C13" s="11">
        <v>92241148</v>
      </c>
      <c r="D13" s="11">
        <v>7189837</v>
      </c>
      <c r="E13" s="11">
        <v>31335718</v>
      </c>
      <c r="F13" s="11">
        <v>130766703</v>
      </c>
      <c r="G13" s="19">
        <v>0.70540000000000003</v>
      </c>
      <c r="H13" s="19">
        <v>5.5E-2</v>
      </c>
      <c r="I13" s="19">
        <v>0.23960000000000001</v>
      </c>
      <c r="J13" s="19">
        <v>0.17599999999999999</v>
      </c>
      <c r="K13" s="19">
        <v>0.58120000000000005</v>
      </c>
    </row>
    <row r="14" spans="1:11" ht="12" customHeight="1" x14ac:dyDescent="0.2">
      <c r="A14" s="2" t="str">
        <f>"May "&amp;RIGHT(A6,4)</f>
        <v>May 2025</v>
      </c>
      <c r="B14" s="11">
        <v>27436158</v>
      </c>
      <c r="C14" s="11">
        <v>86605480</v>
      </c>
      <c r="D14" s="11">
        <v>7157298</v>
      </c>
      <c r="E14" s="11">
        <v>30874755</v>
      </c>
      <c r="F14" s="11">
        <v>124637533</v>
      </c>
      <c r="G14" s="19">
        <v>0.69489999999999996</v>
      </c>
      <c r="H14" s="19">
        <v>5.74E-2</v>
      </c>
      <c r="I14" s="19">
        <v>0.2477</v>
      </c>
      <c r="J14" s="19">
        <v>0.1804</v>
      </c>
      <c r="K14" s="19">
        <v>0.56950000000000001</v>
      </c>
    </row>
    <row r="15" spans="1:11" ht="12" customHeight="1" x14ac:dyDescent="0.2">
      <c r="A15" s="2" t="str">
        <f>"Jun "&amp;RIGHT(A6,4)</f>
        <v>Jun 2025</v>
      </c>
      <c r="B15" s="11">
        <v>28012382</v>
      </c>
      <c r="C15" s="11">
        <v>53768189</v>
      </c>
      <c r="D15" s="11">
        <v>6676034</v>
      </c>
      <c r="E15" s="11">
        <v>29033090</v>
      </c>
      <c r="F15" s="11">
        <v>89477313</v>
      </c>
      <c r="G15" s="19">
        <v>0.60089999999999999</v>
      </c>
      <c r="H15" s="19">
        <v>7.46E-2</v>
      </c>
      <c r="I15" s="19">
        <v>0.32450000000000001</v>
      </c>
      <c r="J15" s="19">
        <v>0.2384</v>
      </c>
      <c r="K15" s="19">
        <v>0.45760000000000001</v>
      </c>
    </row>
    <row r="16" spans="1:11" ht="12" customHeight="1" x14ac:dyDescent="0.2">
      <c r="A16" s="2" t="str">
        <f>"Jul "&amp;RIGHT(A6,4)</f>
        <v>Jul 2025</v>
      </c>
      <c r="B16" s="11">
        <v>28572640</v>
      </c>
      <c r="C16" s="11">
        <v>49108859</v>
      </c>
      <c r="D16" s="11">
        <v>6862960</v>
      </c>
      <c r="E16" s="11">
        <v>29998907</v>
      </c>
      <c r="F16" s="11">
        <v>85970726</v>
      </c>
      <c r="G16" s="19">
        <v>0.57120000000000004</v>
      </c>
      <c r="H16" s="19">
        <v>7.9799999999999996E-2</v>
      </c>
      <c r="I16" s="19">
        <v>0.34889999999999999</v>
      </c>
      <c r="J16" s="19">
        <v>0.24940000000000001</v>
      </c>
      <c r="K16" s="19">
        <v>0.42870000000000003</v>
      </c>
    </row>
    <row r="17" spans="1:11" ht="12" customHeight="1" x14ac:dyDescent="0.2">
      <c r="A17" s="2" t="str">
        <f>"Aug "&amp;RIGHT(A6,4)</f>
        <v>Aug 2025</v>
      </c>
      <c r="B17" s="11">
        <v>26256008</v>
      </c>
      <c r="C17" s="11">
        <v>60786994</v>
      </c>
      <c r="D17" s="11">
        <v>5991338</v>
      </c>
      <c r="E17" s="11">
        <v>26477871</v>
      </c>
      <c r="F17" s="11">
        <v>93256203</v>
      </c>
      <c r="G17" s="19">
        <v>0.65180000000000005</v>
      </c>
      <c r="H17" s="19">
        <v>6.4199999999999993E-2</v>
      </c>
      <c r="I17" s="19">
        <v>0.28389999999999999</v>
      </c>
      <c r="J17" s="19">
        <v>0.21970000000000001</v>
      </c>
      <c r="K17" s="19">
        <v>0.50860000000000005</v>
      </c>
    </row>
    <row r="18" spans="1:11" ht="12" customHeight="1" x14ac:dyDescent="0.2">
      <c r="A18" s="2" t="str">
        <f>"Sep "&amp;RIGHT(A6,4)</f>
        <v>Sep 2025</v>
      </c>
      <c r="B18" s="11">
        <v>25126163</v>
      </c>
      <c r="C18" s="11">
        <v>87089789</v>
      </c>
      <c r="D18" s="11">
        <v>6297834</v>
      </c>
      <c r="E18" s="11">
        <v>27933343</v>
      </c>
      <c r="F18" s="11">
        <v>121320966</v>
      </c>
      <c r="G18" s="19">
        <v>0.71779999999999999</v>
      </c>
      <c r="H18" s="19">
        <v>5.1900000000000002E-2</v>
      </c>
      <c r="I18" s="19">
        <v>0.23019999999999999</v>
      </c>
      <c r="J18" s="19">
        <v>0.1716</v>
      </c>
      <c r="K18" s="19">
        <v>0.59470000000000001</v>
      </c>
    </row>
    <row r="19" spans="1:11" ht="12" customHeight="1" x14ac:dyDescent="0.2">
      <c r="A19" s="12" t="s">
        <v>55</v>
      </c>
      <c r="B19" s="13">
        <v>315718248</v>
      </c>
      <c r="C19" s="13">
        <v>920198315</v>
      </c>
      <c r="D19" s="13">
        <v>77891241</v>
      </c>
      <c r="E19" s="13">
        <v>337642156</v>
      </c>
      <c r="F19" s="13">
        <v>1335731712</v>
      </c>
      <c r="G19" s="22">
        <v>0.68889999999999996</v>
      </c>
      <c r="H19" s="22">
        <v>5.8299999999999998E-2</v>
      </c>
      <c r="I19" s="22">
        <v>0.25280000000000002</v>
      </c>
      <c r="J19" s="22">
        <v>0.19120000000000001</v>
      </c>
      <c r="K19" s="22">
        <v>0.55720000000000003</v>
      </c>
    </row>
    <row r="20" spans="1:11" ht="12" customHeight="1" x14ac:dyDescent="0.2">
      <c r="A20" s="14" t="s">
        <v>421</v>
      </c>
      <c r="B20" s="15">
        <v>51801833</v>
      </c>
      <c r="C20" s="15">
        <v>169460299</v>
      </c>
      <c r="D20" s="15">
        <v>12710597</v>
      </c>
      <c r="E20" s="15">
        <v>54665465</v>
      </c>
      <c r="F20" s="15">
        <v>236836361</v>
      </c>
      <c r="G20" s="23">
        <v>0.71550000000000002</v>
      </c>
      <c r="H20" s="23">
        <v>5.3699999999999998E-2</v>
      </c>
      <c r="I20" s="23">
        <v>0.23080000000000001</v>
      </c>
      <c r="J20" s="23">
        <v>0.17949999999999999</v>
      </c>
      <c r="K20" s="23">
        <v>0.58709999999999996</v>
      </c>
    </row>
    <row r="21" spans="1:11" ht="12" customHeight="1" x14ac:dyDescent="0.2">
      <c r="A21" s="3" t="str">
        <f>"FY "&amp;RIGHT(A6,4)+1</f>
        <v>FY 2026</v>
      </c>
    </row>
    <row r="22" spans="1:11" ht="12" customHeight="1" x14ac:dyDescent="0.2">
      <c r="A22" s="2" t="str">
        <f>"Oct "&amp;RIGHT(A6,4)</f>
        <v>Oct 2025</v>
      </c>
      <c r="B22" s="11">
        <v>26540975</v>
      </c>
      <c r="C22" s="11">
        <v>94040035</v>
      </c>
      <c r="D22" s="11">
        <v>6810851</v>
      </c>
      <c r="E22" s="11">
        <v>29763304</v>
      </c>
      <c r="F22" s="11">
        <v>130614190</v>
      </c>
      <c r="G22" s="19">
        <v>0.72</v>
      </c>
      <c r="H22" s="19">
        <v>5.21E-2</v>
      </c>
      <c r="I22" s="19">
        <v>0.22789999999999999</v>
      </c>
      <c r="J22" s="19">
        <v>0.16889999999999999</v>
      </c>
      <c r="K22" s="19">
        <v>0.59840000000000004</v>
      </c>
    </row>
    <row r="23" spans="1:11" ht="12" customHeight="1" x14ac:dyDescent="0.2">
      <c r="A23" s="2" t="str">
        <f>"Nov "&amp;RIGHT(A6,4)</f>
        <v>Nov 2025</v>
      </c>
      <c r="B23" s="11">
        <v>23357098</v>
      </c>
      <c r="C23" s="11">
        <v>72361022</v>
      </c>
      <c r="D23" s="11">
        <v>5403446</v>
      </c>
      <c r="E23" s="11">
        <v>23796031</v>
      </c>
      <c r="F23" s="11">
        <v>101560499</v>
      </c>
      <c r="G23" s="19">
        <v>0.71250000000000002</v>
      </c>
      <c r="H23" s="19">
        <v>5.3199999999999997E-2</v>
      </c>
      <c r="I23" s="19">
        <v>0.23430000000000001</v>
      </c>
      <c r="J23" s="19">
        <v>0.187</v>
      </c>
      <c r="K23" s="19">
        <v>0.57930000000000004</v>
      </c>
    </row>
    <row r="24" spans="1:11" ht="12" customHeight="1" x14ac:dyDescent="0.2">
      <c r="A24" s="2" t="str">
        <f>"Dec "&amp;RIGHT(A6,4)</f>
        <v>Dec 2025</v>
      </c>
      <c r="B24" s="11" t="s">
        <v>418</v>
      </c>
      <c r="C24" s="11" t="s">
        <v>418</v>
      </c>
      <c r="D24" s="11" t="s">
        <v>418</v>
      </c>
      <c r="E24" s="11" t="s">
        <v>418</v>
      </c>
      <c r="F24" s="11" t="s">
        <v>418</v>
      </c>
      <c r="G24" s="19" t="s">
        <v>418</v>
      </c>
      <c r="H24" s="19" t="s">
        <v>418</v>
      </c>
      <c r="I24" s="19" t="s">
        <v>418</v>
      </c>
      <c r="J24" s="19" t="s">
        <v>418</v>
      </c>
      <c r="K24" s="19" t="s">
        <v>418</v>
      </c>
    </row>
    <row r="25" spans="1:11" ht="12" customHeight="1" x14ac:dyDescent="0.2">
      <c r="A25" s="2" t="str">
        <f>"Jan "&amp;RIGHT(A6,4)+1</f>
        <v>Jan 2026</v>
      </c>
      <c r="B25" s="11" t="s">
        <v>418</v>
      </c>
      <c r="C25" s="11" t="s">
        <v>418</v>
      </c>
      <c r="D25" s="11" t="s">
        <v>418</v>
      </c>
      <c r="E25" s="11" t="s">
        <v>418</v>
      </c>
      <c r="F25" s="11" t="s">
        <v>418</v>
      </c>
      <c r="G25" s="19" t="s">
        <v>418</v>
      </c>
      <c r="H25" s="19" t="s">
        <v>418</v>
      </c>
      <c r="I25" s="19" t="s">
        <v>418</v>
      </c>
      <c r="J25" s="19" t="s">
        <v>418</v>
      </c>
      <c r="K25" s="19" t="s">
        <v>418</v>
      </c>
    </row>
    <row r="26" spans="1:11" ht="12" customHeight="1" x14ac:dyDescent="0.2">
      <c r="A26" s="2" t="str">
        <f>"Feb "&amp;RIGHT(A6,4)+1</f>
        <v>Feb 2026</v>
      </c>
      <c r="B26" s="11" t="s">
        <v>418</v>
      </c>
      <c r="C26" s="11" t="s">
        <v>418</v>
      </c>
      <c r="D26" s="11" t="s">
        <v>418</v>
      </c>
      <c r="E26" s="11" t="s">
        <v>418</v>
      </c>
      <c r="F26" s="11" t="s">
        <v>418</v>
      </c>
      <c r="G26" s="19" t="s">
        <v>418</v>
      </c>
      <c r="H26" s="19" t="s">
        <v>418</v>
      </c>
      <c r="I26" s="19" t="s">
        <v>418</v>
      </c>
      <c r="J26" s="19" t="s">
        <v>418</v>
      </c>
      <c r="K26" s="19" t="s">
        <v>418</v>
      </c>
    </row>
    <row r="27" spans="1:11" ht="12" customHeight="1" x14ac:dyDescent="0.2">
      <c r="A27" s="2" t="str">
        <f>"Mar "&amp;RIGHT(A6,4)+1</f>
        <v>Mar 2026</v>
      </c>
      <c r="B27" s="11" t="s">
        <v>418</v>
      </c>
      <c r="C27" s="11" t="s">
        <v>418</v>
      </c>
      <c r="D27" s="11" t="s">
        <v>418</v>
      </c>
      <c r="E27" s="11" t="s">
        <v>418</v>
      </c>
      <c r="F27" s="11" t="s">
        <v>418</v>
      </c>
      <c r="G27" s="19" t="s">
        <v>418</v>
      </c>
      <c r="H27" s="19" t="s">
        <v>418</v>
      </c>
      <c r="I27" s="19" t="s">
        <v>418</v>
      </c>
      <c r="J27" s="19" t="s">
        <v>418</v>
      </c>
      <c r="K27" s="19" t="s">
        <v>418</v>
      </c>
    </row>
    <row r="28" spans="1:11" ht="12" customHeight="1" x14ac:dyDescent="0.2">
      <c r="A28" s="2" t="str">
        <f>"Apr "&amp;RIGHT(A6,4)+1</f>
        <v>Apr 2026</v>
      </c>
      <c r="B28" s="11" t="s">
        <v>418</v>
      </c>
      <c r="C28" s="11" t="s">
        <v>418</v>
      </c>
      <c r="D28" s="11" t="s">
        <v>418</v>
      </c>
      <c r="E28" s="11" t="s">
        <v>418</v>
      </c>
      <c r="F28" s="11" t="s">
        <v>418</v>
      </c>
      <c r="G28" s="19" t="s">
        <v>418</v>
      </c>
      <c r="H28" s="19" t="s">
        <v>418</v>
      </c>
      <c r="I28" s="19" t="s">
        <v>418</v>
      </c>
      <c r="J28" s="19" t="s">
        <v>418</v>
      </c>
      <c r="K28" s="19" t="s">
        <v>418</v>
      </c>
    </row>
    <row r="29" spans="1:11" ht="12" customHeight="1" x14ac:dyDescent="0.2">
      <c r="A29" s="2" t="str">
        <f>"May "&amp;RIGHT(A6,4)+1</f>
        <v>May 2026</v>
      </c>
      <c r="B29" s="11" t="s">
        <v>418</v>
      </c>
      <c r="C29" s="11" t="s">
        <v>418</v>
      </c>
      <c r="D29" s="11" t="s">
        <v>418</v>
      </c>
      <c r="E29" s="11" t="s">
        <v>418</v>
      </c>
      <c r="F29" s="11" t="s">
        <v>418</v>
      </c>
      <c r="G29" s="19" t="s">
        <v>418</v>
      </c>
      <c r="H29" s="19" t="s">
        <v>418</v>
      </c>
      <c r="I29" s="19" t="s">
        <v>418</v>
      </c>
      <c r="J29" s="19" t="s">
        <v>418</v>
      </c>
      <c r="K29" s="19" t="s">
        <v>418</v>
      </c>
    </row>
    <row r="30" spans="1:11" ht="12" customHeight="1" x14ac:dyDescent="0.2">
      <c r="A30" s="2" t="str">
        <f>"Jun "&amp;RIGHT(A6,4)+1</f>
        <v>Jun 2026</v>
      </c>
      <c r="B30" s="11" t="s">
        <v>418</v>
      </c>
      <c r="C30" s="11" t="s">
        <v>418</v>
      </c>
      <c r="D30" s="11" t="s">
        <v>418</v>
      </c>
      <c r="E30" s="11" t="s">
        <v>418</v>
      </c>
      <c r="F30" s="11" t="s">
        <v>418</v>
      </c>
      <c r="G30" s="19" t="s">
        <v>418</v>
      </c>
      <c r="H30" s="19" t="s">
        <v>418</v>
      </c>
      <c r="I30" s="19" t="s">
        <v>418</v>
      </c>
      <c r="J30" s="19" t="s">
        <v>418</v>
      </c>
      <c r="K30" s="19" t="s">
        <v>418</v>
      </c>
    </row>
    <row r="31" spans="1:11" ht="12" customHeight="1" x14ac:dyDescent="0.2">
      <c r="A31" s="2" t="str">
        <f>"Jul "&amp;RIGHT(A6,4)+1</f>
        <v>Jul 2026</v>
      </c>
      <c r="B31" s="11" t="s">
        <v>418</v>
      </c>
      <c r="C31" s="11" t="s">
        <v>418</v>
      </c>
      <c r="D31" s="11" t="s">
        <v>418</v>
      </c>
      <c r="E31" s="11" t="s">
        <v>418</v>
      </c>
      <c r="F31" s="11" t="s">
        <v>418</v>
      </c>
      <c r="G31" s="19" t="s">
        <v>418</v>
      </c>
      <c r="H31" s="19" t="s">
        <v>418</v>
      </c>
      <c r="I31" s="19" t="s">
        <v>418</v>
      </c>
      <c r="J31" s="19" t="s">
        <v>418</v>
      </c>
      <c r="K31" s="19" t="s">
        <v>418</v>
      </c>
    </row>
    <row r="32" spans="1:11" ht="12" customHeight="1" x14ac:dyDescent="0.2">
      <c r="A32" s="2" t="str">
        <f>"Aug "&amp;RIGHT(A6,4)+1</f>
        <v>Aug 2026</v>
      </c>
      <c r="B32" s="11" t="s">
        <v>418</v>
      </c>
      <c r="C32" s="11" t="s">
        <v>418</v>
      </c>
      <c r="D32" s="11" t="s">
        <v>418</v>
      </c>
      <c r="E32" s="11" t="s">
        <v>418</v>
      </c>
      <c r="F32" s="11" t="s">
        <v>418</v>
      </c>
      <c r="G32" s="19" t="s">
        <v>418</v>
      </c>
      <c r="H32" s="19" t="s">
        <v>418</v>
      </c>
      <c r="I32" s="19" t="s">
        <v>418</v>
      </c>
      <c r="J32" s="19" t="s">
        <v>418</v>
      </c>
      <c r="K32" s="19" t="s">
        <v>418</v>
      </c>
    </row>
    <row r="33" spans="1:11" ht="12" customHeight="1" x14ac:dyDescent="0.2">
      <c r="A33" s="2" t="str">
        <f>"Sep "&amp;RIGHT(A6,4)+1</f>
        <v>Sep 2026</v>
      </c>
      <c r="B33" s="11" t="s">
        <v>418</v>
      </c>
      <c r="C33" s="11" t="s">
        <v>418</v>
      </c>
      <c r="D33" s="11" t="s">
        <v>418</v>
      </c>
      <c r="E33" s="11" t="s">
        <v>418</v>
      </c>
      <c r="F33" s="11" t="s">
        <v>418</v>
      </c>
      <c r="G33" s="19" t="s">
        <v>418</v>
      </c>
      <c r="H33" s="19" t="s">
        <v>418</v>
      </c>
      <c r="I33" s="19" t="s">
        <v>418</v>
      </c>
      <c r="J33" s="19" t="s">
        <v>418</v>
      </c>
      <c r="K33" s="19" t="s">
        <v>418</v>
      </c>
    </row>
    <row r="34" spans="1:11" ht="12" customHeight="1" x14ac:dyDescent="0.2">
      <c r="A34" s="12" t="s">
        <v>55</v>
      </c>
      <c r="B34" s="13">
        <v>49898073</v>
      </c>
      <c r="C34" s="13">
        <v>166401057</v>
      </c>
      <c r="D34" s="13">
        <v>12214297</v>
      </c>
      <c r="E34" s="13">
        <v>53559335</v>
      </c>
      <c r="F34" s="13">
        <v>232174689</v>
      </c>
      <c r="G34" s="22">
        <v>0.7167</v>
      </c>
      <c r="H34" s="22">
        <v>5.2600000000000001E-2</v>
      </c>
      <c r="I34" s="22">
        <v>0.23069999999999999</v>
      </c>
      <c r="J34" s="22">
        <v>0.1769</v>
      </c>
      <c r="K34" s="22">
        <v>0.58989999999999998</v>
      </c>
    </row>
    <row r="35" spans="1:11" ht="12" customHeight="1" x14ac:dyDescent="0.2">
      <c r="A35" s="14" t="str">
        <f>"Total "&amp;MID(A20,7,LEN(A20)-13)&amp;" Months"</f>
        <v>Total 2 Months</v>
      </c>
      <c r="B35" s="15">
        <v>49898073</v>
      </c>
      <c r="C35" s="15">
        <v>166401057</v>
      </c>
      <c r="D35" s="15">
        <v>12214297</v>
      </c>
      <c r="E35" s="15">
        <v>53559335</v>
      </c>
      <c r="F35" s="15">
        <v>232174689</v>
      </c>
      <c r="G35" s="23">
        <v>0.7167</v>
      </c>
      <c r="H35" s="23">
        <v>5.2600000000000001E-2</v>
      </c>
      <c r="I35" s="23">
        <v>0.23069999999999999</v>
      </c>
      <c r="J35" s="23">
        <v>0.1769</v>
      </c>
      <c r="K35" s="23">
        <v>0.58989999999999998</v>
      </c>
    </row>
  </sheetData>
  <mergeCells count="9">
    <mergeCell ref="B5:F5"/>
    <mergeCell ref="G5:K5"/>
    <mergeCell ref="A1:J1"/>
    <mergeCell ref="A2:J2"/>
    <mergeCell ref="A3:A4"/>
    <mergeCell ref="B3:B4"/>
    <mergeCell ref="C3:F3"/>
    <mergeCell ref="G3:I3"/>
    <mergeCell ref="J3:K3"/>
  </mergeCells>
  <phoneticPr fontId="0" type="noConversion"/>
  <pageMargins left="0.75" right="0.5" top="0.75" bottom="0.5" header="0.5" footer="0.25"/>
  <pageSetup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83" t="s">
        <v>423</v>
      </c>
      <c r="B1" s="83"/>
      <c r="C1" s="83"/>
      <c r="D1" s="83"/>
      <c r="E1" s="83"/>
      <c r="F1" s="83"/>
      <c r="G1" s="83"/>
      <c r="H1" s="73">
        <v>46066</v>
      </c>
    </row>
    <row r="2" spans="1:8" ht="12" customHeight="1" x14ac:dyDescent="0.2">
      <c r="A2" s="85" t="s">
        <v>115</v>
      </c>
      <c r="B2" s="85"/>
      <c r="C2" s="85"/>
      <c r="D2" s="85"/>
      <c r="E2" s="85"/>
      <c r="F2" s="85"/>
      <c r="G2" s="85"/>
      <c r="H2" s="1"/>
    </row>
    <row r="3" spans="1:8" ht="24" customHeight="1" x14ac:dyDescent="0.2">
      <c r="A3" s="87" t="s">
        <v>50</v>
      </c>
      <c r="B3" s="82" t="s">
        <v>209</v>
      </c>
      <c r="C3" s="80"/>
      <c r="D3" s="79" t="s">
        <v>210</v>
      </c>
      <c r="E3" s="79" t="s">
        <v>314</v>
      </c>
      <c r="F3" s="79" t="s">
        <v>211</v>
      </c>
      <c r="G3" s="79" t="s">
        <v>212</v>
      </c>
      <c r="H3" s="81" t="s">
        <v>58</v>
      </c>
    </row>
    <row r="4" spans="1:8" ht="24" customHeight="1" x14ac:dyDescent="0.2">
      <c r="A4" s="88"/>
      <c r="B4" s="10" t="s">
        <v>113</v>
      </c>
      <c r="C4" s="10" t="s">
        <v>114</v>
      </c>
      <c r="D4" s="80"/>
      <c r="E4" s="80"/>
      <c r="F4" s="80"/>
      <c r="G4" s="80"/>
      <c r="H4" s="82"/>
    </row>
    <row r="5" spans="1:8" ht="12" customHeight="1" x14ac:dyDescent="0.2">
      <c r="A5" s="1"/>
      <c r="B5" s="76" t="str">
        <f>REPT("-",78)&amp;" Dollars "&amp;REPT("-",78)</f>
        <v>------------------------------------------------------------------------------ Dollars ------------------------------------------------------------------------------</v>
      </c>
      <c r="C5" s="76"/>
      <c r="D5" s="76"/>
      <c r="E5" s="76"/>
      <c r="F5" s="76"/>
      <c r="G5" s="76"/>
      <c r="H5" s="76"/>
    </row>
    <row r="6" spans="1:8" ht="12" customHeight="1" x14ac:dyDescent="0.2">
      <c r="A6" s="3" t="s">
        <v>420</v>
      </c>
    </row>
    <row r="7" spans="1:8" ht="12" customHeight="1" x14ac:dyDescent="0.2">
      <c r="A7" s="2" t="str">
        <f>"Oct "&amp;RIGHT(A6,4)-1</f>
        <v>Oct 2024</v>
      </c>
      <c r="B7" s="11">
        <v>53542978.890000001</v>
      </c>
      <c r="C7" s="11">
        <v>314350990.86000001</v>
      </c>
      <c r="D7" s="11">
        <v>367893969.75</v>
      </c>
      <c r="E7" s="11">
        <v>142358.22</v>
      </c>
      <c r="F7" s="11" t="s">
        <v>418</v>
      </c>
      <c r="G7" s="11" t="s">
        <v>418</v>
      </c>
      <c r="H7" s="11">
        <v>368036327.97000003</v>
      </c>
    </row>
    <row r="8" spans="1:8" ht="12" customHeight="1" x14ac:dyDescent="0.2">
      <c r="A8" s="2" t="str">
        <f>"Nov "&amp;RIGHT(A6,4)-1</f>
        <v>Nov 2024</v>
      </c>
      <c r="B8" s="11">
        <v>45046054.229999997</v>
      </c>
      <c r="C8" s="11">
        <v>249866525.56</v>
      </c>
      <c r="D8" s="11">
        <v>294912579.79000002</v>
      </c>
      <c r="E8" s="11">
        <v>47811.54</v>
      </c>
      <c r="F8" s="11" t="s">
        <v>418</v>
      </c>
      <c r="G8" s="11" t="s">
        <v>418</v>
      </c>
      <c r="H8" s="11">
        <v>294960391.32999998</v>
      </c>
    </row>
    <row r="9" spans="1:8" ht="12" customHeight="1" x14ac:dyDescent="0.2">
      <c r="A9" s="2" t="str">
        <f>"Dec "&amp;RIGHT(A6,4)-1</f>
        <v>Dec 2024</v>
      </c>
      <c r="B9" s="11">
        <v>44725873.719999999</v>
      </c>
      <c r="C9" s="11">
        <v>235073093.13</v>
      </c>
      <c r="D9" s="11">
        <v>279798966.85000002</v>
      </c>
      <c r="E9" s="11">
        <v>34291564.350000001</v>
      </c>
      <c r="F9" s="11">
        <v>20710195</v>
      </c>
      <c r="G9" s="11">
        <v>20925403</v>
      </c>
      <c r="H9" s="11">
        <v>355726129.19999999</v>
      </c>
    </row>
    <row r="10" spans="1:8" ht="12" customHeight="1" x14ac:dyDescent="0.2">
      <c r="A10" s="2" t="str">
        <f>"Jan "&amp;RIGHT(A6,4)</f>
        <v>Jan 2025</v>
      </c>
      <c r="B10" s="11">
        <v>49915708.600000001</v>
      </c>
      <c r="C10" s="11">
        <v>268551488.56</v>
      </c>
      <c r="D10" s="11">
        <v>318467197.16000003</v>
      </c>
      <c r="E10" s="11">
        <v>412214.21</v>
      </c>
      <c r="F10" s="11" t="s">
        <v>418</v>
      </c>
      <c r="G10" s="11" t="s">
        <v>418</v>
      </c>
      <c r="H10" s="11">
        <v>318879411.37</v>
      </c>
    </row>
    <row r="11" spans="1:8" ht="12" customHeight="1" x14ac:dyDescent="0.2">
      <c r="A11" s="2" t="str">
        <f>"Feb "&amp;RIGHT(A6,4)</f>
        <v>Feb 2025</v>
      </c>
      <c r="B11" s="11">
        <v>46708795.770000003</v>
      </c>
      <c r="C11" s="11">
        <v>273192714.76999998</v>
      </c>
      <c r="D11" s="11">
        <v>319901510.54000002</v>
      </c>
      <c r="E11" s="11">
        <v>283700.49</v>
      </c>
      <c r="F11" s="11" t="s">
        <v>418</v>
      </c>
      <c r="G11" s="11" t="s">
        <v>418</v>
      </c>
      <c r="H11" s="11">
        <v>320185211.02999997</v>
      </c>
    </row>
    <row r="12" spans="1:8" ht="12" customHeight="1" x14ac:dyDescent="0.2">
      <c r="A12" s="2" t="str">
        <f>"Mar "&amp;RIGHT(A6,4)</f>
        <v>Mar 2025</v>
      </c>
      <c r="B12" s="11">
        <v>51117404.759999998</v>
      </c>
      <c r="C12" s="11">
        <v>294657753.25999999</v>
      </c>
      <c r="D12" s="11">
        <v>345775158.01999998</v>
      </c>
      <c r="E12" s="11">
        <v>45291094.100000001</v>
      </c>
      <c r="F12" s="11">
        <v>22031241</v>
      </c>
      <c r="G12" s="11">
        <v>10634884</v>
      </c>
      <c r="H12" s="11">
        <v>423732377.12</v>
      </c>
    </row>
    <row r="13" spans="1:8" ht="12" customHeight="1" x14ac:dyDescent="0.2">
      <c r="A13" s="2" t="str">
        <f>"Apr "&amp;RIGHT(A6,4)</f>
        <v>Apr 2025</v>
      </c>
      <c r="B13" s="11">
        <v>53494072.710000001</v>
      </c>
      <c r="C13" s="11">
        <v>307089674.45999998</v>
      </c>
      <c r="D13" s="11">
        <v>360583747.17000002</v>
      </c>
      <c r="E13" s="11">
        <v>187009.91</v>
      </c>
      <c r="F13" s="11" t="s">
        <v>418</v>
      </c>
      <c r="G13" s="11" t="s">
        <v>418</v>
      </c>
      <c r="H13" s="11">
        <v>360770757.07999998</v>
      </c>
    </row>
    <row r="14" spans="1:8" ht="12" customHeight="1" x14ac:dyDescent="0.2">
      <c r="A14" s="2" t="str">
        <f>"May "&amp;RIGHT(A6,4)</f>
        <v>May 2025</v>
      </c>
      <c r="B14" s="11">
        <v>52529399.329999998</v>
      </c>
      <c r="C14" s="11">
        <v>287737189.52999997</v>
      </c>
      <c r="D14" s="11">
        <v>340266588.86000001</v>
      </c>
      <c r="E14" s="11" t="s">
        <v>418</v>
      </c>
      <c r="F14" s="11" t="s">
        <v>418</v>
      </c>
      <c r="G14" s="11" t="s">
        <v>418</v>
      </c>
      <c r="H14" s="11">
        <v>340266588.86000001</v>
      </c>
    </row>
    <row r="15" spans="1:8" ht="12" customHeight="1" x14ac:dyDescent="0.2">
      <c r="A15" s="2" t="str">
        <f>"Jun "&amp;RIGHT(A6,4)</f>
        <v>Jun 2025</v>
      </c>
      <c r="B15" s="11">
        <v>54931741.810000002</v>
      </c>
      <c r="C15" s="11">
        <v>176704861.96000001</v>
      </c>
      <c r="D15" s="11">
        <v>231636603.77000001</v>
      </c>
      <c r="E15" s="11">
        <v>51115444</v>
      </c>
      <c r="F15" s="11">
        <v>22369211</v>
      </c>
      <c r="G15" s="11">
        <v>7469656</v>
      </c>
      <c r="H15" s="11">
        <v>312590914.76999998</v>
      </c>
    </row>
    <row r="16" spans="1:8" ht="12" customHeight="1" x14ac:dyDescent="0.2">
      <c r="A16" s="2" t="str">
        <f>"Jul "&amp;RIGHT(A6,4)</f>
        <v>Jul 2025</v>
      </c>
      <c r="B16" s="11">
        <v>58172722.030000001</v>
      </c>
      <c r="C16" s="11">
        <v>167732014.47999999</v>
      </c>
      <c r="D16" s="11">
        <v>225904736.50999999</v>
      </c>
      <c r="E16" s="11">
        <v>439689.1</v>
      </c>
      <c r="F16" s="11" t="s">
        <v>418</v>
      </c>
      <c r="G16" s="11" t="s">
        <v>418</v>
      </c>
      <c r="H16" s="11">
        <v>226344425.61000001</v>
      </c>
    </row>
    <row r="17" spans="1:8" ht="12" customHeight="1" x14ac:dyDescent="0.2">
      <c r="A17" s="2" t="str">
        <f>"Aug "&amp;RIGHT(A6,4)</f>
        <v>Aug 2025</v>
      </c>
      <c r="B17" s="11">
        <v>52501719.729999997</v>
      </c>
      <c r="C17" s="11">
        <v>210079559.5</v>
      </c>
      <c r="D17" s="11">
        <v>262581279.22999999</v>
      </c>
      <c r="E17" s="11">
        <v>149834.19</v>
      </c>
      <c r="F17" s="11" t="s">
        <v>418</v>
      </c>
      <c r="G17" s="11" t="s">
        <v>418</v>
      </c>
      <c r="H17" s="11">
        <v>262731113.41999999</v>
      </c>
    </row>
    <row r="18" spans="1:8" ht="12" customHeight="1" x14ac:dyDescent="0.2">
      <c r="A18" s="2" t="str">
        <f>"Sep "&amp;RIGHT(A6,4)</f>
        <v>Sep 2025</v>
      </c>
      <c r="B18" s="11">
        <v>49037385.039999999</v>
      </c>
      <c r="C18" s="11">
        <v>301489788.07999998</v>
      </c>
      <c r="D18" s="11">
        <v>350527173.12</v>
      </c>
      <c r="E18" s="11">
        <v>55209248.240000002</v>
      </c>
      <c r="F18" s="11">
        <v>25429637</v>
      </c>
      <c r="G18" s="11">
        <v>13407716</v>
      </c>
      <c r="H18" s="11">
        <v>444573774.36000001</v>
      </c>
    </row>
    <row r="19" spans="1:8" ht="12" customHeight="1" x14ac:dyDescent="0.2">
      <c r="A19" s="12" t="s">
        <v>55</v>
      </c>
      <c r="B19" s="13">
        <v>611723856.62</v>
      </c>
      <c r="C19" s="13">
        <v>3086525654.1500001</v>
      </c>
      <c r="D19" s="13">
        <v>3698249510.77</v>
      </c>
      <c r="E19" s="13">
        <v>187569968.34999999</v>
      </c>
      <c r="F19" s="13">
        <v>90540284</v>
      </c>
      <c r="G19" s="13">
        <v>52437659</v>
      </c>
      <c r="H19" s="13">
        <v>4028797422.1199999</v>
      </c>
    </row>
    <row r="20" spans="1:8" ht="12" customHeight="1" x14ac:dyDescent="0.2">
      <c r="A20" s="14" t="s">
        <v>421</v>
      </c>
      <c r="B20" s="15">
        <v>98589033.120000005</v>
      </c>
      <c r="C20" s="15">
        <v>564217516.41999996</v>
      </c>
      <c r="D20" s="15">
        <v>662806549.53999996</v>
      </c>
      <c r="E20" s="15">
        <v>190169.76</v>
      </c>
      <c r="F20" s="15" t="s">
        <v>418</v>
      </c>
      <c r="G20" s="15" t="s">
        <v>418</v>
      </c>
      <c r="H20" s="15">
        <v>662996719.29999995</v>
      </c>
    </row>
    <row r="21" spans="1:8" ht="12" customHeight="1" x14ac:dyDescent="0.2">
      <c r="A21" s="3" t="str">
        <f>"FY "&amp;RIGHT(A6,4)+1</f>
        <v>FY 2026</v>
      </c>
    </row>
    <row r="22" spans="1:8" ht="12" customHeight="1" x14ac:dyDescent="0.2">
      <c r="A22" s="2" t="str">
        <f>"Oct "&amp;RIGHT(A6,4)</f>
        <v>Oct 2025</v>
      </c>
      <c r="B22" s="11">
        <v>51825238.140000001</v>
      </c>
      <c r="C22" s="11">
        <v>326867215.31999999</v>
      </c>
      <c r="D22" s="11">
        <v>378692453.45999998</v>
      </c>
      <c r="E22" s="11">
        <v>402941.45</v>
      </c>
      <c r="F22" s="11" t="s">
        <v>418</v>
      </c>
      <c r="G22" s="11" t="s">
        <v>418</v>
      </c>
      <c r="H22" s="11">
        <v>379095394.91000003</v>
      </c>
    </row>
    <row r="23" spans="1:8" ht="12" customHeight="1" x14ac:dyDescent="0.2">
      <c r="A23" s="2" t="str">
        <f>"Nov "&amp;RIGHT(A6,4)</f>
        <v>Nov 2025</v>
      </c>
      <c r="B23" s="11">
        <v>45808897.530000001</v>
      </c>
      <c r="C23" s="11">
        <v>250449170.84999999</v>
      </c>
      <c r="D23" s="11">
        <v>296258068.38</v>
      </c>
      <c r="E23" s="11">
        <v>46694.8</v>
      </c>
      <c r="F23" s="11" t="s">
        <v>418</v>
      </c>
      <c r="G23" s="11" t="s">
        <v>418</v>
      </c>
      <c r="H23" s="11">
        <v>296304763.18000001</v>
      </c>
    </row>
    <row r="24" spans="1:8" ht="12" customHeight="1" x14ac:dyDescent="0.2">
      <c r="A24" s="2" t="str">
        <f>"Dec "&amp;RIGHT(A6,4)</f>
        <v>Dec 2025</v>
      </c>
      <c r="B24" s="11" t="s">
        <v>418</v>
      </c>
      <c r="C24" s="11" t="s">
        <v>418</v>
      </c>
      <c r="D24" s="11" t="s">
        <v>418</v>
      </c>
      <c r="E24" s="11" t="s">
        <v>418</v>
      </c>
      <c r="F24" s="11" t="s">
        <v>418</v>
      </c>
      <c r="G24" s="11" t="s">
        <v>418</v>
      </c>
      <c r="H24" s="11" t="s">
        <v>418</v>
      </c>
    </row>
    <row r="25" spans="1:8" ht="12" customHeight="1" x14ac:dyDescent="0.2">
      <c r="A25" s="2" t="str">
        <f>"Jan "&amp;RIGHT(A6,4)+1</f>
        <v>Jan 2026</v>
      </c>
      <c r="B25" s="11" t="s">
        <v>418</v>
      </c>
      <c r="C25" s="11" t="s">
        <v>418</v>
      </c>
      <c r="D25" s="11" t="s">
        <v>418</v>
      </c>
      <c r="E25" s="11" t="s">
        <v>418</v>
      </c>
      <c r="F25" s="11" t="s">
        <v>418</v>
      </c>
      <c r="G25" s="11" t="s">
        <v>418</v>
      </c>
      <c r="H25" s="11" t="s">
        <v>418</v>
      </c>
    </row>
    <row r="26" spans="1:8" ht="12" customHeight="1" x14ac:dyDescent="0.2">
      <c r="A26" s="2" t="str">
        <f>"Feb "&amp;RIGHT(A6,4)+1</f>
        <v>Feb 2026</v>
      </c>
      <c r="B26" s="11" t="s">
        <v>418</v>
      </c>
      <c r="C26" s="11" t="s">
        <v>418</v>
      </c>
      <c r="D26" s="11" t="s">
        <v>418</v>
      </c>
      <c r="E26" s="11" t="s">
        <v>418</v>
      </c>
      <c r="F26" s="11" t="s">
        <v>418</v>
      </c>
      <c r="G26" s="11" t="s">
        <v>418</v>
      </c>
      <c r="H26" s="11" t="s">
        <v>418</v>
      </c>
    </row>
    <row r="27" spans="1:8" ht="12" customHeight="1" x14ac:dyDescent="0.2">
      <c r="A27" s="2" t="str">
        <f>"Mar "&amp;RIGHT(A6,4)+1</f>
        <v>Mar 2026</v>
      </c>
      <c r="B27" s="11" t="s">
        <v>418</v>
      </c>
      <c r="C27" s="11" t="s">
        <v>418</v>
      </c>
      <c r="D27" s="11" t="s">
        <v>418</v>
      </c>
      <c r="E27" s="11" t="s">
        <v>418</v>
      </c>
      <c r="F27" s="11" t="s">
        <v>418</v>
      </c>
      <c r="G27" s="11" t="s">
        <v>418</v>
      </c>
      <c r="H27" s="11" t="s">
        <v>418</v>
      </c>
    </row>
    <row r="28" spans="1:8" ht="12" customHeight="1" x14ac:dyDescent="0.2">
      <c r="A28" s="2" t="str">
        <f>"Apr "&amp;RIGHT(A6,4)+1</f>
        <v>Apr 2026</v>
      </c>
      <c r="B28" s="11" t="s">
        <v>418</v>
      </c>
      <c r="C28" s="11" t="s">
        <v>418</v>
      </c>
      <c r="D28" s="11" t="s">
        <v>418</v>
      </c>
      <c r="E28" s="11" t="s">
        <v>418</v>
      </c>
      <c r="F28" s="11" t="s">
        <v>418</v>
      </c>
      <c r="G28" s="11" t="s">
        <v>418</v>
      </c>
      <c r="H28" s="11" t="s">
        <v>418</v>
      </c>
    </row>
    <row r="29" spans="1:8" ht="12" customHeight="1" x14ac:dyDescent="0.2">
      <c r="A29" s="2" t="str">
        <f>"May "&amp;RIGHT(A6,4)+1</f>
        <v>May 2026</v>
      </c>
      <c r="B29" s="11" t="s">
        <v>418</v>
      </c>
      <c r="C29" s="11" t="s">
        <v>418</v>
      </c>
      <c r="D29" s="11" t="s">
        <v>418</v>
      </c>
      <c r="E29" s="11" t="s">
        <v>418</v>
      </c>
      <c r="F29" s="11" t="s">
        <v>418</v>
      </c>
      <c r="G29" s="11" t="s">
        <v>418</v>
      </c>
      <c r="H29" s="11" t="s">
        <v>418</v>
      </c>
    </row>
    <row r="30" spans="1:8" ht="12" customHeight="1" x14ac:dyDescent="0.2">
      <c r="A30" s="2" t="str">
        <f>"Jun "&amp;RIGHT(A6,4)+1</f>
        <v>Jun 2026</v>
      </c>
      <c r="B30" s="11" t="s">
        <v>418</v>
      </c>
      <c r="C30" s="11" t="s">
        <v>418</v>
      </c>
      <c r="D30" s="11" t="s">
        <v>418</v>
      </c>
      <c r="E30" s="11" t="s">
        <v>418</v>
      </c>
      <c r="F30" s="11" t="s">
        <v>418</v>
      </c>
      <c r="G30" s="11" t="s">
        <v>418</v>
      </c>
      <c r="H30" s="11" t="s">
        <v>418</v>
      </c>
    </row>
    <row r="31" spans="1:8" ht="12" customHeight="1" x14ac:dyDescent="0.2">
      <c r="A31" s="2" t="str">
        <f>"Jul "&amp;RIGHT(A6,4)+1</f>
        <v>Jul 2026</v>
      </c>
      <c r="B31" s="11" t="s">
        <v>418</v>
      </c>
      <c r="C31" s="11" t="s">
        <v>418</v>
      </c>
      <c r="D31" s="11" t="s">
        <v>418</v>
      </c>
      <c r="E31" s="11" t="s">
        <v>418</v>
      </c>
      <c r="F31" s="11" t="s">
        <v>418</v>
      </c>
      <c r="G31" s="11" t="s">
        <v>418</v>
      </c>
      <c r="H31" s="11" t="s">
        <v>418</v>
      </c>
    </row>
    <row r="32" spans="1:8" ht="12" customHeight="1" x14ac:dyDescent="0.2">
      <c r="A32" s="2" t="str">
        <f>"Aug "&amp;RIGHT(A6,4)+1</f>
        <v>Aug 2026</v>
      </c>
      <c r="B32" s="11" t="s">
        <v>418</v>
      </c>
      <c r="C32" s="11" t="s">
        <v>418</v>
      </c>
      <c r="D32" s="11" t="s">
        <v>418</v>
      </c>
      <c r="E32" s="11" t="s">
        <v>418</v>
      </c>
      <c r="F32" s="11" t="s">
        <v>418</v>
      </c>
      <c r="G32" s="11" t="s">
        <v>418</v>
      </c>
      <c r="H32" s="11" t="s">
        <v>418</v>
      </c>
    </row>
    <row r="33" spans="1:8" ht="12" customHeight="1" x14ac:dyDescent="0.2">
      <c r="A33" s="2" t="str">
        <f>"Sep "&amp;RIGHT(A6,4)+1</f>
        <v>Sep 2026</v>
      </c>
      <c r="B33" s="11" t="s">
        <v>418</v>
      </c>
      <c r="C33" s="11" t="s">
        <v>418</v>
      </c>
      <c r="D33" s="11" t="s">
        <v>418</v>
      </c>
      <c r="E33" s="11" t="s">
        <v>418</v>
      </c>
      <c r="F33" s="11" t="s">
        <v>418</v>
      </c>
      <c r="G33" s="11" t="s">
        <v>418</v>
      </c>
      <c r="H33" s="11" t="s">
        <v>418</v>
      </c>
    </row>
    <row r="34" spans="1:8" ht="12" customHeight="1" x14ac:dyDescent="0.2">
      <c r="A34" s="12" t="s">
        <v>55</v>
      </c>
      <c r="B34" s="13">
        <v>97634135.670000002</v>
      </c>
      <c r="C34" s="13">
        <v>577316386.16999996</v>
      </c>
      <c r="D34" s="13">
        <v>674950521.84000003</v>
      </c>
      <c r="E34" s="13">
        <v>449636.25</v>
      </c>
      <c r="F34" s="13" t="s">
        <v>418</v>
      </c>
      <c r="G34" s="13" t="s">
        <v>418</v>
      </c>
      <c r="H34" s="13">
        <v>675400158.09000003</v>
      </c>
    </row>
    <row r="35" spans="1:8" ht="12" customHeight="1" x14ac:dyDescent="0.2">
      <c r="A35" s="14" t="str">
        <f>"Total "&amp;MID(A20,7,LEN(A20)-13)&amp;" Months"</f>
        <v>Total 2 Months</v>
      </c>
      <c r="B35" s="15">
        <v>97634135.670000002</v>
      </c>
      <c r="C35" s="15">
        <v>577316386.16999996</v>
      </c>
      <c r="D35" s="15">
        <v>674950521.84000003</v>
      </c>
      <c r="E35" s="15">
        <v>449636.25</v>
      </c>
      <c r="F35" s="15" t="s">
        <v>418</v>
      </c>
      <c r="G35" s="15" t="s">
        <v>418</v>
      </c>
      <c r="H35" s="15">
        <v>675400158.09000003</v>
      </c>
    </row>
    <row r="36" spans="1:8" ht="12" customHeight="1" x14ac:dyDescent="0.2">
      <c r="A36" s="76"/>
      <c r="B36" s="76"/>
      <c r="C36" s="76"/>
      <c r="D36" s="76"/>
      <c r="E36" s="76"/>
      <c r="F36" s="76"/>
      <c r="G36" s="76"/>
      <c r="H36" s="76"/>
    </row>
    <row r="37" spans="1:8" ht="69.95" customHeight="1" x14ac:dyDescent="0.2">
      <c r="A37" s="78" t="s">
        <v>352</v>
      </c>
      <c r="B37" s="78"/>
      <c r="C37" s="78"/>
      <c r="D37" s="78"/>
      <c r="E37" s="78"/>
      <c r="F37" s="78"/>
      <c r="G37" s="78"/>
      <c r="H37" s="78"/>
    </row>
    <row r="38" spans="1:8" x14ac:dyDescent="0.2">
      <c r="A38" s="25"/>
    </row>
  </sheetData>
  <mergeCells count="12">
    <mergeCell ref="A37:H37"/>
    <mergeCell ref="A1:G1"/>
    <mergeCell ref="A2:G2"/>
    <mergeCell ref="A3:A4"/>
    <mergeCell ref="B3:C3"/>
    <mergeCell ref="D3:D4"/>
    <mergeCell ref="E3:E4"/>
    <mergeCell ref="F3:F4"/>
    <mergeCell ref="G3:G4"/>
    <mergeCell ref="H3:H4"/>
    <mergeCell ref="B5:H5"/>
    <mergeCell ref="A36:H36"/>
  </mergeCells>
  <phoneticPr fontId="0" type="noConversion"/>
  <pageMargins left="0.75" right="0.5" top="0.75" bottom="0.5" header="0.5" footer="0.25"/>
  <pageSetup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J35"/>
  <sheetViews>
    <sheetView showGridLines="0" workbookViewId="0">
      <selection activeCell="A2" sqref="A2:I2"/>
    </sheetView>
  </sheetViews>
  <sheetFormatPr defaultRowHeight="12.75" x14ac:dyDescent="0.2"/>
  <cols>
    <col min="1" max="1" width="12.85546875" customWidth="1"/>
    <col min="2" max="10" width="11.42578125" customWidth="1"/>
  </cols>
  <sheetData>
    <row r="1" spans="1:10" ht="12" customHeight="1" x14ac:dyDescent="0.2">
      <c r="A1" s="83" t="s">
        <v>426</v>
      </c>
      <c r="B1" s="83"/>
      <c r="C1" s="83"/>
      <c r="D1" s="83"/>
      <c r="E1" s="83"/>
      <c r="F1" s="83"/>
      <c r="G1" s="83"/>
      <c r="H1" s="83"/>
      <c r="I1" s="83"/>
      <c r="J1" s="73">
        <v>46066</v>
      </c>
    </row>
    <row r="2" spans="1:10" ht="12" customHeight="1" x14ac:dyDescent="0.2">
      <c r="A2" s="85" t="s">
        <v>116</v>
      </c>
      <c r="B2" s="85"/>
      <c r="C2" s="85"/>
      <c r="D2" s="85"/>
      <c r="E2" s="85"/>
      <c r="F2" s="85"/>
      <c r="G2" s="85"/>
      <c r="H2" s="85"/>
      <c r="I2" s="85"/>
      <c r="J2" s="1"/>
    </row>
    <row r="3" spans="1:10" ht="24" customHeight="1" x14ac:dyDescent="0.2">
      <c r="A3" s="87" t="s">
        <v>50</v>
      </c>
      <c r="B3" s="82" t="s">
        <v>117</v>
      </c>
      <c r="C3" s="82"/>
      <c r="D3" s="82"/>
      <c r="E3" s="82"/>
      <c r="F3" s="80"/>
      <c r="G3" s="82" t="s">
        <v>117</v>
      </c>
      <c r="H3" s="82"/>
      <c r="I3" s="82"/>
      <c r="J3" s="82"/>
    </row>
    <row r="4" spans="1:10" ht="24" customHeight="1" x14ac:dyDescent="0.2">
      <c r="A4" s="88"/>
      <c r="B4" s="10" t="s">
        <v>102</v>
      </c>
      <c r="C4" s="10" t="s">
        <v>103</v>
      </c>
      <c r="D4" s="10" t="s">
        <v>104</v>
      </c>
      <c r="E4" s="10" t="s">
        <v>105</v>
      </c>
      <c r="F4" s="10" t="s">
        <v>55</v>
      </c>
      <c r="G4" s="10" t="s">
        <v>77</v>
      </c>
      <c r="H4" s="10" t="s">
        <v>78</v>
      </c>
      <c r="I4" s="10" t="s">
        <v>79</v>
      </c>
      <c r="J4" s="9" t="s">
        <v>55</v>
      </c>
    </row>
    <row r="5" spans="1:10" ht="12" customHeight="1" x14ac:dyDescent="0.2">
      <c r="A5" s="1"/>
      <c r="B5" s="76" t="str">
        <f>REPT("-",101)&amp;" Number "&amp;REPT("-",101)</f>
        <v>----------------------------------------------------------------------------------------------------- Number -----------------------------------------------------------------------------------------------------</v>
      </c>
      <c r="C5" s="76"/>
      <c r="D5" s="76"/>
      <c r="E5" s="76"/>
      <c r="F5" s="76"/>
      <c r="G5" s="76"/>
      <c r="H5" s="76"/>
      <c r="I5" s="76"/>
      <c r="J5" s="76"/>
    </row>
    <row r="6" spans="1:10" ht="12" customHeight="1" x14ac:dyDescent="0.2">
      <c r="A6" s="3" t="s">
        <v>420</v>
      </c>
    </row>
    <row r="7" spans="1:10" ht="12" customHeight="1" x14ac:dyDescent="0.2">
      <c r="A7" s="2" t="str">
        <f>"Oct "&amp;RIGHT(A6,4)-1</f>
        <v>Oct 2024</v>
      </c>
      <c r="B7" s="11">
        <v>2164911</v>
      </c>
      <c r="C7" s="11">
        <v>2628280</v>
      </c>
      <c r="D7" s="11">
        <v>101368</v>
      </c>
      <c r="E7" s="11">
        <v>1899078</v>
      </c>
      <c r="F7" s="11">
        <v>6793637</v>
      </c>
      <c r="G7" s="11">
        <v>6531445</v>
      </c>
      <c r="H7" s="11">
        <v>43434</v>
      </c>
      <c r="I7" s="11">
        <v>218758</v>
      </c>
      <c r="J7" s="11">
        <f t="shared" ref="J7:J20" si="0">IF(ISBLANK(F7),"",F7)</f>
        <v>6793637</v>
      </c>
    </row>
    <row r="8" spans="1:10" ht="12" customHeight="1" x14ac:dyDescent="0.2">
      <c r="A8" s="2" t="str">
        <f>"Nov "&amp;RIGHT(A6,4)-1</f>
        <v>Nov 2024</v>
      </c>
      <c r="B8" s="11">
        <v>1940016</v>
      </c>
      <c r="C8" s="11">
        <v>2331846</v>
      </c>
      <c r="D8" s="11">
        <v>95531</v>
      </c>
      <c r="E8" s="11">
        <v>1693423</v>
      </c>
      <c r="F8" s="11">
        <v>6060816</v>
      </c>
      <c r="G8" s="11">
        <v>5832795</v>
      </c>
      <c r="H8" s="11">
        <v>42319</v>
      </c>
      <c r="I8" s="11">
        <v>185702</v>
      </c>
      <c r="J8" s="11">
        <f t="shared" si="0"/>
        <v>6060816</v>
      </c>
    </row>
    <row r="9" spans="1:10" ht="12" customHeight="1" x14ac:dyDescent="0.2">
      <c r="A9" s="2" t="str">
        <f>"Dec "&amp;RIGHT(A6,4)-1</f>
        <v>Dec 2024</v>
      </c>
      <c r="B9" s="11">
        <v>1992129</v>
      </c>
      <c r="C9" s="11">
        <v>2393379</v>
      </c>
      <c r="D9" s="11">
        <v>98760</v>
      </c>
      <c r="E9" s="11">
        <v>1742872</v>
      </c>
      <c r="F9" s="11">
        <v>6227140</v>
      </c>
      <c r="G9" s="11">
        <v>6008502</v>
      </c>
      <c r="H9" s="11">
        <v>35927</v>
      </c>
      <c r="I9" s="11">
        <v>182711</v>
      </c>
      <c r="J9" s="11">
        <f t="shared" si="0"/>
        <v>6227140</v>
      </c>
    </row>
    <row r="10" spans="1:10" ht="12" customHeight="1" x14ac:dyDescent="0.2">
      <c r="A10" s="2" t="str">
        <f>"Jan "&amp;RIGHT(A6,4)</f>
        <v>Jan 2025</v>
      </c>
      <c r="B10" s="11">
        <v>2029592</v>
      </c>
      <c r="C10" s="11">
        <v>2446172</v>
      </c>
      <c r="D10" s="11">
        <v>99629</v>
      </c>
      <c r="E10" s="11">
        <v>1776467</v>
      </c>
      <c r="F10" s="11">
        <v>6351860</v>
      </c>
      <c r="G10" s="11">
        <v>6124589</v>
      </c>
      <c r="H10" s="11">
        <v>40198</v>
      </c>
      <c r="I10" s="11">
        <v>187073</v>
      </c>
      <c r="J10" s="11">
        <f t="shared" si="0"/>
        <v>6351860</v>
      </c>
    </row>
    <row r="11" spans="1:10" ht="12" customHeight="1" x14ac:dyDescent="0.2">
      <c r="A11" s="2" t="str">
        <f>"Feb "&amp;RIGHT(A6,4)</f>
        <v>Feb 2025</v>
      </c>
      <c r="B11" s="11">
        <v>1884907</v>
      </c>
      <c r="C11" s="11">
        <v>2270221</v>
      </c>
      <c r="D11" s="11">
        <v>90029</v>
      </c>
      <c r="E11" s="11">
        <v>1657292</v>
      </c>
      <c r="F11" s="11">
        <v>5902449</v>
      </c>
      <c r="G11" s="11">
        <v>5685947</v>
      </c>
      <c r="H11" s="11">
        <v>35962</v>
      </c>
      <c r="I11" s="11">
        <v>180540</v>
      </c>
      <c r="J11" s="11">
        <f t="shared" si="0"/>
        <v>5902449</v>
      </c>
    </row>
    <row r="12" spans="1:10" ht="12" customHeight="1" x14ac:dyDescent="0.2">
      <c r="A12" s="2" t="str">
        <f>"Mar "&amp;RIGHT(A6,4)</f>
        <v>Mar 2025</v>
      </c>
      <c r="B12" s="11">
        <v>2038726</v>
      </c>
      <c r="C12" s="11">
        <v>2468486</v>
      </c>
      <c r="D12" s="11">
        <v>96548</v>
      </c>
      <c r="E12" s="11">
        <v>1802430</v>
      </c>
      <c r="F12" s="11">
        <v>6406190</v>
      </c>
      <c r="G12" s="11">
        <v>6166049</v>
      </c>
      <c r="H12" s="11">
        <v>39919</v>
      </c>
      <c r="I12" s="11">
        <v>200222</v>
      </c>
      <c r="J12" s="11">
        <f t="shared" si="0"/>
        <v>6406190</v>
      </c>
    </row>
    <row r="13" spans="1:10" ht="12" customHeight="1" x14ac:dyDescent="0.2">
      <c r="A13" s="2" t="str">
        <f>"Apr "&amp;RIGHT(A6,4)</f>
        <v>Apr 2025</v>
      </c>
      <c r="B13" s="11">
        <v>2134908</v>
      </c>
      <c r="C13" s="11">
        <v>2577942</v>
      </c>
      <c r="D13" s="11">
        <v>93660</v>
      </c>
      <c r="E13" s="11">
        <v>1884790</v>
      </c>
      <c r="F13" s="11">
        <v>6691300</v>
      </c>
      <c r="G13" s="11">
        <v>6432173</v>
      </c>
      <c r="H13" s="11">
        <v>42379</v>
      </c>
      <c r="I13" s="11">
        <v>216748</v>
      </c>
      <c r="J13" s="11">
        <f t="shared" si="0"/>
        <v>6691300</v>
      </c>
    </row>
    <row r="14" spans="1:10" ht="12" customHeight="1" x14ac:dyDescent="0.2">
      <c r="A14" s="2" t="str">
        <f>"May "&amp;RIGHT(A6,4)</f>
        <v>May 2025</v>
      </c>
      <c r="B14" s="11">
        <v>2134494</v>
      </c>
      <c r="C14" s="11">
        <v>2569018</v>
      </c>
      <c r="D14" s="11">
        <v>91460</v>
      </c>
      <c r="E14" s="11">
        <v>1880813</v>
      </c>
      <c r="F14" s="11">
        <v>6675785</v>
      </c>
      <c r="G14" s="11">
        <v>6428935</v>
      </c>
      <c r="H14" s="11">
        <v>43430</v>
      </c>
      <c r="I14" s="11">
        <v>203420</v>
      </c>
      <c r="J14" s="11">
        <f t="shared" si="0"/>
        <v>6675785</v>
      </c>
    </row>
    <row r="15" spans="1:10" ht="12" customHeight="1" x14ac:dyDescent="0.2">
      <c r="A15" s="2" t="str">
        <f>"Jun "&amp;RIGHT(A6,4)</f>
        <v>Jun 2025</v>
      </c>
      <c r="B15" s="11">
        <v>2076738</v>
      </c>
      <c r="C15" s="11">
        <v>2503333</v>
      </c>
      <c r="D15" s="11">
        <v>86364</v>
      </c>
      <c r="E15" s="11">
        <v>1829214</v>
      </c>
      <c r="F15" s="11">
        <v>6495649</v>
      </c>
      <c r="G15" s="11">
        <v>6256595</v>
      </c>
      <c r="H15" s="11">
        <v>41485</v>
      </c>
      <c r="I15" s="11">
        <v>197569</v>
      </c>
      <c r="J15" s="11">
        <f t="shared" si="0"/>
        <v>6495649</v>
      </c>
    </row>
    <row r="16" spans="1:10" ht="12" customHeight="1" x14ac:dyDescent="0.2">
      <c r="A16" s="2" t="str">
        <f>"Jul "&amp;RIGHT(A6,4)</f>
        <v>Jul 2025</v>
      </c>
      <c r="B16" s="11">
        <v>2241718</v>
      </c>
      <c r="C16" s="11">
        <v>2693825</v>
      </c>
      <c r="D16" s="11">
        <v>93758</v>
      </c>
      <c r="E16" s="11">
        <v>1980367</v>
      </c>
      <c r="F16" s="11">
        <v>7009668</v>
      </c>
      <c r="G16" s="11">
        <v>6750522</v>
      </c>
      <c r="H16" s="11">
        <v>44103</v>
      </c>
      <c r="I16" s="11">
        <v>215043</v>
      </c>
      <c r="J16" s="11">
        <f t="shared" si="0"/>
        <v>7009668</v>
      </c>
    </row>
    <row r="17" spans="1:10" ht="12" customHeight="1" x14ac:dyDescent="0.2">
      <c r="A17" s="2" t="str">
        <f>"Aug "&amp;RIGHT(A6,4)</f>
        <v>Aug 2025</v>
      </c>
      <c r="B17" s="11">
        <v>2421595</v>
      </c>
      <c r="C17" s="11">
        <v>2898914</v>
      </c>
      <c r="D17" s="11">
        <v>86821</v>
      </c>
      <c r="E17" s="11">
        <v>2143530</v>
      </c>
      <c r="F17" s="11">
        <v>7550860</v>
      </c>
      <c r="G17" s="11">
        <v>7255219</v>
      </c>
      <c r="H17" s="11">
        <v>61402</v>
      </c>
      <c r="I17" s="11">
        <v>234239</v>
      </c>
      <c r="J17" s="11">
        <f t="shared" si="0"/>
        <v>7550860</v>
      </c>
    </row>
    <row r="18" spans="1:10" ht="12" customHeight="1" x14ac:dyDescent="0.2">
      <c r="A18" s="2" t="str">
        <f>"Sep "&amp;RIGHT(A6,4)</f>
        <v>Sep 2025</v>
      </c>
      <c r="B18" s="11">
        <v>2494159</v>
      </c>
      <c r="C18" s="11">
        <v>2980651</v>
      </c>
      <c r="D18" s="11">
        <v>91872</v>
      </c>
      <c r="E18" s="11">
        <v>2201517</v>
      </c>
      <c r="F18" s="11">
        <v>7768199</v>
      </c>
      <c r="G18" s="11">
        <v>7467517</v>
      </c>
      <c r="H18" s="11">
        <v>65558</v>
      </c>
      <c r="I18" s="11">
        <v>235124</v>
      </c>
      <c r="J18" s="11">
        <f t="shared" si="0"/>
        <v>7768199</v>
      </c>
    </row>
    <row r="19" spans="1:10" ht="12" customHeight="1" x14ac:dyDescent="0.2">
      <c r="A19" s="12" t="s">
        <v>55</v>
      </c>
      <c r="B19" s="13">
        <v>25553893</v>
      </c>
      <c r="C19" s="13">
        <v>30762067</v>
      </c>
      <c r="D19" s="13">
        <v>1125800</v>
      </c>
      <c r="E19" s="13">
        <v>22491793</v>
      </c>
      <c r="F19" s="13">
        <v>79933553</v>
      </c>
      <c r="G19" s="13">
        <v>76940288</v>
      </c>
      <c r="H19" s="13">
        <v>536116</v>
      </c>
      <c r="I19" s="13">
        <v>2457149</v>
      </c>
      <c r="J19" s="13">
        <f t="shared" si="0"/>
        <v>79933553</v>
      </c>
    </row>
    <row r="20" spans="1:10" ht="12" customHeight="1" x14ac:dyDescent="0.2">
      <c r="A20" s="14" t="s">
        <v>421</v>
      </c>
      <c r="B20" s="15">
        <v>4104927</v>
      </c>
      <c r="C20" s="15">
        <v>4960126</v>
      </c>
      <c r="D20" s="15">
        <v>196899</v>
      </c>
      <c r="E20" s="15">
        <v>3592501</v>
      </c>
      <c r="F20" s="15">
        <v>12854453</v>
      </c>
      <c r="G20" s="15">
        <v>12364240</v>
      </c>
      <c r="H20" s="15">
        <v>85753</v>
      </c>
      <c r="I20" s="15">
        <v>404460</v>
      </c>
      <c r="J20" s="15">
        <f t="shared" si="0"/>
        <v>12854453</v>
      </c>
    </row>
    <row r="21" spans="1:10" ht="12" customHeight="1" x14ac:dyDescent="0.2">
      <c r="A21" s="3" t="str">
        <f>"FY "&amp;RIGHT(A6,4)+1</f>
        <v>FY 2026</v>
      </c>
    </row>
    <row r="22" spans="1:10" ht="12" customHeight="1" x14ac:dyDescent="0.2">
      <c r="A22" s="2" t="str">
        <f>"Oct "&amp;RIGHT(A6,4)</f>
        <v>Oct 2025</v>
      </c>
      <c r="B22" s="11">
        <v>2610502</v>
      </c>
      <c r="C22" s="11">
        <v>3104246</v>
      </c>
      <c r="D22" s="11">
        <v>98697</v>
      </c>
      <c r="E22" s="11">
        <v>2290530</v>
      </c>
      <c r="F22" s="11">
        <v>8103975</v>
      </c>
      <c r="G22" s="11">
        <v>7809896</v>
      </c>
      <c r="H22" s="11">
        <v>56839</v>
      </c>
      <c r="I22" s="11">
        <v>237240</v>
      </c>
      <c r="J22" s="11">
        <f t="shared" ref="J22:J35" si="1">IF(ISBLANK(F22),"",F22)</f>
        <v>8103975</v>
      </c>
    </row>
    <row r="23" spans="1:10" ht="12" customHeight="1" x14ac:dyDescent="0.2">
      <c r="A23" s="2" t="str">
        <f>"Nov "&amp;RIGHT(A6,4)</f>
        <v>Nov 2025</v>
      </c>
      <c r="B23" s="11">
        <v>1995395</v>
      </c>
      <c r="C23" s="11">
        <v>2381626</v>
      </c>
      <c r="D23" s="11">
        <v>87496</v>
      </c>
      <c r="E23" s="11">
        <v>1741116</v>
      </c>
      <c r="F23" s="11">
        <v>6205633</v>
      </c>
      <c r="G23" s="11">
        <v>5991130</v>
      </c>
      <c r="H23" s="11">
        <v>39604</v>
      </c>
      <c r="I23" s="11">
        <v>174899</v>
      </c>
      <c r="J23" s="11">
        <f t="shared" si="1"/>
        <v>6205633</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tr">
        <f t="shared" si="1"/>
        <v>--</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tr">
        <f t="shared" si="1"/>
        <v>--</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tr">
        <f t="shared" si="1"/>
        <v>--</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tr">
        <f t="shared" si="1"/>
        <v>--</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tr">
        <f t="shared" si="1"/>
        <v>--</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tr">
        <f t="shared" si="1"/>
        <v>--</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tr">
        <f t="shared" si="1"/>
        <v>--</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tr">
        <f t="shared" si="1"/>
        <v>--</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tr">
        <f t="shared" si="1"/>
        <v>--</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tr">
        <f t="shared" si="1"/>
        <v>--</v>
      </c>
    </row>
    <row r="34" spans="1:10" ht="12" customHeight="1" x14ac:dyDescent="0.2">
      <c r="A34" s="12" t="s">
        <v>55</v>
      </c>
      <c r="B34" s="13">
        <v>4605897</v>
      </c>
      <c r="C34" s="13">
        <v>5485872</v>
      </c>
      <c r="D34" s="13">
        <v>186193</v>
      </c>
      <c r="E34" s="13">
        <v>4031646</v>
      </c>
      <c r="F34" s="13">
        <v>14309608</v>
      </c>
      <c r="G34" s="13">
        <v>13801026</v>
      </c>
      <c r="H34" s="13">
        <v>96443</v>
      </c>
      <c r="I34" s="13">
        <v>412139</v>
      </c>
      <c r="J34" s="13">
        <f t="shared" si="1"/>
        <v>14309608</v>
      </c>
    </row>
    <row r="35" spans="1:10" ht="12" customHeight="1" x14ac:dyDescent="0.2">
      <c r="A35" s="14" t="str">
        <f>"Total "&amp;MID(A20,7,LEN(A20)-13)&amp;" Months"</f>
        <v>Total 2 Months</v>
      </c>
      <c r="B35" s="15">
        <v>4605897</v>
      </c>
      <c r="C35" s="15">
        <v>5485872</v>
      </c>
      <c r="D35" s="15">
        <v>186193</v>
      </c>
      <c r="E35" s="15">
        <v>4031646</v>
      </c>
      <c r="F35" s="15">
        <v>14309608</v>
      </c>
      <c r="G35" s="15">
        <v>13801026</v>
      </c>
      <c r="H35" s="15">
        <v>96443</v>
      </c>
      <c r="I35" s="15">
        <v>412139</v>
      </c>
      <c r="J35" s="15">
        <f t="shared" si="1"/>
        <v>14309608</v>
      </c>
    </row>
  </sheetData>
  <mergeCells count="6">
    <mergeCell ref="B5:J5"/>
    <mergeCell ref="A1:I1"/>
    <mergeCell ref="A2:I2"/>
    <mergeCell ref="A3:A4"/>
    <mergeCell ref="B3:F3"/>
    <mergeCell ref="G3:J3"/>
  </mergeCells>
  <phoneticPr fontId="0" type="noConversion"/>
  <pageMargins left="0.75" right="0.5" top="0.75" bottom="0.5" header="0.5" footer="0.25"/>
  <pageSetup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83" t="s">
        <v>424</v>
      </c>
      <c r="B1" s="83"/>
      <c r="C1" s="83"/>
      <c r="D1" s="83"/>
      <c r="E1" s="83"/>
      <c r="F1" s="83"/>
      <c r="G1" s="83"/>
      <c r="H1" s="73">
        <v>46066</v>
      </c>
    </row>
    <row r="2" spans="1:8" ht="12" customHeight="1" x14ac:dyDescent="0.2">
      <c r="A2" s="85" t="s">
        <v>118</v>
      </c>
      <c r="B2" s="85"/>
      <c r="C2" s="85"/>
      <c r="D2" s="85"/>
      <c r="E2" s="85"/>
      <c r="F2" s="85"/>
      <c r="G2" s="85"/>
      <c r="H2" s="1"/>
    </row>
    <row r="3" spans="1:8" ht="24" customHeight="1" x14ac:dyDescent="0.2">
      <c r="A3" s="87" t="s">
        <v>50</v>
      </c>
      <c r="B3" s="79" t="s">
        <v>119</v>
      </c>
      <c r="C3" s="79" t="s">
        <v>120</v>
      </c>
      <c r="D3" s="79" t="s">
        <v>121</v>
      </c>
      <c r="E3" s="79" t="s">
        <v>108</v>
      </c>
      <c r="F3" s="79" t="s">
        <v>122</v>
      </c>
      <c r="G3" s="79" t="s">
        <v>313</v>
      </c>
      <c r="H3" s="81" t="s">
        <v>58</v>
      </c>
    </row>
    <row r="4" spans="1:8" ht="24" customHeight="1" x14ac:dyDescent="0.2">
      <c r="A4" s="88"/>
      <c r="B4" s="80"/>
      <c r="C4" s="80"/>
      <c r="D4" s="80"/>
      <c r="E4" s="80"/>
      <c r="F4" s="80"/>
      <c r="G4" s="80"/>
      <c r="H4" s="82"/>
    </row>
    <row r="5" spans="1:8" ht="12" customHeight="1" x14ac:dyDescent="0.2">
      <c r="A5" s="1"/>
      <c r="B5" s="76" t="str">
        <f>REPT("-",41)&amp;" Number "&amp;REPT("-",40)</f>
        <v>----------------------------------------- Number ----------------------------------------</v>
      </c>
      <c r="C5" s="76"/>
      <c r="D5" s="76"/>
      <c r="E5" s="76"/>
      <c r="F5" s="76" t="str">
        <f>REPT("-",30)&amp;" Dollars "&amp;REPT("-",30)</f>
        <v>------------------------------ Dollars ------------------------------</v>
      </c>
      <c r="G5" s="76"/>
      <c r="H5" s="76"/>
    </row>
    <row r="6" spans="1:8" ht="12" customHeight="1" x14ac:dyDescent="0.2">
      <c r="A6" s="3" t="s">
        <v>420</v>
      </c>
    </row>
    <row r="7" spans="1:8" ht="12" customHeight="1" x14ac:dyDescent="0.2">
      <c r="A7" s="2" t="str">
        <f>"Oct "&amp;RIGHT(A6,4)-1</f>
        <v>Oct 2024</v>
      </c>
      <c r="B7" s="11" t="s">
        <v>418</v>
      </c>
      <c r="C7" s="11" t="s">
        <v>418</v>
      </c>
      <c r="D7" s="11" t="s">
        <v>418</v>
      </c>
      <c r="E7" s="11">
        <v>6793637</v>
      </c>
      <c r="F7" s="11">
        <v>18975083.449999999</v>
      </c>
      <c r="G7" s="11">
        <v>4273.2</v>
      </c>
      <c r="H7" s="11">
        <f t="shared" ref="H7:H20" si="0">IF(ISBLANK(F7),"",F7)</f>
        <v>18975083.449999999</v>
      </c>
    </row>
    <row r="8" spans="1:8" ht="12" customHeight="1" x14ac:dyDescent="0.2">
      <c r="A8" s="2" t="str">
        <f>"Nov "&amp;RIGHT(A6,4)-1</f>
        <v>Nov 2024</v>
      </c>
      <c r="B8" s="11" t="s">
        <v>418</v>
      </c>
      <c r="C8" s="11" t="s">
        <v>418</v>
      </c>
      <c r="D8" s="11" t="s">
        <v>418</v>
      </c>
      <c r="E8" s="11">
        <v>6060816</v>
      </c>
      <c r="F8" s="11">
        <v>16927532.91</v>
      </c>
      <c r="G8" s="11">
        <v>3326.7</v>
      </c>
      <c r="H8" s="11">
        <f t="shared" si="0"/>
        <v>16927532.91</v>
      </c>
    </row>
    <row r="9" spans="1:8" ht="12" customHeight="1" x14ac:dyDescent="0.2">
      <c r="A9" s="2" t="str">
        <f>"Dec "&amp;RIGHT(A6,4)-1</f>
        <v>Dec 2024</v>
      </c>
      <c r="B9" s="11">
        <v>1592</v>
      </c>
      <c r="C9" s="11">
        <v>2296</v>
      </c>
      <c r="D9" s="11">
        <v>123956</v>
      </c>
      <c r="E9" s="11">
        <v>6227140</v>
      </c>
      <c r="F9" s="11">
        <v>17413160.489999998</v>
      </c>
      <c r="G9" s="11">
        <v>3303</v>
      </c>
      <c r="H9" s="11">
        <f t="shared" si="0"/>
        <v>17413160.489999998</v>
      </c>
    </row>
    <row r="10" spans="1:8" ht="12" customHeight="1" x14ac:dyDescent="0.2">
      <c r="A10" s="2" t="str">
        <f>"Jan "&amp;RIGHT(A6,4)</f>
        <v>Jan 2025</v>
      </c>
      <c r="B10" s="11" t="s">
        <v>418</v>
      </c>
      <c r="C10" s="11" t="s">
        <v>418</v>
      </c>
      <c r="D10" s="11" t="s">
        <v>418</v>
      </c>
      <c r="E10" s="11">
        <v>6351860</v>
      </c>
      <c r="F10" s="11">
        <v>17770370.68</v>
      </c>
      <c r="G10" s="11">
        <v>3753.9</v>
      </c>
      <c r="H10" s="11">
        <f t="shared" si="0"/>
        <v>17770370.68</v>
      </c>
    </row>
    <row r="11" spans="1:8" ht="12" customHeight="1" x14ac:dyDescent="0.2">
      <c r="A11" s="2" t="str">
        <f>"Feb "&amp;RIGHT(A6,4)</f>
        <v>Feb 2025</v>
      </c>
      <c r="B11" s="11" t="s">
        <v>418</v>
      </c>
      <c r="C11" s="11" t="s">
        <v>418</v>
      </c>
      <c r="D11" s="11" t="s">
        <v>418</v>
      </c>
      <c r="E11" s="11">
        <v>5902449</v>
      </c>
      <c r="F11" s="11">
        <v>16479948.75</v>
      </c>
      <c r="G11" s="11">
        <v>48633.9</v>
      </c>
      <c r="H11" s="11">
        <f t="shared" si="0"/>
        <v>16479948.75</v>
      </c>
    </row>
    <row r="12" spans="1:8" ht="12" customHeight="1" x14ac:dyDescent="0.2">
      <c r="A12" s="2" t="str">
        <f>"Mar "&amp;RIGHT(A6,4)</f>
        <v>Mar 2025</v>
      </c>
      <c r="B12" s="11">
        <v>1606</v>
      </c>
      <c r="C12" s="11">
        <v>2307</v>
      </c>
      <c r="D12" s="11">
        <v>123319</v>
      </c>
      <c r="E12" s="11">
        <v>6406190</v>
      </c>
      <c r="F12" s="11">
        <v>17879169.41</v>
      </c>
      <c r="G12" s="11">
        <v>4088.1</v>
      </c>
      <c r="H12" s="11">
        <f t="shared" si="0"/>
        <v>17879169.41</v>
      </c>
    </row>
    <row r="13" spans="1:8" ht="12" customHeight="1" x14ac:dyDescent="0.2">
      <c r="A13" s="2" t="str">
        <f>"Apr "&amp;RIGHT(A6,4)</f>
        <v>Apr 2025</v>
      </c>
      <c r="B13" s="11" t="s">
        <v>418</v>
      </c>
      <c r="C13" s="11" t="s">
        <v>418</v>
      </c>
      <c r="D13" s="11" t="s">
        <v>418</v>
      </c>
      <c r="E13" s="11">
        <v>6691300</v>
      </c>
      <c r="F13" s="11">
        <v>18636857.170000002</v>
      </c>
      <c r="G13" s="11">
        <v>4339.5</v>
      </c>
      <c r="H13" s="11">
        <f t="shared" si="0"/>
        <v>18636857.170000002</v>
      </c>
    </row>
    <row r="14" spans="1:8" ht="12" customHeight="1" x14ac:dyDescent="0.2">
      <c r="A14" s="2" t="str">
        <f>"May "&amp;RIGHT(A6,4)</f>
        <v>May 2025</v>
      </c>
      <c r="B14" s="11" t="s">
        <v>418</v>
      </c>
      <c r="C14" s="11" t="s">
        <v>418</v>
      </c>
      <c r="D14" s="11" t="s">
        <v>418</v>
      </c>
      <c r="E14" s="11">
        <v>6675785</v>
      </c>
      <c r="F14" s="11">
        <v>18612262.969999999</v>
      </c>
      <c r="G14" s="11">
        <v>4320.8999999999996</v>
      </c>
      <c r="H14" s="11">
        <f t="shared" si="0"/>
        <v>18612262.969999999</v>
      </c>
    </row>
    <row r="15" spans="1:8" ht="12" customHeight="1" x14ac:dyDescent="0.2">
      <c r="A15" s="2" t="str">
        <f>"Jun "&amp;RIGHT(A6,4)</f>
        <v>Jun 2025</v>
      </c>
      <c r="B15" s="11">
        <v>1602</v>
      </c>
      <c r="C15" s="11">
        <v>2296</v>
      </c>
      <c r="D15" s="11">
        <v>125209</v>
      </c>
      <c r="E15" s="11">
        <v>6495649</v>
      </c>
      <c r="F15" s="11">
        <v>18114948.149999999</v>
      </c>
      <c r="G15" s="11">
        <v>4235.1000000000004</v>
      </c>
      <c r="H15" s="11">
        <f t="shared" si="0"/>
        <v>18114948.149999999</v>
      </c>
    </row>
    <row r="16" spans="1:8" ht="12" customHeight="1" x14ac:dyDescent="0.2">
      <c r="A16" s="2" t="str">
        <f>"Jul "&amp;RIGHT(A6,4)</f>
        <v>Jul 2025</v>
      </c>
      <c r="B16" s="11" t="s">
        <v>418</v>
      </c>
      <c r="C16" s="11" t="s">
        <v>418</v>
      </c>
      <c r="D16" s="11" t="s">
        <v>418</v>
      </c>
      <c r="E16" s="11">
        <v>7009668</v>
      </c>
      <c r="F16" s="11">
        <v>20274759.120000001</v>
      </c>
      <c r="G16" s="11">
        <v>4142.8149999999996</v>
      </c>
      <c r="H16" s="11">
        <f t="shared" si="0"/>
        <v>20274759.120000001</v>
      </c>
    </row>
    <row r="17" spans="1:8" ht="12" customHeight="1" x14ac:dyDescent="0.2">
      <c r="A17" s="2" t="str">
        <f>"Aug "&amp;RIGHT(A6,4)</f>
        <v>Aug 2025</v>
      </c>
      <c r="B17" s="11" t="s">
        <v>418</v>
      </c>
      <c r="C17" s="11" t="s">
        <v>418</v>
      </c>
      <c r="D17" s="11" t="s">
        <v>418</v>
      </c>
      <c r="E17" s="11">
        <v>7550860</v>
      </c>
      <c r="F17" s="11">
        <v>21782508.649999999</v>
      </c>
      <c r="G17" s="11">
        <v>4341.6750000000002</v>
      </c>
      <c r="H17" s="11">
        <f t="shared" si="0"/>
        <v>21782508.649999999</v>
      </c>
    </row>
    <row r="18" spans="1:8" ht="12" customHeight="1" x14ac:dyDescent="0.2">
      <c r="A18" s="2" t="str">
        <f>"Sep "&amp;RIGHT(A6,4)</f>
        <v>Sep 2025</v>
      </c>
      <c r="B18" s="11">
        <v>1596</v>
      </c>
      <c r="C18" s="11">
        <v>2269</v>
      </c>
      <c r="D18" s="11">
        <v>127382</v>
      </c>
      <c r="E18" s="11">
        <v>7768199</v>
      </c>
      <c r="F18" s="11">
        <v>22428624.870000001</v>
      </c>
      <c r="G18" s="11">
        <v>4426.16</v>
      </c>
      <c r="H18" s="11">
        <f t="shared" si="0"/>
        <v>22428624.870000001</v>
      </c>
    </row>
    <row r="19" spans="1:8" ht="12" customHeight="1" x14ac:dyDescent="0.2">
      <c r="A19" s="12" t="s">
        <v>55</v>
      </c>
      <c r="B19" s="13">
        <v>1599</v>
      </c>
      <c r="C19" s="13">
        <v>2292</v>
      </c>
      <c r="D19" s="13">
        <v>124966.5</v>
      </c>
      <c r="E19" s="13">
        <v>79933553</v>
      </c>
      <c r="F19" s="13">
        <v>225295226.62</v>
      </c>
      <c r="G19" s="13">
        <v>93184.95</v>
      </c>
      <c r="H19" s="13">
        <f t="shared" si="0"/>
        <v>225295226.62</v>
      </c>
    </row>
    <row r="20" spans="1:8" ht="12" customHeight="1" x14ac:dyDescent="0.2">
      <c r="A20" s="14" t="s">
        <v>421</v>
      </c>
      <c r="B20" s="15" t="s">
        <v>418</v>
      </c>
      <c r="C20" s="15" t="s">
        <v>418</v>
      </c>
      <c r="D20" s="15" t="s">
        <v>418</v>
      </c>
      <c r="E20" s="15">
        <v>12854453</v>
      </c>
      <c r="F20" s="15">
        <v>35902616.359999999</v>
      </c>
      <c r="G20" s="15">
        <v>7599.9</v>
      </c>
      <c r="H20" s="15">
        <f t="shared" si="0"/>
        <v>35902616.359999999</v>
      </c>
    </row>
    <row r="21" spans="1:8" ht="12" customHeight="1" x14ac:dyDescent="0.2">
      <c r="A21" s="3" t="str">
        <f>"FY "&amp;RIGHT(A6,4)+1</f>
        <v>FY 2026</v>
      </c>
    </row>
    <row r="22" spans="1:8" ht="12" customHeight="1" x14ac:dyDescent="0.2">
      <c r="A22" s="2" t="str">
        <f>"Oct "&amp;RIGHT(A6,4)</f>
        <v>Oct 2025</v>
      </c>
      <c r="B22" s="11" t="s">
        <v>418</v>
      </c>
      <c r="C22" s="11" t="s">
        <v>418</v>
      </c>
      <c r="D22" s="11" t="s">
        <v>418</v>
      </c>
      <c r="E22" s="11">
        <v>8103975</v>
      </c>
      <c r="F22" s="11">
        <v>23421148.600000001</v>
      </c>
      <c r="G22" s="11">
        <v>4307.21</v>
      </c>
      <c r="H22" s="11">
        <f t="shared" ref="H22:H35" si="1">IF(ISBLANK(F22),"",F22)</f>
        <v>23421148.600000001</v>
      </c>
    </row>
    <row r="23" spans="1:8" ht="12" customHeight="1" x14ac:dyDescent="0.2">
      <c r="A23" s="2" t="str">
        <f>"Nov "&amp;RIGHT(A6,4)</f>
        <v>Nov 2025</v>
      </c>
      <c r="B23" s="11" t="s">
        <v>418</v>
      </c>
      <c r="C23" s="11" t="s">
        <v>418</v>
      </c>
      <c r="D23" s="11" t="s">
        <v>418</v>
      </c>
      <c r="E23" s="11">
        <v>6205633</v>
      </c>
      <c r="F23" s="11">
        <v>18002199.129999999</v>
      </c>
      <c r="G23" s="11" t="s">
        <v>418</v>
      </c>
      <c r="H23" s="11">
        <f t="shared" si="1"/>
        <v>18002199.129999999</v>
      </c>
    </row>
    <row r="24" spans="1:8" ht="12" customHeight="1" x14ac:dyDescent="0.2">
      <c r="A24" s="2" t="str">
        <f>"Dec "&amp;RIGHT(A6,4)</f>
        <v>Dec 2025</v>
      </c>
      <c r="B24" s="11" t="s">
        <v>418</v>
      </c>
      <c r="C24" s="11" t="s">
        <v>418</v>
      </c>
      <c r="D24" s="11" t="s">
        <v>418</v>
      </c>
      <c r="E24" s="11" t="s">
        <v>418</v>
      </c>
      <c r="F24" s="11" t="s">
        <v>418</v>
      </c>
      <c r="G24" s="11" t="s">
        <v>418</v>
      </c>
      <c r="H24" s="11" t="str">
        <f t="shared" si="1"/>
        <v>--</v>
      </c>
    </row>
    <row r="25" spans="1:8" ht="12" customHeight="1" x14ac:dyDescent="0.2">
      <c r="A25" s="2" t="str">
        <f>"Jan "&amp;RIGHT(A6,4)+1</f>
        <v>Jan 2026</v>
      </c>
      <c r="B25" s="11" t="s">
        <v>418</v>
      </c>
      <c r="C25" s="11" t="s">
        <v>418</v>
      </c>
      <c r="D25" s="11" t="s">
        <v>418</v>
      </c>
      <c r="E25" s="11" t="s">
        <v>418</v>
      </c>
      <c r="F25" s="11" t="s">
        <v>418</v>
      </c>
      <c r="G25" s="11" t="s">
        <v>418</v>
      </c>
      <c r="H25" s="11" t="str">
        <f t="shared" si="1"/>
        <v>--</v>
      </c>
    </row>
    <row r="26" spans="1:8" ht="12" customHeight="1" x14ac:dyDescent="0.2">
      <c r="A26" s="2" t="str">
        <f>"Feb "&amp;RIGHT(A6,4)+1</f>
        <v>Feb 2026</v>
      </c>
      <c r="B26" s="11" t="s">
        <v>418</v>
      </c>
      <c r="C26" s="11" t="s">
        <v>418</v>
      </c>
      <c r="D26" s="11" t="s">
        <v>418</v>
      </c>
      <c r="E26" s="11" t="s">
        <v>418</v>
      </c>
      <c r="F26" s="11" t="s">
        <v>418</v>
      </c>
      <c r="G26" s="11" t="s">
        <v>418</v>
      </c>
      <c r="H26" s="11" t="str">
        <f t="shared" si="1"/>
        <v>--</v>
      </c>
    </row>
    <row r="27" spans="1:8" ht="12" customHeight="1" x14ac:dyDescent="0.2">
      <c r="A27" s="2" t="str">
        <f>"Mar "&amp;RIGHT(A6,4)+1</f>
        <v>Mar 2026</v>
      </c>
      <c r="B27" s="11" t="s">
        <v>418</v>
      </c>
      <c r="C27" s="11" t="s">
        <v>418</v>
      </c>
      <c r="D27" s="11" t="s">
        <v>418</v>
      </c>
      <c r="E27" s="11" t="s">
        <v>418</v>
      </c>
      <c r="F27" s="11" t="s">
        <v>418</v>
      </c>
      <c r="G27" s="11" t="s">
        <v>418</v>
      </c>
      <c r="H27" s="11" t="str">
        <f t="shared" si="1"/>
        <v>--</v>
      </c>
    </row>
    <row r="28" spans="1:8" ht="12" customHeight="1" x14ac:dyDescent="0.2">
      <c r="A28" s="2" t="str">
        <f>"Apr "&amp;RIGHT(A6,4)+1</f>
        <v>Apr 2026</v>
      </c>
      <c r="B28" s="11" t="s">
        <v>418</v>
      </c>
      <c r="C28" s="11" t="s">
        <v>418</v>
      </c>
      <c r="D28" s="11" t="s">
        <v>418</v>
      </c>
      <c r="E28" s="11" t="s">
        <v>418</v>
      </c>
      <c r="F28" s="11" t="s">
        <v>418</v>
      </c>
      <c r="G28" s="11" t="s">
        <v>418</v>
      </c>
      <c r="H28" s="11" t="str">
        <f t="shared" si="1"/>
        <v>--</v>
      </c>
    </row>
    <row r="29" spans="1:8" ht="12" customHeight="1" x14ac:dyDescent="0.2">
      <c r="A29" s="2" t="str">
        <f>"May "&amp;RIGHT(A6,4)+1</f>
        <v>May 2026</v>
      </c>
      <c r="B29" s="11" t="s">
        <v>418</v>
      </c>
      <c r="C29" s="11" t="s">
        <v>418</v>
      </c>
      <c r="D29" s="11" t="s">
        <v>418</v>
      </c>
      <c r="E29" s="11" t="s">
        <v>418</v>
      </c>
      <c r="F29" s="11" t="s">
        <v>418</v>
      </c>
      <c r="G29" s="11" t="s">
        <v>418</v>
      </c>
      <c r="H29" s="11" t="str">
        <f t="shared" si="1"/>
        <v>--</v>
      </c>
    </row>
    <row r="30" spans="1:8" ht="12" customHeight="1" x14ac:dyDescent="0.2">
      <c r="A30" s="2" t="str">
        <f>"Jun "&amp;RIGHT(A6,4)+1</f>
        <v>Jun 2026</v>
      </c>
      <c r="B30" s="11" t="s">
        <v>418</v>
      </c>
      <c r="C30" s="11" t="s">
        <v>418</v>
      </c>
      <c r="D30" s="11" t="s">
        <v>418</v>
      </c>
      <c r="E30" s="11" t="s">
        <v>418</v>
      </c>
      <c r="F30" s="11" t="s">
        <v>418</v>
      </c>
      <c r="G30" s="11" t="s">
        <v>418</v>
      </c>
      <c r="H30" s="11" t="str">
        <f t="shared" si="1"/>
        <v>--</v>
      </c>
    </row>
    <row r="31" spans="1:8" ht="12" customHeight="1" x14ac:dyDescent="0.2">
      <c r="A31" s="2" t="str">
        <f>"Jul "&amp;RIGHT(A6,4)+1</f>
        <v>Jul 2026</v>
      </c>
      <c r="B31" s="11" t="s">
        <v>418</v>
      </c>
      <c r="C31" s="11" t="s">
        <v>418</v>
      </c>
      <c r="D31" s="11" t="s">
        <v>418</v>
      </c>
      <c r="E31" s="11" t="s">
        <v>418</v>
      </c>
      <c r="F31" s="11" t="s">
        <v>418</v>
      </c>
      <c r="G31" s="11" t="s">
        <v>418</v>
      </c>
      <c r="H31" s="11" t="str">
        <f t="shared" si="1"/>
        <v>--</v>
      </c>
    </row>
    <row r="32" spans="1:8" ht="12" customHeight="1" x14ac:dyDescent="0.2">
      <c r="A32" s="2" t="str">
        <f>"Aug "&amp;RIGHT(A6,4)+1</f>
        <v>Aug 2026</v>
      </c>
      <c r="B32" s="11" t="s">
        <v>418</v>
      </c>
      <c r="C32" s="11" t="s">
        <v>418</v>
      </c>
      <c r="D32" s="11" t="s">
        <v>418</v>
      </c>
      <c r="E32" s="11" t="s">
        <v>418</v>
      </c>
      <c r="F32" s="11" t="s">
        <v>418</v>
      </c>
      <c r="G32" s="11" t="s">
        <v>418</v>
      </c>
      <c r="H32" s="11" t="str">
        <f t="shared" si="1"/>
        <v>--</v>
      </c>
    </row>
    <row r="33" spans="1:8" ht="12" customHeight="1" x14ac:dyDescent="0.2">
      <c r="A33" s="2" t="str">
        <f>"Sep "&amp;RIGHT(A6,4)+1</f>
        <v>Sep 2026</v>
      </c>
      <c r="B33" s="11" t="s">
        <v>418</v>
      </c>
      <c r="C33" s="11" t="s">
        <v>418</v>
      </c>
      <c r="D33" s="11" t="s">
        <v>418</v>
      </c>
      <c r="E33" s="11" t="s">
        <v>418</v>
      </c>
      <c r="F33" s="11" t="s">
        <v>418</v>
      </c>
      <c r="G33" s="11" t="s">
        <v>418</v>
      </c>
      <c r="H33" s="11" t="str">
        <f t="shared" si="1"/>
        <v>--</v>
      </c>
    </row>
    <row r="34" spans="1:8" ht="12" customHeight="1" x14ac:dyDescent="0.2">
      <c r="A34" s="12" t="s">
        <v>55</v>
      </c>
      <c r="B34" s="13" t="s">
        <v>418</v>
      </c>
      <c r="C34" s="13" t="s">
        <v>418</v>
      </c>
      <c r="D34" s="13" t="s">
        <v>418</v>
      </c>
      <c r="E34" s="13">
        <v>14309608</v>
      </c>
      <c r="F34" s="13">
        <v>41423347.729999997</v>
      </c>
      <c r="G34" s="13">
        <v>4307.21</v>
      </c>
      <c r="H34" s="13">
        <f t="shared" si="1"/>
        <v>41423347.729999997</v>
      </c>
    </row>
    <row r="35" spans="1:8" ht="12" customHeight="1" x14ac:dyDescent="0.2">
      <c r="A35" s="14" t="str">
        <f>"Total "&amp;MID(A20,7,LEN(A20)-13)&amp;" Months"</f>
        <v>Total 2 Months</v>
      </c>
      <c r="B35" s="15" t="s">
        <v>418</v>
      </c>
      <c r="C35" s="15" t="s">
        <v>418</v>
      </c>
      <c r="D35" s="15" t="s">
        <v>418</v>
      </c>
      <c r="E35" s="15">
        <v>14309608</v>
      </c>
      <c r="F35" s="15">
        <v>41423347.729999997</v>
      </c>
      <c r="G35" s="15">
        <v>4307.21</v>
      </c>
      <c r="H35" s="15">
        <f t="shared" si="1"/>
        <v>41423347.729999997</v>
      </c>
    </row>
    <row r="36" spans="1:8" ht="12" customHeight="1" x14ac:dyDescent="0.2">
      <c r="A36" s="76"/>
      <c r="B36" s="76"/>
      <c r="C36" s="76"/>
      <c r="D36" s="76"/>
      <c r="E36" s="76"/>
      <c r="F36" s="76"/>
      <c r="G36" s="76"/>
      <c r="H36" s="76"/>
    </row>
    <row r="37" spans="1:8" ht="69.95" customHeight="1" x14ac:dyDescent="0.2">
      <c r="A37" s="78" t="s">
        <v>123</v>
      </c>
      <c r="B37" s="78"/>
      <c r="C37" s="78"/>
      <c r="D37" s="78"/>
      <c r="E37" s="78"/>
      <c r="F37" s="78"/>
      <c r="G37" s="78"/>
      <c r="H37" s="78"/>
    </row>
    <row r="38" spans="1:8" x14ac:dyDescent="0.2">
      <c r="A38" s="25"/>
    </row>
  </sheetData>
  <mergeCells count="14">
    <mergeCell ref="A37:H37"/>
    <mergeCell ref="H3:H4"/>
    <mergeCell ref="B5:E5"/>
    <mergeCell ref="F5:H5"/>
    <mergeCell ref="A36:H36"/>
    <mergeCell ref="D3:D4"/>
    <mergeCell ref="E3:E4"/>
    <mergeCell ref="F3:F4"/>
    <mergeCell ref="G3:G4"/>
    <mergeCell ref="A1:G1"/>
    <mergeCell ref="A2:G2"/>
    <mergeCell ref="A3:A4"/>
    <mergeCell ref="B3:B4"/>
    <mergeCell ref="C3:C4"/>
  </mergeCells>
  <phoneticPr fontId="0" type="noConversion"/>
  <pageMargins left="0.75" right="0.5" top="0.75" bottom="0.5" header="0.5" footer="0.25"/>
  <pageSetup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G38"/>
  <sheetViews>
    <sheetView showGridLines="0" workbookViewId="0">
      <selection sqref="A1:E1"/>
    </sheetView>
  </sheetViews>
  <sheetFormatPr defaultRowHeight="12.75" x14ac:dyDescent="0.2"/>
  <cols>
    <col min="1" max="6" width="11.42578125" customWidth="1"/>
    <col min="7" max="7" width="57.140625" customWidth="1"/>
  </cols>
  <sheetData>
    <row r="1" spans="1:7" ht="12" customHeight="1" x14ac:dyDescent="0.2">
      <c r="A1" s="83" t="s">
        <v>424</v>
      </c>
      <c r="B1" s="83"/>
      <c r="C1" s="83"/>
      <c r="D1" s="83"/>
      <c r="E1" s="83"/>
      <c r="F1" s="73">
        <v>46066</v>
      </c>
    </row>
    <row r="2" spans="1:7" ht="12" customHeight="1" x14ac:dyDescent="0.2">
      <c r="A2" s="85" t="s">
        <v>124</v>
      </c>
      <c r="B2" s="85"/>
      <c r="C2" s="85"/>
      <c r="D2" s="85"/>
      <c r="E2" s="85"/>
      <c r="F2" s="1"/>
    </row>
    <row r="3" spans="1:7" ht="24" customHeight="1" x14ac:dyDescent="0.2">
      <c r="A3" s="87" t="s">
        <v>50</v>
      </c>
      <c r="B3" s="82" t="s">
        <v>108</v>
      </c>
      <c r="C3" s="80"/>
      <c r="D3" s="79" t="s">
        <v>312</v>
      </c>
      <c r="E3" s="79" t="s">
        <v>213</v>
      </c>
      <c r="F3" s="81" t="s">
        <v>58</v>
      </c>
    </row>
    <row r="4" spans="1:7" ht="24" customHeight="1" x14ac:dyDescent="0.2">
      <c r="A4" s="88"/>
      <c r="B4" s="10" t="s">
        <v>125</v>
      </c>
      <c r="C4" s="10" t="s">
        <v>126</v>
      </c>
      <c r="D4" s="80"/>
      <c r="E4" s="80"/>
      <c r="F4" s="82"/>
    </row>
    <row r="5" spans="1:7" ht="12" customHeight="1" x14ac:dyDescent="0.2">
      <c r="A5" s="1"/>
      <c r="B5" s="103" t="str">
        <f>REPT("-",5)&amp;" Number "&amp;REPT("-",4)&amp;"   "&amp;REPT("-",43)&amp;" Dollars "&amp;REPT("-",41)</f>
        <v>----- Number ----   ------------------------------------------- Dollars -----------------------------------------</v>
      </c>
      <c r="C5" s="103"/>
      <c r="D5" s="103"/>
      <c r="E5" s="103"/>
      <c r="F5" s="103"/>
      <c r="G5" s="103"/>
    </row>
    <row r="6" spans="1:7" ht="12" customHeight="1" x14ac:dyDescent="0.2">
      <c r="A6" s="3" t="s">
        <v>420</v>
      </c>
    </row>
    <row r="7" spans="1:7" ht="12" customHeight="1" x14ac:dyDescent="0.2">
      <c r="A7" s="2" t="str">
        <f>"Oct "&amp;RIGHT(A6,4)-1</f>
        <v>Oct 2024</v>
      </c>
      <c r="B7" s="11">
        <v>165971783</v>
      </c>
      <c r="C7" s="11">
        <v>386869053.19999999</v>
      </c>
      <c r="D7" s="11">
        <v>142358.22</v>
      </c>
      <c r="E7" s="11" t="s">
        <v>418</v>
      </c>
      <c r="F7" s="11">
        <v>387011411.42000002</v>
      </c>
    </row>
    <row r="8" spans="1:7" ht="12" customHeight="1" x14ac:dyDescent="0.2">
      <c r="A8" s="2" t="str">
        <f>"Nov "&amp;RIGHT(A6,4)-1</f>
        <v>Nov 2024</v>
      </c>
      <c r="B8" s="11">
        <v>135520864</v>
      </c>
      <c r="C8" s="11">
        <v>311840112.69999999</v>
      </c>
      <c r="D8" s="11">
        <v>47811.54</v>
      </c>
      <c r="E8" s="11" t="s">
        <v>418</v>
      </c>
      <c r="F8" s="11">
        <v>311887924.24000001</v>
      </c>
    </row>
    <row r="9" spans="1:7" ht="12" customHeight="1" x14ac:dyDescent="0.2">
      <c r="A9" s="2" t="str">
        <f>"Dec "&amp;RIGHT(A6,4)-1</f>
        <v>Dec 2024</v>
      </c>
      <c r="B9" s="11">
        <v>129673940</v>
      </c>
      <c r="C9" s="11">
        <v>297212127.33999997</v>
      </c>
      <c r="D9" s="11">
        <v>34291564.350000001</v>
      </c>
      <c r="E9" s="11">
        <v>41635598</v>
      </c>
      <c r="F9" s="11">
        <v>373139289.69</v>
      </c>
    </row>
    <row r="10" spans="1:7" ht="12" customHeight="1" x14ac:dyDescent="0.2">
      <c r="A10" s="2" t="str">
        <f>"Jan "&amp;RIGHT(A6,4)</f>
        <v>Jan 2025</v>
      </c>
      <c r="B10" s="11">
        <v>146442607</v>
      </c>
      <c r="C10" s="11">
        <v>336237567.83999997</v>
      </c>
      <c r="D10" s="11">
        <v>412214.21</v>
      </c>
      <c r="E10" s="11" t="s">
        <v>418</v>
      </c>
      <c r="F10" s="11">
        <v>336649782.05000001</v>
      </c>
    </row>
    <row r="11" spans="1:7" ht="12" customHeight="1" x14ac:dyDescent="0.2">
      <c r="A11" s="2" t="str">
        <f>"Feb "&amp;RIGHT(A6,4)</f>
        <v>Feb 2025</v>
      </c>
      <c r="B11" s="11">
        <v>144728085</v>
      </c>
      <c r="C11" s="11">
        <v>336381459.29000002</v>
      </c>
      <c r="D11" s="11">
        <v>283700.49</v>
      </c>
      <c r="E11" s="11" t="s">
        <v>418</v>
      </c>
      <c r="F11" s="11">
        <v>336665159.77999997</v>
      </c>
    </row>
    <row r="12" spans="1:7" ht="12" customHeight="1" x14ac:dyDescent="0.2">
      <c r="A12" s="2" t="str">
        <f>"Mar "&amp;RIGHT(A6,4)</f>
        <v>Mar 2025</v>
      </c>
      <c r="B12" s="11">
        <v>158092759</v>
      </c>
      <c r="C12" s="11">
        <v>363654327.43000001</v>
      </c>
      <c r="D12" s="11">
        <v>45291094.100000001</v>
      </c>
      <c r="E12" s="11">
        <v>32666125</v>
      </c>
      <c r="F12" s="11">
        <v>441611546.52999997</v>
      </c>
    </row>
    <row r="13" spans="1:7" ht="12" customHeight="1" x14ac:dyDescent="0.2">
      <c r="A13" s="2" t="str">
        <f>"Apr "&amp;RIGHT(A6,4)</f>
        <v>Apr 2025</v>
      </c>
      <c r="B13" s="11">
        <v>165387222</v>
      </c>
      <c r="C13" s="11">
        <v>379220604.33999997</v>
      </c>
      <c r="D13" s="11">
        <v>187009.91</v>
      </c>
      <c r="E13" s="11" t="s">
        <v>418</v>
      </c>
      <c r="F13" s="11">
        <v>379407614.25</v>
      </c>
    </row>
    <row r="14" spans="1:7" ht="12" customHeight="1" x14ac:dyDescent="0.2">
      <c r="A14" s="2" t="str">
        <f>"May "&amp;RIGHT(A6,4)</f>
        <v>May 2025</v>
      </c>
      <c r="B14" s="11">
        <v>158749476</v>
      </c>
      <c r="C14" s="11">
        <v>358878851.82999998</v>
      </c>
      <c r="D14" s="11" t="s">
        <v>418</v>
      </c>
      <c r="E14" s="11" t="s">
        <v>418</v>
      </c>
      <c r="F14" s="11">
        <v>358878851.82999998</v>
      </c>
    </row>
    <row r="15" spans="1:7" ht="12" customHeight="1" x14ac:dyDescent="0.2">
      <c r="A15" s="2" t="str">
        <f>"Jun "&amp;RIGHT(A6,4)</f>
        <v>Jun 2025</v>
      </c>
      <c r="B15" s="11">
        <v>123985344</v>
      </c>
      <c r="C15" s="11">
        <v>249751551.91999999</v>
      </c>
      <c r="D15" s="11">
        <v>51115444</v>
      </c>
      <c r="E15" s="11">
        <v>29838867</v>
      </c>
      <c r="F15" s="11">
        <v>330705862.92000002</v>
      </c>
    </row>
    <row r="16" spans="1:7" ht="12" customHeight="1" x14ac:dyDescent="0.2">
      <c r="A16" s="2" t="str">
        <f>"Jul "&amp;RIGHT(A6,4)</f>
        <v>Jul 2025</v>
      </c>
      <c r="B16" s="11">
        <v>121553034</v>
      </c>
      <c r="C16" s="11">
        <v>246179495.63</v>
      </c>
      <c r="D16" s="11">
        <v>439689.1</v>
      </c>
      <c r="E16" s="11" t="s">
        <v>418</v>
      </c>
      <c r="F16" s="11">
        <v>246619184.72999999</v>
      </c>
    </row>
    <row r="17" spans="1:6" ht="12" customHeight="1" x14ac:dyDescent="0.2">
      <c r="A17" s="2" t="str">
        <f>"Aug "&amp;RIGHT(A6,4)</f>
        <v>Aug 2025</v>
      </c>
      <c r="B17" s="11">
        <v>127063071</v>
      </c>
      <c r="C17" s="11">
        <v>284363787.88</v>
      </c>
      <c r="D17" s="11">
        <v>149834.19</v>
      </c>
      <c r="E17" s="11" t="s">
        <v>418</v>
      </c>
      <c r="F17" s="11">
        <v>284513622.06999999</v>
      </c>
    </row>
    <row r="18" spans="1:6" ht="12" customHeight="1" x14ac:dyDescent="0.2">
      <c r="A18" s="2" t="str">
        <f>"Sep "&amp;RIGHT(A6,4)</f>
        <v>Sep 2025</v>
      </c>
      <c r="B18" s="11">
        <v>154215328</v>
      </c>
      <c r="C18" s="11">
        <v>372955797.99000001</v>
      </c>
      <c r="D18" s="11">
        <v>55209248.240000002</v>
      </c>
      <c r="E18" s="11">
        <v>38837353</v>
      </c>
      <c r="F18" s="11">
        <v>467002399.23000002</v>
      </c>
    </row>
    <row r="19" spans="1:6" ht="12" customHeight="1" x14ac:dyDescent="0.2">
      <c r="A19" s="12" t="s">
        <v>55</v>
      </c>
      <c r="B19" s="13">
        <v>1731383513</v>
      </c>
      <c r="C19" s="13">
        <v>3923544737.3899999</v>
      </c>
      <c r="D19" s="13">
        <v>187569968.34999999</v>
      </c>
      <c r="E19" s="13">
        <v>142977943</v>
      </c>
      <c r="F19" s="13">
        <v>4254092648.7399998</v>
      </c>
    </row>
    <row r="20" spans="1:6" ht="12" customHeight="1" x14ac:dyDescent="0.2">
      <c r="A20" s="14" t="s">
        <v>421</v>
      </c>
      <c r="B20" s="15">
        <v>301492647</v>
      </c>
      <c r="C20" s="15">
        <v>698709165.89999998</v>
      </c>
      <c r="D20" s="15">
        <v>190169.76</v>
      </c>
      <c r="E20" s="15" t="s">
        <v>418</v>
      </c>
      <c r="F20" s="15">
        <v>698899335.65999997</v>
      </c>
    </row>
    <row r="21" spans="1:6" ht="12" customHeight="1" x14ac:dyDescent="0.2">
      <c r="A21" s="3" t="str">
        <f>"FY "&amp;RIGHT(A6,4)+1</f>
        <v>FY 2026</v>
      </c>
    </row>
    <row r="22" spans="1:6" ht="12" customHeight="1" x14ac:dyDescent="0.2">
      <c r="A22" s="2" t="str">
        <f>"Oct "&amp;RIGHT(A6,4)</f>
        <v>Oct 2025</v>
      </c>
      <c r="B22" s="11">
        <v>165259140</v>
      </c>
      <c r="C22" s="11">
        <v>402113602.06</v>
      </c>
      <c r="D22" s="11">
        <v>402941.45</v>
      </c>
      <c r="E22" s="11" t="s">
        <v>418</v>
      </c>
      <c r="F22" s="11">
        <v>402516543.50999999</v>
      </c>
    </row>
    <row r="23" spans="1:6" ht="12" customHeight="1" x14ac:dyDescent="0.2">
      <c r="A23" s="2" t="str">
        <f>"Nov "&amp;RIGHT(A6,4)</f>
        <v>Nov 2025</v>
      </c>
      <c r="B23" s="11">
        <v>131123230</v>
      </c>
      <c r="C23" s="11">
        <v>314260267.50999999</v>
      </c>
      <c r="D23" s="11">
        <v>46694.8</v>
      </c>
      <c r="E23" s="11" t="s">
        <v>418</v>
      </c>
      <c r="F23" s="11">
        <v>314306962.31</v>
      </c>
    </row>
    <row r="24" spans="1:6" ht="12" customHeight="1" x14ac:dyDescent="0.2">
      <c r="A24" s="2" t="str">
        <f>"Dec "&amp;RIGHT(A6,4)</f>
        <v>Dec 2025</v>
      </c>
      <c r="B24" s="11" t="s">
        <v>418</v>
      </c>
      <c r="C24" s="11" t="s">
        <v>418</v>
      </c>
      <c r="D24" s="11" t="s">
        <v>418</v>
      </c>
      <c r="E24" s="11" t="s">
        <v>418</v>
      </c>
      <c r="F24" s="11" t="s">
        <v>418</v>
      </c>
    </row>
    <row r="25" spans="1:6" ht="12" customHeight="1" x14ac:dyDescent="0.2">
      <c r="A25" s="2" t="str">
        <f>"Jan "&amp;RIGHT(A6,4)+1</f>
        <v>Jan 2026</v>
      </c>
      <c r="B25" s="11" t="s">
        <v>418</v>
      </c>
      <c r="C25" s="11" t="s">
        <v>418</v>
      </c>
      <c r="D25" s="11" t="s">
        <v>418</v>
      </c>
      <c r="E25" s="11" t="s">
        <v>418</v>
      </c>
      <c r="F25" s="11" t="s">
        <v>418</v>
      </c>
    </row>
    <row r="26" spans="1:6" ht="12" customHeight="1" x14ac:dyDescent="0.2">
      <c r="A26" s="2" t="str">
        <f>"Feb "&amp;RIGHT(A6,4)+1</f>
        <v>Feb 2026</v>
      </c>
      <c r="B26" s="11" t="s">
        <v>418</v>
      </c>
      <c r="C26" s="11" t="s">
        <v>418</v>
      </c>
      <c r="D26" s="11" t="s">
        <v>418</v>
      </c>
      <c r="E26" s="11" t="s">
        <v>418</v>
      </c>
      <c r="F26" s="11" t="s">
        <v>418</v>
      </c>
    </row>
    <row r="27" spans="1:6" ht="12" customHeight="1" x14ac:dyDescent="0.2">
      <c r="A27" s="2" t="str">
        <f>"Mar "&amp;RIGHT(A6,4)+1</f>
        <v>Mar 2026</v>
      </c>
      <c r="B27" s="11" t="s">
        <v>418</v>
      </c>
      <c r="C27" s="11" t="s">
        <v>418</v>
      </c>
      <c r="D27" s="11" t="s">
        <v>418</v>
      </c>
      <c r="E27" s="11" t="s">
        <v>418</v>
      </c>
      <c r="F27" s="11" t="s">
        <v>418</v>
      </c>
    </row>
    <row r="28" spans="1:6" ht="12" customHeight="1" x14ac:dyDescent="0.2">
      <c r="A28" s="2" t="str">
        <f>"Apr "&amp;RIGHT(A6,4)+1</f>
        <v>Apr 2026</v>
      </c>
      <c r="B28" s="11" t="s">
        <v>418</v>
      </c>
      <c r="C28" s="11" t="s">
        <v>418</v>
      </c>
      <c r="D28" s="11" t="s">
        <v>418</v>
      </c>
      <c r="E28" s="11" t="s">
        <v>418</v>
      </c>
      <c r="F28" s="11" t="s">
        <v>418</v>
      </c>
    </row>
    <row r="29" spans="1:6" ht="12" customHeight="1" x14ac:dyDescent="0.2">
      <c r="A29" s="2" t="str">
        <f>"May "&amp;RIGHT(A6,4)+1</f>
        <v>May 2026</v>
      </c>
      <c r="B29" s="11" t="s">
        <v>418</v>
      </c>
      <c r="C29" s="11" t="s">
        <v>418</v>
      </c>
      <c r="D29" s="11" t="s">
        <v>418</v>
      </c>
      <c r="E29" s="11" t="s">
        <v>418</v>
      </c>
      <c r="F29" s="11" t="s">
        <v>418</v>
      </c>
    </row>
    <row r="30" spans="1:6" ht="12" customHeight="1" x14ac:dyDescent="0.2">
      <c r="A30" s="2" t="str">
        <f>"Jun "&amp;RIGHT(A6,4)+1</f>
        <v>Jun 2026</v>
      </c>
      <c r="B30" s="11" t="s">
        <v>418</v>
      </c>
      <c r="C30" s="11" t="s">
        <v>418</v>
      </c>
      <c r="D30" s="11" t="s">
        <v>418</v>
      </c>
      <c r="E30" s="11" t="s">
        <v>418</v>
      </c>
      <c r="F30" s="11" t="s">
        <v>418</v>
      </c>
    </row>
    <row r="31" spans="1:6" ht="12" customHeight="1" x14ac:dyDescent="0.2">
      <c r="A31" s="2" t="str">
        <f>"Jul "&amp;RIGHT(A6,4)+1</f>
        <v>Jul 2026</v>
      </c>
      <c r="B31" s="11" t="s">
        <v>418</v>
      </c>
      <c r="C31" s="11" t="s">
        <v>418</v>
      </c>
      <c r="D31" s="11" t="s">
        <v>418</v>
      </c>
      <c r="E31" s="11" t="s">
        <v>418</v>
      </c>
      <c r="F31" s="11" t="s">
        <v>418</v>
      </c>
    </row>
    <row r="32" spans="1:6" ht="12" customHeight="1" x14ac:dyDescent="0.2">
      <c r="A32" s="2" t="str">
        <f>"Aug "&amp;RIGHT(A6,4)+1</f>
        <v>Aug 2026</v>
      </c>
      <c r="B32" s="11" t="s">
        <v>418</v>
      </c>
      <c r="C32" s="11" t="s">
        <v>418</v>
      </c>
      <c r="D32" s="11" t="s">
        <v>418</v>
      </c>
      <c r="E32" s="11" t="s">
        <v>418</v>
      </c>
      <c r="F32" s="11" t="s">
        <v>418</v>
      </c>
    </row>
    <row r="33" spans="1:6" ht="12" customHeight="1" x14ac:dyDescent="0.2">
      <c r="A33" s="2" t="str">
        <f>"Sep "&amp;RIGHT(A6,4)+1</f>
        <v>Sep 2026</v>
      </c>
      <c r="B33" s="11" t="s">
        <v>418</v>
      </c>
      <c r="C33" s="11" t="s">
        <v>418</v>
      </c>
      <c r="D33" s="11" t="s">
        <v>418</v>
      </c>
      <c r="E33" s="11" t="s">
        <v>418</v>
      </c>
      <c r="F33" s="11" t="s">
        <v>418</v>
      </c>
    </row>
    <row r="34" spans="1:6" ht="12" customHeight="1" x14ac:dyDescent="0.2">
      <c r="A34" s="12" t="s">
        <v>55</v>
      </c>
      <c r="B34" s="13">
        <v>296382370</v>
      </c>
      <c r="C34" s="13">
        <v>716373869.57000005</v>
      </c>
      <c r="D34" s="13">
        <v>449636.25</v>
      </c>
      <c r="E34" s="13" t="s">
        <v>418</v>
      </c>
      <c r="F34" s="13">
        <v>716823505.82000005</v>
      </c>
    </row>
    <row r="35" spans="1:6" ht="12" customHeight="1" x14ac:dyDescent="0.2">
      <c r="A35" s="14" t="str">
        <f>"Total "&amp;MID(A20,7,LEN(A20)-13)&amp;" Months"</f>
        <v>Total 2 Months</v>
      </c>
      <c r="B35" s="15">
        <v>296382370</v>
      </c>
      <c r="C35" s="15">
        <v>716373869.57000005</v>
      </c>
      <c r="D35" s="15">
        <v>449636.25</v>
      </c>
      <c r="E35" s="15" t="s">
        <v>418</v>
      </c>
      <c r="F35" s="15">
        <v>716823505.82000005</v>
      </c>
    </row>
    <row r="36" spans="1:6" ht="12" customHeight="1" x14ac:dyDescent="0.2">
      <c r="A36" s="76"/>
      <c r="B36" s="76"/>
      <c r="C36" s="76"/>
      <c r="D36" s="76"/>
      <c r="E36" s="76"/>
      <c r="F36" s="76"/>
    </row>
    <row r="37" spans="1:6" ht="69.95" customHeight="1" x14ac:dyDescent="0.2">
      <c r="A37" s="78" t="s">
        <v>127</v>
      </c>
      <c r="B37" s="78"/>
      <c r="C37" s="78"/>
      <c r="D37" s="78"/>
      <c r="E37" s="78"/>
      <c r="F37" s="78"/>
    </row>
    <row r="38" spans="1:6" x14ac:dyDescent="0.2">
      <c r="A38" s="25"/>
    </row>
  </sheetData>
  <mergeCells count="10">
    <mergeCell ref="F3:F4"/>
    <mergeCell ref="B5:G5"/>
    <mergeCell ref="A36:F36"/>
    <mergeCell ref="A37:F37"/>
    <mergeCell ref="A1:E1"/>
    <mergeCell ref="A2:E2"/>
    <mergeCell ref="A3:A4"/>
    <mergeCell ref="B3:C3"/>
    <mergeCell ref="D3:D4"/>
    <mergeCell ref="E3:E4"/>
  </mergeCells>
  <phoneticPr fontId="0" type="noConversion"/>
  <pageMargins left="0.75" right="0.5" top="0.75" bottom="0.5" header="0.5" footer="0.25"/>
  <pageSetup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83" t="s">
        <v>423</v>
      </c>
      <c r="B1" s="83"/>
      <c r="C1" s="83"/>
      <c r="D1" s="83"/>
      <c r="E1" s="83"/>
      <c r="F1" s="83"/>
      <c r="G1" s="83"/>
      <c r="H1" s="83"/>
      <c r="I1" s="73">
        <v>46066</v>
      </c>
    </row>
    <row r="2" spans="1:9" ht="12" customHeight="1" x14ac:dyDescent="0.2">
      <c r="A2" s="85" t="s">
        <v>214</v>
      </c>
      <c r="B2" s="85"/>
      <c r="C2" s="85"/>
      <c r="D2" s="85"/>
      <c r="E2" s="85"/>
      <c r="F2" s="85"/>
      <c r="G2" s="85"/>
      <c r="H2" s="85"/>
      <c r="I2" s="1"/>
    </row>
    <row r="3" spans="1:9" ht="24" customHeight="1" x14ac:dyDescent="0.2">
      <c r="A3" s="87" t="s">
        <v>50</v>
      </c>
      <c r="B3" s="79" t="s">
        <v>119</v>
      </c>
      <c r="C3" s="79" t="s">
        <v>120</v>
      </c>
      <c r="D3" s="79" t="s">
        <v>121</v>
      </c>
      <c r="E3" s="82" t="s">
        <v>128</v>
      </c>
      <c r="F3" s="82"/>
      <c r="G3" s="82"/>
      <c r="H3" s="82"/>
      <c r="I3" s="82"/>
    </row>
    <row r="4" spans="1:9" ht="24" customHeight="1" x14ac:dyDescent="0.2">
      <c r="A4" s="88"/>
      <c r="B4" s="80"/>
      <c r="C4" s="80"/>
      <c r="D4" s="80"/>
      <c r="E4" s="10" t="s">
        <v>102</v>
      </c>
      <c r="F4" s="10" t="s">
        <v>103</v>
      </c>
      <c r="G4" s="10" t="s">
        <v>104</v>
      </c>
      <c r="H4" s="10" t="s">
        <v>105</v>
      </c>
      <c r="I4" s="9" t="s">
        <v>55</v>
      </c>
    </row>
    <row r="5" spans="1:9" ht="12" customHeight="1" x14ac:dyDescent="0.2">
      <c r="A5" s="1"/>
      <c r="B5" s="76" t="str">
        <f>REPT("-",89)&amp;" Number "&amp;REPT("-",89)</f>
        <v>----------------------------------------------------------------------------------------- Number -----------------------------------------------------------------------------------------</v>
      </c>
      <c r="C5" s="76"/>
      <c r="D5" s="76"/>
      <c r="E5" s="76"/>
      <c r="F5" s="76"/>
      <c r="G5" s="76"/>
      <c r="H5" s="76"/>
      <c r="I5" s="76"/>
    </row>
    <row r="6" spans="1:9" ht="12" customHeight="1" x14ac:dyDescent="0.2">
      <c r="A6" s="3" t="s">
        <v>420</v>
      </c>
    </row>
    <row r="7" spans="1:9" ht="12" customHeight="1" x14ac:dyDescent="0.2">
      <c r="A7" s="2" t="str">
        <f>"Oct "&amp;RIGHT(A6,4)-1</f>
        <v>Oct 2024</v>
      </c>
      <c r="B7" s="11">
        <v>21</v>
      </c>
      <c r="C7" s="11">
        <v>71</v>
      </c>
      <c r="D7" s="11">
        <v>12268</v>
      </c>
      <c r="E7" s="11">
        <v>66945</v>
      </c>
      <c r="F7" s="11">
        <v>79046</v>
      </c>
      <c r="G7" s="11">
        <v>275</v>
      </c>
      <c r="H7" s="11">
        <v>0</v>
      </c>
      <c r="I7" s="11">
        <v>146266</v>
      </c>
    </row>
    <row r="8" spans="1:9" ht="12" customHeight="1" x14ac:dyDescent="0.2">
      <c r="A8" s="2" t="str">
        <f>"Nov "&amp;RIGHT(A6,4)-1</f>
        <v>Nov 2024</v>
      </c>
      <c r="B8" s="11">
        <v>2</v>
      </c>
      <c r="C8" s="11">
        <v>14</v>
      </c>
      <c r="D8" s="11">
        <v>595</v>
      </c>
      <c r="E8" s="11">
        <v>8630</v>
      </c>
      <c r="F8" s="11">
        <v>9478</v>
      </c>
      <c r="G8" s="11">
        <v>0</v>
      </c>
      <c r="H8" s="11">
        <v>0</v>
      </c>
      <c r="I8" s="11">
        <v>18108</v>
      </c>
    </row>
    <row r="9" spans="1:9" ht="12" customHeight="1" x14ac:dyDescent="0.2">
      <c r="A9" s="2" t="str">
        <f>"Dec "&amp;RIGHT(A6,4)-1</f>
        <v>Dec 2024</v>
      </c>
      <c r="B9" s="11">
        <v>1</v>
      </c>
      <c r="C9" s="11">
        <v>1</v>
      </c>
      <c r="D9" s="11">
        <v>23</v>
      </c>
      <c r="E9" s="11">
        <v>380</v>
      </c>
      <c r="F9" s="11">
        <v>660</v>
      </c>
      <c r="G9" s="11">
        <v>0</v>
      </c>
      <c r="H9" s="11">
        <v>606</v>
      </c>
      <c r="I9" s="11">
        <v>1646</v>
      </c>
    </row>
    <row r="10" spans="1:9" ht="12" customHeight="1" x14ac:dyDescent="0.2">
      <c r="A10" s="2" t="str">
        <f>"Jan "&amp;RIGHT(A6,4)</f>
        <v>Jan 2025</v>
      </c>
      <c r="B10" s="11">
        <v>18</v>
      </c>
      <c r="C10" s="11">
        <v>65</v>
      </c>
      <c r="D10" s="11">
        <v>1900.8</v>
      </c>
      <c r="E10" s="11">
        <v>13764</v>
      </c>
      <c r="F10" s="11">
        <v>23083</v>
      </c>
      <c r="G10" s="11">
        <v>0</v>
      </c>
      <c r="H10" s="11">
        <v>0</v>
      </c>
      <c r="I10" s="11">
        <v>36847</v>
      </c>
    </row>
    <row r="11" spans="1:9" ht="12" customHeight="1" x14ac:dyDescent="0.2">
      <c r="A11" s="2" t="str">
        <f>"Feb "&amp;RIGHT(A6,4)</f>
        <v>Feb 2025</v>
      </c>
      <c r="B11" s="11">
        <v>17</v>
      </c>
      <c r="C11" s="11">
        <v>66</v>
      </c>
      <c r="D11" s="11">
        <v>3496.4</v>
      </c>
      <c r="E11" s="11">
        <v>34485</v>
      </c>
      <c r="F11" s="11">
        <v>45191</v>
      </c>
      <c r="G11" s="11">
        <v>0</v>
      </c>
      <c r="H11" s="11">
        <v>25</v>
      </c>
      <c r="I11" s="11">
        <v>79701</v>
      </c>
    </row>
    <row r="12" spans="1:9" ht="12" customHeight="1" x14ac:dyDescent="0.2">
      <c r="A12" s="2" t="str">
        <f>"Mar "&amp;RIGHT(A6,4)</f>
        <v>Mar 2025</v>
      </c>
      <c r="B12" s="11">
        <v>9</v>
      </c>
      <c r="C12" s="11">
        <v>28</v>
      </c>
      <c r="D12" s="11">
        <v>745.2</v>
      </c>
      <c r="E12" s="11">
        <v>33984</v>
      </c>
      <c r="F12" s="11">
        <v>37541</v>
      </c>
      <c r="G12" s="11">
        <v>0</v>
      </c>
      <c r="H12" s="11">
        <v>0</v>
      </c>
      <c r="I12" s="11">
        <v>71525</v>
      </c>
    </row>
    <row r="13" spans="1:9" ht="12" customHeight="1" x14ac:dyDescent="0.2">
      <c r="A13" s="2" t="str">
        <f>"Apr "&amp;RIGHT(A6,4)</f>
        <v>Apr 2025</v>
      </c>
      <c r="B13" s="11">
        <v>8</v>
      </c>
      <c r="C13" s="11">
        <v>35</v>
      </c>
      <c r="D13" s="11">
        <v>1053</v>
      </c>
      <c r="E13" s="11">
        <v>2346</v>
      </c>
      <c r="F13" s="11">
        <v>3829</v>
      </c>
      <c r="G13" s="11">
        <v>330</v>
      </c>
      <c r="H13" s="11">
        <v>0</v>
      </c>
      <c r="I13" s="11">
        <v>6505</v>
      </c>
    </row>
    <row r="14" spans="1:9" ht="12" customHeight="1" x14ac:dyDescent="0.2">
      <c r="A14" s="2" t="str">
        <f>"May "&amp;RIGHT(A6,4)</f>
        <v>May 2025</v>
      </c>
      <c r="B14" s="11">
        <v>679</v>
      </c>
      <c r="C14" s="11">
        <v>3084</v>
      </c>
      <c r="D14" s="11">
        <v>151238</v>
      </c>
      <c r="E14" s="11">
        <v>860460</v>
      </c>
      <c r="F14" s="11">
        <v>1090445</v>
      </c>
      <c r="G14" s="11">
        <v>24596</v>
      </c>
      <c r="H14" s="11">
        <v>44717</v>
      </c>
      <c r="I14" s="11">
        <v>2020218</v>
      </c>
    </row>
    <row r="15" spans="1:9" ht="12" customHeight="1" x14ac:dyDescent="0.2">
      <c r="A15" s="2" t="str">
        <f>"Jun "&amp;RIGHT(A6,4)</f>
        <v>Jun 2025</v>
      </c>
      <c r="B15" s="11">
        <v>4435</v>
      </c>
      <c r="C15" s="11">
        <v>33670</v>
      </c>
      <c r="D15" s="11">
        <v>1592411.1</v>
      </c>
      <c r="E15" s="11">
        <v>23674728</v>
      </c>
      <c r="F15" s="11">
        <v>31920273</v>
      </c>
      <c r="G15" s="11">
        <v>797171</v>
      </c>
      <c r="H15" s="11">
        <v>2603394</v>
      </c>
      <c r="I15" s="11">
        <v>58995566</v>
      </c>
    </row>
    <row r="16" spans="1:9" ht="12" customHeight="1" x14ac:dyDescent="0.2">
      <c r="A16" s="2" t="str">
        <f>"Jul "&amp;RIGHT(A6,4)</f>
        <v>Jul 2025</v>
      </c>
      <c r="B16" s="11">
        <v>4571</v>
      </c>
      <c r="C16" s="11">
        <v>35354</v>
      </c>
      <c r="D16" s="11">
        <v>1873099.2</v>
      </c>
      <c r="E16" s="11">
        <v>32020545</v>
      </c>
      <c r="F16" s="11">
        <v>43136054</v>
      </c>
      <c r="G16" s="11">
        <v>2486659</v>
      </c>
      <c r="H16" s="11">
        <v>3841915</v>
      </c>
      <c r="I16" s="11">
        <v>81485173</v>
      </c>
    </row>
    <row r="17" spans="1:9" ht="12" customHeight="1" x14ac:dyDescent="0.2">
      <c r="A17" s="2" t="str">
        <f>"Aug "&amp;RIGHT(A6,4)</f>
        <v>Aug 2025</v>
      </c>
      <c r="B17" s="11">
        <v>2901</v>
      </c>
      <c r="C17" s="11">
        <v>18681</v>
      </c>
      <c r="D17" s="11">
        <v>962205.4</v>
      </c>
      <c r="E17" s="11">
        <v>8772777</v>
      </c>
      <c r="F17" s="11">
        <v>11250491</v>
      </c>
      <c r="G17" s="11">
        <v>1526116</v>
      </c>
      <c r="H17" s="11">
        <v>786315</v>
      </c>
      <c r="I17" s="11">
        <v>22335699</v>
      </c>
    </row>
    <row r="18" spans="1:9" ht="12" customHeight="1" x14ac:dyDescent="0.2">
      <c r="A18" s="2" t="str">
        <f>"Sep "&amp;RIGHT(A6,4)</f>
        <v>Sep 2025</v>
      </c>
      <c r="B18" s="11">
        <v>447</v>
      </c>
      <c r="C18" s="11">
        <v>2701</v>
      </c>
      <c r="D18" s="11">
        <v>16879.5</v>
      </c>
      <c r="E18" s="11">
        <v>25208</v>
      </c>
      <c r="F18" s="11">
        <v>25814</v>
      </c>
      <c r="G18" s="11">
        <v>19521</v>
      </c>
      <c r="H18" s="11">
        <v>0</v>
      </c>
      <c r="I18" s="11">
        <v>70543</v>
      </c>
    </row>
    <row r="19" spans="1:9" ht="12" customHeight="1" x14ac:dyDescent="0.2">
      <c r="A19" s="12" t="s">
        <v>55</v>
      </c>
      <c r="B19" s="13">
        <v>13109</v>
      </c>
      <c r="C19" s="13">
        <v>93770</v>
      </c>
      <c r="D19" s="13">
        <v>4615914.5999999996</v>
      </c>
      <c r="E19" s="13">
        <v>65514252</v>
      </c>
      <c r="F19" s="13">
        <v>87621905</v>
      </c>
      <c r="G19" s="13">
        <v>4854668</v>
      </c>
      <c r="H19" s="13">
        <v>7276972</v>
      </c>
      <c r="I19" s="13">
        <v>165267797</v>
      </c>
    </row>
    <row r="20" spans="1:9" ht="12" customHeight="1" x14ac:dyDescent="0.2">
      <c r="A20" s="14" t="s">
        <v>421</v>
      </c>
      <c r="B20" s="15">
        <v>23</v>
      </c>
      <c r="C20" s="15">
        <v>85</v>
      </c>
      <c r="D20" s="15">
        <v>12863</v>
      </c>
      <c r="E20" s="15">
        <v>75575</v>
      </c>
      <c r="F20" s="15">
        <v>88524</v>
      </c>
      <c r="G20" s="15">
        <v>275</v>
      </c>
      <c r="H20" s="15">
        <v>0</v>
      </c>
      <c r="I20" s="15">
        <v>164374</v>
      </c>
    </row>
    <row r="21" spans="1:9" ht="12" customHeight="1" x14ac:dyDescent="0.2">
      <c r="A21" s="3" t="str">
        <f>"FY "&amp;RIGHT(A6,4)+1</f>
        <v>FY 2026</v>
      </c>
    </row>
    <row r="22" spans="1:9" ht="12" customHeight="1" x14ac:dyDescent="0.2">
      <c r="A22" s="2" t="str">
        <f>"Oct "&amp;RIGHT(A6,4)</f>
        <v>Oct 2025</v>
      </c>
      <c r="B22" s="11" t="s">
        <v>418</v>
      </c>
      <c r="C22" s="11" t="s">
        <v>418</v>
      </c>
      <c r="D22" s="11" t="s">
        <v>418</v>
      </c>
      <c r="E22" s="11">
        <v>4123</v>
      </c>
      <c r="F22" s="11">
        <v>5702</v>
      </c>
      <c r="G22" s="11">
        <v>0</v>
      </c>
      <c r="H22" s="11">
        <v>0</v>
      </c>
      <c r="I22" s="11">
        <v>9825</v>
      </c>
    </row>
    <row r="23" spans="1:9" ht="12" customHeight="1" x14ac:dyDescent="0.2">
      <c r="A23" s="2" t="str">
        <f>"Nov "&amp;RIGHT(A6,4)</f>
        <v>Nov 2025</v>
      </c>
      <c r="B23" s="11" t="s">
        <v>418</v>
      </c>
      <c r="C23" s="11" t="s">
        <v>418</v>
      </c>
      <c r="D23" s="11" t="s">
        <v>418</v>
      </c>
      <c r="E23" s="11">
        <v>2336</v>
      </c>
      <c r="F23" s="11">
        <v>2682</v>
      </c>
      <c r="G23" s="11">
        <v>0</v>
      </c>
      <c r="H23" s="11">
        <v>0</v>
      </c>
      <c r="I23" s="11">
        <v>5018</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v>6</v>
      </c>
      <c r="C34" s="13">
        <v>24</v>
      </c>
      <c r="D34" s="13">
        <v>1341.6</v>
      </c>
      <c r="E34" s="13">
        <v>6459</v>
      </c>
      <c r="F34" s="13">
        <v>8384</v>
      </c>
      <c r="G34" s="13">
        <v>0</v>
      </c>
      <c r="H34" s="13">
        <v>0</v>
      </c>
      <c r="I34" s="13">
        <v>14843</v>
      </c>
    </row>
    <row r="35" spans="1:9" ht="12" customHeight="1" x14ac:dyDescent="0.2">
      <c r="A35" s="14" t="str">
        <f>"Total "&amp;MID(A20,7,LEN(A20)-13)&amp;" Months"</f>
        <v>Total 2 Months</v>
      </c>
      <c r="B35" s="15">
        <v>6</v>
      </c>
      <c r="C35" s="15">
        <v>24</v>
      </c>
      <c r="D35" s="15">
        <v>1341.6</v>
      </c>
      <c r="E35" s="15">
        <v>6459</v>
      </c>
      <c r="F35" s="15">
        <v>8384</v>
      </c>
      <c r="G35" s="15">
        <v>0</v>
      </c>
      <c r="H35" s="15">
        <v>0</v>
      </c>
      <c r="I35" s="15">
        <v>14843</v>
      </c>
    </row>
    <row r="36" spans="1:9" ht="12" customHeight="1" x14ac:dyDescent="0.2">
      <c r="A36" s="76"/>
      <c r="B36" s="76"/>
      <c r="C36" s="76"/>
      <c r="D36" s="76"/>
      <c r="E36" s="76"/>
      <c r="F36" s="76"/>
      <c r="G36" s="76"/>
      <c r="H36" s="76"/>
    </row>
    <row r="37" spans="1:9" ht="69.95" customHeight="1" x14ac:dyDescent="0.2">
      <c r="A37" s="78" t="s">
        <v>257</v>
      </c>
      <c r="B37" s="78"/>
      <c r="C37" s="78"/>
      <c r="D37" s="78"/>
      <c r="E37" s="78"/>
      <c r="F37" s="78"/>
      <c r="G37" s="78"/>
      <c r="H37" s="78"/>
      <c r="I37" s="78"/>
    </row>
  </sheetData>
  <mergeCells count="10">
    <mergeCell ref="B5:I5"/>
    <mergeCell ref="A36:H36"/>
    <mergeCell ref="A37:I37"/>
    <mergeCell ref="A1:H1"/>
    <mergeCell ref="A2:H2"/>
    <mergeCell ref="A3:A4"/>
    <mergeCell ref="B3:B4"/>
    <mergeCell ref="C3:C4"/>
    <mergeCell ref="D3:D4"/>
    <mergeCell ref="E3:I3"/>
  </mergeCells>
  <phoneticPr fontId="0" type="noConversion"/>
  <pageMargins left="0.75" right="0.5" top="0.75" bottom="0.5" header="0.5" footer="0.25"/>
  <pageSetup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F38"/>
  <sheetViews>
    <sheetView showGridLines="0" workbookViewId="0">
      <selection sqref="A1:E1"/>
    </sheetView>
  </sheetViews>
  <sheetFormatPr defaultRowHeight="12.75" x14ac:dyDescent="0.2"/>
  <cols>
    <col min="1" max="3" width="11.42578125" customWidth="1"/>
    <col min="4" max="4" width="12.42578125" customWidth="1"/>
    <col min="5" max="5" width="15" customWidth="1"/>
    <col min="6" max="6" width="11.42578125" customWidth="1"/>
  </cols>
  <sheetData>
    <row r="1" spans="1:6" ht="12" customHeight="1" x14ac:dyDescent="0.2">
      <c r="A1" s="83" t="s">
        <v>424</v>
      </c>
      <c r="B1" s="83"/>
      <c r="C1" s="83"/>
      <c r="D1" s="83"/>
      <c r="E1" s="83"/>
      <c r="F1" s="73">
        <v>46066</v>
      </c>
    </row>
    <row r="2" spans="1:6" ht="12" customHeight="1" x14ac:dyDescent="0.2">
      <c r="A2" s="85" t="s">
        <v>129</v>
      </c>
      <c r="B2" s="85"/>
      <c r="C2" s="85"/>
      <c r="D2" s="85"/>
      <c r="E2" s="85"/>
      <c r="F2" s="1"/>
    </row>
    <row r="3" spans="1:6" ht="24" customHeight="1" x14ac:dyDescent="0.2">
      <c r="A3" s="87" t="s">
        <v>50</v>
      </c>
      <c r="B3" s="79" t="s">
        <v>215</v>
      </c>
      <c r="C3" s="79" t="s">
        <v>311</v>
      </c>
      <c r="D3" s="79" t="s">
        <v>216</v>
      </c>
      <c r="E3" s="79" t="s">
        <v>217</v>
      </c>
      <c r="F3" s="81" t="s">
        <v>218</v>
      </c>
    </row>
    <row r="4" spans="1:6" ht="24" customHeight="1" x14ac:dyDescent="0.2">
      <c r="A4" s="88"/>
      <c r="B4" s="80"/>
      <c r="C4" s="80"/>
      <c r="D4" s="80"/>
      <c r="E4" s="80"/>
      <c r="F4" s="82"/>
    </row>
    <row r="5" spans="1:6" ht="12" customHeight="1" x14ac:dyDescent="0.2">
      <c r="A5" s="1"/>
      <c r="B5" s="76" t="str">
        <f>REPT("-",55)&amp;" Dollars "&amp;REPT("-",60)</f>
        <v>------------------------------------------------------- Dollars ------------------------------------------------------------</v>
      </c>
      <c r="C5" s="76"/>
      <c r="D5" s="76"/>
      <c r="E5" s="76"/>
      <c r="F5" s="76"/>
    </row>
    <row r="6" spans="1:6" ht="12" customHeight="1" x14ac:dyDescent="0.2">
      <c r="A6" s="3" t="s">
        <v>420</v>
      </c>
    </row>
    <row r="7" spans="1:6" ht="12" customHeight="1" x14ac:dyDescent="0.2">
      <c r="A7" s="2" t="str">
        <f>"Oct "&amp;RIGHT(A6,4)-1</f>
        <v>Oct 2024</v>
      </c>
      <c r="B7" s="11">
        <v>555816.06999999995</v>
      </c>
      <c r="C7" s="11">
        <v>531.87</v>
      </c>
      <c r="D7" s="11" t="s">
        <v>418</v>
      </c>
      <c r="E7" s="11" t="s">
        <v>418</v>
      </c>
      <c r="F7" s="11">
        <v>556347.93999999994</v>
      </c>
    </row>
    <row r="8" spans="1:6" ht="12" customHeight="1" x14ac:dyDescent="0.2">
      <c r="A8" s="2" t="str">
        <f>"Nov "&amp;RIGHT(A6,4)-1</f>
        <v>Nov 2024</v>
      </c>
      <c r="B8" s="11">
        <v>68123.460000000006</v>
      </c>
      <c r="C8" s="11">
        <v>4450.1400000000003</v>
      </c>
      <c r="D8" s="11" t="s">
        <v>418</v>
      </c>
      <c r="E8" s="11" t="s">
        <v>418</v>
      </c>
      <c r="F8" s="11">
        <v>72573.600000000006</v>
      </c>
    </row>
    <row r="9" spans="1:6" ht="12" customHeight="1" x14ac:dyDescent="0.2">
      <c r="A9" s="2" t="str">
        <f>"Dec "&amp;RIGHT(A6,4)-1</f>
        <v>Dec 2024</v>
      </c>
      <c r="B9" s="11">
        <v>4811.6000000000004</v>
      </c>
      <c r="C9" s="11">
        <v>26128.080000000002</v>
      </c>
      <c r="D9" s="11">
        <v>57454</v>
      </c>
      <c r="E9" s="11">
        <v>2771845</v>
      </c>
      <c r="F9" s="11">
        <v>2860238.68</v>
      </c>
    </row>
    <row r="10" spans="1:6" ht="12" customHeight="1" x14ac:dyDescent="0.2">
      <c r="A10" s="2" t="str">
        <f>"Jan "&amp;RIGHT(A6,4)</f>
        <v>Jan 2025</v>
      </c>
      <c r="B10" s="11">
        <v>151552.71</v>
      </c>
      <c r="C10" s="11">
        <v>12950.1</v>
      </c>
      <c r="D10" s="11" t="s">
        <v>418</v>
      </c>
      <c r="E10" s="11" t="s">
        <v>418</v>
      </c>
      <c r="F10" s="11">
        <v>164502.81</v>
      </c>
    </row>
    <row r="11" spans="1:6" ht="12" customHeight="1" x14ac:dyDescent="0.2">
      <c r="A11" s="2" t="str">
        <f>"Feb "&amp;RIGHT(A6,4)</f>
        <v>Feb 2025</v>
      </c>
      <c r="B11" s="11">
        <v>317915.34000000003</v>
      </c>
      <c r="C11" s="11">
        <v>920.32</v>
      </c>
      <c r="D11" s="11" t="s">
        <v>418</v>
      </c>
      <c r="E11" s="11" t="s">
        <v>418</v>
      </c>
      <c r="F11" s="11">
        <v>318835.65999999997</v>
      </c>
    </row>
    <row r="12" spans="1:6" ht="12" customHeight="1" x14ac:dyDescent="0.2">
      <c r="A12" s="2" t="str">
        <f>"Mar "&amp;RIGHT(A6,4)</f>
        <v>Mar 2025</v>
      </c>
      <c r="B12" s="11">
        <v>279070.53000000003</v>
      </c>
      <c r="C12" s="11">
        <v>111307.74</v>
      </c>
      <c r="D12" s="11">
        <v>75710</v>
      </c>
      <c r="E12" s="11">
        <v>2516753</v>
      </c>
      <c r="F12" s="11">
        <v>2982841.27</v>
      </c>
    </row>
    <row r="13" spans="1:6" ht="12" customHeight="1" x14ac:dyDescent="0.2">
      <c r="A13" s="2" t="str">
        <f>"Apr "&amp;RIGHT(A6,4)</f>
        <v>Apr 2025</v>
      </c>
      <c r="B13" s="11">
        <v>26929.77</v>
      </c>
      <c r="C13" s="11">
        <v>359009.2</v>
      </c>
      <c r="D13" s="11" t="s">
        <v>418</v>
      </c>
      <c r="E13" s="11" t="s">
        <v>418</v>
      </c>
      <c r="F13" s="11">
        <v>385938.97</v>
      </c>
    </row>
    <row r="14" spans="1:6" ht="12" customHeight="1" x14ac:dyDescent="0.2">
      <c r="A14" s="2" t="str">
        <f>"May "&amp;RIGHT(A6,4)</f>
        <v>May 2025</v>
      </c>
      <c r="B14" s="11">
        <v>7941342.5099999998</v>
      </c>
      <c r="C14" s="11" t="s">
        <v>418</v>
      </c>
      <c r="D14" s="11" t="s">
        <v>418</v>
      </c>
      <c r="E14" s="11" t="s">
        <v>418</v>
      </c>
      <c r="F14" s="11">
        <v>7941342.5099999998</v>
      </c>
    </row>
    <row r="15" spans="1:6" ht="12" customHeight="1" x14ac:dyDescent="0.2">
      <c r="A15" s="2" t="str">
        <f>"Jun "&amp;RIGHT(A6,4)</f>
        <v>Jun 2025</v>
      </c>
      <c r="B15" s="11">
        <v>233184447.40000001</v>
      </c>
      <c r="C15" s="11" t="s">
        <v>418</v>
      </c>
      <c r="D15" s="11">
        <v>5443406</v>
      </c>
      <c r="E15" s="11">
        <v>5661734</v>
      </c>
      <c r="F15" s="11">
        <v>244289587.40000001</v>
      </c>
    </row>
    <row r="16" spans="1:6" ht="12" customHeight="1" x14ac:dyDescent="0.2">
      <c r="A16" s="2" t="str">
        <f>"Jul "&amp;RIGHT(A6,4)</f>
        <v>Jul 2025</v>
      </c>
      <c r="B16" s="11">
        <v>320072594.52999997</v>
      </c>
      <c r="C16" s="11">
        <v>153492.54</v>
      </c>
      <c r="D16" s="11" t="s">
        <v>418</v>
      </c>
      <c r="E16" s="11" t="s">
        <v>418</v>
      </c>
      <c r="F16" s="11">
        <v>320226087.06999999</v>
      </c>
    </row>
    <row r="17" spans="1:6" ht="12" customHeight="1" x14ac:dyDescent="0.2">
      <c r="A17" s="2" t="str">
        <f>"Aug "&amp;RIGHT(A6,4)</f>
        <v>Aug 2025</v>
      </c>
      <c r="B17" s="11">
        <v>88652355.170000002</v>
      </c>
      <c r="C17" s="11">
        <v>198838.65</v>
      </c>
      <c r="D17" s="11" t="s">
        <v>418</v>
      </c>
      <c r="E17" s="11" t="s">
        <v>418</v>
      </c>
      <c r="F17" s="11">
        <v>88851193.819999993</v>
      </c>
    </row>
    <row r="18" spans="1:6" ht="12" customHeight="1" x14ac:dyDescent="0.2">
      <c r="A18" s="2" t="str">
        <f>"Sep "&amp;RIGHT(A6,4)</f>
        <v>Sep 2025</v>
      </c>
      <c r="B18" s="11">
        <v>292522.63</v>
      </c>
      <c r="C18" s="11">
        <v>603.28</v>
      </c>
      <c r="D18" s="11">
        <v>53986444</v>
      </c>
      <c r="E18" s="11">
        <v>12994995</v>
      </c>
      <c r="F18" s="11">
        <v>67274564.909999996</v>
      </c>
    </row>
    <row r="19" spans="1:6" ht="12" customHeight="1" x14ac:dyDescent="0.2">
      <c r="A19" s="12" t="s">
        <v>55</v>
      </c>
      <c r="B19" s="13">
        <v>651547481.72000003</v>
      </c>
      <c r="C19" s="13">
        <v>868231.92</v>
      </c>
      <c r="D19" s="13">
        <v>59563014</v>
      </c>
      <c r="E19" s="13">
        <v>23945327</v>
      </c>
      <c r="F19" s="13">
        <v>735924054.63999999</v>
      </c>
    </row>
    <row r="20" spans="1:6" ht="12" customHeight="1" x14ac:dyDescent="0.2">
      <c r="A20" s="14" t="s">
        <v>421</v>
      </c>
      <c r="B20" s="15">
        <v>623939.53</v>
      </c>
      <c r="C20" s="15">
        <v>4982.01</v>
      </c>
      <c r="D20" s="15" t="s">
        <v>418</v>
      </c>
      <c r="E20" s="15" t="s">
        <v>418</v>
      </c>
      <c r="F20" s="15">
        <v>628921.54</v>
      </c>
    </row>
    <row r="21" spans="1:6" ht="12" customHeight="1" x14ac:dyDescent="0.2">
      <c r="A21" s="3" t="str">
        <f>"FY "&amp;RIGHT(A6,4)+1</f>
        <v>FY 2026</v>
      </c>
    </row>
    <row r="22" spans="1:6" ht="12" customHeight="1" x14ac:dyDescent="0.2">
      <c r="A22" s="2" t="str">
        <f>"Oct "&amp;RIGHT(A6,4)</f>
        <v>Oct 2025</v>
      </c>
      <c r="B22" s="11">
        <v>39468.410000000003</v>
      </c>
      <c r="C22" s="11" t="s">
        <v>418</v>
      </c>
      <c r="D22" s="11" t="s">
        <v>418</v>
      </c>
      <c r="E22" s="11" t="s">
        <v>418</v>
      </c>
      <c r="F22" s="11">
        <v>39468.410000000003</v>
      </c>
    </row>
    <row r="23" spans="1:6" ht="12" customHeight="1" x14ac:dyDescent="0.2">
      <c r="A23" s="2" t="str">
        <f>"Nov "&amp;RIGHT(A6,4)</f>
        <v>Nov 2025</v>
      </c>
      <c r="B23" s="11">
        <v>19679.14</v>
      </c>
      <c r="C23" s="11">
        <v>4436.6400000000003</v>
      </c>
      <c r="D23" s="11" t="s">
        <v>418</v>
      </c>
      <c r="E23" s="11" t="s">
        <v>418</v>
      </c>
      <c r="F23" s="11">
        <v>24115.78</v>
      </c>
    </row>
    <row r="24" spans="1:6" ht="12" customHeight="1" x14ac:dyDescent="0.2">
      <c r="A24" s="2" t="str">
        <f>"Dec "&amp;RIGHT(A6,4)</f>
        <v>Dec 2025</v>
      </c>
      <c r="B24" s="11" t="s">
        <v>418</v>
      </c>
      <c r="C24" s="11" t="s">
        <v>418</v>
      </c>
      <c r="D24" s="11" t="s">
        <v>418</v>
      </c>
      <c r="E24" s="11" t="s">
        <v>418</v>
      </c>
      <c r="F24" s="11" t="s">
        <v>418</v>
      </c>
    </row>
    <row r="25" spans="1:6" ht="12" customHeight="1" x14ac:dyDescent="0.2">
      <c r="A25" s="2" t="str">
        <f>"Jan "&amp;RIGHT(A6,4)+1</f>
        <v>Jan 2026</v>
      </c>
      <c r="B25" s="11" t="s">
        <v>418</v>
      </c>
      <c r="C25" s="11" t="s">
        <v>418</v>
      </c>
      <c r="D25" s="11" t="s">
        <v>418</v>
      </c>
      <c r="E25" s="11" t="s">
        <v>418</v>
      </c>
      <c r="F25" s="11" t="s">
        <v>418</v>
      </c>
    </row>
    <row r="26" spans="1:6" ht="12" customHeight="1" x14ac:dyDescent="0.2">
      <c r="A26" s="2" t="str">
        <f>"Feb "&amp;RIGHT(A6,4)+1</f>
        <v>Feb 2026</v>
      </c>
      <c r="B26" s="11" t="s">
        <v>418</v>
      </c>
      <c r="C26" s="11" t="s">
        <v>418</v>
      </c>
      <c r="D26" s="11" t="s">
        <v>418</v>
      </c>
      <c r="E26" s="11" t="s">
        <v>418</v>
      </c>
      <c r="F26" s="11" t="s">
        <v>418</v>
      </c>
    </row>
    <row r="27" spans="1:6" ht="12" customHeight="1" x14ac:dyDescent="0.2">
      <c r="A27" s="2" t="str">
        <f>"Mar "&amp;RIGHT(A6,4)+1</f>
        <v>Mar 2026</v>
      </c>
      <c r="B27" s="11" t="s">
        <v>418</v>
      </c>
      <c r="C27" s="11" t="s">
        <v>418</v>
      </c>
      <c r="D27" s="11" t="s">
        <v>418</v>
      </c>
      <c r="E27" s="11" t="s">
        <v>418</v>
      </c>
      <c r="F27" s="11" t="s">
        <v>418</v>
      </c>
    </row>
    <row r="28" spans="1:6" ht="12" customHeight="1" x14ac:dyDescent="0.2">
      <c r="A28" s="2" t="str">
        <f>"Apr "&amp;RIGHT(A6,4)+1</f>
        <v>Apr 2026</v>
      </c>
      <c r="B28" s="11" t="s">
        <v>418</v>
      </c>
      <c r="C28" s="11" t="s">
        <v>418</v>
      </c>
      <c r="D28" s="11" t="s">
        <v>418</v>
      </c>
      <c r="E28" s="11" t="s">
        <v>418</v>
      </c>
      <c r="F28" s="11" t="s">
        <v>418</v>
      </c>
    </row>
    <row r="29" spans="1:6" ht="12" customHeight="1" x14ac:dyDescent="0.2">
      <c r="A29" s="2" t="str">
        <f>"May "&amp;RIGHT(A6,4)+1</f>
        <v>May 2026</v>
      </c>
      <c r="B29" s="11" t="s">
        <v>418</v>
      </c>
      <c r="C29" s="11" t="s">
        <v>418</v>
      </c>
      <c r="D29" s="11" t="s">
        <v>418</v>
      </c>
      <c r="E29" s="11" t="s">
        <v>418</v>
      </c>
      <c r="F29" s="11" t="s">
        <v>418</v>
      </c>
    </row>
    <row r="30" spans="1:6" ht="12" customHeight="1" x14ac:dyDescent="0.2">
      <c r="A30" s="2" t="str">
        <f>"Jun "&amp;RIGHT(A6,4)+1</f>
        <v>Jun 2026</v>
      </c>
      <c r="B30" s="11" t="s">
        <v>418</v>
      </c>
      <c r="C30" s="11" t="s">
        <v>418</v>
      </c>
      <c r="D30" s="11" t="s">
        <v>418</v>
      </c>
      <c r="E30" s="11" t="s">
        <v>418</v>
      </c>
      <c r="F30" s="11" t="s">
        <v>418</v>
      </c>
    </row>
    <row r="31" spans="1:6" ht="12" customHeight="1" x14ac:dyDescent="0.2">
      <c r="A31" s="2" t="str">
        <f>"Jul "&amp;RIGHT(A6,4)+1</f>
        <v>Jul 2026</v>
      </c>
      <c r="B31" s="11" t="s">
        <v>418</v>
      </c>
      <c r="C31" s="11" t="s">
        <v>418</v>
      </c>
      <c r="D31" s="11" t="s">
        <v>418</v>
      </c>
      <c r="E31" s="11" t="s">
        <v>418</v>
      </c>
      <c r="F31" s="11" t="s">
        <v>418</v>
      </c>
    </row>
    <row r="32" spans="1:6" ht="12" customHeight="1" x14ac:dyDescent="0.2">
      <c r="A32" s="2" t="str">
        <f>"Aug "&amp;RIGHT(A6,4)+1</f>
        <v>Aug 2026</v>
      </c>
      <c r="B32" s="11" t="s">
        <v>418</v>
      </c>
      <c r="C32" s="11" t="s">
        <v>418</v>
      </c>
      <c r="D32" s="11" t="s">
        <v>418</v>
      </c>
      <c r="E32" s="11" t="s">
        <v>418</v>
      </c>
      <c r="F32" s="11" t="s">
        <v>418</v>
      </c>
    </row>
    <row r="33" spans="1:6" ht="12" customHeight="1" x14ac:dyDescent="0.2">
      <c r="A33" s="2" t="str">
        <f>"Sep "&amp;RIGHT(A6,4)+1</f>
        <v>Sep 2026</v>
      </c>
      <c r="B33" s="11" t="s">
        <v>418</v>
      </c>
      <c r="C33" s="11" t="s">
        <v>418</v>
      </c>
      <c r="D33" s="11" t="s">
        <v>418</v>
      </c>
      <c r="E33" s="11" t="s">
        <v>418</v>
      </c>
      <c r="F33" s="11" t="s">
        <v>418</v>
      </c>
    </row>
    <row r="34" spans="1:6" ht="12" customHeight="1" x14ac:dyDescent="0.2">
      <c r="A34" s="12" t="s">
        <v>55</v>
      </c>
      <c r="B34" s="13">
        <v>59147.55</v>
      </c>
      <c r="C34" s="13">
        <v>4436.6400000000003</v>
      </c>
      <c r="D34" s="13" t="s">
        <v>418</v>
      </c>
      <c r="E34" s="13" t="s">
        <v>418</v>
      </c>
      <c r="F34" s="13">
        <v>63584.19</v>
      </c>
    </row>
    <row r="35" spans="1:6" ht="12" customHeight="1" x14ac:dyDescent="0.2">
      <c r="A35" s="14" t="str">
        <f>"Total "&amp;MID(A20,7,LEN(A20)-13)&amp;" Months"</f>
        <v>Total 2 Months</v>
      </c>
      <c r="B35" s="15">
        <v>59147.55</v>
      </c>
      <c r="C35" s="15">
        <v>4436.6400000000003</v>
      </c>
      <c r="D35" s="15" t="s">
        <v>418</v>
      </c>
      <c r="E35" s="15" t="s">
        <v>418</v>
      </c>
      <c r="F35" s="15">
        <v>63584.19</v>
      </c>
    </row>
    <row r="36" spans="1:6" ht="12" customHeight="1" x14ac:dyDescent="0.2">
      <c r="A36" s="76"/>
      <c r="B36" s="76"/>
      <c r="C36" s="76"/>
      <c r="D36" s="76"/>
      <c r="E36" s="76"/>
    </row>
    <row r="37" spans="1:6" ht="84.75" customHeight="1" x14ac:dyDescent="0.2">
      <c r="A37" s="78" t="s">
        <v>324</v>
      </c>
      <c r="B37" s="78"/>
      <c r="C37" s="78"/>
      <c r="D37" s="78"/>
      <c r="E37" s="78"/>
      <c r="F37" s="78"/>
    </row>
    <row r="38" spans="1:6" x14ac:dyDescent="0.2">
      <c r="A38" s="25"/>
    </row>
  </sheetData>
  <mergeCells count="11">
    <mergeCell ref="F3:F4"/>
    <mergeCell ref="B5:F5"/>
    <mergeCell ref="A36:E36"/>
    <mergeCell ref="A37:F37"/>
    <mergeCell ref="A1:E1"/>
    <mergeCell ref="A2:E2"/>
    <mergeCell ref="A3:A4"/>
    <mergeCell ref="B3:B4"/>
    <mergeCell ref="C3:C4"/>
    <mergeCell ref="D3:D4"/>
    <mergeCell ref="E3:E4"/>
  </mergeCells>
  <phoneticPr fontId="0" type="noConversion"/>
  <pageMargins left="0.75" right="0.5" top="0.75" bottom="0.5" header="0.5" footer="0.25"/>
  <pageSetup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1"/>
  <sheetViews>
    <sheetView showGridLines="0" workbookViewId="0">
      <selection sqref="A1:E1"/>
    </sheetView>
  </sheetViews>
  <sheetFormatPr defaultRowHeight="12.75" x14ac:dyDescent="0.2"/>
  <cols>
    <col min="1" max="6" width="15.28515625" customWidth="1"/>
  </cols>
  <sheetData>
    <row r="1" spans="1:6" ht="12" customHeight="1" x14ac:dyDescent="0.2">
      <c r="A1" s="83" t="s">
        <v>423</v>
      </c>
      <c r="B1" s="83"/>
      <c r="C1" s="83"/>
      <c r="D1" s="83"/>
      <c r="E1" s="83"/>
      <c r="F1" s="73">
        <v>46066</v>
      </c>
    </row>
    <row r="2" spans="1:6" ht="12" customHeight="1" x14ac:dyDescent="0.2">
      <c r="A2" s="85" t="s">
        <v>407</v>
      </c>
      <c r="B2" s="86"/>
      <c r="C2" s="86"/>
      <c r="D2" s="86"/>
      <c r="E2" s="86"/>
      <c r="F2" s="86"/>
    </row>
    <row r="3" spans="1:6" ht="24" customHeight="1" x14ac:dyDescent="0.2">
      <c r="A3" s="87" t="s">
        <v>50</v>
      </c>
      <c r="B3" s="72" t="s">
        <v>408</v>
      </c>
      <c r="C3" s="10" t="s">
        <v>409</v>
      </c>
      <c r="D3" s="79" t="s">
        <v>410</v>
      </c>
      <c r="E3" s="79" t="s">
        <v>411</v>
      </c>
      <c r="F3" s="81" t="s">
        <v>58</v>
      </c>
    </row>
    <row r="4" spans="1:6" ht="24" customHeight="1" x14ac:dyDescent="0.2">
      <c r="A4" s="88"/>
      <c r="B4" s="10" t="s">
        <v>152</v>
      </c>
      <c r="C4" s="10" t="s">
        <v>126</v>
      </c>
      <c r="D4" s="80"/>
      <c r="E4" s="80"/>
      <c r="F4" s="82"/>
    </row>
    <row r="5" spans="1:6" ht="12" customHeight="1" x14ac:dyDescent="0.2">
      <c r="A5" s="1"/>
      <c r="B5" s="71"/>
      <c r="C5" s="76" t="str">
        <f>REPT("-",70)&amp;" Dollars "&amp;REPT("-",90)</f>
        <v>---------------------------------------------------------------------- Dollars ------------------------------------------------------------------------------------------</v>
      </c>
      <c r="D5" s="116"/>
      <c r="E5" s="116"/>
      <c r="F5" s="116"/>
    </row>
    <row r="6" spans="1:6" ht="12" customHeight="1" x14ac:dyDescent="0.2">
      <c r="A6" s="3" t="s">
        <v>420</v>
      </c>
    </row>
    <row r="7" spans="1:6" ht="12" customHeight="1" x14ac:dyDescent="0.2">
      <c r="A7" s="2" t="str">
        <f>"Oct "&amp;RIGHT(A6,4)-1</f>
        <v>Oct 2024</v>
      </c>
      <c r="B7" s="11">
        <v>178444</v>
      </c>
      <c r="C7" s="11">
        <v>11175554</v>
      </c>
      <c r="D7" s="11" t="s">
        <v>418</v>
      </c>
      <c r="E7" s="11" t="s">
        <v>418</v>
      </c>
      <c r="F7" s="11">
        <v>11175554</v>
      </c>
    </row>
    <row r="8" spans="1:6" ht="12" customHeight="1" x14ac:dyDescent="0.2">
      <c r="A8" s="2" t="str">
        <f>"Nov "&amp;RIGHT(A6,4)-1</f>
        <v>Nov 2024</v>
      </c>
      <c r="B8" s="11">
        <v>352524</v>
      </c>
      <c r="C8" s="11">
        <v>369678</v>
      </c>
      <c r="D8" s="11" t="s">
        <v>418</v>
      </c>
      <c r="E8" s="11" t="s">
        <v>418</v>
      </c>
      <c r="F8" s="11">
        <v>369678</v>
      </c>
    </row>
    <row r="9" spans="1:6" ht="12" customHeight="1" x14ac:dyDescent="0.2">
      <c r="A9" s="2" t="str">
        <f>"Dec "&amp;RIGHT(A6,4)-1</f>
        <v>Dec 2024</v>
      </c>
      <c r="B9" s="11">
        <v>202007</v>
      </c>
      <c r="C9" s="11">
        <v>45960</v>
      </c>
      <c r="D9" s="11">
        <v>14457345</v>
      </c>
      <c r="E9" s="11">
        <v>2202070</v>
      </c>
      <c r="F9" s="11">
        <v>16705375</v>
      </c>
    </row>
    <row r="10" spans="1:6" ht="12" customHeight="1" x14ac:dyDescent="0.2">
      <c r="A10" s="2" t="str">
        <f>"Jan "&amp;RIGHT(A6,4)</f>
        <v>Jan 2025</v>
      </c>
      <c r="B10" s="11">
        <v>177571</v>
      </c>
      <c r="C10" s="11">
        <v>64509</v>
      </c>
      <c r="D10" s="11" t="s">
        <v>418</v>
      </c>
      <c r="E10" s="11" t="s">
        <v>418</v>
      </c>
      <c r="F10" s="11">
        <v>64509</v>
      </c>
    </row>
    <row r="11" spans="1:6" ht="12" customHeight="1" x14ac:dyDescent="0.2">
      <c r="A11" s="2" t="str">
        <f>"Feb "&amp;RIGHT(A6,4)</f>
        <v>Feb 2025</v>
      </c>
      <c r="B11" s="11">
        <v>25395</v>
      </c>
      <c r="C11" s="11">
        <v>-523623</v>
      </c>
      <c r="D11" s="11" t="s">
        <v>418</v>
      </c>
      <c r="E11" s="11" t="s">
        <v>418</v>
      </c>
      <c r="F11" s="11">
        <v>-523623</v>
      </c>
    </row>
    <row r="12" spans="1:6" ht="12" customHeight="1" x14ac:dyDescent="0.2">
      <c r="A12" s="2" t="str">
        <f>"Mar "&amp;RIGHT(A6,4)</f>
        <v>Mar 2025</v>
      </c>
      <c r="B12" s="11">
        <v>1628</v>
      </c>
      <c r="C12" s="11">
        <v>-13880</v>
      </c>
      <c r="D12" s="11">
        <v>18997507</v>
      </c>
      <c r="E12" s="11">
        <v>1690548</v>
      </c>
      <c r="F12" s="11">
        <v>20674175</v>
      </c>
    </row>
    <row r="13" spans="1:6" ht="12" customHeight="1" x14ac:dyDescent="0.2">
      <c r="A13" s="2" t="str">
        <f>"Apr "&amp;RIGHT(A6,4)</f>
        <v>Apr 2025</v>
      </c>
      <c r="B13" s="11">
        <v>398483</v>
      </c>
      <c r="C13" s="11">
        <v>47751894</v>
      </c>
      <c r="D13" s="11" t="s">
        <v>418</v>
      </c>
      <c r="E13" s="11" t="s">
        <v>418</v>
      </c>
      <c r="F13" s="11">
        <v>47751894</v>
      </c>
    </row>
    <row r="14" spans="1:6" ht="12" customHeight="1" x14ac:dyDescent="0.2">
      <c r="A14" s="2" t="str">
        <f>"May "&amp;RIGHT(A6,4)</f>
        <v>May 2025</v>
      </c>
      <c r="B14" s="11">
        <v>7147129</v>
      </c>
      <c r="C14" s="11">
        <v>865844547</v>
      </c>
      <c r="D14" s="11" t="s">
        <v>418</v>
      </c>
      <c r="E14" s="11" t="s">
        <v>418</v>
      </c>
      <c r="F14" s="11">
        <v>865844547</v>
      </c>
    </row>
    <row r="15" spans="1:6" ht="12" customHeight="1" x14ac:dyDescent="0.2">
      <c r="A15" s="2" t="str">
        <f>"Jun "&amp;RIGHT(A6,4)</f>
        <v>Jun 2025</v>
      </c>
      <c r="B15" s="11">
        <v>8588912</v>
      </c>
      <c r="C15" s="11">
        <v>989664270</v>
      </c>
      <c r="D15" s="11">
        <v>17809046</v>
      </c>
      <c r="E15" s="11">
        <v>3385704</v>
      </c>
      <c r="F15" s="11">
        <v>1010859020</v>
      </c>
    </row>
    <row r="16" spans="1:6" ht="12" customHeight="1" x14ac:dyDescent="0.2">
      <c r="A16" s="2" t="str">
        <f>"Jul "&amp;RIGHT(A6,4)</f>
        <v>Jul 2025</v>
      </c>
      <c r="B16" s="11">
        <v>3123975</v>
      </c>
      <c r="C16" s="11">
        <v>403071650</v>
      </c>
      <c r="D16" s="11" t="s">
        <v>418</v>
      </c>
      <c r="E16" s="11" t="s">
        <v>418</v>
      </c>
      <c r="F16" s="11">
        <v>403071650</v>
      </c>
    </row>
    <row r="17" spans="1:6" ht="12" customHeight="1" x14ac:dyDescent="0.2">
      <c r="A17" s="2" t="str">
        <f>"Aug "&amp;RIGHT(A6,4)</f>
        <v>Aug 2025</v>
      </c>
      <c r="B17" s="11">
        <v>2153454</v>
      </c>
      <c r="C17" s="11">
        <v>163374901</v>
      </c>
      <c r="D17" s="11" t="s">
        <v>418</v>
      </c>
      <c r="E17" s="11" t="s">
        <v>418</v>
      </c>
      <c r="F17" s="11">
        <v>163374901</v>
      </c>
    </row>
    <row r="18" spans="1:6" ht="12" customHeight="1" x14ac:dyDescent="0.2">
      <c r="A18" s="2" t="str">
        <f>"Sep "&amp;RIGHT(A6,4)</f>
        <v>Sep 2025</v>
      </c>
      <c r="B18" s="11">
        <v>846028</v>
      </c>
      <c r="C18" s="11">
        <v>33708399</v>
      </c>
      <c r="D18" s="11">
        <v>79450581</v>
      </c>
      <c r="E18" s="11">
        <v>3868682</v>
      </c>
      <c r="F18" s="11">
        <v>117027662</v>
      </c>
    </row>
    <row r="19" spans="1:6" ht="12" customHeight="1" x14ac:dyDescent="0.2">
      <c r="A19" s="12" t="s">
        <v>55</v>
      </c>
      <c r="B19" s="13">
        <v>1932962.5</v>
      </c>
      <c r="C19" s="13">
        <v>2514533859</v>
      </c>
      <c r="D19" s="13">
        <v>130714479</v>
      </c>
      <c r="E19" s="13">
        <v>11147004</v>
      </c>
      <c r="F19" s="13">
        <v>2656395342</v>
      </c>
    </row>
    <row r="20" spans="1:6" ht="12" customHeight="1" x14ac:dyDescent="0.2">
      <c r="A20" s="14" t="s">
        <v>421</v>
      </c>
      <c r="B20" s="15">
        <v>265484</v>
      </c>
      <c r="C20" s="15">
        <v>11545232</v>
      </c>
      <c r="D20" s="15" t="s">
        <v>418</v>
      </c>
      <c r="E20" s="15" t="s">
        <v>418</v>
      </c>
      <c r="F20" s="15">
        <v>11545232</v>
      </c>
    </row>
    <row r="21" spans="1:6" ht="12" customHeight="1" x14ac:dyDescent="0.2">
      <c r="A21" s="3" t="str">
        <f>"FY "&amp;RIGHT(A6,4)+1</f>
        <v>FY 2026</v>
      </c>
    </row>
    <row r="22" spans="1:6" ht="12" customHeight="1" x14ac:dyDescent="0.2">
      <c r="A22" s="2" t="str">
        <f>"Oct "&amp;RIGHT(A6,4)</f>
        <v>Oct 2025</v>
      </c>
      <c r="B22" s="11">
        <v>81127</v>
      </c>
      <c r="C22" s="11">
        <v>700920</v>
      </c>
      <c r="D22" s="11" t="s">
        <v>418</v>
      </c>
      <c r="E22" s="11" t="s">
        <v>418</v>
      </c>
      <c r="F22" s="11">
        <v>700920</v>
      </c>
    </row>
    <row r="23" spans="1:6" ht="12" customHeight="1" x14ac:dyDescent="0.2">
      <c r="A23" s="2" t="str">
        <f>"Nov "&amp;RIGHT(A6,4)</f>
        <v>Nov 2025</v>
      </c>
      <c r="B23" s="11">
        <v>266746</v>
      </c>
      <c r="C23" s="11">
        <v>-398735</v>
      </c>
      <c r="D23" s="11" t="s">
        <v>418</v>
      </c>
      <c r="E23" s="11" t="s">
        <v>418</v>
      </c>
      <c r="F23" s="11">
        <v>-398735</v>
      </c>
    </row>
    <row r="24" spans="1:6" ht="12" customHeight="1" x14ac:dyDescent="0.2">
      <c r="A24" s="2" t="str">
        <f>"Dec "&amp;RIGHT(A6,4)</f>
        <v>Dec 2025</v>
      </c>
      <c r="B24" s="11" t="s">
        <v>418</v>
      </c>
      <c r="C24" s="11" t="s">
        <v>418</v>
      </c>
      <c r="D24" s="11" t="s">
        <v>418</v>
      </c>
      <c r="E24" s="11" t="s">
        <v>418</v>
      </c>
      <c r="F24" s="11" t="s">
        <v>418</v>
      </c>
    </row>
    <row r="25" spans="1:6" ht="12" customHeight="1" x14ac:dyDescent="0.2">
      <c r="A25" s="2" t="str">
        <f>"Jan "&amp;RIGHT(A6,4)+1</f>
        <v>Jan 2026</v>
      </c>
      <c r="B25" s="11" t="s">
        <v>418</v>
      </c>
      <c r="C25" s="11" t="s">
        <v>418</v>
      </c>
      <c r="D25" s="11" t="s">
        <v>418</v>
      </c>
      <c r="E25" s="11" t="s">
        <v>418</v>
      </c>
      <c r="F25" s="11" t="s">
        <v>418</v>
      </c>
    </row>
    <row r="26" spans="1:6" ht="12" customHeight="1" x14ac:dyDescent="0.2">
      <c r="A26" s="2" t="str">
        <f>"Feb "&amp;RIGHT(A6,4)+1</f>
        <v>Feb 2026</v>
      </c>
      <c r="B26" s="11" t="s">
        <v>418</v>
      </c>
      <c r="C26" s="11" t="s">
        <v>418</v>
      </c>
      <c r="D26" s="11" t="s">
        <v>418</v>
      </c>
      <c r="E26" s="11" t="s">
        <v>418</v>
      </c>
      <c r="F26" s="11" t="s">
        <v>418</v>
      </c>
    </row>
    <row r="27" spans="1:6" ht="12" customHeight="1" x14ac:dyDescent="0.2">
      <c r="A27" s="2" t="str">
        <f>"Mar "&amp;RIGHT(A6,4)+1</f>
        <v>Mar 2026</v>
      </c>
      <c r="B27" s="11" t="s">
        <v>418</v>
      </c>
      <c r="C27" s="11" t="s">
        <v>418</v>
      </c>
      <c r="D27" s="11" t="s">
        <v>418</v>
      </c>
      <c r="E27" s="11" t="s">
        <v>418</v>
      </c>
      <c r="F27" s="11" t="s">
        <v>418</v>
      </c>
    </row>
    <row r="28" spans="1:6" ht="12" customHeight="1" x14ac:dyDescent="0.2">
      <c r="A28" s="2" t="str">
        <f>"Apr "&amp;RIGHT(A6,4)+1</f>
        <v>Apr 2026</v>
      </c>
      <c r="B28" s="11" t="s">
        <v>418</v>
      </c>
      <c r="C28" s="11" t="s">
        <v>418</v>
      </c>
      <c r="D28" s="11" t="s">
        <v>418</v>
      </c>
      <c r="E28" s="11" t="s">
        <v>418</v>
      </c>
      <c r="F28" s="11" t="s">
        <v>418</v>
      </c>
    </row>
    <row r="29" spans="1:6" ht="12" customHeight="1" x14ac:dyDescent="0.2">
      <c r="A29" s="2" t="str">
        <f>"May "&amp;RIGHT(A6,4)+1</f>
        <v>May 2026</v>
      </c>
      <c r="B29" s="11" t="s">
        <v>418</v>
      </c>
      <c r="C29" s="11" t="s">
        <v>418</v>
      </c>
      <c r="D29" s="11" t="s">
        <v>418</v>
      </c>
      <c r="E29" s="11" t="s">
        <v>418</v>
      </c>
      <c r="F29" s="11" t="s">
        <v>418</v>
      </c>
    </row>
    <row r="30" spans="1:6" ht="12" customHeight="1" x14ac:dyDescent="0.2">
      <c r="A30" s="2" t="str">
        <f>"Jun "&amp;RIGHT(A6,4)+1</f>
        <v>Jun 2026</v>
      </c>
      <c r="B30" s="11" t="s">
        <v>418</v>
      </c>
      <c r="C30" s="11" t="s">
        <v>418</v>
      </c>
      <c r="D30" s="11" t="s">
        <v>418</v>
      </c>
      <c r="E30" s="11" t="s">
        <v>418</v>
      </c>
      <c r="F30" s="11" t="s">
        <v>418</v>
      </c>
    </row>
    <row r="31" spans="1:6" ht="12" customHeight="1" x14ac:dyDescent="0.2">
      <c r="A31" s="2" t="str">
        <f>"Jul "&amp;RIGHT(A6,4)+1</f>
        <v>Jul 2026</v>
      </c>
      <c r="B31" s="11" t="s">
        <v>418</v>
      </c>
      <c r="C31" s="11" t="s">
        <v>418</v>
      </c>
      <c r="D31" s="11" t="s">
        <v>418</v>
      </c>
      <c r="E31" s="11" t="s">
        <v>418</v>
      </c>
      <c r="F31" s="11" t="s">
        <v>418</v>
      </c>
    </row>
    <row r="32" spans="1:6" ht="12" customHeight="1" x14ac:dyDescent="0.2">
      <c r="A32" s="2" t="str">
        <f>"Aug "&amp;RIGHT(A6,4)+1</f>
        <v>Aug 2026</v>
      </c>
      <c r="B32" s="11" t="s">
        <v>418</v>
      </c>
      <c r="C32" s="11" t="s">
        <v>418</v>
      </c>
      <c r="D32" s="11" t="s">
        <v>418</v>
      </c>
      <c r="E32" s="11" t="s">
        <v>418</v>
      </c>
      <c r="F32" s="11" t="s">
        <v>418</v>
      </c>
    </row>
    <row r="33" spans="1:6" ht="12" customHeight="1" x14ac:dyDescent="0.2">
      <c r="A33" s="2" t="str">
        <f>"Sep "&amp;RIGHT(A6,4)+1</f>
        <v>Sep 2026</v>
      </c>
      <c r="B33" s="11" t="s">
        <v>418</v>
      </c>
      <c r="C33" s="11" t="s">
        <v>418</v>
      </c>
      <c r="D33" s="11" t="s">
        <v>418</v>
      </c>
      <c r="E33" s="11" t="s">
        <v>418</v>
      </c>
      <c r="F33" s="11" t="s">
        <v>418</v>
      </c>
    </row>
    <row r="34" spans="1:6" ht="12" customHeight="1" x14ac:dyDescent="0.2">
      <c r="A34" s="12" t="s">
        <v>55</v>
      </c>
      <c r="B34" s="13">
        <v>173936.5</v>
      </c>
      <c r="C34" s="13">
        <v>302185</v>
      </c>
      <c r="D34" s="13" t="s">
        <v>418</v>
      </c>
      <c r="E34" s="13" t="s">
        <v>418</v>
      </c>
      <c r="F34" s="13">
        <v>302185</v>
      </c>
    </row>
    <row r="35" spans="1:6" ht="12" customHeight="1" x14ac:dyDescent="0.2">
      <c r="A35" s="14" t="str">
        <f>"Total "&amp;MID(A20,7,LEN(A20)-13)&amp;" Months"</f>
        <v>Total 2 Months</v>
      </c>
      <c r="B35" s="15">
        <v>173936.5</v>
      </c>
      <c r="C35" s="15">
        <v>302185</v>
      </c>
      <c r="D35" s="15" t="s">
        <v>418</v>
      </c>
      <c r="E35" s="15" t="s">
        <v>418</v>
      </c>
      <c r="F35" s="15">
        <v>302185</v>
      </c>
    </row>
    <row r="36" spans="1:6" ht="12" customHeight="1" x14ac:dyDescent="0.2">
      <c r="A36" s="76"/>
      <c r="B36" s="76"/>
      <c r="C36" s="76"/>
      <c r="D36" s="76"/>
      <c r="E36" s="76"/>
    </row>
    <row r="37" spans="1:6" ht="94.15" customHeight="1" x14ac:dyDescent="0.2">
      <c r="A37" s="78" t="s">
        <v>412</v>
      </c>
      <c r="B37" s="78"/>
      <c r="C37" s="78"/>
      <c r="D37" s="78"/>
      <c r="E37" s="78"/>
      <c r="F37" s="78"/>
    </row>
    <row r="38" spans="1:6" x14ac:dyDescent="0.2">
      <c r="A38" s="25"/>
    </row>
    <row r="101" spans="2:6" x14ac:dyDescent="0.2">
      <c r="B101" s="26"/>
      <c r="C101" s="26"/>
      <c r="D101" s="26"/>
      <c r="E101" s="26"/>
      <c r="F101" s="26"/>
    </row>
  </sheetData>
  <mergeCells count="9">
    <mergeCell ref="C5:F5"/>
    <mergeCell ref="A36:E36"/>
    <mergeCell ref="A37:F37"/>
    <mergeCell ref="A1:E1"/>
    <mergeCell ref="A2:F2"/>
    <mergeCell ref="A3:A4"/>
    <mergeCell ref="D3:D4"/>
    <mergeCell ref="E3:E4"/>
    <mergeCell ref="F3:F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83" t="s">
        <v>423</v>
      </c>
      <c r="B1" s="83"/>
      <c r="C1" s="83"/>
      <c r="D1" s="83"/>
      <c r="E1" s="83"/>
      <c r="F1" s="83"/>
      <c r="G1" s="83"/>
      <c r="H1" s="83"/>
      <c r="I1" s="83"/>
      <c r="J1" s="73">
        <v>46066</v>
      </c>
    </row>
    <row r="2" spans="1:10" ht="12" customHeight="1" x14ac:dyDescent="0.2">
      <c r="A2" s="85" t="s">
        <v>130</v>
      </c>
      <c r="B2" s="85"/>
      <c r="C2" s="85"/>
      <c r="D2" s="85"/>
      <c r="E2" s="85"/>
      <c r="F2" s="85"/>
      <c r="G2" s="85"/>
      <c r="H2" s="85"/>
      <c r="I2" s="85"/>
      <c r="J2" s="1"/>
    </row>
    <row r="3" spans="1:10" ht="24" customHeight="1" x14ac:dyDescent="0.2">
      <c r="A3" s="87" t="s">
        <v>50</v>
      </c>
      <c r="B3" s="82" t="s">
        <v>131</v>
      </c>
      <c r="C3" s="82"/>
      <c r="D3" s="80"/>
      <c r="E3" s="79" t="s">
        <v>19</v>
      </c>
      <c r="F3" s="79" t="s">
        <v>132</v>
      </c>
      <c r="G3" s="79" t="s">
        <v>391</v>
      </c>
      <c r="H3" s="79" t="s">
        <v>133</v>
      </c>
      <c r="I3" s="79" t="s">
        <v>134</v>
      </c>
      <c r="J3" s="81" t="s">
        <v>135</v>
      </c>
    </row>
    <row r="4" spans="1:10" ht="24" customHeight="1" x14ac:dyDescent="0.2">
      <c r="A4" s="88"/>
      <c r="B4" s="10" t="s">
        <v>136</v>
      </c>
      <c r="C4" s="10" t="s">
        <v>84</v>
      </c>
      <c r="D4" s="10" t="s">
        <v>55</v>
      </c>
      <c r="E4" s="80"/>
      <c r="F4" s="89"/>
      <c r="G4" s="80"/>
      <c r="H4" s="80"/>
      <c r="I4" s="80"/>
      <c r="J4" s="82"/>
    </row>
    <row r="5" spans="1:10" ht="12" customHeight="1" x14ac:dyDescent="0.2">
      <c r="A5" s="1"/>
      <c r="B5" s="76" t="str">
        <f>REPT("-",90)&amp;" Dollars "&amp;REPT("-",140)</f>
        <v>------------------------------------------------------------------------------------------ Dollars --------------------------------------------------------------------------------------------------------------------------------------------</v>
      </c>
      <c r="C5" s="76"/>
      <c r="D5" s="76"/>
      <c r="E5" s="76"/>
      <c r="F5" s="76"/>
      <c r="G5" s="76"/>
      <c r="H5" s="76"/>
      <c r="I5" s="76"/>
      <c r="J5" s="76"/>
    </row>
    <row r="6" spans="1:10" ht="12" customHeight="1" x14ac:dyDescent="0.2">
      <c r="A6" s="3" t="s">
        <v>420</v>
      </c>
    </row>
    <row r="7" spans="1:10" ht="12" customHeight="1" x14ac:dyDescent="0.2">
      <c r="A7" s="2" t="str">
        <f>"Oct "&amp;RIGHT(A6,4)-1</f>
        <v>Oct 2024</v>
      </c>
      <c r="B7" s="11">
        <v>304315534.16000003</v>
      </c>
      <c r="C7" s="11">
        <v>1710717959.76</v>
      </c>
      <c r="D7" s="11">
        <v>2015033493.9200001</v>
      </c>
      <c r="E7" s="11" t="s">
        <v>418</v>
      </c>
      <c r="F7" s="11">
        <v>711852690.95000005</v>
      </c>
      <c r="G7" s="11">
        <v>717421.13</v>
      </c>
      <c r="H7" s="11">
        <v>386869053.19999999</v>
      </c>
      <c r="I7" s="11">
        <v>555816.06999999995</v>
      </c>
      <c r="J7" s="11">
        <v>3115028475.27</v>
      </c>
    </row>
    <row r="8" spans="1:10" ht="12" customHeight="1" x14ac:dyDescent="0.2">
      <c r="A8" s="2" t="str">
        <f>"Nov "&amp;RIGHT(A6,4)-1</f>
        <v>Nov 2024</v>
      </c>
      <c r="B8" s="11">
        <v>234205538.69999999</v>
      </c>
      <c r="C8" s="11">
        <v>1316954638.6900001</v>
      </c>
      <c r="D8" s="11">
        <v>1551160177.3900001</v>
      </c>
      <c r="E8" s="11" t="s">
        <v>418</v>
      </c>
      <c r="F8" s="11">
        <v>557947814.88999999</v>
      </c>
      <c r="G8" s="11">
        <v>102485.28</v>
      </c>
      <c r="H8" s="11">
        <v>311840112.69999999</v>
      </c>
      <c r="I8" s="11">
        <v>68123.460000000006</v>
      </c>
      <c r="J8" s="11">
        <v>2421118713.7199998</v>
      </c>
    </row>
    <row r="9" spans="1:10" ht="12" customHeight="1" x14ac:dyDescent="0.2">
      <c r="A9" s="2" t="str">
        <f>"Dec "&amp;RIGHT(A6,4)-1</f>
        <v>Dec 2024</v>
      </c>
      <c r="B9" s="11">
        <v>213554672.47</v>
      </c>
      <c r="C9" s="11">
        <v>1204771446.78</v>
      </c>
      <c r="D9" s="11">
        <v>1418326119.25</v>
      </c>
      <c r="E9" s="11" t="s">
        <v>418</v>
      </c>
      <c r="F9" s="11">
        <v>494885329.10000002</v>
      </c>
      <c r="G9" s="11">
        <v>73825.56</v>
      </c>
      <c r="H9" s="11">
        <v>338847725.33999997</v>
      </c>
      <c r="I9" s="11">
        <v>2834110.6</v>
      </c>
      <c r="J9" s="11">
        <v>2254967109.8499999</v>
      </c>
    </row>
    <row r="10" spans="1:10" ht="12" customHeight="1" x14ac:dyDescent="0.2">
      <c r="A10" s="2" t="str">
        <f>"Jan "&amp;RIGHT(A6,4)</f>
        <v>Jan 2025</v>
      </c>
      <c r="B10" s="11">
        <v>246516313.78</v>
      </c>
      <c r="C10" s="11">
        <v>1383257496.5599999</v>
      </c>
      <c r="D10" s="11">
        <v>1629773810.3399999</v>
      </c>
      <c r="E10" s="11" t="s">
        <v>418</v>
      </c>
      <c r="F10" s="11">
        <v>552807256.94000006</v>
      </c>
      <c r="G10" s="11">
        <v>571477.92000000004</v>
      </c>
      <c r="H10" s="11">
        <v>336237567.83999997</v>
      </c>
      <c r="I10" s="11">
        <v>151552.71</v>
      </c>
      <c r="J10" s="11">
        <v>2519541665.75</v>
      </c>
    </row>
    <row r="11" spans="1:10" ht="12" customHeight="1" x14ac:dyDescent="0.2">
      <c r="A11" s="2" t="str">
        <f>"Feb "&amp;RIGHT(A6,4)</f>
        <v>Feb 2025</v>
      </c>
      <c r="B11" s="11">
        <v>251570529.72</v>
      </c>
      <c r="C11" s="11">
        <v>1431214837.3800001</v>
      </c>
      <c r="D11" s="11">
        <v>1682785367.0999999</v>
      </c>
      <c r="E11" s="11" t="s">
        <v>418</v>
      </c>
      <c r="F11" s="11">
        <v>581928822.28999996</v>
      </c>
      <c r="G11" s="11">
        <v>32604.93</v>
      </c>
      <c r="H11" s="11">
        <v>336381459.29000002</v>
      </c>
      <c r="I11" s="11">
        <v>317915.34000000003</v>
      </c>
      <c r="J11" s="11">
        <v>2601446168.9499998</v>
      </c>
    </row>
    <row r="12" spans="1:10" ht="12" customHeight="1" x14ac:dyDescent="0.2">
      <c r="A12" s="2" t="str">
        <f>"Mar "&amp;RIGHT(A6,4)</f>
        <v>Mar 2025</v>
      </c>
      <c r="B12" s="11">
        <v>256495814.50999999</v>
      </c>
      <c r="C12" s="11">
        <v>1454248731.0899999</v>
      </c>
      <c r="D12" s="11">
        <v>1710744545.5999999</v>
      </c>
      <c r="E12" s="11" t="s">
        <v>418</v>
      </c>
      <c r="F12" s="11">
        <v>605324731.62</v>
      </c>
      <c r="G12" s="11">
        <v>143046.35</v>
      </c>
      <c r="H12" s="11">
        <v>396320452.43000001</v>
      </c>
      <c r="I12" s="11">
        <v>2871533.53</v>
      </c>
      <c r="J12" s="11">
        <v>2715404309.5300002</v>
      </c>
    </row>
    <row r="13" spans="1:10" ht="12" customHeight="1" x14ac:dyDescent="0.2">
      <c r="A13" s="2" t="str">
        <f>"Apr "&amp;RIGHT(A6,4)</f>
        <v>Apr 2025</v>
      </c>
      <c r="B13" s="11">
        <v>275860672.56999999</v>
      </c>
      <c r="C13" s="11">
        <v>1567240599.45</v>
      </c>
      <c r="D13" s="11">
        <v>1843101272.02</v>
      </c>
      <c r="E13" s="11" t="s">
        <v>418</v>
      </c>
      <c r="F13" s="11">
        <v>648352097.03999996</v>
      </c>
      <c r="G13" s="11">
        <v>21918.1</v>
      </c>
      <c r="H13" s="11">
        <v>379220604.33999997</v>
      </c>
      <c r="I13" s="11">
        <v>26929.77</v>
      </c>
      <c r="J13" s="11">
        <v>2870722821.27</v>
      </c>
    </row>
    <row r="14" spans="1:10" ht="12" customHeight="1" x14ac:dyDescent="0.2">
      <c r="A14" s="2" t="str">
        <f>"May "&amp;RIGHT(A6,4)</f>
        <v>May 2025</v>
      </c>
      <c r="B14" s="11">
        <v>264026614.43000001</v>
      </c>
      <c r="C14" s="11">
        <v>1493358167.21</v>
      </c>
      <c r="D14" s="11">
        <v>1757384781.6400001</v>
      </c>
      <c r="E14" s="11" t="s">
        <v>418</v>
      </c>
      <c r="F14" s="11">
        <v>628931285.80999994</v>
      </c>
      <c r="G14" s="11">
        <v>2627884.7200000002</v>
      </c>
      <c r="H14" s="11">
        <v>358878851.82999998</v>
      </c>
      <c r="I14" s="11">
        <v>7941342.5099999998</v>
      </c>
      <c r="J14" s="11">
        <v>2755764146.5100002</v>
      </c>
    </row>
    <row r="15" spans="1:10" ht="12" customHeight="1" x14ac:dyDescent="0.2">
      <c r="A15" s="2" t="str">
        <f>"Jun "&amp;RIGHT(A6,4)</f>
        <v>Jun 2025</v>
      </c>
      <c r="B15" s="11">
        <v>47036054.710000001</v>
      </c>
      <c r="C15" s="11">
        <v>281234719.39999998</v>
      </c>
      <c r="D15" s="11">
        <v>328270774.11000001</v>
      </c>
      <c r="E15" s="11" t="s">
        <v>418</v>
      </c>
      <c r="F15" s="11">
        <v>128582725.69</v>
      </c>
      <c r="G15" s="11">
        <v>94436347.030000001</v>
      </c>
      <c r="H15" s="11">
        <v>279590418.92000002</v>
      </c>
      <c r="I15" s="11">
        <v>244289587.40000001</v>
      </c>
      <c r="J15" s="11">
        <v>1075169853.1500001</v>
      </c>
    </row>
    <row r="16" spans="1:10" ht="12" customHeight="1" x14ac:dyDescent="0.2">
      <c r="A16" s="2" t="str">
        <f>"Jul "&amp;RIGHT(A6,4)</f>
        <v>Jul 2025</v>
      </c>
      <c r="B16" s="11">
        <v>6078188.9299999997</v>
      </c>
      <c r="C16" s="11">
        <v>41809831.380000003</v>
      </c>
      <c r="D16" s="11">
        <v>47888020.310000002</v>
      </c>
      <c r="E16" s="11" t="s">
        <v>418</v>
      </c>
      <c r="F16" s="11">
        <v>23155112.280000001</v>
      </c>
      <c r="G16" s="11">
        <v>56853034.5</v>
      </c>
      <c r="H16" s="11">
        <v>246179495.63</v>
      </c>
      <c r="I16" s="11">
        <v>320072594.52999997</v>
      </c>
      <c r="J16" s="11">
        <v>694148257.25</v>
      </c>
    </row>
    <row r="17" spans="1:10" ht="12" customHeight="1" x14ac:dyDescent="0.2">
      <c r="A17" s="2" t="str">
        <f>"Aug "&amp;RIGHT(A6,4)</f>
        <v>Aug 2025</v>
      </c>
      <c r="B17" s="11">
        <v>151026829.56</v>
      </c>
      <c r="C17" s="11">
        <v>899604172.04999995</v>
      </c>
      <c r="D17" s="11">
        <v>1050631001.61</v>
      </c>
      <c r="E17" s="11" t="s">
        <v>418</v>
      </c>
      <c r="F17" s="11">
        <v>357773773</v>
      </c>
      <c r="G17" s="11">
        <v>4004475.87</v>
      </c>
      <c r="H17" s="11">
        <v>284363787.88</v>
      </c>
      <c r="I17" s="11">
        <v>88652355.170000002</v>
      </c>
      <c r="J17" s="11">
        <v>1785425393.53</v>
      </c>
    </row>
    <row r="18" spans="1:10" ht="12" customHeight="1" x14ac:dyDescent="0.2">
      <c r="A18" s="2" t="str">
        <f>"Sep "&amp;RIGHT(A6,4)</f>
        <v>Sep 2025</v>
      </c>
      <c r="B18" s="11">
        <v>310214909.83999997</v>
      </c>
      <c r="C18" s="11">
        <v>1767982396.24</v>
      </c>
      <c r="D18" s="11">
        <v>2078197306.0799999</v>
      </c>
      <c r="E18" s="11" t="s">
        <v>418</v>
      </c>
      <c r="F18" s="11">
        <v>729229789.44000006</v>
      </c>
      <c r="G18" s="11">
        <v>43529.279999999999</v>
      </c>
      <c r="H18" s="11">
        <v>411793150.99000001</v>
      </c>
      <c r="I18" s="11">
        <v>67273961.629999995</v>
      </c>
      <c r="J18" s="11">
        <v>3286537737.4200001</v>
      </c>
    </row>
    <row r="19" spans="1:10" ht="12" customHeight="1" x14ac:dyDescent="0.2">
      <c r="A19" s="12" t="s">
        <v>55</v>
      </c>
      <c r="B19" s="13">
        <v>2560901673.3800001</v>
      </c>
      <c r="C19" s="13">
        <v>14552394995.99</v>
      </c>
      <c r="D19" s="13">
        <v>17113296669.370001</v>
      </c>
      <c r="E19" s="13" t="s">
        <v>418</v>
      </c>
      <c r="F19" s="13">
        <v>6020771429.0500002</v>
      </c>
      <c r="G19" s="13">
        <v>159628050.66999999</v>
      </c>
      <c r="H19" s="13">
        <v>4066522680.3899999</v>
      </c>
      <c r="I19" s="13">
        <v>735055822.72000003</v>
      </c>
      <c r="J19" s="13">
        <v>28095274652.200001</v>
      </c>
    </row>
    <row r="20" spans="1:10" ht="12" customHeight="1" x14ac:dyDescent="0.2">
      <c r="A20" s="14" t="s">
        <v>421</v>
      </c>
      <c r="B20" s="15">
        <v>538521072.86000001</v>
      </c>
      <c r="C20" s="15">
        <v>3027672598.4499998</v>
      </c>
      <c r="D20" s="15">
        <v>3566193671.3099999</v>
      </c>
      <c r="E20" s="15" t="s">
        <v>418</v>
      </c>
      <c r="F20" s="15">
        <v>1269800505.8399999</v>
      </c>
      <c r="G20" s="15">
        <v>819906.41</v>
      </c>
      <c r="H20" s="15">
        <v>698709165.89999998</v>
      </c>
      <c r="I20" s="15">
        <v>623939.53</v>
      </c>
      <c r="J20" s="15">
        <v>5536147188.9899998</v>
      </c>
    </row>
    <row r="21" spans="1:10" ht="12" customHeight="1" x14ac:dyDescent="0.2">
      <c r="A21" s="3" t="str">
        <f>"FY "&amp;RIGHT(A6,4)+1</f>
        <v>FY 2026</v>
      </c>
    </row>
    <row r="22" spans="1:10" ht="12" customHeight="1" x14ac:dyDescent="0.2">
      <c r="A22" s="2" t="str">
        <f>"Oct "&amp;RIGHT(A6,4)</f>
        <v>Oct 2025</v>
      </c>
      <c r="B22" s="11">
        <v>312194867.48000002</v>
      </c>
      <c r="C22" s="11">
        <v>1760386967.3299999</v>
      </c>
      <c r="D22" s="11">
        <v>2072581834.8099999</v>
      </c>
      <c r="E22" s="11" t="s">
        <v>418</v>
      </c>
      <c r="F22" s="11">
        <v>735437618.07000005</v>
      </c>
      <c r="G22" s="11">
        <v>155241.79999999999</v>
      </c>
      <c r="H22" s="11">
        <v>402113602.06</v>
      </c>
      <c r="I22" s="11">
        <v>39468.410000000003</v>
      </c>
      <c r="J22" s="11">
        <v>3210327765.1500001</v>
      </c>
    </row>
    <row r="23" spans="1:10" ht="12" customHeight="1" x14ac:dyDescent="0.2">
      <c r="A23" s="2" t="str">
        <f>"Nov "&amp;RIGHT(A6,4)</f>
        <v>Nov 2025</v>
      </c>
      <c r="B23" s="11">
        <v>237621569.13999999</v>
      </c>
      <c r="C23" s="11">
        <v>1329147363.99</v>
      </c>
      <c r="D23" s="11">
        <v>1566768933.1300001</v>
      </c>
      <c r="E23" s="11" t="s">
        <v>418</v>
      </c>
      <c r="F23" s="11">
        <v>559550149.45000005</v>
      </c>
      <c r="G23" s="11">
        <v>0</v>
      </c>
      <c r="H23" s="11">
        <v>314260267.50999999</v>
      </c>
      <c r="I23" s="11">
        <v>19679.14</v>
      </c>
      <c r="J23" s="11">
        <v>2440599029.23</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v>549816436.62</v>
      </c>
      <c r="C34" s="13">
        <v>3089534331.3200002</v>
      </c>
      <c r="D34" s="13">
        <v>3639350767.9400001</v>
      </c>
      <c r="E34" s="13" t="s">
        <v>418</v>
      </c>
      <c r="F34" s="13">
        <v>1294987767.52</v>
      </c>
      <c r="G34" s="13">
        <v>155241.79999999999</v>
      </c>
      <c r="H34" s="13">
        <v>716373869.57000005</v>
      </c>
      <c r="I34" s="13">
        <v>59147.55</v>
      </c>
      <c r="J34" s="13">
        <v>5650926794.3800001</v>
      </c>
    </row>
    <row r="35" spans="1:10" ht="12" customHeight="1" x14ac:dyDescent="0.2">
      <c r="A35" s="14" t="str">
        <f>"Total "&amp;MID(A20,7,LEN(A20)-13)&amp;" Months"</f>
        <v>Total 2 Months</v>
      </c>
      <c r="B35" s="15">
        <v>549816436.62</v>
      </c>
      <c r="C35" s="15">
        <v>3089534331.3200002</v>
      </c>
      <c r="D35" s="15">
        <v>3639350767.9400001</v>
      </c>
      <c r="E35" s="15" t="s">
        <v>418</v>
      </c>
      <c r="F35" s="15">
        <v>1294987767.52</v>
      </c>
      <c r="G35" s="15">
        <v>155241.79999999999</v>
      </c>
      <c r="H35" s="15">
        <v>716373869.57000005</v>
      </c>
      <c r="I35" s="15">
        <v>59147.55</v>
      </c>
      <c r="J35" s="15">
        <v>5650926794.3800001</v>
      </c>
    </row>
    <row r="36" spans="1:10" ht="12" customHeight="1" x14ac:dyDescent="0.2">
      <c r="A36" s="76"/>
      <c r="B36" s="76"/>
      <c r="C36" s="76"/>
      <c r="D36" s="76"/>
      <c r="E36" s="76"/>
      <c r="F36" s="76"/>
      <c r="G36" s="76"/>
      <c r="H36" s="76"/>
      <c r="I36" s="76"/>
    </row>
    <row r="37" spans="1:10" ht="69.95" customHeight="1" x14ac:dyDescent="0.2">
      <c r="A37" s="117" t="s">
        <v>440</v>
      </c>
      <c r="B37" s="117"/>
      <c r="C37" s="117"/>
      <c r="D37" s="117"/>
      <c r="E37" s="117"/>
      <c r="F37" s="117"/>
      <c r="G37" s="117"/>
      <c r="H37" s="117"/>
      <c r="I37" s="117"/>
      <c r="J37" s="117"/>
    </row>
  </sheetData>
  <mergeCells count="13">
    <mergeCell ref="B5:J5"/>
    <mergeCell ref="A36:I36"/>
    <mergeCell ref="A37:J37"/>
    <mergeCell ref="J3:J4"/>
    <mergeCell ref="A1:I1"/>
    <mergeCell ref="A2:I2"/>
    <mergeCell ref="I3:I4"/>
    <mergeCell ref="A3:A4"/>
    <mergeCell ref="B3:D3"/>
    <mergeCell ref="E3:E4"/>
    <mergeCell ref="F3:F4"/>
    <mergeCell ref="G3:G4"/>
    <mergeCell ref="H3:H4"/>
  </mergeCells>
  <phoneticPr fontId="0" type="noConversion"/>
  <pageMargins left="0.75" right="0.5" top="0.75" bottom="0.5" header="0.5" footer="0.25"/>
  <pageSetup orientation="landscape"/>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R37"/>
  <sheetViews>
    <sheetView showGridLines="0" zoomScaleNormal="100" workbookViewId="0">
      <selection sqref="A1:H1"/>
    </sheetView>
  </sheetViews>
  <sheetFormatPr defaultRowHeight="12.75" x14ac:dyDescent="0.2"/>
  <cols>
    <col min="1" max="6" width="11.42578125" customWidth="1"/>
    <col min="7" max="7" width="12.28515625" customWidth="1"/>
    <col min="8" max="9" width="11.42578125" customWidth="1"/>
    <col min="14" max="14" width="8.85546875" customWidth="1"/>
  </cols>
  <sheetData>
    <row r="1" spans="1:18" ht="12" customHeight="1" x14ac:dyDescent="0.2">
      <c r="A1" s="83" t="s">
        <v>423</v>
      </c>
      <c r="B1" s="83"/>
      <c r="C1" s="83"/>
      <c r="D1" s="83"/>
      <c r="E1" s="83"/>
      <c r="F1" s="83"/>
      <c r="G1" s="83"/>
      <c r="H1" s="83"/>
      <c r="I1" s="73">
        <v>46066</v>
      </c>
      <c r="J1" s="78"/>
      <c r="K1" s="78"/>
      <c r="L1" s="78"/>
      <c r="M1" s="78"/>
      <c r="N1" s="78"/>
      <c r="O1" s="78"/>
      <c r="P1" s="78"/>
      <c r="Q1" s="78"/>
      <c r="R1" s="118"/>
    </row>
    <row r="2" spans="1:18" ht="12" customHeight="1" x14ac:dyDescent="0.2">
      <c r="A2" s="85" t="s">
        <v>219</v>
      </c>
      <c r="B2" s="85"/>
      <c r="C2" s="85"/>
      <c r="D2" s="85"/>
      <c r="E2" s="85"/>
      <c r="F2" s="85"/>
      <c r="G2" s="85"/>
      <c r="H2" s="85"/>
      <c r="I2" s="1"/>
    </row>
    <row r="3" spans="1:18" ht="24" customHeight="1" x14ac:dyDescent="0.2">
      <c r="A3" s="87" t="s">
        <v>50</v>
      </c>
      <c r="B3" s="79" t="s">
        <v>131</v>
      </c>
      <c r="C3" s="79" t="s">
        <v>19</v>
      </c>
      <c r="D3" s="79" t="s">
        <v>132</v>
      </c>
      <c r="E3" s="79" t="s">
        <v>133</v>
      </c>
      <c r="F3" s="79" t="s">
        <v>134</v>
      </c>
      <c r="G3" s="79" t="s">
        <v>220</v>
      </c>
      <c r="H3" s="79" t="s">
        <v>221</v>
      </c>
      <c r="I3" s="81" t="s">
        <v>137</v>
      </c>
    </row>
    <row r="4" spans="1:18" ht="24" customHeight="1" x14ac:dyDescent="0.2">
      <c r="A4" s="88"/>
      <c r="B4" s="80"/>
      <c r="C4" s="80"/>
      <c r="D4" s="80"/>
      <c r="E4" s="80"/>
      <c r="F4" s="80"/>
      <c r="G4" s="80"/>
      <c r="H4" s="80"/>
      <c r="I4" s="82"/>
    </row>
    <row r="5" spans="1:18" ht="12" customHeight="1" x14ac:dyDescent="0.2">
      <c r="A5" s="1"/>
      <c r="B5" s="76" t="str">
        <f>REPT("-",90)&amp;" Dollars "&amp;REPT("-",94)</f>
        <v>------------------------------------------------------------------------------------------ Dollars ----------------------------------------------------------------------------------------------</v>
      </c>
      <c r="C5" s="76"/>
      <c r="D5" s="76"/>
      <c r="E5" s="76"/>
      <c r="F5" s="76"/>
      <c r="G5" s="76"/>
      <c r="H5" s="76"/>
      <c r="I5" s="76"/>
    </row>
    <row r="6" spans="1:18" ht="12" customHeight="1" x14ac:dyDescent="0.2">
      <c r="A6" s="3" t="s">
        <v>420</v>
      </c>
    </row>
    <row r="7" spans="1:18" ht="12" customHeight="1" x14ac:dyDescent="0.2">
      <c r="A7" s="2" t="str">
        <f>"Oct "&amp;RIGHT(A6,4)-1</f>
        <v>Oct 2024</v>
      </c>
      <c r="B7" s="11">
        <v>2242697398.96</v>
      </c>
      <c r="C7" s="11" t="s">
        <v>418</v>
      </c>
      <c r="D7" s="11">
        <v>712114238.19000006</v>
      </c>
      <c r="E7" s="11">
        <v>387011411.42000002</v>
      </c>
      <c r="F7" s="11">
        <v>556347.93999999994</v>
      </c>
      <c r="G7" s="11" t="s">
        <v>418</v>
      </c>
      <c r="H7" s="11" t="s">
        <v>418</v>
      </c>
      <c r="I7" s="11">
        <v>3342379396.5100002</v>
      </c>
    </row>
    <row r="8" spans="1:18" ht="12" customHeight="1" x14ac:dyDescent="0.2">
      <c r="A8" s="2" t="str">
        <f>"Nov "&amp;RIGHT(A6,4)-1</f>
        <v>Nov 2024</v>
      </c>
      <c r="B8" s="11">
        <v>1717509554.47</v>
      </c>
      <c r="C8" s="11" t="s">
        <v>418</v>
      </c>
      <c r="D8" s="11">
        <v>557986700.61000001</v>
      </c>
      <c r="E8" s="11">
        <v>311887924.24000001</v>
      </c>
      <c r="F8" s="11">
        <v>72573.600000000006</v>
      </c>
      <c r="G8" s="11" t="s">
        <v>418</v>
      </c>
      <c r="H8" s="11" t="s">
        <v>418</v>
      </c>
      <c r="I8" s="11">
        <v>2587456752.9200001</v>
      </c>
    </row>
    <row r="9" spans="1:18" ht="12" customHeight="1" x14ac:dyDescent="0.2">
      <c r="A9" s="2" t="str">
        <f>"Dec "&amp;RIGHT(A6,4)-1</f>
        <v>Dec 2024</v>
      </c>
      <c r="B9" s="11">
        <v>1549766814.0899999</v>
      </c>
      <c r="C9" s="11" t="s">
        <v>418</v>
      </c>
      <c r="D9" s="11">
        <v>494907395.89999998</v>
      </c>
      <c r="E9" s="11">
        <v>373139289.69</v>
      </c>
      <c r="F9" s="11">
        <v>2860238.68</v>
      </c>
      <c r="G9" s="11">
        <v>52039688</v>
      </c>
      <c r="H9" s="11">
        <v>96790678</v>
      </c>
      <c r="I9" s="11">
        <v>2569504104.3600001</v>
      </c>
    </row>
    <row r="10" spans="1:18" ht="12" customHeight="1" x14ac:dyDescent="0.2">
      <c r="A10" s="2" t="str">
        <f>"Jan "&amp;RIGHT(A6,4)</f>
        <v>Jan 2025</v>
      </c>
      <c r="B10" s="11">
        <v>1797720929.21</v>
      </c>
      <c r="C10" s="11" t="s">
        <v>418</v>
      </c>
      <c r="D10" s="11">
        <v>553007021.24000001</v>
      </c>
      <c r="E10" s="11">
        <v>336649782.05000001</v>
      </c>
      <c r="F10" s="11">
        <v>164502.81</v>
      </c>
      <c r="G10" s="11" t="s">
        <v>418</v>
      </c>
      <c r="H10" s="11" t="s">
        <v>418</v>
      </c>
      <c r="I10" s="11">
        <v>2687542235.3099999</v>
      </c>
    </row>
    <row r="11" spans="1:18" ht="12" customHeight="1" x14ac:dyDescent="0.2">
      <c r="A11" s="2" t="str">
        <f>"Feb "&amp;RIGHT(A6,4)</f>
        <v>Feb 2025</v>
      </c>
      <c r="B11" s="11">
        <v>1819813953.4400001</v>
      </c>
      <c r="C11" s="11" t="s">
        <v>418</v>
      </c>
      <c r="D11" s="11">
        <v>581941247.28999996</v>
      </c>
      <c r="E11" s="11">
        <v>336665159.77999997</v>
      </c>
      <c r="F11" s="11">
        <v>318835.65999999997</v>
      </c>
      <c r="G11" s="11" t="s">
        <v>418</v>
      </c>
      <c r="H11" s="11" t="s">
        <v>418</v>
      </c>
      <c r="I11" s="11">
        <v>2738739196.1700001</v>
      </c>
    </row>
    <row r="12" spans="1:18" ht="12" customHeight="1" x14ac:dyDescent="0.2">
      <c r="A12" s="2" t="str">
        <f>"Mar "&amp;RIGHT(A6,4)</f>
        <v>Mar 2025</v>
      </c>
      <c r="B12" s="11">
        <v>1831591729.5999999</v>
      </c>
      <c r="C12" s="11" t="s">
        <v>418</v>
      </c>
      <c r="D12" s="11">
        <v>605364738.70000005</v>
      </c>
      <c r="E12" s="11">
        <v>441611546.52999997</v>
      </c>
      <c r="F12" s="11">
        <v>2982841.27</v>
      </c>
      <c r="G12" s="11">
        <v>66211517</v>
      </c>
      <c r="H12" s="11">
        <v>52912990</v>
      </c>
      <c r="I12" s="11">
        <v>3000675363.0999999</v>
      </c>
    </row>
    <row r="13" spans="1:18" ht="12" customHeight="1" x14ac:dyDescent="0.2">
      <c r="A13" s="2" t="str">
        <f>"Apr "&amp;RIGHT(A6,4)</f>
        <v>Apr 2025</v>
      </c>
      <c r="B13" s="11">
        <v>1927343375.6600001</v>
      </c>
      <c r="C13" s="11" t="s">
        <v>418</v>
      </c>
      <c r="D13" s="11">
        <v>648352488.96000004</v>
      </c>
      <c r="E13" s="11">
        <v>379407614.25</v>
      </c>
      <c r="F13" s="11">
        <v>385938.97</v>
      </c>
      <c r="G13" s="11" t="s">
        <v>418</v>
      </c>
      <c r="H13" s="11" t="s">
        <v>418</v>
      </c>
      <c r="I13" s="11">
        <v>2955489417.8400002</v>
      </c>
    </row>
    <row r="14" spans="1:18" ht="12" customHeight="1" x14ac:dyDescent="0.2">
      <c r="A14" s="2" t="str">
        <f>"May "&amp;RIGHT(A6,4)</f>
        <v>May 2025</v>
      </c>
      <c r="B14" s="11">
        <v>1812218082.4200001</v>
      </c>
      <c r="C14" s="11" t="s">
        <v>418</v>
      </c>
      <c r="D14" s="11">
        <v>629794711.53999996</v>
      </c>
      <c r="E14" s="11">
        <v>358878851.82999998</v>
      </c>
      <c r="F14" s="11">
        <v>7941342.5099999998</v>
      </c>
      <c r="G14" s="11" t="s">
        <v>418</v>
      </c>
      <c r="H14" s="11" t="s">
        <v>418</v>
      </c>
      <c r="I14" s="11">
        <v>2808832988.3000002</v>
      </c>
    </row>
    <row r="15" spans="1:18" ht="12" customHeight="1" x14ac:dyDescent="0.2">
      <c r="A15" s="2" t="str">
        <f>"Jun "&amp;RIGHT(A6,4)</f>
        <v>Jun 2025</v>
      </c>
      <c r="B15" s="11">
        <v>426437767.5</v>
      </c>
      <c r="C15" s="11" t="s">
        <v>418</v>
      </c>
      <c r="D15" s="11">
        <v>156323352.72999999</v>
      </c>
      <c r="E15" s="11">
        <v>330705862.92000002</v>
      </c>
      <c r="F15" s="11">
        <v>244289587.40000001</v>
      </c>
      <c r="G15" s="11">
        <v>74978362</v>
      </c>
      <c r="H15" s="11">
        <v>50042497</v>
      </c>
      <c r="I15" s="11">
        <v>1282777429.55</v>
      </c>
    </row>
    <row r="16" spans="1:18" ht="12" customHeight="1" x14ac:dyDescent="0.2">
      <c r="A16" s="2" t="str">
        <f>"Jul "&amp;RIGHT(A6,4)</f>
        <v>Jul 2025</v>
      </c>
      <c r="B16" s="11">
        <v>265430129.83500001</v>
      </c>
      <c r="C16" s="11" t="s">
        <v>418</v>
      </c>
      <c r="D16" s="11">
        <v>39683378.939999998</v>
      </c>
      <c r="E16" s="11">
        <v>246619184.72999999</v>
      </c>
      <c r="F16" s="11">
        <v>320226087.06999999</v>
      </c>
      <c r="G16" s="11" t="s">
        <v>418</v>
      </c>
      <c r="H16" s="11" t="s">
        <v>418</v>
      </c>
      <c r="I16" s="11">
        <v>871958780.57500005</v>
      </c>
    </row>
    <row r="17" spans="1:9" ht="12" customHeight="1" x14ac:dyDescent="0.2">
      <c r="A17" s="2" t="str">
        <f>"Aug "&amp;RIGHT(A6,4)</f>
        <v>Aug 2025</v>
      </c>
      <c r="B17" s="11">
        <v>1247216093.5650001</v>
      </c>
      <c r="C17" s="11" t="s">
        <v>418</v>
      </c>
      <c r="D17" s="11">
        <v>358922935.12</v>
      </c>
      <c r="E17" s="11">
        <v>284513622.06999999</v>
      </c>
      <c r="F17" s="11">
        <v>88851193.819999993</v>
      </c>
      <c r="G17" s="11" t="s">
        <v>418</v>
      </c>
      <c r="H17" s="11" t="s">
        <v>418</v>
      </c>
      <c r="I17" s="11">
        <v>1979503844.575</v>
      </c>
    </row>
    <row r="18" spans="1:9" ht="12" customHeight="1" x14ac:dyDescent="0.2">
      <c r="A18" s="2" t="str">
        <f>"Sep "&amp;RIGHT(A6,4)</f>
        <v>Sep 2025</v>
      </c>
      <c r="B18" s="11">
        <v>2251053212.5999999</v>
      </c>
      <c r="C18" s="11" t="s">
        <v>418</v>
      </c>
      <c r="D18" s="11">
        <v>729244192.5</v>
      </c>
      <c r="E18" s="11">
        <v>467002399.23000002</v>
      </c>
      <c r="F18" s="11">
        <v>67274564.909999996</v>
      </c>
      <c r="G18" s="11">
        <v>200581119</v>
      </c>
      <c r="H18" s="11">
        <v>30214796</v>
      </c>
      <c r="I18" s="11">
        <v>3745370284.2399998</v>
      </c>
    </row>
    <row r="19" spans="1:9" ht="12" customHeight="1" x14ac:dyDescent="0.2">
      <c r="A19" s="12" t="s">
        <v>55</v>
      </c>
      <c r="B19" s="13">
        <v>18888799041.349998</v>
      </c>
      <c r="C19" s="13" t="s">
        <v>418</v>
      </c>
      <c r="D19" s="13">
        <v>6067642401.7200003</v>
      </c>
      <c r="E19" s="13">
        <v>4254092648.7399998</v>
      </c>
      <c r="F19" s="13">
        <v>735924054.63999999</v>
      </c>
      <c r="G19" s="13">
        <v>393810686</v>
      </c>
      <c r="H19" s="13">
        <v>229960961</v>
      </c>
      <c r="I19" s="13">
        <v>30570229793.450001</v>
      </c>
    </row>
    <row r="20" spans="1:9" ht="12" customHeight="1" x14ac:dyDescent="0.2">
      <c r="A20" s="14" t="s">
        <v>421</v>
      </c>
      <c r="B20" s="15">
        <v>3960206953.4299998</v>
      </c>
      <c r="C20" s="15" t="s">
        <v>418</v>
      </c>
      <c r="D20" s="15">
        <v>1270100938.8</v>
      </c>
      <c r="E20" s="15">
        <v>698899335.65999997</v>
      </c>
      <c r="F20" s="15">
        <v>628921.54</v>
      </c>
      <c r="G20" s="15" t="s">
        <v>418</v>
      </c>
      <c r="H20" s="15" t="s">
        <v>418</v>
      </c>
      <c r="I20" s="15">
        <v>5929836149.4300003</v>
      </c>
    </row>
    <row r="21" spans="1:9" ht="12" customHeight="1" x14ac:dyDescent="0.2">
      <c r="A21" s="3" t="str">
        <f>"FY "&amp;RIGHT(A6,4)+1</f>
        <v>FY 2026</v>
      </c>
    </row>
    <row r="22" spans="1:9" ht="12" customHeight="1" x14ac:dyDescent="0.2">
      <c r="A22" s="2" t="str">
        <f>"Oct "&amp;RIGHT(A6,4)</f>
        <v>Oct 2025</v>
      </c>
      <c r="B22" s="11">
        <v>2311330558.4650002</v>
      </c>
      <c r="C22" s="11" t="s">
        <v>418</v>
      </c>
      <c r="D22" s="11">
        <v>735490438.11000001</v>
      </c>
      <c r="E22" s="11">
        <v>402516543.50999999</v>
      </c>
      <c r="F22" s="11">
        <v>39468.410000000003</v>
      </c>
      <c r="G22" s="11" t="s">
        <v>418</v>
      </c>
      <c r="H22" s="11" t="s">
        <v>418</v>
      </c>
      <c r="I22" s="11">
        <v>3449377008.4949999</v>
      </c>
    </row>
    <row r="23" spans="1:9" ht="12" customHeight="1" x14ac:dyDescent="0.2">
      <c r="A23" s="2" t="str">
        <f>"Nov "&amp;RIGHT(A6,4)</f>
        <v>Nov 2025</v>
      </c>
      <c r="B23" s="11">
        <v>1745289738.03</v>
      </c>
      <c r="C23" s="11" t="s">
        <v>418</v>
      </c>
      <c r="D23" s="11">
        <v>559550149.45000005</v>
      </c>
      <c r="E23" s="11">
        <v>314306962.31</v>
      </c>
      <c r="F23" s="11">
        <v>24115.78</v>
      </c>
      <c r="G23" s="11" t="s">
        <v>418</v>
      </c>
      <c r="H23" s="11" t="s">
        <v>418</v>
      </c>
      <c r="I23" s="11">
        <v>2619170965.5700002</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v>4056620296.4949999</v>
      </c>
      <c r="C34" s="13" t="s">
        <v>418</v>
      </c>
      <c r="D34" s="13">
        <v>1295040587.5599999</v>
      </c>
      <c r="E34" s="13">
        <v>716823505.82000005</v>
      </c>
      <c r="F34" s="13">
        <v>63584.19</v>
      </c>
      <c r="G34" s="13" t="s">
        <v>418</v>
      </c>
      <c r="H34" s="13" t="s">
        <v>418</v>
      </c>
      <c r="I34" s="13">
        <v>6068547974.0649996</v>
      </c>
    </row>
    <row r="35" spans="1:9" ht="12" customHeight="1" x14ac:dyDescent="0.2">
      <c r="A35" s="14" t="str">
        <f>"Total "&amp;MID(A20,7,LEN(A20)-13)&amp;" Months"</f>
        <v>Total 2 Months</v>
      </c>
      <c r="B35" s="15">
        <v>4056620296.4949999</v>
      </c>
      <c r="C35" s="15" t="s">
        <v>418</v>
      </c>
      <c r="D35" s="15">
        <v>1295040587.5599999</v>
      </c>
      <c r="E35" s="15">
        <v>716823505.82000005</v>
      </c>
      <c r="F35" s="15">
        <v>63584.19</v>
      </c>
      <c r="G35" s="15" t="s">
        <v>418</v>
      </c>
      <c r="H35" s="15" t="s">
        <v>418</v>
      </c>
      <c r="I35" s="15">
        <v>6068547974.0649996</v>
      </c>
    </row>
    <row r="36" spans="1:9" ht="12" customHeight="1" x14ac:dyDescent="0.2">
      <c r="A36" s="76"/>
      <c r="B36" s="76"/>
      <c r="C36" s="76"/>
      <c r="D36" s="76"/>
      <c r="E36" s="76"/>
      <c r="F36" s="76"/>
      <c r="G36" s="76"/>
      <c r="H36" s="76"/>
    </row>
    <row r="37" spans="1:9" ht="333" customHeight="1" x14ac:dyDescent="0.2">
      <c r="A37" s="78" t="s">
        <v>441</v>
      </c>
      <c r="B37" s="78"/>
      <c r="C37" s="78"/>
      <c r="D37" s="78"/>
      <c r="E37" s="78"/>
      <c r="F37" s="78"/>
      <c r="G37" s="78"/>
      <c r="H37" s="78"/>
      <c r="I37" s="118"/>
    </row>
  </sheetData>
  <mergeCells count="15">
    <mergeCell ref="J1:R1"/>
    <mergeCell ref="B5:I5"/>
    <mergeCell ref="A36:H36"/>
    <mergeCell ref="A37:I37"/>
    <mergeCell ref="A1:H1"/>
    <mergeCell ref="A2:H2"/>
    <mergeCell ref="A3:A4"/>
    <mergeCell ref="B3:B4"/>
    <mergeCell ref="C3:C4"/>
    <mergeCell ref="D3:D4"/>
    <mergeCell ref="E3:E4"/>
    <mergeCell ref="F3:F4"/>
    <mergeCell ref="G3:G4"/>
    <mergeCell ref="H3:H4"/>
    <mergeCell ref="I3:I4"/>
  </mergeCells>
  <phoneticPr fontId="0" type="noConversion"/>
  <pageMargins left="0.75" right="0.5" top="0.75" bottom="0.5" header="0.5" footer="0.2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2"/>
  <sheetViews>
    <sheetView showGridLines="0" workbookViewId="0">
      <selection sqref="A1:J1"/>
    </sheetView>
  </sheetViews>
  <sheetFormatPr defaultRowHeight="12.75" x14ac:dyDescent="0.2"/>
  <cols>
    <col min="1" max="1" width="11.42578125" customWidth="1"/>
    <col min="2" max="2" width="19.28515625" bestFit="1" customWidth="1"/>
    <col min="3" max="7" width="11.42578125" customWidth="1"/>
    <col min="8" max="8" width="12.42578125" customWidth="1"/>
    <col min="9" max="9" width="11.42578125" customWidth="1"/>
    <col min="10" max="11" width="15.7109375" customWidth="1"/>
  </cols>
  <sheetData>
    <row r="1" spans="1:11" ht="12" customHeight="1" x14ac:dyDescent="0.2">
      <c r="A1" s="83" t="s">
        <v>419</v>
      </c>
      <c r="B1" s="83"/>
      <c r="C1" s="83"/>
      <c r="D1" s="83"/>
      <c r="E1" s="83"/>
      <c r="F1" s="83"/>
      <c r="G1" s="83"/>
      <c r="H1" s="83"/>
      <c r="I1" s="83"/>
      <c r="J1" s="84"/>
      <c r="K1" s="73">
        <v>46066</v>
      </c>
    </row>
    <row r="2" spans="1:11" ht="12" customHeight="1" x14ac:dyDescent="0.2">
      <c r="A2" s="85" t="s">
        <v>319</v>
      </c>
      <c r="B2" s="85"/>
      <c r="C2" s="85"/>
      <c r="D2" s="85"/>
      <c r="E2" s="85"/>
      <c r="F2" s="85"/>
      <c r="G2" s="85"/>
      <c r="H2" s="85"/>
      <c r="I2" s="85"/>
      <c r="J2" s="86"/>
      <c r="K2" s="1"/>
    </row>
    <row r="3" spans="1:11" ht="24" customHeight="1" x14ac:dyDescent="0.2">
      <c r="A3" s="87" t="s">
        <v>50</v>
      </c>
      <c r="B3" s="79" t="s">
        <v>320</v>
      </c>
      <c r="C3" s="79" t="s">
        <v>51</v>
      </c>
      <c r="D3" s="79" t="s">
        <v>52</v>
      </c>
      <c r="E3" s="82" t="s">
        <v>53</v>
      </c>
      <c r="F3" s="80"/>
      <c r="G3" s="79" t="s">
        <v>192</v>
      </c>
      <c r="H3" s="79" t="s">
        <v>310</v>
      </c>
      <c r="I3" s="79" t="s">
        <v>258</v>
      </c>
      <c r="J3" s="79" t="s">
        <v>355</v>
      </c>
      <c r="K3" s="81" t="s">
        <v>54</v>
      </c>
    </row>
    <row r="4" spans="1:11" ht="24" customHeight="1" x14ac:dyDescent="0.2">
      <c r="A4" s="88"/>
      <c r="B4" s="80"/>
      <c r="C4" s="80"/>
      <c r="D4" s="80"/>
      <c r="E4" s="10" t="s">
        <v>191</v>
      </c>
      <c r="F4" s="10" t="s">
        <v>336</v>
      </c>
      <c r="G4" s="80"/>
      <c r="H4" s="80"/>
      <c r="I4" s="80"/>
      <c r="J4" s="89"/>
      <c r="K4" s="82"/>
    </row>
    <row r="5" spans="1:11" ht="12" customHeight="1" x14ac:dyDescent="0.2">
      <c r="A5" s="1"/>
      <c r="B5" s="76" t="str">
        <f>REPT("-",125)&amp;" Dollars "&amp;REPT("-",135)</f>
        <v>----------------------------------------------------------------------------------------------------------------------------- Dollars ---------------------------------------------------------------------------------------------------------------------------------------</v>
      </c>
      <c r="C5" s="76"/>
      <c r="D5" s="76"/>
      <c r="E5" s="76"/>
      <c r="F5" s="76"/>
      <c r="G5" s="76"/>
      <c r="H5" s="76"/>
      <c r="I5" s="76"/>
      <c r="J5" s="76"/>
      <c r="K5" s="76"/>
    </row>
    <row r="6" spans="1:11" ht="12" customHeight="1" x14ac:dyDescent="0.2">
      <c r="A6" s="3" t="s">
        <v>420</v>
      </c>
    </row>
    <row r="7" spans="1:11" ht="12" customHeight="1" x14ac:dyDescent="0.2">
      <c r="A7" s="2" t="str">
        <f>"Oct "&amp;RIGHT(A6,4)-1</f>
        <v>Oct 2024</v>
      </c>
      <c r="B7" s="11">
        <v>7803260380</v>
      </c>
      <c r="C7" s="11">
        <v>3342379396.5100002</v>
      </c>
      <c r="D7" s="11">
        <v>480570.77</v>
      </c>
      <c r="E7" s="11">
        <v>1206213802</v>
      </c>
      <c r="F7" s="11">
        <v>23640029.861499999</v>
      </c>
      <c r="G7" s="11">
        <v>205959710.942</v>
      </c>
      <c r="H7" s="11">
        <v>6727854</v>
      </c>
      <c r="I7" s="11" t="s">
        <v>418</v>
      </c>
      <c r="J7" s="11" t="s">
        <v>418</v>
      </c>
      <c r="K7" s="11">
        <v>12588661744.0835</v>
      </c>
    </row>
    <row r="8" spans="1:11" ht="12" customHeight="1" x14ac:dyDescent="0.2">
      <c r="A8" s="2" t="str">
        <f>"Nov "&amp;RIGHT(A6,4)-1</f>
        <v>Nov 2024</v>
      </c>
      <c r="B8" s="11">
        <v>8377479190</v>
      </c>
      <c r="C8" s="11">
        <v>2587456752.9200001</v>
      </c>
      <c r="D8" s="11">
        <v>379126.37</v>
      </c>
      <c r="E8" s="11">
        <v>602549536</v>
      </c>
      <c r="F8" s="11">
        <v>23617313.781399999</v>
      </c>
      <c r="G8" s="11">
        <v>183535815.16569999</v>
      </c>
      <c r="H8" s="11">
        <v>16336095</v>
      </c>
      <c r="I8" s="11" t="s">
        <v>418</v>
      </c>
      <c r="J8" s="11" t="s">
        <v>418</v>
      </c>
      <c r="K8" s="11">
        <v>11791353829.237101</v>
      </c>
    </row>
    <row r="9" spans="1:11" ht="12" customHeight="1" x14ac:dyDescent="0.2">
      <c r="A9" s="2" t="str">
        <f>"Dec "&amp;RIGHT(A6,4)-1</f>
        <v>Dec 2024</v>
      </c>
      <c r="B9" s="11">
        <v>9639260756</v>
      </c>
      <c r="C9" s="11">
        <v>2569504104.3600001</v>
      </c>
      <c r="D9" s="11">
        <v>334907.43</v>
      </c>
      <c r="E9" s="11">
        <v>589162321</v>
      </c>
      <c r="F9" s="11">
        <v>45207077.051700003</v>
      </c>
      <c r="G9" s="11">
        <v>189468291.33329999</v>
      </c>
      <c r="H9" s="11">
        <v>14240273</v>
      </c>
      <c r="I9" s="11">
        <v>10254443</v>
      </c>
      <c r="J9" s="11" t="s">
        <v>418</v>
      </c>
      <c r="K9" s="11">
        <v>13057432173.174999</v>
      </c>
    </row>
    <row r="10" spans="1:11" ht="12" customHeight="1" x14ac:dyDescent="0.2">
      <c r="A10" s="2" t="str">
        <f>"Jan "&amp;RIGHT(A6,4)</f>
        <v>Jan 2025</v>
      </c>
      <c r="B10" s="11">
        <v>7996302196</v>
      </c>
      <c r="C10" s="11">
        <v>2687542235.3099999</v>
      </c>
      <c r="D10" s="11">
        <v>413034.97</v>
      </c>
      <c r="E10" s="11">
        <v>593956561.66670001</v>
      </c>
      <c r="F10" s="11">
        <v>23061701.972899999</v>
      </c>
      <c r="G10" s="11">
        <v>136691442.1672</v>
      </c>
      <c r="H10" s="11">
        <v>14237741</v>
      </c>
      <c r="I10" s="11" t="s">
        <v>418</v>
      </c>
      <c r="J10" s="11" t="s">
        <v>418</v>
      </c>
      <c r="K10" s="11">
        <v>11452204913.0868</v>
      </c>
    </row>
    <row r="11" spans="1:11" ht="12" customHeight="1" x14ac:dyDescent="0.2">
      <c r="A11" s="2" t="str">
        <f>"Feb "&amp;RIGHT(A6,4)</f>
        <v>Feb 2025</v>
      </c>
      <c r="B11" s="11">
        <v>7941219551</v>
      </c>
      <c r="C11" s="11">
        <v>2738739196.1700001</v>
      </c>
      <c r="D11" s="11">
        <v>389437.86</v>
      </c>
      <c r="E11" s="11">
        <v>567254673.33329999</v>
      </c>
      <c r="F11" s="11">
        <v>23199240.335299999</v>
      </c>
      <c r="G11" s="11">
        <v>104283547.04180001</v>
      </c>
      <c r="H11" s="11">
        <v>13849353</v>
      </c>
      <c r="I11" s="11" t="s">
        <v>418</v>
      </c>
      <c r="J11" s="11" t="s">
        <v>418</v>
      </c>
      <c r="K11" s="11">
        <v>11388934998.7404</v>
      </c>
    </row>
    <row r="12" spans="1:11" ht="12" customHeight="1" x14ac:dyDescent="0.2">
      <c r="A12" s="2" t="str">
        <f>"Mar "&amp;RIGHT(A6,4)</f>
        <v>Mar 2025</v>
      </c>
      <c r="B12" s="11">
        <v>9378918108</v>
      </c>
      <c r="C12" s="11">
        <v>3000675363.0999999</v>
      </c>
      <c r="D12" s="11">
        <v>382874.59</v>
      </c>
      <c r="E12" s="11">
        <v>575539848</v>
      </c>
      <c r="F12" s="11">
        <v>45921120.005400002</v>
      </c>
      <c r="G12" s="11">
        <v>131763099.14560001</v>
      </c>
      <c r="H12" s="11">
        <v>12369418</v>
      </c>
      <c r="I12" s="11">
        <v>5925816</v>
      </c>
      <c r="J12" s="11" t="s">
        <v>418</v>
      </c>
      <c r="K12" s="11">
        <v>13151495646.841</v>
      </c>
    </row>
    <row r="13" spans="1:11" ht="12" customHeight="1" x14ac:dyDescent="0.2">
      <c r="A13" s="2" t="str">
        <f>"Apr "&amp;RIGHT(A6,4)</f>
        <v>Apr 2025</v>
      </c>
      <c r="B13" s="11">
        <v>7948095411</v>
      </c>
      <c r="C13" s="11">
        <v>2955489417.8400002</v>
      </c>
      <c r="D13" s="11">
        <v>415000.85</v>
      </c>
      <c r="E13" s="11">
        <v>605515166</v>
      </c>
      <c r="F13" s="11">
        <v>23467497.645500001</v>
      </c>
      <c r="G13" s="11">
        <v>103760172.38349999</v>
      </c>
      <c r="H13" s="11">
        <v>14572662</v>
      </c>
      <c r="I13" s="11" t="s">
        <v>418</v>
      </c>
      <c r="J13" s="11" t="s">
        <v>418</v>
      </c>
      <c r="K13" s="11">
        <v>11651315327.719</v>
      </c>
    </row>
    <row r="14" spans="1:11" ht="12" customHeight="1" x14ac:dyDescent="0.2">
      <c r="A14" s="2" t="str">
        <f>"May "&amp;RIGHT(A6,4)</f>
        <v>May 2025</v>
      </c>
      <c r="B14" s="11">
        <v>7905415993</v>
      </c>
      <c r="C14" s="11">
        <v>2808832988.3000002</v>
      </c>
      <c r="D14" s="11">
        <v>409590.19</v>
      </c>
      <c r="E14" s="11">
        <v>577905394</v>
      </c>
      <c r="F14" s="11">
        <v>23530733.575599998</v>
      </c>
      <c r="G14" s="11">
        <v>117500330.4913</v>
      </c>
      <c r="H14" s="11">
        <v>15192049</v>
      </c>
      <c r="I14" s="11" t="s">
        <v>418</v>
      </c>
      <c r="J14" s="11" t="s">
        <v>418</v>
      </c>
      <c r="K14" s="11">
        <v>11448787078.5569</v>
      </c>
    </row>
    <row r="15" spans="1:11" ht="12" customHeight="1" x14ac:dyDescent="0.2">
      <c r="A15" s="2" t="str">
        <f>"Jun "&amp;RIGHT(A6,4)</f>
        <v>Jun 2025</v>
      </c>
      <c r="B15" s="11">
        <v>9335416120</v>
      </c>
      <c r="C15" s="11">
        <v>1282777429.55</v>
      </c>
      <c r="D15" s="11">
        <v>172285.62</v>
      </c>
      <c r="E15" s="11">
        <v>591365954</v>
      </c>
      <c r="F15" s="11">
        <v>42618191.802100003</v>
      </c>
      <c r="G15" s="11">
        <v>176810567.81999999</v>
      </c>
      <c r="H15" s="11">
        <v>11184553</v>
      </c>
      <c r="I15" s="11">
        <v>16376792</v>
      </c>
      <c r="J15" s="11" t="s">
        <v>418</v>
      </c>
      <c r="K15" s="11">
        <v>11456721893.792101</v>
      </c>
    </row>
    <row r="16" spans="1:11" ht="12" customHeight="1" x14ac:dyDescent="0.2">
      <c r="A16" s="2" t="str">
        <f>"Jul "&amp;RIGHT(A6,4)</f>
        <v>Jul 2025</v>
      </c>
      <c r="B16" s="11">
        <v>7853479751</v>
      </c>
      <c r="C16" s="11">
        <v>871958780.57500005</v>
      </c>
      <c r="D16" s="11">
        <v>229693.32500000001</v>
      </c>
      <c r="E16" s="11">
        <v>585387105</v>
      </c>
      <c r="F16" s="11">
        <v>23425509.7663</v>
      </c>
      <c r="G16" s="11">
        <v>130175623.1303</v>
      </c>
      <c r="H16" s="11">
        <v>8636647</v>
      </c>
      <c r="I16" s="11" t="s">
        <v>418</v>
      </c>
      <c r="J16" s="11" t="s">
        <v>418</v>
      </c>
      <c r="K16" s="11">
        <v>9473293109.7966003</v>
      </c>
    </row>
    <row r="17" spans="1:11" ht="12" customHeight="1" x14ac:dyDescent="0.2">
      <c r="A17" s="2" t="str">
        <f>"Aug "&amp;RIGHT(A6,4)</f>
        <v>Aug 2025</v>
      </c>
      <c r="B17" s="11">
        <v>7821960126</v>
      </c>
      <c r="C17" s="11">
        <v>1979503844.575</v>
      </c>
      <c r="D17" s="11">
        <v>197870.17499999999</v>
      </c>
      <c r="E17" s="11">
        <v>575305068</v>
      </c>
      <c r="F17" s="11">
        <v>22694676.360599998</v>
      </c>
      <c r="G17" s="11">
        <v>125410704.96250001</v>
      </c>
      <c r="H17" s="11">
        <v>11629562</v>
      </c>
      <c r="I17" s="11" t="s">
        <v>418</v>
      </c>
      <c r="J17" s="11" t="s">
        <v>418</v>
      </c>
      <c r="K17" s="11">
        <v>10536701852.073099</v>
      </c>
    </row>
    <row r="18" spans="1:11" ht="12" customHeight="1" x14ac:dyDescent="0.2">
      <c r="A18" s="2" t="str">
        <f>"Sep "&amp;RIGHT(A6,4)</f>
        <v>Sep 2025</v>
      </c>
      <c r="B18" s="11">
        <v>9662627624</v>
      </c>
      <c r="C18" s="11">
        <v>3745370284.2399998</v>
      </c>
      <c r="D18" s="11">
        <v>426836.29</v>
      </c>
      <c r="E18" s="11">
        <v>691035604</v>
      </c>
      <c r="F18" s="11">
        <v>29649109.265900001</v>
      </c>
      <c r="G18" s="11">
        <v>217131740.71900001</v>
      </c>
      <c r="H18" s="11">
        <v>24894893</v>
      </c>
      <c r="I18" s="11">
        <v>2797051</v>
      </c>
      <c r="J18" s="11" t="s">
        <v>418</v>
      </c>
      <c r="K18" s="11">
        <v>14373933142.5149</v>
      </c>
    </row>
    <row r="19" spans="1:11" ht="12" customHeight="1" x14ac:dyDescent="0.2">
      <c r="A19" s="12" t="s">
        <v>55</v>
      </c>
      <c r="B19" s="13">
        <v>101663435206</v>
      </c>
      <c r="C19" s="13">
        <v>30570229793.450001</v>
      </c>
      <c r="D19" s="13">
        <v>4231228.4400000004</v>
      </c>
      <c r="E19" s="13">
        <v>7761191033</v>
      </c>
      <c r="F19" s="13">
        <v>350032201.4242</v>
      </c>
      <c r="G19" s="13">
        <v>1822491045.3022001</v>
      </c>
      <c r="H19" s="13">
        <v>163871100</v>
      </c>
      <c r="I19" s="13">
        <v>35354102</v>
      </c>
      <c r="J19" s="13" t="s">
        <v>418</v>
      </c>
      <c r="K19" s="13">
        <v>142370835709.61639</v>
      </c>
    </row>
    <row r="20" spans="1:11" ht="12" customHeight="1" x14ac:dyDescent="0.2">
      <c r="A20" s="14" t="s">
        <v>421</v>
      </c>
      <c r="B20" s="15">
        <v>16180739570</v>
      </c>
      <c r="C20" s="15">
        <v>5929836149.4300003</v>
      </c>
      <c r="D20" s="15">
        <v>859697.14</v>
      </c>
      <c r="E20" s="15">
        <v>1808763338</v>
      </c>
      <c r="F20" s="15">
        <v>47257343.642899998</v>
      </c>
      <c r="G20" s="15">
        <v>389495526.10769999</v>
      </c>
      <c r="H20" s="15">
        <v>23063949</v>
      </c>
      <c r="I20" s="15" t="s">
        <v>418</v>
      </c>
      <c r="J20" s="15" t="s">
        <v>418</v>
      </c>
      <c r="K20" s="15">
        <v>24380015573.320599</v>
      </c>
    </row>
    <row r="21" spans="1:11" ht="12" customHeight="1" x14ac:dyDescent="0.2">
      <c r="A21" s="3" t="str">
        <f>"FY "&amp;RIGHT(A6,4)+1</f>
        <v>FY 2026</v>
      </c>
    </row>
    <row r="22" spans="1:11" ht="12" customHeight="1" x14ac:dyDescent="0.2">
      <c r="A22" s="2" t="str">
        <f>"Oct "&amp;RIGHT(A6,4)</f>
        <v>Oct 2025</v>
      </c>
      <c r="B22" s="11">
        <v>7829665224</v>
      </c>
      <c r="C22" s="11">
        <v>3449377008.4949999</v>
      </c>
      <c r="D22" s="11">
        <v>431362.69750000001</v>
      </c>
      <c r="E22" s="11">
        <v>1145267927</v>
      </c>
      <c r="F22" s="11">
        <v>23223716.657099999</v>
      </c>
      <c r="G22" s="11">
        <v>136865608.50709999</v>
      </c>
      <c r="H22" s="11" t="s">
        <v>418</v>
      </c>
      <c r="I22" s="11" t="s">
        <v>418</v>
      </c>
      <c r="J22" s="11" t="s">
        <v>418</v>
      </c>
      <c r="K22" s="11">
        <v>12584830847.356701</v>
      </c>
    </row>
    <row r="23" spans="1:11" ht="12" customHeight="1" x14ac:dyDescent="0.2">
      <c r="A23" s="2" t="str">
        <f>"Nov "&amp;RIGHT(A6,4)</f>
        <v>Nov 2025</v>
      </c>
      <c r="B23" s="11">
        <v>7969082563</v>
      </c>
      <c r="C23" s="11">
        <v>2619170965.5700002</v>
      </c>
      <c r="D23" s="11">
        <v>365834.47749999998</v>
      </c>
      <c r="E23" s="11">
        <v>594687986</v>
      </c>
      <c r="F23" s="11">
        <v>23637444.075300001</v>
      </c>
      <c r="G23" s="11">
        <v>132653105.6648</v>
      </c>
      <c r="H23" s="11" t="s">
        <v>418</v>
      </c>
      <c r="I23" s="11" t="s">
        <v>418</v>
      </c>
      <c r="J23" s="11" t="s">
        <v>418</v>
      </c>
      <c r="K23" s="11">
        <v>11339597898.7876</v>
      </c>
    </row>
    <row r="24" spans="1:11"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row>
    <row r="25" spans="1:11"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row>
    <row r="26" spans="1:11"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row>
    <row r="27" spans="1:11"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row>
    <row r="28" spans="1:11"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row>
    <row r="29" spans="1:11"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row>
    <row r="30" spans="1:11"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row>
    <row r="31" spans="1:11"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row>
    <row r="32" spans="1:11"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row>
    <row r="33" spans="1:11"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row>
    <row r="34" spans="1:11" ht="12" customHeight="1" x14ac:dyDescent="0.2">
      <c r="A34" s="12" t="s">
        <v>55</v>
      </c>
      <c r="B34" s="13">
        <v>15798747787</v>
      </c>
      <c r="C34" s="13">
        <v>6068547974.0649996</v>
      </c>
      <c r="D34" s="13">
        <v>797197.17500000005</v>
      </c>
      <c r="E34" s="13">
        <v>1739955913</v>
      </c>
      <c r="F34" s="13">
        <v>46861160.7324</v>
      </c>
      <c r="G34" s="13">
        <v>269518714.17189997</v>
      </c>
      <c r="H34" s="13" t="s">
        <v>418</v>
      </c>
      <c r="I34" s="13" t="s">
        <v>418</v>
      </c>
      <c r="J34" s="13" t="s">
        <v>418</v>
      </c>
      <c r="K34" s="13">
        <v>23924428746.144299</v>
      </c>
    </row>
    <row r="35" spans="1:11" ht="12" customHeight="1" x14ac:dyDescent="0.2">
      <c r="A35" s="14" t="str">
        <f>"Total "&amp;MID(A20,7,LEN(A20)-13)&amp;" Months"</f>
        <v>Total 2 Months</v>
      </c>
      <c r="B35" s="15">
        <v>15798747787</v>
      </c>
      <c r="C35" s="15">
        <v>6068547974.0649996</v>
      </c>
      <c r="D35" s="15">
        <v>797197.17500000005</v>
      </c>
      <c r="E35" s="15">
        <v>1739955913</v>
      </c>
      <c r="F35" s="15">
        <v>46861160.7324</v>
      </c>
      <c r="G35" s="15">
        <v>269518714.17189997</v>
      </c>
      <c r="H35" s="15" t="s">
        <v>418</v>
      </c>
      <c r="I35" s="15" t="s">
        <v>418</v>
      </c>
      <c r="J35" s="15" t="s">
        <v>418</v>
      </c>
      <c r="K35" s="15">
        <v>23924428746.144299</v>
      </c>
    </row>
    <row r="36" spans="1:11" ht="12" customHeight="1" x14ac:dyDescent="0.2">
      <c r="A36" s="76"/>
      <c r="B36" s="76"/>
      <c r="C36" s="76"/>
      <c r="D36" s="76"/>
      <c r="E36" s="76"/>
      <c r="F36" s="76"/>
      <c r="G36" s="76"/>
      <c r="H36" s="76"/>
      <c r="I36" s="76"/>
      <c r="J36" s="76"/>
      <c r="K36" s="76"/>
    </row>
    <row r="37" spans="1:11" ht="107.45" customHeight="1" x14ac:dyDescent="0.2">
      <c r="A37" s="78" t="s">
        <v>388</v>
      </c>
      <c r="B37" s="78"/>
      <c r="C37" s="78"/>
      <c r="D37" s="78"/>
      <c r="E37" s="78"/>
      <c r="F37" s="78"/>
      <c r="G37" s="78"/>
      <c r="H37" s="78"/>
      <c r="I37" s="78"/>
      <c r="J37" s="78"/>
      <c r="K37" s="78"/>
    </row>
    <row r="38" spans="1:11" ht="12.75" customHeight="1" x14ac:dyDescent="0.2">
      <c r="A38" s="26"/>
    </row>
    <row r="39" spans="1:11" x14ac:dyDescent="0.2">
      <c r="A39" s="26"/>
    </row>
    <row r="40" spans="1:11" x14ac:dyDescent="0.2">
      <c r="A40" s="26"/>
    </row>
    <row r="41" spans="1:11" x14ac:dyDescent="0.2">
      <c r="A41" s="26"/>
    </row>
    <row r="42" spans="1:11" x14ac:dyDescent="0.2">
      <c r="A42" s="26"/>
    </row>
  </sheetData>
  <mergeCells count="15">
    <mergeCell ref="A1:J1"/>
    <mergeCell ref="A2:J2"/>
    <mergeCell ref="A3:A4"/>
    <mergeCell ref="B3:B4"/>
    <mergeCell ref="C3:C4"/>
    <mergeCell ref="D3:D4"/>
    <mergeCell ref="E3:F3"/>
    <mergeCell ref="J3:J4"/>
    <mergeCell ref="A37:K37"/>
    <mergeCell ref="A36:K36"/>
    <mergeCell ref="B5:K5"/>
    <mergeCell ref="G3:G4"/>
    <mergeCell ref="H3:H4"/>
    <mergeCell ref="I3:I4"/>
    <mergeCell ref="K3:K4"/>
  </mergeCells>
  <phoneticPr fontId="0" type="noConversion"/>
  <pageMargins left="0.75" right="0.5" top="0.75" bottom="0.5" header="0.5" footer="0.25"/>
  <pageSetup scale="3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83" t="s">
        <v>423</v>
      </c>
      <c r="B1" s="83"/>
      <c r="C1" s="83"/>
      <c r="D1" s="83"/>
      <c r="E1" s="83"/>
      <c r="F1" s="83"/>
      <c r="G1" s="83"/>
      <c r="H1" s="83"/>
      <c r="I1" s="83"/>
      <c r="J1" s="83"/>
      <c r="K1" s="73">
        <v>46066</v>
      </c>
    </row>
    <row r="2" spans="1:11" ht="12" customHeight="1" x14ac:dyDescent="0.2">
      <c r="A2" s="85" t="s">
        <v>138</v>
      </c>
      <c r="B2" s="85"/>
      <c r="C2" s="85"/>
      <c r="D2" s="85"/>
      <c r="E2" s="85"/>
      <c r="F2" s="85"/>
      <c r="G2" s="85"/>
      <c r="H2" s="85"/>
      <c r="I2" s="85"/>
      <c r="J2" s="85"/>
      <c r="K2" s="1"/>
    </row>
    <row r="3" spans="1:11" ht="24" customHeight="1" x14ac:dyDescent="0.2">
      <c r="A3" s="87" t="s">
        <v>50</v>
      </c>
      <c r="B3" s="82" t="s">
        <v>139</v>
      </c>
      <c r="C3" s="82"/>
      <c r="D3" s="80"/>
      <c r="E3" s="82" t="s">
        <v>73</v>
      </c>
      <c r="F3" s="82"/>
      <c r="G3" s="80"/>
      <c r="H3" s="82" t="s">
        <v>140</v>
      </c>
      <c r="I3" s="82"/>
      <c r="J3" s="80"/>
      <c r="K3" s="81" t="s">
        <v>141</v>
      </c>
    </row>
    <row r="4" spans="1:11" ht="24" customHeight="1" x14ac:dyDescent="0.2">
      <c r="A4" s="88"/>
      <c r="B4" s="10" t="s">
        <v>77</v>
      </c>
      <c r="C4" s="10" t="s">
        <v>79</v>
      </c>
      <c r="D4" s="10" t="s">
        <v>55</v>
      </c>
      <c r="E4" s="10" t="s">
        <v>77</v>
      </c>
      <c r="F4" s="10" t="s">
        <v>79</v>
      </c>
      <c r="G4" s="10" t="s">
        <v>55</v>
      </c>
      <c r="H4" s="10" t="s">
        <v>77</v>
      </c>
      <c r="I4" s="10" t="s">
        <v>79</v>
      </c>
      <c r="J4" s="10" t="s">
        <v>55</v>
      </c>
      <c r="K4" s="82"/>
    </row>
    <row r="5" spans="1:11" ht="12" customHeight="1" x14ac:dyDescent="0.2">
      <c r="A5" s="1"/>
      <c r="B5" s="76" t="str">
        <f>REPT("-",113)&amp;" Number "&amp;REPT("-",119)</f>
        <v>----------------------------------------------------------------------------------------------------------------- Number -----------------------------------------------------------------------------------------------------------------------</v>
      </c>
      <c r="C5" s="76"/>
      <c r="D5" s="76"/>
      <c r="E5" s="76"/>
      <c r="F5" s="76"/>
      <c r="G5" s="76"/>
      <c r="H5" s="76"/>
      <c r="I5" s="76"/>
      <c r="J5" s="76"/>
      <c r="K5" s="76"/>
    </row>
    <row r="6" spans="1:11" ht="12" customHeight="1" x14ac:dyDescent="0.2">
      <c r="A6" s="3" t="s">
        <v>420</v>
      </c>
    </row>
    <row r="7" spans="1:11" ht="12" customHeight="1" x14ac:dyDescent="0.2">
      <c r="A7" s="2" t="str">
        <f>"Oct "&amp;RIGHT(A6,4)-1</f>
        <v>Oct 2024</v>
      </c>
      <c r="B7" s="11">
        <v>204568</v>
      </c>
      <c r="C7" s="11">
        <v>1417605</v>
      </c>
      <c r="D7" s="11">
        <v>1622173</v>
      </c>
      <c r="E7" s="11">
        <v>7888</v>
      </c>
      <c r="F7" s="11">
        <v>114628</v>
      </c>
      <c r="G7" s="11">
        <v>122516</v>
      </c>
      <c r="H7" s="11">
        <v>0</v>
      </c>
      <c r="I7" s="11">
        <v>27334</v>
      </c>
      <c r="J7" s="11">
        <v>27334</v>
      </c>
      <c r="K7" s="11">
        <v>1772023</v>
      </c>
    </row>
    <row r="8" spans="1:11" ht="12" customHeight="1" x14ac:dyDescent="0.2">
      <c r="A8" s="2" t="str">
        <f>"Nov "&amp;RIGHT(A6,4)-1</f>
        <v>Nov 2024</v>
      </c>
      <c r="B8" s="11">
        <v>168248</v>
      </c>
      <c r="C8" s="11">
        <v>1111659</v>
      </c>
      <c r="D8" s="11">
        <v>1279907</v>
      </c>
      <c r="E8" s="11">
        <v>5652</v>
      </c>
      <c r="F8" s="11">
        <v>94493</v>
      </c>
      <c r="G8" s="11">
        <v>100145</v>
      </c>
      <c r="H8" s="11">
        <v>0</v>
      </c>
      <c r="I8" s="11">
        <v>17679</v>
      </c>
      <c r="J8" s="11">
        <v>17679</v>
      </c>
      <c r="K8" s="11">
        <v>1397731</v>
      </c>
    </row>
    <row r="9" spans="1:11" ht="12" customHeight="1" x14ac:dyDescent="0.2">
      <c r="A9" s="2" t="str">
        <f>"Dec "&amp;RIGHT(A6,4)-1</f>
        <v>Dec 2024</v>
      </c>
      <c r="B9" s="11">
        <v>150622</v>
      </c>
      <c r="C9" s="11">
        <v>985768</v>
      </c>
      <c r="D9" s="11">
        <v>1136390</v>
      </c>
      <c r="E9" s="11">
        <v>3392</v>
      </c>
      <c r="F9" s="11">
        <v>84770</v>
      </c>
      <c r="G9" s="11">
        <v>88162</v>
      </c>
      <c r="H9" s="11">
        <v>1557</v>
      </c>
      <c r="I9" s="11">
        <v>8527</v>
      </c>
      <c r="J9" s="11">
        <v>10084</v>
      </c>
      <c r="K9" s="11">
        <v>1234636</v>
      </c>
    </row>
    <row r="10" spans="1:11" ht="12" customHeight="1" x14ac:dyDescent="0.2">
      <c r="A10" s="2" t="str">
        <f>"Jan "&amp;RIGHT(A6,4)</f>
        <v>Jan 2025</v>
      </c>
      <c r="B10" s="11">
        <v>182167</v>
      </c>
      <c r="C10" s="11">
        <v>1207585</v>
      </c>
      <c r="D10" s="11">
        <v>1389752</v>
      </c>
      <c r="E10" s="11">
        <v>7688</v>
      </c>
      <c r="F10" s="11">
        <v>103430</v>
      </c>
      <c r="G10" s="11">
        <v>111118</v>
      </c>
      <c r="H10" s="11">
        <v>1390</v>
      </c>
      <c r="I10" s="11">
        <v>20416</v>
      </c>
      <c r="J10" s="11">
        <v>21806</v>
      </c>
      <c r="K10" s="11">
        <v>1522676</v>
      </c>
    </row>
    <row r="11" spans="1:11" ht="12" customHeight="1" x14ac:dyDescent="0.2">
      <c r="A11" s="2" t="str">
        <f>"Feb "&amp;RIGHT(A6,4)</f>
        <v>Feb 2025</v>
      </c>
      <c r="B11" s="11">
        <v>170256</v>
      </c>
      <c r="C11" s="11">
        <v>1145705</v>
      </c>
      <c r="D11" s="11">
        <v>1315961</v>
      </c>
      <c r="E11" s="11">
        <v>7011</v>
      </c>
      <c r="F11" s="11">
        <v>92302</v>
      </c>
      <c r="G11" s="11">
        <v>99313</v>
      </c>
      <c r="H11" s="11">
        <v>0</v>
      </c>
      <c r="I11" s="11">
        <v>20523</v>
      </c>
      <c r="J11" s="11">
        <v>20523</v>
      </c>
      <c r="K11" s="11">
        <v>1435797</v>
      </c>
    </row>
    <row r="12" spans="1:11" ht="12" customHeight="1" x14ac:dyDescent="0.2">
      <c r="A12" s="2" t="str">
        <f>"Mar "&amp;RIGHT(A6,4)</f>
        <v>Mar 2025</v>
      </c>
      <c r="B12" s="11">
        <v>161828</v>
      </c>
      <c r="C12" s="11">
        <v>1139807</v>
      </c>
      <c r="D12" s="11">
        <v>1301635</v>
      </c>
      <c r="E12" s="11">
        <v>7048</v>
      </c>
      <c r="F12" s="11">
        <v>84406</v>
      </c>
      <c r="G12" s="11">
        <v>91454</v>
      </c>
      <c r="H12" s="11">
        <v>766</v>
      </c>
      <c r="I12" s="11">
        <v>17916</v>
      </c>
      <c r="J12" s="11">
        <v>18682</v>
      </c>
      <c r="K12" s="11">
        <v>1411771</v>
      </c>
    </row>
    <row r="13" spans="1:11" ht="12" customHeight="1" x14ac:dyDescent="0.2">
      <c r="A13" s="2" t="str">
        <f>"Apr "&amp;RIGHT(A6,4)</f>
        <v>Apr 2025</v>
      </c>
      <c r="B13" s="11">
        <v>197491</v>
      </c>
      <c r="C13" s="11">
        <v>1220430</v>
      </c>
      <c r="D13" s="11">
        <v>1417921</v>
      </c>
      <c r="E13" s="11">
        <v>8596</v>
      </c>
      <c r="F13" s="11">
        <v>83830</v>
      </c>
      <c r="G13" s="11">
        <v>92426</v>
      </c>
      <c r="H13" s="11">
        <v>441</v>
      </c>
      <c r="I13" s="11">
        <v>18603</v>
      </c>
      <c r="J13" s="11">
        <v>19044</v>
      </c>
      <c r="K13" s="11">
        <v>1529391</v>
      </c>
    </row>
    <row r="14" spans="1:11" ht="12" customHeight="1" x14ac:dyDescent="0.2">
      <c r="A14" s="2" t="str">
        <f>"May "&amp;RIGHT(A6,4)</f>
        <v>May 2025</v>
      </c>
      <c r="B14" s="11">
        <v>179428</v>
      </c>
      <c r="C14" s="11">
        <v>1164573</v>
      </c>
      <c r="D14" s="11">
        <v>1344001</v>
      </c>
      <c r="E14" s="11">
        <v>17794</v>
      </c>
      <c r="F14" s="11">
        <v>84366</v>
      </c>
      <c r="G14" s="11">
        <v>102160</v>
      </c>
      <c r="H14" s="11">
        <v>40856</v>
      </c>
      <c r="I14" s="11">
        <v>21166</v>
      </c>
      <c r="J14" s="11">
        <v>62022</v>
      </c>
      <c r="K14" s="11">
        <v>1508183</v>
      </c>
    </row>
    <row r="15" spans="1:11" ht="12" customHeight="1" x14ac:dyDescent="0.2">
      <c r="A15" s="2" t="str">
        <f>"Jun "&amp;RIGHT(A6,4)</f>
        <v>Jun 2025</v>
      </c>
      <c r="B15" s="11">
        <v>27313</v>
      </c>
      <c r="C15" s="11">
        <v>182227</v>
      </c>
      <c r="D15" s="11">
        <v>209540</v>
      </c>
      <c r="E15" s="11">
        <v>6044</v>
      </c>
      <c r="F15" s="11">
        <v>73718</v>
      </c>
      <c r="G15" s="11">
        <v>79762</v>
      </c>
      <c r="H15" s="11">
        <v>3981</v>
      </c>
      <c r="I15" s="11">
        <v>343429</v>
      </c>
      <c r="J15" s="11">
        <v>347410</v>
      </c>
      <c r="K15" s="11">
        <v>636712</v>
      </c>
    </row>
    <row r="16" spans="1:11" ht="12" customHeight="1" x14ac:dyDescent="0.2">
      <c r="A16" s="2" t="str">
        <f>"Jul "&amp;RIGHT(A6,4)</f>
        <v>Jul 2025</v>
      </c>
      <c r="B16" s="11">
        <v>3696</v>
      </c>
      <c r="C16" s="11">
        <v>76932</v>
      </c>
      <c r="D16" s="11">
        <v>80628</v>
      </c>
      <c r="E16" s="11">
        <v>5693</v>
      </c>
      <c r="F16" s="11">
        <v>81214</v>
      </c>
      <c r="G16" s="11">
        <v>86907</v>
      </c>
      <c r="H16" s="11">
        <v>73660</v>
      </c>
      <c r="I16" s="11">
        <v>614367</v>
      </c>
      <c r="J16" s="11">
        <v>688027</v>
      </c>
      <c r="K16" s="11">
        <v>855562</v>
      </c>
    </row>
    <row r="17" spans="1:11" ht="12" customHeight="1" x14ac:dyDescent="0.2">
      <c r="A17" s="2" t="str">
        <f>"Aug "&amp;RIGHT(A6,4)</f>
        <v>Aug 2025</v>
      </c>
      <c r="B17" s="11">
        <v>67666</v>
      </c>
      <c r="C17" s="11">
        <v>379202</v>
      </c>
      <c r="D17" s="11">
        <v>446868</v>
      </c>
      <c r="E17" s="11">
        <v>6061</v>
      </c>
      <c r="F17" s="11">
        <v>52090</v>
      </c>
      <c r="G17" s="11">
        <v>58151</v>
      </c>
      <c r="H17" s="11">
        <v>26842</v>
      </c>
      <c r="I17" s="11">
        <v>204081</v>
      </c>
      <c r="J17" s="11">
        <v>230923</v>
      </c>
      <c r="K17" s="11">
        <v>735942</v>
      </c>
    </row>
    <row r="18" spans="1:11" ht="12" customHeight="1" x14ac:dyDescent="0.2">
      <c r="A18" s="2" t="str">
        <f>"Sep "&amp;RIGHT(A6,4)</f>
        <v>Sep 2025</v>
      </c>
      <c r="B18" s="11">
        <v>156820</v>
      </c>
      <c r="C18" s="11">
        <v>1291170</v>
      </c>
      <c r="D18" s="11">
        <v>1447990</v>
      </c>
      <c r="E18" s="11">
        <v>6685</v>
      </c>
      <c r="F18" s="11">
        <v>113183</v>
      </c>
      <c r="G18" s="11">
        <v>119868</v>
      </c>
      <c r="H18" s="11">
        <v>250</v>
      </c>
      <c r="I18" s="11">
        <v>21420</v>
      </c>
      <c r="J18" s="11">
        <v>21670</v>
      </c>
      <c r="K18" s="11">
        <v>1589528</v>
      </c>
    </row>
    <row r="19" spans="1:11" ht="12" customHeight="1" x14ac:dyDescent="0.2">
      <c r="A19" s="12" t="s">
        <v>55</v>
      </c>
      <c r="B19" s="13">
        <v>1670103</v>
      </c>
      <c r="C19" s="13">
        <v>11322663</v>
      </c>
      <c r="D19" s="13">
        <v>12992766</v>
      </c>
      <c r="E19" s="13">
        <v>89552</v>
      </c>
      <c r="F19" s="13">
        <v>1062430</v>
      </c>
      <c r="G19" s="13">
        <v>1151982</v>
      </c>
      <c r="H19" s="13">
        <v>149743</v>
      </c>
      <c r="I19" s="13">
        <v>1335461</v>
      </c>
      <c r="J19" s="13">
        <v>1485204</v>
      </c>
      <c r="K19" s="13">
        <v>15629952</v>
      </c>
    </row>
    <row r="20" spans="1:11" ht="12" customHeight="1" x14ac:dyDescent="0.2">
      <c r="A20" s="14" t="s">
        <v>421</v>
      </c>
      <c r="B20" s="15">
        <v>372816</v>
      </c>
      <c r="C20" s="15">
        <v>2529264</v>
      </c>
      <c r="D20" s="15">
        <v>2902080</v>
      </c>
      <c r="E20" s="15">
        <v>13540</v>
      </c>
      <c r="F20" s="15">
        <v>209121</v>
      </c>
      <c r="G20" s="15">
        <v>222661</v>
      </c>
      <c r="H20" s="15">
        <v>0</v>
      </c>
      <c r="I20" s="15">
        <v>45013</v>
      </c>
      <c r="J20" s="15">
        <v>45013</v>
      </c>
      <c r="K20" s="15">
        <v>3169754</v>
      </c>
    </row>
    <row r="21" spans="1:11" ht="12" customHeight="1" x14ac:dyDescent="0.2">
      <c r="A21" s="3" t="str">
        <f>"FY "&amp;RIGHT(A6,4)+1</f>
        <v>FY 2026</v>
      </c>
    </row>
    <row r="22" spans="1:11" ht="12" customHeight="1" x14ac:dyDescent="0.2">
      <c r="A22" s="2" t="str">
        <f>"Oct "&amp;RIGHT(A6,4)</f>
        <v>Oct 2025</v>
      </c>
      <c r="B22" s="11">
        <v>181005</v>
      </c>
      <c r="C22" s="11">
        <v>1278643</v>
      </c>
      <c r="D22" s="11">
        <v>1459648</v>
      </c>
      <c r="E22" s="11">
        <v>12286</v>
      </c>
      <c r="F22" s="11">
        <v>107923</v>
      </c>
      <c r="G22" s="11">
        <v>120209</v>
      </c>
      <c r="H22" s="11">
        <v>0</v>
      </c>
      <c r="I22" s="11">
        <v>25488</v>
      </c>
      <c r="J22" s="11">
        <v>25488</v>
      </c>
      <c r="K22" s="11">
        <v>1605345</v>
      </c>
    </row>
    <row r="23" spans="1:11" ht="12" customHeight="1" x14ac:dyDescent="0.2">
      <c r="A23" s="2" t="str">
        <f>"Nov "&amp;RIGHT(A6,4)</f>
        <v>Nov 2025</v>
      </c>
      <c r="B23" s="11">
        <v>145470</v>
      </c>
      <c r="C23" s="11">
        <v>1051314</v>
      </c>
      <c r="D23" s="11">
        <v>1196784</v>
      </c>
      <c r="E23" s="11">
        <v>6484</v>
      </c>
      <c r="F23" s="11">
        <v>132813</v>
      </c>
      <c r="G23" s="11">
        <v>139297</v>
      </c>
      <c r="H23" s="11">
        <v>0</v>
      </c>
      <c r="I23" s="11">
        <v>25844</v>
      </c>
      <c r="J23" s="11">
        <v>25844</v>
      </c>
      <c r="K23" s="11">
        <v>1361925</v>
      </c>
    </row>
    <row r="24" spans="1:11"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row>
    <row r="25" spans="1:11"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row>
    <row r="26" spans="1:11"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row>
    <row r="27" spans="1:11"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row>
    <row r="28" spans="1:11"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row>
    <row r="29" spans="1:11"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row>
    <row r="30" spans="1:11"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row>
    <row r="31" spans="1:11"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row>
    <row r="32" spans="1:11"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row>
    <row r="33" spans="1:11"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row>
    <row r="34" spans="1:11" ht="12" customHeight="1" x14ac:dyDescent="0.2">
      <c r="A34" s="12" t="s">
        <v>55</v>
      </c>
      <c r="B34" s="13">
        <v>326475</v>
      </c>
      <c r="C34" s="13">
        <v>2329957</v>
      </c>
      <c r="D34" s="13">
        <v>2656432</v>
      </c>
      <c r="E34" s="13">
        <v>18770</v>
      </c>
      <c r="F34" s="13">
        <v>240736</v>
      </c>
      <c r="G34" s="13">
        <v>259506</v>
      </c>
      <c r="H34" s="13">
        <v>0</v>
      </c>
      <c r="I34" s="13">
        <v>51332</v>
      </c>
      <c r="J34" s="13">
        <v>51332</v>
      </c>
      <c r="K34" s="13">
        <v>2967270</v>
      </c>
    </row>
    <row r="35" spans="1:11" ht="12" customHeight="1" x14ac:dyDescent="0.2">
      <c r="A35" s="14" t="str">
        <f>"Total "&amp;MID(A20,7,LEN(A20)-13)&amp;" Months"</f>
        <v>Total 2 Months</v>
      </c>
      <c r="B35" s="15">
        <v>326475</v>
      </c>
      <c r="C35" s="15">
        <v>2329957</v>
      </c>
      <c r="D35" s="15">
        <v>2656432</v>
      </c>
      <c r="E35" s="15">
        <v>18770</v>
      </c>
      <c r="F35" s="15">
        <v>240736</v>
      </c>
      <c r="G35" s="15">
        <v>259506</v>
      </c>
      <c r="H35" s="15">
        <v>0</v>
      </c>
      <c r="I35" s="15">
        <v>51332</v>
      </c>
      <c r="J35" s="15">
        <v>51332</v>
      </c>
      <c r="K35" s="15">
        <v>2967270</v>
      </c>
    </row>
    <row r="36" spans="1:11" ht="12" customHeight="1" x14ac:dyDescent="0.2">
      <c r="A36" s="76"/>
      <c r="B36" s="76"/>
      <c r="C36" s="76"/>
      <c r="D36" s="76"/>
      <c r="E36" s="76"/>
      <c r="F36" s="76"/>
      <c r="G36" s="76"/>
      <c r="H36" s="76"/>
    </row>
    <row r="37" spans="1:11" ht="69.95" customHeight="1" x14ac:dyDescent="0.2"/>
  </sheetData>
  <mergeCells count="9">
    <mergeCell ref="K3:K4"/>
    <mergeCell ref="B5:K5"/>
    <mergeCell ref="A36:H36"/>
    <mergeCell ref="A1:J1"/>
    <mergeCell ref="A2:J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83" t="s">
        <v>424</v>
      </c>
      <c r="B1" s="83"/>
      <c r="C1" s="83"/>
      <c r="D1" s="83"/>
      <c r="E1" s="83"/>
      <c r="F1" s="83"/>
      <c r="G1" s="83"/>
      <c r="H1" s="83"/>
      <c r="I1" s="73">
        <v>46066</v>
      </c>
    </row>
    <row r="2" spans="1:9" ht="12" customHeight="1" x14ac:dyDescent="0.2">
      <c r="A2" s="85" t="s">
        <v>142</v>
      </c>
      <c r="B2" s="85"/>
      <c r="C2" s="85"/>
      <c r="D2" s="85"/>
      <c r="E2" s="85"/>
      <c r="F2" s="85"/>
      <c r="G2" s="85"/>
      <c r="H2" s="85"/>
      <c r="I2" s="1"/>
    </row>
    <row r="3" spans="1:9" ht="24" customHeight="1" x14ac:dyDescent="0.2">
      <c r="A3" s="87" t="s">
        <v>50</v>
      </c>
      <c r="B3" s="82" t="s">
        <v>143</v>
      </c>
      <c r="C3" s="82"/>
      <c r="D3" s="80"/>
      <c r="E3" s="82" t="s">
        <v>144</v>
      </c>
      <c r="F3" s="82"/>
      <c r="G3" s="80"/>
      <c r="H3" s="82" t="s">
        <v>145</v>
      </c>
      <c r="I3" s="82"/>
    </row>
    <row r="4" spans="1:9" ht="24" customHeight="1" x14ac:dyDescent="0.2">
      <c r="A4" s="88"/>
      <c r="B4" s="10" t="s">
        <v>77</v>
      </c>
      <c r="C4" s="10" t="s">
        <v>79</v>
      </c>
      <c r="D4" s="10" t="s">
        <v>55</v>
      </c>
      <c r="E4" s="10" t="s">
        <v>222</v>
      </c>
      <c r="F4" s="10" t="s">
        <v>79</v>
      </c>
      <c r="G4" s="10" t="s">
        <v>223</v>
      </c>
      <c r="H4" s="10" t="s">
        <v>224</v>
      </c>
      <c r="I4" s="9" t="s">
        <v>79</v>
      </c>
    </row>
    <row r="5" spans="1:9" ht="12" customHeight="1" x14ac:dyDescent="0.2">
      <c r="A5" s="1"/>
      <c r="B5" s="76" t="str">
        <f>REPT("-",29)&amp;" Number "&amp;REPT("-",28)&amp;"   "&amp;REPT("-",30)&amp;" Dollars "&amp;REPT("-",28)&amp;"   "&amp;REPT("-",19)&amp;" Cents "&amp;REPT("-",21)</f>
        <v>----------------------------- Number ----------------------------   ------------------------------ Dollars ----------------------------   ------------------- Cents ---------------------</v>
      </c>
      <c r="C5" s="76"/>
      <c r="D5" s="76"/>
      <c r="E5" s="76"/>
      <c r="F5" s="76"/>
      <c r="G5" s="76"/>
      <c r="H5" s="76"/>
      <c r="I5" s="76"/>
    </row>
    <row r="6" spans="1:9" ht="12" customHeight="1" x14ac:dyDescent="0.2">
      <c r="A6" s="3" t="s">
        <v>420</v>
      </c>
    </row>
    <row r="7" spans="1:9" ht="12" customHeight="1" x14ac:dyDescent="0.2">
      <c r="A7" s="2" t="str">
        <f>"Oct "&amp;RIGHT(A6,4)-1</f>
        <v>Oct 2024</v>
      </c>
      <c r="B7" s="11">
        <v>212456</v>
      </c>
      <c r="C7" s="11">
        <v>1559567</v>
      </c>
      <c r="D7" s="11">
        <v>1772023</v>
      </c>
      <c r="E7" s="11">
        <v>59487.68</v>
      </c>
      <c r="F7" s="11">
        <v>421083.09</v>
      </c>
      <c r="G7" s="11">
        <v>480570.77</v>
      </c>
      <c r="H7" s="16">
        <v>28</v>
      </c>
      <c r="I7" s="16">
        <v>27</v>
      </c>
    </row>
    <row r="8" spans="1:9" ht="12" customHeight="1" x14ac:dyDescent="0.2">
      <c r="A8" s="2" t="str">
        <f>"Nov "&amp;RIGHT(A6,4)-1</f>
        <v>Nov 2024</v>
      </c>
      <c r="B8" s="11">
        <v>173900</v>
      </c>
      <c r="C8" s="11">
        <v>1223831</v>
      </c>
      <c r="D8" s="11">
        <v>1397731</v>
      </c>
      <c r="E8" s="11">
        <v>48692</v>
      </c>
      <c r="F8" s="11">
        <v>330434.37</v>
      </c>
      <c r="G8" s="11">
        <v>379126.37</v>
      </c>
      <c r="H8" s="16">
        <v>28</v>
      </c>
      <c r="I8" s="16">
        <v>27</v>
      </c>
    </row>
    <row r="9" spans="1:9" ht="12" customHeight="1" x14ac:dyDescent="0.2">
      <c r="A9" s="2" t="str">
        <f>"Dec "&amp;RIGHT(A6,4)-1</f>
        <v>Dec 2024</v>
      </c>
      <c r="B9" s="11">
        <v>155571</v>
      </c>
      <c r="C9" s="11">
        <v>1079065</v>
      </c>
      <c r="D9" s="11">
        <v>1234636</v>
      </c>
      <c r="E9" s="11">
        <v>43559.88</v>
      </c>
      <c r="F9" s="11">
        <v>291347.55</v>
      </c>
      <c r="G9" s="11">
        <v>334907.43</v>
      </c>
      <c r="H9" s="16">
        <v>28</v>
      </c>
      <c r="I9" s="16">
        <v>27</v>
      </c>
    </row>
    <row r="10" spans="1:9" ht="12" customHeight="1" x14ac:dyDescent="0.2">
      <c r="A10" s="2" t="str">
        <f>"Jan "&amp;RIGHT(A6,4)</f>
        <v>Jan 2025</v>
      </c>
      <c r="B10" s="11">
        <v>191245</v>
      </c>
      <c r="C10" s="11">
        <v>1331431</v>
      </c>
      <c r="D10" s="11">
        <v>1522676</v>
      </c>
      <c r="E10" s="11">
        <v>53548.6</v>
      </c>
      <c r="F10" s="11">
        <v>359486.37</v>
      </c>
      <c r="G10" s="11">
        <v>413034.97</v>
      </c>
      <c r="H10" s="16">
        <v>28</v>
      </c>
      <c r="I10" s="16">
        <v>27</v>
      </c>
    </row>
    <row r="11" spans="1:9" ht="12" customHeight="1" x14ac:dyDescent="0.2">
      <c r="A11" s="2" t="str">
        <f>"Feb "&amp;RIGHT(A6,4)</f>
        <v>Feb 2025</v>
      </c>
      <c r="B11" s="11">
        <v>177267</v>
      </c>
      <c r="C11" s="11">
        <v>1258530</v>
      </c>
      <c r="D11" s="11">
        <v>1435797</v>
      </c>
      <c r="E11" s="11">
        <v>49634.76</v>
      </c>
      <c r="F11" s="11">
        <v>339803.1</v>
      </c>
      <c r="G11" s="11">
        <v>389437.86</v>
      </c>
      <c r="H11" s="16">
        <v>28</v>
      </c>
      <c r="I11" s="16">
        <v>27</v>
      </c>
    </row>
    <row r="12" spans="1:9" ht="12" customHeight="1" x14ac:dyDescent="0.2">
      <c r="A12" s="2" t="str">
        <f>"Mar "&amp;RIGHT(A6,4)</f>
        <v>Mar 2025</v>
      </c>
      <c r="B12" s="11">
        <v>169642</v>
      </c>
      <c r="C12" s="11">
        <v>1242129</v>
      </c>
      <c r="D12" s="11">
        <v>1411771</v>
      </c>
      <c r="E12" s="11">
        <v>47499.76</v>
      </c>
      <c r="F12" s="11">
        <v>335374.83</v>
      </c>
      <c r="G12" s="11">
        <v>382874.59</v>
      </c>
      <c r="H12" s="16">
        <v>28</v>
      </c>
      <c r="I12" s="16">
        <v>27</v>
      </c>
    </row>
    <row r="13" spans="1:9" ht="12" customHeight="1" x14ac:dyDescent="0.2">
      <c r="A13" s="2" t="str">
        <f>"Apr "&amp;RIGHT(A6,4)</f>
        <v>Apr 2025</v>
      </c>
      <c r="B13" s="11">
        <v>206528</v>
      </c>
      <c r="C13" s="11">
        <v>1322863</v>
      </c>
      <c r="D13" s="11">
        <v>1529391</v>
      </c>
      <c r="E13" s="11">
        <v>57827.839999999997</v>
      </c>
      <c r="F13" s="11">
        <v>357173.01</v>
      </c>
      <c r="G13" s="11">
        <v>415000.85</v>
      </c>
      <c r="H13" s="16">
        <v>28</v>
      </c>
      <c r="I13" s="16">
        <v>27</v>
      </c>
    </row>
    <row r="14" spans="1:9" ht="12" customHeight="1" x14ac:dyDescent="0.2">
      <c r="A14" s="2" t="str">
        <f>"May "&amp;RIGHT(A6,4)</f>
        <v>May 2025</v>
      </c>
      <c r="B14" s="11">
        <v>238078</v>
      </c>
      <c r="C14" s="11">
        <v>1270105</v>
      </c>
      <c r="D14" s="11">
        <v>1508183</v>
      </c>
      <c r="E14" s="11">
        <v>66661.84</v>
      </c>
      <c r="F14" s="11">
        <v>342928.35</v>
      </c>
      <c r="G14" s="11">
        <v>409590.19</v>
      </c>
      <c r="H14" s="16">
        <v>28</v>
      </c>
      <c r="I14" s="16">
        <v>27</v>
      </c>
    </row>
    <row r="15" spans="1:9" ht="12" customHeight="1" x14ac:dyDescent="0.2">
      <c r="A15" s="2" t="str">
        <f>"Jun "&amp;RIGHT(A6,4)</f>
        <v>Jun 2025</v>
      </c>
      <c r="B15" s="11">
        <v>37338</v>
      </c>
      <c r="C15" s="11">
        <v>599374</v>
      </c>
      <c r="D15" s="11">
        <v>636712</v>
      </c>
      <c r="E15" s="11">
        <v>10454.64</v>
      </c>
      <c r="F15" s="11">
        <v>161830.98000000001</v>
      </c>
      <c r="G15" s="11">
        <v>172285.62</v>
      </c>
      <c r="H15" s="16">
        <v>28</v>
      </c>
      <c r="I15" s="16">
        <v>27</v>
      </c>
    </row>
    <row r="16" spans="1:9" ht="12" customHeight="1" x14ac:dyDescent="0.2">
      <c r="A16" s="2" t="str">
        <f>"Jul "&amp;RIGHT(A6,4)</f>
        <v>Jul 2025</v>
      </c>
      <c r="B16" s="11">
        <v>83049</v>
      </c>
      <c r="C16" s="11">
        <v>772513</v>
      </c>
      <c r="D16" s="11">
        <v>855562</v>
      </c>
      <c r="E16" s="11">
        <v>23046.0975</v>
      </c>
      <c r="F16" s="11">
        <v>206647.22750000001</v>
      </c>
      <c r="G16" s="11">
        <v>229693.32500000001</v>
      </c>
      <c r="H16" s="16">
        <v>27.75</v>
      </c>
      <c r="I16" s="16">
        <v>26.75</v>
      </c>
    </row>
    <row r="17" spans="1:9" ht="12" customHeight="1" x14ac:dyDescent="0.2">
      <c r="A17" s="2" t="str">
        <f>"Aug "&amp;RIGHT(A6,4)</f>
        <v>Aug 2025</v>
      </c>
      <c r="B17" s="11">
        <v>100569</v>
      </c>
      <c r="C17" s="11">
        <v>635373</v>
      </c>
      <c r="D17" s="11">
        <v>735942</v>
      </c>
      <c r="E17" s="11">
        <v>27907.897499999999</v>
      </c>
      <c r="F17" s="11">
        <v>169962.2775</v>
      </c>
      <c r="G17" s="11">
        <v>197870.17499999999</v>
      </c>
      <c r="H17" s="16">
        <v>27.75</v>
      </c>
      <c r="I17" s="16">
        <v>26.75</v>
      </c>
    </row>
    <row r="18" spans="1:9" ht="12" customHeight="1" x14ac:dyDescent="0.2">
      <c r="A18" s="2" t="str">
        <f>"Sep "&amp;RIGHT(A6,4)</f>
        <v>Sep 2025</v>
      </c>
      <c r="B18" s="11">
        <v>163755</v>
      </c>
      <c r="C18" s="11">
        <v>1425773</v>
      </c>
      <c r="D18" s="11">
        <v>1589528</v>
      </c>
      <c r="E18" s="11">
        <v>45442.012499999997</v>
      </c>
      <c r="F18" s="11">
        <v>381394.27750000003</v>
      </c>
      <c r="G18" s="11">
        <v>426836.29</v>
      </c>
      <c r="H18" s="16">
        <v>27.75</v>
      </c>
      <c r="I18" s="16">
        <v>26.75</v>
      </c>
    </row>
    <row r="19" spans="1:9" ht="12" customHeight="1" x14ac:dyDescent="0.2">
      <c r="A19" s="12" t="s">
        <v>55</v>
      </c>
      <c r="B19" s="13">
        <v>1909398</v>
      </c>
      <c r="C19" s="13">
        <v>13720554</v>
      </c>
      <c r="D19" s="13">
        <v>15629952</v>
      </c>
      <c r="E19" s="13">
        <v>533763.00749999995</v>
      </c>
      <c r="F19" s="13">
        <v>3697465.4325000001</v>
      </c>
      <c r="G19" s="13">
        <v>4231228.4400000004</v>
      </c>
      <c r="H19" s="17">
        <v>27.954499999999999</v>
      </c>
      <c r="I19" s="17">
        <v>26.948399999999999</v>
      </c>
    </row>
    <row r="20" spans="1:9" ht="12" customHeight="1" x14ac:dyDescent="0.2">
      <c r="A20" s="14" t="s">
        <v>421</v>
      </c>
      <c r="B20" s="15">
        <v>386356</v>
      </c>
      <c r="C20" s="15">
        <v>2783398</v>
      </c>
      <c r="D20" s="15">
        <v>3169754</v>
      </c>
      <c r="E20" s="15">
        <v>108179.68</v>
      </c>
      <c r="F20" s="15">
        <v>751517.46</v>
      </c>
      <c r="G20" s="15">
        <v>859697.14</v>
      </c>
      <c r="H20" s="18">
        <v>28</v>
      </c>
      <c r="I20" s="18">
        <v>27</v>
      </c>
    </row>
    <row r="21" spans="1:9" ht="12" customHeight="1" x14ac:dyDescent="0.2">
      <c r="A21" s="3" t="str">
        <f>"FY "&amp;RIGHT(A6,4)+1</f>
        <v>FY 2026</v>
      </c>
    </row>
    <row r="22" spans="1:9" ht="12" customHeight="1" x14ac:dyDescent="0.2">
      <c r="A22" s="2" t="str">
        <f>"Oct "&amp;RIGHT(A6,4)</f>
        <v>Oct 2025</v>
      </c>
      <c r="B22" s="11">
        <v>193291</v>
      </c>
      <c r="C22" s="11">
        <v>1412054</v>
      </c>
      <c r="D22" s="11">
        <v>1605345</v>
      </c>
      <c r="E22" s="11">
        <v>53638.252500000002</v>
      </c>
      <c r="F22" s="11">
        <v>377724.44500000001</v>
      </c>
      <c r="G22" s="11">
        <v>431362.69750000001</v>
      </c>
      <c r="H22" s="16">
        <v>27.75</v>
      </c>
      <c r="I22" s="16">
        <v>26.75</v>
      </c>
    </row>
    <row r="23" spans="1:9" ht="12" customHeight="1" x14ac:dyDescent="0.2">
      <c r="A23" s="2" t="str">
        <f>"Nov "&amp;RIGHT(A6,4)</f>
        <v>Nov 2025</v>
      </c>
      <c r="B23" s="11">
        <v>151954</v>
      </c>
      <c r="C23" s="11">
        <v>1209971</v>
      </c>
      <c r="D23" s="11">
        <v>1361925</v>
      </c>
      <c r="E23" s="11">
        <v>42167.235000000001</v>
      </c>
      <c r="F23" s="11">
        <v>323667.24249999999</v>
      </c>
      <c r="G23" s="11">
        <v>365834.47749999998</v>
      </c>
      <c r="H23" s="16">
        <v>27.75</v>
      </c>
      <c r="I23" s="16">
        <v>26.75</v>
      </c>
    </row>
    <row r="24" spans="1:9" ht="12" customHeight="1" x14ac:dyDescent="0.2">
      <c r="A24" s="2" t="str">
        <f>"Dec "&amp;RIGHT(A6,4)</f>
        <v>Dec 2025</v>
      </c>
      <c r="B24" s="11" t="s">
        <v>418</v>
      </c>
      <c r="C24" s="11" t="s">
        <v>418</v>
      </c>
      <c r="D24" s="11" t="s">
        <v>418</v>
      </c>
      <c r="E24" s="11" t="s">
        <v>418</v>
      </c>
      <c r="F24" s="11" t="s">
        <v>418</v>
      </c>
      <c r="G24" s="11" t="s">
        <v>418</v>
      </c>
      <c r="H24" s="16" t="s">
        <v>418</v>
      </c>
      <c r="I24" s="16" t="s">
        <v>418</v>
      </c>
    </row>
    <row r="25" spans="1:9" ht="12" customHeight="1" x14ac:dyDescent="0.2">
      <c r="A25" s="2" t="str">
        <f>"Jan "&amp;RIGHT(A6,4)+1</f>
        <v>Jan 2026</v>
      </c>
      <c r="B25" s="11" t="s">
        <v>418</v>
      </c>
      <c r="C25" s="11" t="s">
        <v>418</v>
      </c>
      <c r="D25" s="11" t="s">
        <v>418</v>
      </c>
      <c r="E25" s="11" t="s">
        <v>418</v>
      </c>
      <c r="F25" s="11" t="s">
        <v>418</v>
      </c>
      <c r="G25" s="11" t="s">
        <v>418</v>
      </c>
      <c r="H25" s="16" t="s">
        <v>418</v>
      </c>
      <c r="I25" s="16" t="s">
        <v>418</v>
      </c>
    </row>
    <row r="26" spans="1:9" ht="12" customHeight="1" x14ac:dyDescent="0.2">
      <c r="A26" s="2" t="str">
        <f>"Feb "&amp;RIGHT(A6,4)+1</f>
        <v>Feb 2026</v>
      </c>
      <c r="B26" s="11" t="s">
        <v>418</v>
      </c>
      <c r="C26" s="11" t="s">
        <v>418</v>
      </c>
      <c r="D26" s="11" t="s">
        <v>418</v>
      </c>
      <c r="E26" s="11" t="s">
        <v>418</v>
      </c>
      <c r="F26" s="11" t="s">
        <v>418</v>
      </c>
      <c r="G26" s="11" t="s">
        <v>418</v>
      </c>
      <c r="H26" s="16" t="s">
        <v>418</v>
      </c>
      <c r="I26" s="16" t="s">
        <v>418</v>
      </c>
    </row>
    <row r="27" spans="1:9" ht="12" customHeight="1" x14ac:dyDescent="0.2">
      <c r="A27" s="2" t="str">
        <f>"Mar "&amp;RIGHT(A6,4)+1</f>
        <v>Mar 2026</v>
      </c>
      <c r="B27" s="11" t="s">
        <v>418</v>
      </c>
      <c r="C27" s="11" t="s">
        <v>418</v>
      </c>
      <c r="D27" s="11" t="s">
        <v>418</v>
      </c>
      <c r="E27" s="11" t="s">
        <v>418</v>
      </c>
      <c r="F27" s="11" t="s">
        <v>418</v>
      </c>
      <c r="G27" s="11" t="s">
        <v>418</v>
      </c>
      <c r="H27" s="16" t="s">
        <v>418</v>
      </c>
      <c r="I27" s="16" t="s">
        <v>418</v>
      </c>
    </row>
    <row r="28" spans="1:9" ht="12" customHeight="1" x14ac:dyDescent="0.2">
      <c r="A28" s="2" t="str">
        <f>"Apr "&amp;RIGHT(A6,4)+1</f>
        <v>Apr 2026</v>
      </c>
      <c r="B28" s="11" t="s">
        <v>418</v>
      </c>
      <c r="C28" s="11" t="s">
        <v>418</v>
      </c>
      <c r="D28" s="11" t="s">
        <v>418</v>
      </c>
      <c r="E28" s="11" t="s">
        <v>418</v>
      </c>
      <c r="F28" s="11" t="s">
        <v>418</v>
      </c>
      <c r="G28" s="11" t="s">
        <v>418</v>
      </c>
      <c r="H28" s="16" t="s">
        <v>418</v>
      </c>
      <c r="I28" s="16" t="s">
        <v>418</v>
      </c>
    </row>
    <row r="29" spans="1:9" ht="12" customHeight="1" x14ac:dyDescent="0.2">
      <c r="A29" s="2" t="str">
        <f>"May "&amp;RIGHT(A6,4)+1</f>
        <v>May 2026</v>
      </c>
      <c r="B29" s="11" t="s">
        <v>418</v>
      </c>
      <c r="C29" s="11" t="s">
        <v>418</v>
      </c>
      <c r="D29" s="11" t="s">
        <v>418</v>
      </c>
      <c r="E29" s="11" t="s">
        <v>418</v>
      </c>
      <c r="F29" s="11" t="s">
        <v>418</v>
      </c>
      <c r="G29" s="11" t="s">
        <v>418</v>
      </c>
      <c r="H29" s="16" t="s">
        <v>418</v>
      </c>
      <c r="I29" s="16" t="s">
        <v>418</v>
      </c>
    </row>
    <row r="30" spans="1:9" ht="12" customHeight="1" x14ac:dyDescent="0.2">
      <c r="A30" s="2" t="str">
        <f>"Jun "&amp;RIGHT(A6,4)+1</f>
        <v>Jun 2026</v>
      </c>
      <c r="B30" s="11" t="s">
        <v>418</v>
      </c>
      <c r="C30" s="11" t="s">
        <v>418</v>
      </c>
      <c r="D30" s="11" t="s">
        <v>418</v>
      </c>
      <c r="E30" s="11" t="s">
        <v>418</v>
      </c>
      <c r="F30" s="11" t="s">
        <v>418</v>
      </c>
      <c r="G30" s="11" t="s">
        <v>418</v>
      </c>
      <c r="H30" s="16" t="s">
        <v>418</v>
      </c>
      <c r="I30" s="16" t="s">
        <v>418</v>
      </c>
    </row>
    <row r="31" spans="1:9" ht="12" customHeight="1" x14ac:dyDescent="0.2">
      <c r="A31" s="2" t="str">
        <f>"Jul "&amp;RIGHT(A6,4)+1</f>
        <v>Jul 2026</v>
      </c>
      <c r="B31" s="11" t="s">
        <v>418</v>
      </c>
      <c r="C31" s="11" t="s">
        <v>418</v>
      </c>
      <c r="D31" s="11" t="s">
        <v>418</v>
      </c>
      <c r="E31" s="11" t="s">
        <v>418</v>
      </c>
      <c r="F31" s="11" t="s">
        <v>418</v>
      </c>
      <c r="G31" s="11" t="s">
        <v>418</v>
      </c>
      <c r="H31" s="16" t="s">
        <v>418</v>
      </c>
      <c r="I31" s="16" t="s">
        <v>418</v>
      </c>
    </row>
    <row r="32" spans="1:9" ht="12" customHeight="1" x14ac:dyDescent="0.2">
      <c r="A32" s="2" t="str">
        <f>"Aug "&amp;RIGHT(A6,4)+1</f>
        <v>Aug 2026</v>
      </c>
      <c r="B32" s="11" t="s">
        <v>418</v>
      </c>
      <c r="C32" s="11" t="s">
        <v>418</v>
      </c>
      <c r="D32" s="11" t="s">
        <v>418</v>
      </c>
      <c r="E32" s="11" t="s">
        <v>418</v>
      </c>
      <c r="F32" s="11" t="s">
        <v>418</v>
      </c>
      <c r="G32" s="11" t="s">
        <v>418</v>
      </c>
      <c r="H32" s="16" t="s">
        <v>418</v>
      </c>
      <c r="I32" s="16" t="s">
        <v>418</v>
      </c>
    </row>
    <row r="33" spans="1:9" ht="12" customHeight="1" x14ac:dyDescent="0.2">
      <c r="A33" s="2" t="str">
        <f>"Sep "&amp;RIGHT(A6,4)+1</f>
        <v>Sep 2026</v>
      </c>
      <c r="B33" s="11" t="s">
        <v>418</v>
      </c>
      <c r="C33" s="11" t="s">
        <v>418</v>
      </c>
      <c r="D33" s="11" t="s">
        <v>418</v>
      </c>
      <c r="E33" s="11" t="s">
        <v>418</v>
      </c>
      <c r="F33" s="11" t="s">
        <v>418</v>
      </c>
      <c r="G33" s="11" t="s">
        <v>418</v>
      </c>
      <c r="H33" s="16" t="s">
        <v>418</v>
      </c>
      <c r="I33" s="16" t="s">
        <v>418</v>
      </c>
    </row>
    <row r="34" spans="1:9" ht="12" customHeight="1" x14ac:dyDescent="0.2">
      <c r="A34" s="12" t="s">
        <v>55</v>
      </c>
      <c r="B34" s="13">
        <v>345245</v>
      </c>
      <c r="C34" s="13">
        <v>2622025</v>
      </c>
      <c r="D34" s="13">
        <v>2967270</v>
      </c>
      <c r="E34" s="13">
        <v>95805.487500000003</v>
      </c>
      <c r="F34" s="13">
        <v>701391.6875</v>
      </c>
      <c r="G34" s="13">
        <v>797197.17500000005</v>
      </c>
      <c r="H34" s="17">
        <v>27.75</v>
      </c>
      <c r="I34" s="17">
        <v>26.75</v>
      </c>
    </row>
    <row r="35" spans="1:9" ht="12" customHeight="1" x14ac:dyDescent="0.2">
      <c r="A35" s="14" t="str">
        <f>"Total "&amp;MID(A20,7,LEN(A20)-13)&amp;" Months"</f>
        <v>Total 2 Months</v>
      </c>
      <c r="B35" s="15">
        <v>345245</v>
      </c>
      <c r="C35" s="15">
        <v>2622025</v>
      </c>
      <c r="D35" s="15">
        <v>2967270</v>
      </c>
      <c r="E35" s="15">
        <v>95805.487500000003</v>
      </c>
      <c r="F35" s="15">
        <v>701391.6875</v>
      </c>
      <c r="G35" s="15">
        <v>797197.17500000005</v>
      </c>
      <c r="H35" s="18">
        <v>27.75</v>
      </c>
      <c r="I35" s="18">
        <v>26.75</v>
      </c>
    </row>
    <row r="36" spans="1:9" ht="12" customHeight="1" x14ac:dyDescent="0.2">
      <c r="A36" s="76"/>
      <c r="B36" s="76"/>
      <c r="C36" s="76"/>
      <c r="D36" s="76"/>
      <c r="E36" s="76"/>
      <c r="F36" s="76"/>
      <c r="G36" s="76"/>
      <c r="H36" s="76"/>
      <c r="I36" s="76"/>
    </row>
    <row r="37" spans="1:9" ht="69.95" customHeight="1" x14ac:dyDescent="0.2">
      <c r="A37" s="78" t="s">
        <v>146</v>
      </c>
      <c r="B37" s="78"/>
      <c r="C37" s="78"/>
      <c r="D37" s="78"/>
      <c r="E37" s="78"/>
      <c r="F37" s="78"/>
      <c r="G37" s="78"/>
      <c r="H37" s="78"/>
      <c r="I37" s="78"/>
    </row>
  </sheetData>
  <mergeCells count="9">
    <mergeCell ref="B5:I5"/>
    <mergeCell ref="A36:I36"/>
    <mergeCell ref="A37:I37"/>
    <mergeCell ref="A1:H1"/>
    <mergeCell ref="A2:H2"/>
    <mergeCell ref="A3:A4"/>
    <mergeCell ref="B3:D3"/>
    <mergeCell ref="E3:G3"/>
    <mergeCell ref="H3:I3"/>
  </mergeCells>
  <phoneticPr fontId="0" type="noConversion"/>
  <pageMargins left="0.75" right="0.5" top="0.75" bottom="0.5" header="0.5" footer="0.25"/>
  <pageSetup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pageSetUpPr fitToPage="1"/>
  </sheetPr>
  <dimension ref="A1:N44"/>
  <sheetViews>
    <sheetView showGridLines="0" zoomScaleNormal="100" workbookViewId="0">
      <selection sqref="A1:J1"/>
    </sheetView>
  </sheetViews>
  <sheetFormatPr defaultRowHeight="12.75" x14ac:dyDescent="0.2"/>
  <cols>
    <col min="1" max="1" width="11.42578125" customWidth="1"/>
    <col min="2" max="6" width="11.28515625" customWidth="1"/>
    <col min="7" max="7" width="12.42578125" customWidth="1"/>
    <col min="8" max="9" width="11.28515625" customWidth="1"/>
    <col min="10" max="11" width="11.42578125" customWidth="1"/>
  </cols>
  <sheetData>
    <row r="1" spans="1:11" ht="12" customHeight="1" x14ac:dyDescent="0.2">
      <c r="A1" s="83" t="s">
        <v>423</v>
      </c>
      <c r="B1" s="83"/>
      <c r="C1" s="83"/>
      <c r="D1" s="83"/>
      <c r="E1" s="83"/>
      <c r="F1" s="83"/>
      <c r="G1" s="83"/>
      <c r="H1" s="83"/>
      <c r="I1" s="83"/>
      <c r="J1" s="83"/>
      <c r="K1" s="73">
        <v>46066</v>
      </c>
    </row>
    <row r="2" spans="1:11" ht="12" customHeight="1" x14ac:dyDescent="0.2">
      <c r="A2" s="85" t="s">
        <v>147</v>
      </c>
      <c r="B2" s="85"/>
      <c r="C2" s="85"/>
      <c r="D2" s="85"/>
      <c r="E2" s="85"/>
      <c r="F2" s="85"/>
      <c r="G2" s="85"/>
      <c r="H2" s="85"/>
      <c r="I2" s="85"/>
      <c r="J2" s="85"/>
      <c r="K2" s="1"/>
    </row>
    <row r="3" spans="1:11" ht="24" customHeight="1" x14ac:dyDescent="0.2">
      <c r="A3" s="87" t="s">
        <v>50</v>
      </c>
      <c r="B3" s="82" t="s">
        <v>193</v>
      </c>
      <c r="C3" s="82"/>
      <c r="D3" s="82"/>
      <c r="E3" s="80"/>
      <c r="F3" s="82" t="s">
        <v>148</v>
      </c>
      <c r="G3" s="82"/>
      <c r="H3" s="82"/>
      <c r="I3" s="80"/>
      <c r="J3" s="82" t="s">
        <v>149</v>
      </c>
      <c r="K3" s="82"/>
    </row>
    <row r="4" spans="1:11" ht="45" customHeight="1" x14ac:dyDescent="0.2">
      <c r="A4" s="88"/>
      <c r="B4" s="10" t="s">
        <v>150</v>
      </c>
      <c r="C4" s="10" t="s">
        <v>151</v>
      </c>
      <c r="D4" s="10" t="s">
        <v>152</v>
      </c>
      <c r="E4" s="10" t="s">
        <v>55</v>
      </c>
      <c r="F4" s="10" t="s">
        <v>329</v>
      </c>
      <c r="G4" s="10" t="s">
        <v>331</v>
      </c>
      <c r="H4" s="10" t="s">
        <v>330</v>
      </c>
      <c r="I4" s="10" t="s">
        <v>337</v>
      </c>
      <c r="J4" s="10" t="s">
        <v>153</v>
      </c>
      <c r="K4" s="9" t="s">
        <v>332</v>
      </c>
    </row>
    <row r="5" spans="1:11" ht="12" customHeight="1" x14ac:dyDescent="0.2">
      <c r="A5" s="1"/>
      <c r="B5" s="76" t="str">
        <f>REPT("-",42)&amp;" Number "&amp;REPT("-",39)&amp;"   "&amp;REPT("-",52)&amp;" Dollars "&amp;REPT("-",58)</f>
        <v>------------------------------------------ Number ---------------------------------------   ---------------------------------------------------- Dollars ----------------------------------------------------------</v>
      </c>
      <c r="C5" s="76"/>
      <c r="D5" s="76"/>
      <c r="E5" s="76"/>
      <c r="F5" s="76"/>
      <c r="G5" s="76"/>
      <c r="H5" s="76"/>
      <c r="I5" s="76"/>
      <c r="J5" s="76"/>
      <c r="K5" s="76"/>
    </row>
    <row r="6" spans="1:11" ht="12" customHeight="1" x14ac:dyDescent="0.2">
      <c r="A6" s="3" t="s">
        <v>420</v>
      </c>
    </row>
    <row r="7" spans="1:11" ht="12" customHeight="1" x14ac:dyDescent="0.2">
      <c r="A7" s="2" t="str">
        <f>"Oct "&amp;RIGHT(A6,4)-1</f>
        <v>Oct 2024</v>
      </c>
      <c r="B7" s="11">
        <v>1565387</v>
      </c>
      <c r="C7" s="11">
        <v>1520718</v>
      </c>
      <c r="D7" s="11">
        <v>3821642</v>
      </c>
      <c r="E7" s="11">
        <v>6907747</v>
      </c>
      <c r="F7" s="11">
        <v>413038171</v>
      </c>
      <c r="G7" s="11" t="s">
        <v>418</v>
      </c>
      <c r="H7" s="11" t="s">
        <v>418</v>
      </c>
      <c r="I7" s="11">
        <v>1206213802</v>
      </c>
      <c r="J7" s="16">
        <v>59.793500000000002</v>
      </c>
      <c r="K7" s="16" t="s">
        <v>418</v>
      </c>
    </row>
    <row r="8" spans="1:11" ht="12" customHeight="1" x14ac:dyDescent="0.2">
      <c r="A8" s="2" t="str">
        <f>"Nov "&amp;RIGHT(A6,4)-1</f>
        <v>Nov 2024</v>
      </c>
      <c r="B8" s="11">
        <v>1536366</v>
      </c>
      <c r="C8" s="11">
        <v>1494928</v>
      </c>
      <c r="D8" s="11">
        <v>3798027</v>
      </c>
      <c r="E8" s="11">
        <v>6829321</v>
      </c>
      <c r="F8" s="11">
        <v>430702774</v>
      </c>
      <c r="G8" s="11" t="s">
        <v>418</v>
      </c>
      <c r="H8" s="11" t="s">
        <v>418</v>
      </c>
      <c r="I8" s="11">
        <v>602549536</v>
      </c>
      <c r="J8" s="16">
        <v>63.066699999999997</v>
      </c>
      <c r="K8" s="16" t="s">
        <v>418</v>
      </c>
    </row>
    <row r="9" spans="1:11" ht="12" customHeight="1" x14ac:dyDescent="0.2">
      <c r="A9" s="2" t="str">
        <f>"Dec "&amp;RIGHT(A6,4)-1</f>
        <v>Dec 2024</v>
      </c>
      <c r="B9" s="11">
        <v>1515356</v>
      </c>
      <c r="C9" s="11">
        <v>1485770</v>
      </c>
      <c r="D9" s="11">
        <v>3783609</v>
      </c>
      <c r="E9" s="11">
        <v>6784735</v>
      </c>
      <c r="F9" s="11">
        <v>445707504</v>
      </c>
      <c r="G9" s="11" t="s">
        <v>418</v>
      </c>
      <c r="H9" s="11">
        <v>4844115</v>
      </c>
      <c r="I9" s="11">
        <v>589162321</v>
      </c>
      <c r="J9" s="16">
        <v>65.692700000000002</v>
      </c>
      <c r="K9" s="16" t="s">
        <v>418</v>
      </c>
    </row>
    <row r="10" spans="1:11" ht="12" customHeight="1" x14ac:dyDescent="0.2">
      <c r="A10" s="2" t="str">
        <f>"Jan "&amp;RIGHT(A6,4)</f>
        <v>Jan 2025</v>
      </c>
      <c r="B10" s="11">
        <v>1528557</v>
      </c>
      <c r="C10" s="11">
        <v>1497342</v>
      </c>
      <c r="D10" s="11">
        <v>3796977</v>
      </c>
      <c r="E10" s="11">
        <v>6822876</v>
      </c>
      <c r="F10" s="11">
        <v>434936290</v>
      </c>
      <c r="G10" s="11" t="s">
        <v>418</v>
      </c>
      <c r="H10" s="11" t="s">
        <v>418</v>
      </c>
      <c r="I10" s="11">
        <v>593956561.66670001</v>
      </c>
      <c r="J10" s="16">
        <v>63.7468</v>
      </c>
      <c r="K10" s="16" t="s">
        <v>418</v>
      </c>
    </row>
    <row r="11" spans="1:11" ht="12" customHeight="1" x14ac:dyDescent="0.2">
      <c r="A11" s="2" t="str">
        <f>"Feb "&amp;RIGHT(A6,4)</f>
        <v>Feb 2025</v>
      </c>
      <c r="B11" s="11">
        <v>1521457</v>
      </c>
      <c r="C11" s="11">
        <v>1488312</v>
      </c>
      <c r="D11" s="11">
        <v>3792406</v>
      </c>
      <c r="E11" s="11">
        <v>6802175</v>
      </c>
      <c r="F11" s="11">
        <v>436798298</v>
      </c>
      <c r="G11" s="11" t="s">
        <v>418</v>
      </c>
      <c r="H11" s="11" t="s">
        <v>418</v>
      </c>
      <c r="I11" s="11">
        <v>567254673.33329999</v>
      </c>
      <c r="J11" s="16">
        <v>64.214500000000001</v>
      </c>
      <c r="K11" s="16" t="s">
        <v>418</v>
      </c>
    </row>
    <row r="12" spans="1:11" ht="12" customHeight="1" x14ac:dyDescent="0.2">
      <c r="A12" s="2" t="str">
        <f>"Mar "&amp;RIGHT(A6,4)</f>
        <v>Mar 2025</v>
      </c>
      <c r="B12" s="11">
        <v>1533978</v>
      </c>
      <c r="C12" s="11">
        <v>1491809</v>
      </c>
      <c r="D12" s="11">
        <v>3825049</v>
      </c>
      <c r="E12" s="11">
        <v>6850836</v>
      </c>
      <c r="F12" s="11">
        <v>447869601</v>
      </c>
      <c r="G12" s="11" t="s">
        <v>418</v>
      </c>
      <c r="H12" s="11">
        <v>-135696</v>
      </c>
      <c r="I12" s="11">
        <v>575539848</v>
      </c>
      <c r="J12" s="16">
        <v>65.374399999999994</v>
      </c>
      <c r="K12" s="16" t="s">
        <v>418</v>
      </c>
    </row>
    <row r="13" spans="1:11" ht="12" customHeight="1" x14ac:dyDescent="0.2">
      <c r="A13" s="2" t="str">
        <f>"Apr "&amp;RIGHT(A6,4)</f>
        <v>Apr 2025</v>
      </c>
      <c r="B13" s="11">
        <v>1542915</v>
      </c>
      <c r="C13" s="11">
        <v>1493905</v>
      </c>
      <c r="D13" s="11">
        <v>3840395</v>
      </c>
      <c r="E13" s="11">
        <v>6877215</v>
      </c>
      <c r="F13" s="11">
        <v>464813035</v>
      </c>
      <c r="G13" s="11" t="s">
        <v>418</v>
      </c>
      <c r="H13" s="11" t="s">
        <v>418</v>
      </c>
      <c r="I13" s="11">
        <v>605515166</v>
      </c>
      <c r="J13" s="16">
        <v>67.587400000000002</v>
      </c>
      <c r="K13" s="16" t="s">
        <v>418</v>
      </c>
    </row>
    <row r="14" spans="1:11" ht="12" customHeight="1" x14ac:dyDescent="0.2">
      <c r="A14" s="2" t="str">
        <f>"May "&amp;RIGHT(A6,4)</f>
        <v>May 2025</v>
      </c>
      <c r="B14" s="11">
        <v>1546227</v>
      </c>
      <c r="C14" s="11">
        <v>1493040</v>
      </c>
      <c r="D14" s="11">
        <v>3855343</v>
      </c>
      <c r="E14" s="11">
        <v>6894610</v>
      </c>
      <c r="F14" s="11">
        <v>451053737</v>
      </c>
      <c r="G14" s="11" t="s">
        <v>418</v>
      </c>
      <c r="H14" s="11" t="s">
        <v>418</v>
      </c>
      <c r="I14" s="11">
        <v>577905394</v>
      </c>
      <c r="J14" s="16">
        <v>65.421199999999999</v>
      </c>
      <c r="K14" s="16" t="s">
        <v>418</v>
      </c>
    </row>
    <row r="15" spans="1:11" ht="12" customHeight="1" x14ac:dyDescent="0.2">
      <c r="A15" s="2" t="str">
        <f>"Jun "&amp;RIGHT(A6,4)</f>
        <v>Jun 2025</v>
      </c>
      <c r="B15" s="11">
        <v>1539355</v>
      </c>
      <c r="C15" s="11">
        <v>1484521</v>
      </c>
      <c r="D15" s="11">
        <v>3859324</v>
      </c>
      <c r="E15" s="11">
        <v>6883200</v>
      </c>
      <c r="F15" s="11">
        <v>441368182</v>
      </c>
      <c r="G15" s="11" t="s">
        <v>418</v>
      </c>
      <c r="H15" s="11">
        <v>687452</v>
      </c>
      <c r="I15" s="11">
        <v>591365954</v>
      </c>
      <c r="J15" s="16">
        <v>64.122500000000002</v>
      </c>
      <c r="K15" s="16" t="s">
        <v>418</v>
      </c>
    </row>
    <row r="16" spans="1:11" ht="12" customHeight="1" x14ac:dyDescent="0.2">
      <c r="A16" s="2" t="str">
        <f>"Jul "&amp;RIGHT(A6,4)</f>
        <v>Jul 2025</v>
      </c>
      <c r="B16" s="11">
        <v>1547481</v>
      </c>
      <c r="C16" s="11">
        <v>1493323</v>
      </c>
      <c r="D16" s="11">
        <v>3882522</v>
      </c>
      <c r="E16" s="11">
        <v>6923326</v>
      </c>
      <c r="F16" s="11">
        <v>449208922</v>
      </c>
      <c r="G16" s="11" t="s">
        <v>418</v>
      </c>
      <c r="H16" s="11" t="s">
        <v>418</v>
      </c>
      <c r="I16" s="11">
        <v>585387105</v>
      </c>
      <c r="J16" s="16">
        <v>64.883399999999995</v>
      </c>
      <c r="K16" s="16" t="s">
        <v>418</v>
      </c>
    </row>
    <row r="17" spans="1:11" ht="12" customHeight="1" x14ac:dyDescent="0.2">
      <c r="A17" s="2" t="str">
        <f>"Aug "&amp;RIGHT(A6,4)</f>
        <v>Aug 2025</v>
      </c>
      <c r="B17" s="11">
        <v>1537615</v>
      </c>
      <c r="C17" s="11">
        <v>1480860</v>
      </c>
      <c r="D17" s="11">
        <v>3877063</v>
      </c>
      <c r="E17" s="11">
        <v>6895538</v>
      </c>
      <c r="F17" s="11">
        <v>451543866</v>
      </c>
      <c r="G17" s="11" t="s">
        <v>418</v>
      </c>
      <c r="H17" s="11" t="s">
        <v>418</v>
      </c>
      <c r="I17" s="11">
        <v>575305068</v>
      </c>
      <c r="J17" s="16">
        <v>65.483500000000006</v>
      </c>
      <c r="K17" s="16" t="s">
        <v>418</v>
      </c>
    </row>
    <row r="18" spans="1:11" ht="12" customHeight="1" x14ac:dyDescent="0.2">
      <c r="A18" s="2" t="str">
        <f>"Sep "&amp;RIGHT(A6,4)</f>
        <v>Sep 2025</v>
      </c>
      <c r="B18" s="11">
        <v>1537505</v>
      </c>
      <c r="C18" s="11">
        <v>1479789</v>
      </c>
      <c r="D18" s="11">
        <v>3904261</v>
      </c>
      <c r="E18" s="11">
        <v>6921555</v>
      </c>
      <c r="F18" s="11">
        <v>471796554</v>
      </c>
      <c r="G18" s="11" t="s">
        <v>418</v>
      </c>
      <c r="H18" s="11">
        <v>84823119</v>
      </c>
      <c r="I18" s="11">
        <v>691035604</v>
      </c>
      <c r="J18" s="16">
        <v>68.163399999999996</v>
      </c>
      <c r="K18" s="16" t="s">
        <v>418</v>
      </c>
    </row>
    <row r="19" spans="1:11" ht="12" customHeight="1" x14ac:dyDescent="0.2">
      <c r="A19" s="12" t="s">
        <v>55</v>
      </c>
      <c r="B19" s="13">
        <v>1537683.25</v>
      </c>
      <c r="C19" s="13">
        <v>1492026.4166999999</v>
      </c>
      <c r="D19" s="13">
        <v>3836384.8333000001</v>
      </c>
      <c r="E19" s="13">
        <v>6866094.5</v>
      </c>
      <c r="F19" s="13">
        <v>5338836934</v>
      </c>
      <c r="G19" s="13">
        <v>2324879585</v>
      </c>
      <c r="H19" s="13">
        <v>90218990</v>
      </c>
      <c r="I19" s="13">
        <v>7761191033</v>
      </c>
      <c r="J19" s="17">
        <v>64.7971</v>
      </c>
      <c r="K19" s="17">
        <v>28.216899999999999</v>
      </c>
    </row>
    <row r="20" spans="1:11" ht="12" customHeight="1" x14ac:dyDescent="0.2">
      <c r="A20" s="14" t="s">
        <v>421</v>
      </c>
      <c r="B20" s="15">
        <v>1550876.5</v>
      </c>
      <c r="C20" s="15">
        <v>1507823</v>
      </c>
      <c r="D20" s="15">
        <v>3809834.5</v>
      </c>
      <c r="E20" s="15">
        <v>6868534</v>
      </c>
      <c r="F20" s="15">
        <v>843740945</v>
      </c>
      <c r="G20" s="15">
        <v>965022393</v>
      </c>
      <c r="H20" s="15" t="s">
        <v>418</v>
      </c>
      <c r="I20" s="15">
        <v>1808763338</v>
      </c>
      <c r="J20" s="18">
        <v>61.420699999999997</v>
      </c>
      <c r="K20" s="18">
        <v>70.249499999999998</v>
      </c>
    </row>
    <row r="21" spans="1:11" ht="12" customHeight="1" x14ac:dyDescent="0.2">
      <c r="A21" s="3" t="str">
        <f>"FY "&amp;RIGHT(A6,4)+1</f>
        <v>FY 2026</v>
      </c>
    </row>
    <row r="22" spans="1:11" ht="12" customHeight="1" x14ac:dyDescent="0.2">
      <c r="A22" s="2" t="str">
        <f>"Oct "&amp;RIGHT(A6,4)</f>
        <v>Oct 2025</v>
      </c>
      <c r="B22" s="11">
        <v>1529967</v>
      </c>
      <c r="C22" s="11">
        <v>1479600</v>
      </c>
      <c r="D22" s="11">
        <v>3899483</v>
      </c>
      <c r="E22" s="11">
        <v>6909050</v>
      </c>
      <c r="F22" s="11">
        <v>375162381</v>
      </c>
      <c r="G22" s="11" t="s">
        <v>418</v>
      </c>
      <c r="H22" s="11" t="s">
        <v>418</v>
      </c>
      <c r="I22" s="11">
        <v>1145267927</v>
      </c>
      <c r="J22" s="16">
        <v>54.3001</v>
      </c>
      <c r="K22" s="16" t="s">
        <v>418</v>
      </c>
    </row>
    <row r="23" spans="1:11" ht="12" customHeight="1" x14ac:dyDescent="0.2">
      <c r="A23" s="2" t="str">
        <f>"Nov "&amp;RIGHT(A6,4)</f>
        <v>Nov 2025</v>
      </c>
      <c r="B23" s="11">
        <v>1477726</v>
      </c>
      <c r="C23" s="11">
        <v>1435285</v>
      </c>
      <c r="D23" s="11">
        <v>3839127</v>
      </c>
      <c r="E23" s="11">
        <v>6752138</v>
      </c>
      <c r="F23" s="11">
        <v>433234637</v>
      </c>
      <c r="G23" s="11" t="s">
        <v>418</v>
      </c>
      <c r="H23" s="11" t="s">
        <v>418</v>
      </c>
      <c r="I23" s="11">
        <v>594687986</v>
      </c>
      <c r="J23" s="16">
        <v>64.162599999999998</v>
      </c>
      <c r="K23" s="16" t="s">
        <v>418</v>
      </c>
    </row>
    <row r="24" spans="1:11" ht="12" customHeight="1" x14ac:dyDescent="0.2">
      <c r="A24" s="2" t="str">
        <f>"Dec "&amp;RIGHT(A6,4)</f>
        <v>Dec 2025</v>
      </c>
      <c r="B24" s="11" t="s">
        <v>418</v>
      </c>
      <c r="C24" s="11" t="s">
        <v>418</v>
      </c>
      <c r="D24" s="11" t="s">
        <v>418</v>
      </c>
      <c r="E24" s="11" t="s">
        <v>418</v>
      </c>
      <c r="F24" s="11" t="s">
        <v>418</v>
      </c>
      <c r="G24" s="11" t="s">
        <v>418</v>
      </c>
      <c r="H24" s="11" t="s">
        <v>418</v>
      </c>
      <c r="I24" s="11" t="s">
        <v>418</v>
      </c>
      <c r="J24" s="16" t="s">
        <v>418</v>
      </c>
      <c r="K24" s="16" t="s">
        <v>418</v>
      </c>
    </row>
    <row r="25" spans="1:11" ht="12" customHeight="1" x14ac:dyDescent="0.2">
      <c r="A25" s="2" t="str">
        <f>"Jan "&amp;RIGHT(A6,4)+1</f>
        <v>Jan 2026</v>
      </c>
      <c r="B25" s="11" t="s">
        <v>418</v>
      </c>
      <c r="C25" s="11" t="s">
        <v>418</v>
      </c>
      <c r="D25" s="11" t="s">
        <v>418</v>
      </c>
      <c r="E25" s="11" t="s">
        <v>418</v>
      </c>
      <c r="F25" s="11" t="s">
        <v>418</v>
      </c>
      <c r="G25" s="11" t="s">
        <v>418</v>
      </c>
      <c r="H25" s="11" t="s">
        <v>418</v>
      </c>
      <c r="I25" s="11" t="s">
        <v>418</v>
      </c>
      <c r="J25" s="16" t="s">
        <v>418</v>
      </c>
      <c r="K25" s="16" t="s">
        <v>418</v>
      </c>
    </row>
    <row r="26" spans="1:11" ht="12" customHeight="1" x14ac:dyDescent="0.2">
      <c r="A26" s="2" t="str">
        <f>"Feb "&amp;RIGHT(A6,4)+1</f>
        <v>Feb 2026</v>
      </c>
      <c r="B26" s="11" t="s">
        <v>418</v>
      </c>
      <c r="C26" s="11" t="s">
        <v>418</v>
      </c>
      <c r="D26" s="11" t="s">
        <v>418</v>
      </c>
      <c r="E26" s="11" t="s">
        <v>418</v>
      </c>
      <c r="F26" s="11" t="s">
        <v>418</v>
      </c>
      <c r="G26" s="11" t="s">
        <v>418</v>
      </c>
      <c r="H26" s="11" t="s">
        <v>418</v>
      </c>
      <c r="I26" s="11" t="s">
        <v>418</v>
      </c>
      <c r="J26" s="16" t="s">
        <v>418</v>
      </c>
      <c r="K26" s="16" t="s">
        <v>418</v>
      </c>
    </row>
    <row r="27" spans="1:11" ht="12" customHeight="1" x14ac:dyDescent="0.2">
      <c r="A27" s="2" t="str">
        <f>"Mar "&amp;RIGHT(A6,4)+1</f>
        <v>Mar 2026</v>
      </c>
      <c r="B27" s="11" t="s">
        <v>418</v>
      </c>
      <c r="C27" s="11" t="s">
        <v>418</v>
      </c>
      <c r="D27" s="11" t="s">
        <v>418</v>
      </c>
      <c r="E27" s="11" t="s">
        <v>418</v>
      </c>
      <c r="F27" s="11" t="s">
        <v>418</v>
      </c>
      <c r="G27" s="11" t="s">
        <v>418</v>
      </c>
      <c r="H27" s="11" t="s">
        <v>418</v>
      </c>
      <c r="I27" s="11" t="s">
        <v>418</v>
      </c>
      <c r="J27" s="16" t="s">
        <v>418</v>
      </c>
      <c r="K27" s="16" t="s">
        <v>418</v>
      </c>
    </row>
    <row r="28" spans="1:11" ht="12" customHeight="1" x14ac:dyDescent="0.2">
      <c r="A28" s="2" t="str">
        <f>"Apr "&amp;RIGHT(A6,4)+1</f>
        <v>Apr 2026</v>
      </c>
      <c r="B28" s="11" t="s">
        <v>418</v>
      </c>
      <c r="C28" s="11" t="s">
        <v>418</v>
      </c>
      <c r="D28" s="11" t="s">
        <v>418</v>
      </c>
      <c r="E28" s="11" t="s">
        <v>418</v>
      </c>
      <c r="F28" s="11" t="s">
        <v>418</v>
      </c>
      <c r="G28" s="11" t="s">
        <v>418</v>
      </c>
      <c r="H28" s="11" t="s">
        <v>418</v>
      </c>
      <c r="I28" s="11" t="s">
        <v>418</v>
      </c>
      <c r="J28" s="16" t="s">
        <v>418</v>
      </c>
      <c r="K28" s="16" t="s">
        <v>418</v>
      </c>
    </row>
    <row r="29" spans="1:11" ht="12" customHeight="1" x14ac:dyDescent="0.2">
      <c r="A29" s="2" t="str">
        <f>"May "&amp;RIGHT(A6,4)+1</f>
        <v>May 2026</v>
      </c>
      <c r="B29" s="11" t="s">
        <v>418</v>
      </c>
      <c r="C29" s="11" t="s">
        <v>418</v>
      </c>
      <c r="D29" s="11" t="s">
        <v>418</v>
      </c>
      <c r="E29" s="11" t="s">
        <v>418</v>
      </c>
      <c r="F29" s="11" t="s">
        <v>418</v>
      </c>
      <c r="G29" s="11" t="s">
        <v>418</v>
      </c>
      <c r="H29" s="11" t="s">
        <v>418</v>
      </c>
      <c r="I29" s="11" t="s">
        <v>418</v>
      </c>
      <c r="J29" s="16" t="s">
        <v>418</v>
      </c>
      <c r="K29" s="16" t="s">
        <v>418</v>
      </c>
    </row>
    <row r="30" spans="1:11" ht="12" customHeight="1" x14ac:dyDescent="0.2">
      <c r="A30" s="2" t="str">
        <f>"Jun "&amp;RIGHT(A6,4)+1</f>
        <v>Jun 2026</v>
      </c>
      <c r="B30" s="11" t="s">
        <v>418</v>
      </c>
      <c r="C30" s="11" t="s">
        <v>418</v>
      </c>
      <c r="D30" s="11" t="s">
        <v>418</v>
      </c>
      <c r="E30" s="11" t="s">
        <v>418</v>
      </c>
      <c r="F30" s="11" t="s">
        <v>418</v>
      </c>
      <c r="G30" s="11" t="s">
        <v>418</v>
      </c>
      <c r="H30" s="11" t="s">
        <v>418</v>
      </c>
      <c r="I30" s="11" t="s">
        <v>418</v>
      </c>
      <c r="J30" s="16" t="s">
        <v>418</v>
      </c>
      <c r="K30" s="16" t="s">
        <v>418</v>
      </c>
    </row>
    <row r="31" spans="1:11" ht="12" customHeight="1" x14ac:dyDescent="0.2">
      <c r="A31" s="2" t="str">
        <f>"Jul "&amp;RIGHT(A6,4)+1</f>
        <v>Jul 2026</v>
      </c>
      <c r="B31" s="11" t="s">
        <v>418</v>
      </c>
      <c r="C31" s="11" t="s">
        <v>418</v>
      </c>
      <c r="D31" s="11" t="s">
        <v>418</v>
      </c>
      <c r="E31" s="11" t="s">
        <v>418</v>
      </c>
      <c r="F31" s="11" t="s">
        <v>418</v>
      </c>
      <c r="G31" s="11" t="s">
        <v>418</v>
      </c>
      <c r="H31" s="11" t="s">
        <v>418</v>
      </c>
      <c r="I31" s="11" t="s">
        <v>418</v>
      </c>
      <c r="J31" s="16" t="s">
        <v>418</v>
      </c>
      <c r="K31" s="16" t="s">
        <v>418</v>
      </c>
    </row>
    <row r="32" spans="1:11" ht="12" customHeight="1" x14ac:dyDescent="0.2">
      <c r="A32" s="2" t="str">
        <f>"Aug "&amp;RIGHT(A6,4)+1</f>
        <v>Aug 2026</v>
      </c>
      <c r="B32" s="11" t="s">
        <v>418</v>
      </c>
      <c r="C32" s="11" t="s">
        <v>418</v>
      </c>
      <c r="D32" s="11" t="s">
        <v>418</v>
      </c>
      <c r="E32" s="11" t="s">
        <v>418</v>
      </c>
      <c r="F32" s="11" t="s">
        <v>418</v>
      </c>
      <c r="G32" s="11" t="s">
        <v>418</v>
      </c>
      <c r="H32" s="11" t="s">
        <v>418</v>
      </c>
      <c r="I32" s="11" t="s">
        <v>418</v>
      </c>
      <c r="J32" s="16" t="s">
        <v>418</v>
      </c>
      <c r="K32" s="16" t="s">
        <v>418</v>
      </c>
    </row>
    <row r="33" spans="1:14" ht="12" customHeight="1" x14ac:dyDescent="0.2">
      <c r="A33" s="2" t="str">
        <f>"Sep "&amp;RIGHT(A6,4)+1</f>
        <v>Sep 2026</v>
      </c>
      <c r="B33" s="11" t="s">
        <v>418</v>
      </c>
      <c r="C33" s="11" t="s">
        <v>418</v>
      </c>
      <c r="D33" s="11" t="s">
        <v>418</v>
      </c>
      <c r="E33" s="11" t="s">
        <v>418</v>
      </c>
      <c r="F33" s="11" t="s">
        <v>418</v>
      </c>
      <c r="G33" s="11" t="s">
        <v>418</v>
      </c>
      <c r="H33" s="11" t="s">
        <v>418</v>
      </c>
      <c r="I33" s="11" t="s">
        <v>418</v>
      </c>
      <c r="J33" s="16" t="s">
        <v>418</v>
      </c>
      <c r="K33" s="16" t="s">
        <v>418</v>
      </c>
    </row>
    <row r="34" spans="1:14" ht="12" customHeight="1" x14ac:dyDescent="0.2">
      <c r="A34" s="12" t="s">
        <v>55</v>
      </c>
      <c r="B34" s="13">
        <v>1503846.5</v>
      </c>
      <c r="C34" s="13">
        <v>1457442.5</v>
      </c>
      <c r="D34" s="13">
        <v>3869305</v>
      </c>
      <c r="E34" s="13">
        <v>6830594</v>
      </c>
      <c r="F34" s="13">
        <v>808397018</v>
      </c>
      <c r="G34" s="13">
        <v>931558895</v>
      </c>
      <c r="H34" s="13" t="s">
        <v>418</v>
      </c>
      <c r="I34" s="13">
        <v>1739955913</v>
      </c>
      <c r="J34" s="17">
        <v>59.174700000000001</v>
      </c>
      <c r="K34" s="17">
        <v>68.190200000000004</v>
      </c>
    </row>
    <row r="35" spans="1:14" ht="12" customHeight="1" x14ac:dyDescent="0.2">
      <c r="A35" s="14" t="str">
        <f>"Total "&amp;MID(A20,7,LEN(A20)-13)&amp;" Months"</f>
        <v>Total 2 Months</v>
      </c>
      <c r="B35" s="15">
        <v>1503846.5</v>
      </c>
      <c r="C35" s="15">
        <v>1457442.5</v>
      </c>
      <c r="D35" s="15">
        <v>3869305</v>
      </c>
      <c r="E35" s="15">
        <v>6830594</v>
      </c>
      <c r="F35" s="15">
        <v>808397018</v>
      </c>
      <c r="G35" s="15">
        <v>931558895</v>
      </c>
      <c r="H35" s="15" t="s">
        <v>418</v>
      </c>
      <c r="I35" s="15">
        <v>1739955913</v>
      </c>
      <c r="J35" s="18">
        <v>59.174700000000001</v>
      </c>
      <c r="K35" s="18">
        <v>68.190200000000004</v>
      </c>
    </row>
    <row r="36" spans="1:14" ht="12" customHeight="1" x14ac:dyDescent="0.2">
      <c r="A36" s="76"/>
      <c r="B36" s="76"/>
      <c r="C36" s="76"/>
      <c r="D36" s="76"/>
      <c r="E36" s="76"/>
      <c r="F36" s="76"/>
      <c r="G36" s="76"/>
      <c r="H36" s="76"/>
      <c r="I36" s="76"/>
      <c r="J36" s="76"/>
    </row>
    <row r="37" spans="1:14" ht="12" customHeight="1" x14ac:dyDescent="0.2">
      <c r="A37" s="119" t="s">
        <v>353</v>
      </c>
      <c r="B37" s="119"/>
      <c r="C37" s="119"/>
      <c r="D37" s="119"/>
      <c r="E37" s="119"/>
      <c r="F37" s="119"/>
      <c r="G37" s="119"/>
      <c r="H37" s="119"/>
      <c r="I37" s="119"/>
      <c r="J37" s="119"/>
      <c r="K37" s="119"/>
      <c r="L37" s="119"/>
      <c r="M37" s="119"/>
      <c r="N37" s="119"/>
    </row>
    <row r="38" spans="1:14" ht="19.899999999999999" customHeight="1" x14ac:dyDescent="0.2">
      <c r="A38" s="119" t="s">
        <v>415</v>
      </c>
      <c r="B38" s="119"/>
      <c r="C38" s="119"/>
      <c r="D38" s="119"/>
      <c r="E38" s="119"/>
      <c r="F38" s="119"/>
      <c r="G38" s="119"/>
      <c r="H38" s="119"/>
      <c r="I38" s="119"/>
      <c r="J38" s="119"/>
      <c r="K38" s="119"/>
      <c r="L38" s="119"/>
      <c r="M38" s="119"/>
      <c r="N38" s="119"/>
    </row>
    <row r="39" spans="1:14" ht="4.1500000000000004" customHeight="1" x14ac:dyDescent="0.2">
      <c r="A39" s="119"/>
      <c r="B39" s="119"/>
      <c r="C39" s="119"/>
      <c r="D39" s="119"/>
      <c r="E39" s="119"/>
      <c r="F39" s="119"/>
      <c r="G39" s="119"/>
      <c r="H39" s="119"/>
      <c r="I39" s="119"/>
      <c r="J39" s="119"/>
      <c r="K39" s="119"/>
      <c r="L39" s="119"/>
      <c r="M39" s="119"/>
      <c r="N39" s="119"/>
    </row>
    <row r="40" spans="1:14" ht="19.899999999999999" hidden="1" customHeight="1" x14ac:dyDescent="0.2">
      <c r="A40" s="119"/>
      <c r="B40" s="119"/>
      <c r="C40" s="119"/>
      <c r="D40" s="119"/>
      <c r="E40" s="119"/>
      <c r="F40" s="119"/>
      <c r="G40" s="119"/>
      <c r="H40" s="119"/>
      <c r="I40" s="119"/>
      <c r="J40" s="119"/>
      <c r="K40" s="119"/>
      <c r="L40" s="119"/>
      <c r="M40" s="119"/>
      <c r="N40" s="119"/>
    </row>
    <row r="41" spans="1:14" ht="19.899999999999999" hidden="1" customHeight="1" x14ac:dyDescent="0.2">
      <c r="A41" s="119"/>
      <c r="B41" s="119"/>
      <c r="C41" s="119"/>
      <c r="D41" s="119"/>
      <c r="E41" s="119"/>
      <c r="F41" s="119"/>
      <c r="G41" s="119"/>
      <c r="H41" s="119"/>
      <c r="I41" s="119"/>
      <c r="J41" s="119"/>
      <c r="K41" s="119"/>
      <c r="L41" s="119"/>
      <c r="M41" s="119"/>
      <c r="N41" s="119"/>
    </row>
    <row r="42" spans="1:14" ht="19.899999999999999" customHeight="1" x14ac:dyDescent="0.2">
      <c r="A42" s="119" t="s">
        <v>354</v>
      </c>
      <c r="B42" s="119"/>
      <c r="C42" s="119"/>
      <c r="D42" s="119"/>
      <c r="E42" s="119"/>
      <c r="F42" s="119"/>
      <c r="G42" s="119"/>
      <c r="H42" s="119"/>
      <c r="I42" s="119"/>
      <c r="J42" s="119"/>
      <c r="K42" s="119"/>
      <c r="L42" s="119"/>
      <c r="M42" s="119"/>
      <c r="N42" s="119"/>
    </row>
    <row r="43" spans="1:14" ht="35.450000000000003" customHeight="1" x14ac:dyDescent="0.2">
      <c r="A43" s="119"/>
      <c r="B43" s="119"/>
      <c r="C43" s="119"/>
      <c r="D43" s="119"/>
      <c r="E43" s="119"/>
      <c r="F43" s="119"/>
      <c r="G43" s="119"/>
      <c r="H43" s="119"/>
      <c r="I43" s="119"/>
      <c r="J43" s="119"/>
      <c r="K43" s="119"/>
      <c r="L43" s="119"/>
      <c r="M43" s="119"/>
      <c r="N43" s="119"/>
    </row>
    <row r="44" spans="1:14" x14ac:dyDescent="0.2">
      <c r="A44" s="27"/>
      <c r="B44" s="27"/>
      <c r="C44" s="27"/>
      <c r="D44" s="27"/>
      <c r="E44" s="27"/>
      <c r="F44" s="27"/>
      <c r="G44" s="27"/>
      <c r="H44" s="27"/>
      <c r="I44" s="27"/>
      <c r="J44" s="27"/>
      <c r="K44" s="27"/>
    </row>
  </sheetData>
  <mergeCells count="12">
    <mergeCell ref="A42:N42"/>
    <mergeCell ref="A43:N43"/>
    <mergeCell ref="B5:K5"/>
    <mergeCell ref="A36:J36"/>
    <mergeCell ref="A1:J1"/>
    <mergeCell ref="A2:J2"/>
    <mergeCell ref="A3:A4"/>
    <mergeCell ref="B3:E3"/>
    <mergeCell ref="F3:I3"/>
    <mergeCell ref="J3:K3"/>
    <mergeCell ref="A37:N37"/>
    <mergeCell ref="A38:N41"/>
  </mergeCells>
  <phoneticPr fontId="0" type="noConversion"/>
  <pageMargins left="0.75" right="0.5" top="0.75" bottom="0.5" header="0.5" footer="0.25"/>
  <pageSetup scale="37"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pageSetUpPr fitToPage="1"/>
  </sheetPr>
  <dimension ref="A1:M101"/>
  <sheetViews>
    <sheetView showGridLines="0" workbookViewId="0">
      <selection sqref="A1:L1"/>
    </sheetView>
  </sheetViews>
  <sheetFormatPr defaultRowHeight="12.75" x14ac:dyDescent="0.2"/>
  <cols>
    <col min="1" max="1" width="11.42578125" customWidth="1"/>
    <col min="2" max="7" width="11" customWidth="1"/>
    <col min="8" max="9" width="12.42578125" customWidth="1"/>
    <col min="10" max="13" width="11" customWidth="1"/>
  </cols>
  <sheetData>
    <row r="1" spans="1:13" ht="12" customHeight="1" x14ac:dyDescent="0.2">
      <c r="A1" s="83" t="s">
        <v>423</v>
      </c>
      <c r="B1" s="83"/>
      <c r="C1" s="83"/>
      <c r="D1" s="83"/>
      <c r="E1" s="83"/>
      <c r="F1" s="83"/>
      <c r="G1" s="83"/>
      <c r="H1" s="83"/>
      <c r="I1" s="83"/>
      <c r="J1" s="83"/>
      <c r="K1" s="83"/>
      <c r="L1" s="83"/>
      <c r="M1" s="73">
        <v>46066</v>
      </c>
    </row>
    <row r="2" spans="1:13" ht="12" customHeight="1" x14ac:dyDescent="0.2">
      <c r="A2" s="85" t="s">
        <v>226</v>
      </c>
      <c r="B2" s="85"/>
      <c r="C2" s="85"/>
      <c r="D2" s="85"/>
      <c r="E2" s="85"/>
      <c r="F2" s="85"/>
      <c r="G2" s="85"/>
      <c r="H2" s="85"/>
      <c r="I2" s="85"/>
      <c r="J2" s="85"/>
      <c r="K2" s="85"/>
      <c r="L2" s="85"/>
      <c r="M2" s="1"/>
    </row>
    <row r="3" spans="1:13" ht="24" customHeight="1" x14ac:dyDescent="0.2">
      <c r="A3" s="87" t="s">
        <v>50</v>
      </c>
      <c r="B3" s="82" t="s">
        <v>193</v>
      </c>
      <c r="C3" s="82"/>
      <c r="D3" s="82"/>
      <c r="E3" s="82"/>
      <c r="F3" s="80"/>
      <c r="G3" s="79" t="s">
        <v>227</v>
      </c>
      <c r="H3" s="79" t="s">
        <v>228</v>
      </c>
      <c r="I3" s="79" t="s">
        <v>379</v>
      </c>
      <c r="J3" s="79" t="s">
        <v>380</v>
      </c>
      <c r="K3" s="79" t="s">
        <v>58</v>
      </c>
      <c r="L3" s="82" t="s">
        <v>225</v>
      </c>
      <c r="M3" s="82"/>
    </row>
    <row r="4" spans="1:13" ht="27.6" customHeight="1" x14ac:dyDescent="0.2">
      <c r="A4" s="88"/>
      <c r="B4" s="10" t="s">
        <v>150</v>
      </c>
      <c r="C4" s="10" t="s">
        <v>151</v>
      </c>
      <c r="D4" s="10" t="s">
        <v>152</v>
      </c>
      <c r="E4" s="10" t="s">
        <v>154</v>
      </c>
      <c r="F4" s="10" t="s">
        <v>55</v>
      </c>
      <c r="G4" s="80"/>
      <c r="H4" s="80"/>
      <c r="I4" s="80"/>
      <c r="J4" s="80"/>
      <c r="K4" s="80"/>
      <c r="L4" s="10" t="s">
        <v>260</v>
      </c>
      <c r="M4" s="9" t="s">
        <v>154</v>
      </c>
    </row>
    <row r="5" spans="1:13" ht="12" customHeight="1" x14ac:dyDescent="0.2">
      <c r="A5" s="1"/>
      <c r="B5" s="76" t="str">
        <f>REPT("-",50)&amp;" Number "&amp;REPT("-",51)&amp;"   "&amp;REPT("-",62)&amp;" Dollars "&amp;REPT("-",63)</f>
        <v>-------------------------------------------------- Number ---------------------------------------------------   -------------------------------------------------------------- Dollars ---------------------------------------------------------------</v>
      </c>
      <c r="C5" s="76"/>
      <c r="D5" s="76"/>
      <c r="E5" s="76"/>
      <c r="F5" s="76"/>
      <c r="G5" s="76"/>
      <c r="H5" s="76"/>
      <c r="I5" s="76"/>
      <c r="J5" s="76"/>
      <c r="K5" s="76"/>
      <c r="L5" s="76"/>
      <c r="M5" s="76"/>
    </row>
    <row r="6" spans="1:13" ht="12" customHeight="1" x14ac:dyDescent="0.2">
      <c r="A6" s="3" t="s">
        <v>420</v>
      </c>
    </row>
    <row r="7" spans="1:13" ht="12" customHeight="1" x14ac:dyDescent="0.2">
      <c r="A7" s="2" t="str">
        <f>"Oct "&amp;RIGHT(A6,4)-1</f>
        <v>Oct 2024</v>
      </c>
      <c r="B7" s="11">
        <v>0</v>
      </c>
      <c r="C7" s="11">
        <v>0</v>
      </c>
      <c r="D7" s="11">
        <v>0</v>
      </c>
      <c r="E7" s="11">
        <v>713573</v>
      </c>
      <c r="F7" s="11">
        <v>713573</v>
      </c>
      <c r="G7" s="11">
        <v>23640029.861499999</v>
      </c>
      <c r="H7" s="11" t="s">
        <v>418</v>
      </c>
      <c r="I7" s="11" t="s">
        <v>418</v>
      </c>
      <c r="J7" s="11" t="s">
        <v>418</v>
      </c>
      <c r="K7" s="11">
        <v>23640029.861499999</v>
      </c>
      <c r="L7" s="16" t="s">
        <v>418</v>
      </c>
      <c r="M7" s="16">
        <v>33.129100000000001</v>
      </c>
    </row>
    <row r="8" spans="1:13" ht="12" customHeight="1" x14ac:dyDescent="0.2">
      <c r="A8" s="2" t="str">
        <f>"Nov "&amp;RIGHT(A6,4)-1</f>
        <v>Nov 2024</v>
      </c>
      <c r="B8" s="11">
        <v>0</v>
      </c>
      <c r="C8" s="11">
        <v>0</v>
      </c>
      <c r="D8" s="11">
        <v>0</v>
      </c>
      <c r="E8" s="11">
        <v>715197</v>
      </c>
      <c r="F8" s="11">
        <v>715197</v>
      </c>
      <c r="G8" s="11">
        <v>23617313.781399999</v>
      </c>
      <c r="H8" s="11" t="s">
        <v>418</v>
      </c>
      <c r="I8" s="11" t="s">
        <v>418</v>
      </c>
      <c r="J8" s="11" t="s">
        <v>418</v>
      </c>
      <c r="K8" s="11">
        <v>23617313.781399999</v>
      </c>
      <c r="L8" s="16" t="s">
        <v>418</v>
      </c>
      <c r="M8" s="16">
        <v>33.022100000000002</v>
      </c>
    </row>
    <row r="9" spans="1:13" ht="12" customHeight="1" x14ac:dyDescent="0.2">
      <c r="A9" s="2" t="str">
        <f>"Dec "&amp;RIGHT(A6,4)-1</f>
        <v>Dec 2024</v>
      </c>
      <c r="B9" s="11">
        <v>0</v>
      </c>
      <c r="C9" s="11">
        <v>0</v>
      </c>
      <c r="D9" s="11">
        <v>0</v>
      </c>
      <c r="E9" s="11">
        <v>704194</v>
      </c>
      <c r="F9" s="11">
        <v>704194</v>
      </c>
      <c r="G9" s="11">
        <v>22913652.0517</v>
      </c>
      <c r="H9" s="11">
        <v>22293425</v>
      </c>
      <c r="I9" s="11" t="s">
        <v>418</v>
      </c>
      <c r="J9" s="11" t="s">
        <v>418</v>
      </c>
      <c r="K9" s="11">
        <v>45207077.051700003</v>
      </c>
      <c r="L9" s="16" t="s">
        <v>418</v>
      </c>
      <c r="M9" s="16">
        <v>32.538800000000002</v>
      </c>
    </row>
    <row r="10" spans="1:13" ht="12" customHeight="1" x14ac:dyDescent="0.2">
      <c r="A10" s="2" t="str">
        <f>"Jan "&amp;RIGHT(A6,4)</f>
        <v>Jan 2025</v>
      </c>
      <c r="B10" s="11">
        <v>0</v>
      </c>
      <c r="C10" s="11">
        <v>0</v>
      </c>
      <c r="D10" s="11">
        <v>0</v>
      </c>
      <c r="E10" s="11">
        <v>695921</v>
      </c>
      <c r="F10" s="11">
        <v>695921</v>
      </c>
      <c r="G10" s="11">
        <v>23061701.972899999</v>
      </c>
      <c r="H10" s="11" t="s">
        <v>418</v>
      </c>
      <c r="I10" s="11" t="s">
        <v>418</v>
      </c>
      <c r="J10" s="11" t="s">
        <v>418</v>
      </c>
      <c r="K10" s="11">
        <v>23061701.972899999</v>
      </c>
      <c r="L10" s="16" t="s">
        <v>418</v>
      </c>
      <c r="M10" s="16">
        <v>33.138399999999997</v>
      </c>
    </row>
    <row r="11" spans="1:13" ht="12" customHeight="1" x14ac:dyDescent="0.2">
      <c r="A11" s="2" t="str">
        <f>"Feb "&amp;RIGHT(A6,4)</f>
        <v>Feb 2025</v>
      </c>
      <c r="B11" s="11">
        <v>0</v>
      </c>
      <c r="C11" s="11">
        <v>0</v>
      </c>
      <c r="D11" s="11">
        <v>0</v>
      </c>
      <c r="E11" s="11">
        <v>696172</v>
      </c>
      <c r="F11" s="11">
        <v>696172</v>
      </c>
      <c r="G11" s="11">
        <v>23199240.335299999</v>
      </c>
      <c r="H11" s="11" t="s">
        <v>418</v>
      </c>
      <c r="I11" s="11" t="s">
        <v>418</v>
      </c>
      <c r="J11" s="11" t="s">
        <v>418</v>
      </c>
      <c r="K11" s="11">
        <v>23199240.335299999</v>
      </c>
      <c r="L11" s="16" t="s">
        <v>418</v>
      </c>
      <c r="M11" s="16">
        <v>33.323999999999998</v>
      </c>
    </row>
    <row r="12" spans="1:13" ht="12" customHeight="1" x14ac:dyDescent="0.2">
      <c r="A12" s="2" t="str">
        <f>"Mar "&amp;RIGHT(A6,4)</f>
        <v>Mar 2025</v>
      </c>
      <c r="B12" s="11">
        <v>0</v>
      </c>
      <c r="C12" s="11">
        <v>0</v>
      </c>
      <c r="D12" s="11">
        <v>0</v>
      </c>
      <c r="E12" s="11">
        <v>706856</v>
      </c>
      <c r="F12" s="11">
        <v>706856</v>
      </c>
      <c r="G12" s="11">
        <v>23931240.005399998</v>
      </c>
      <c r="H12" s="11">
        <v>21989880</v>
      </c>
      <c r="I12" s="11" t="s">
        <v>418</v>
      </c>
      <c r="J12" s="11" t="s">
        <v>418</v>
      </c>
      <c r="K12" s="11">
        <v>45921120.005400002</v>
      </c>
      <c r="L12" s="16" t="s">
        <v>418</v>
      </c>
      <c r="M12" s="16">
        <v>33.855899999999998</v>
      </c>
    </row>
    <row r="13" spans="1:13" ht="12" customHeight="1" x14ac:dyDescent="0.2">
      <c r="A13" s="2" t="str">
        <f>"Apr "&amp;RIGHT(A6,4)</f>
        <v>Apr 2025</v>
      </c>
      <c r="B13" s="11">
        <v>0</v>
      </c>
      <c r="C13" s="11">
        <v>0</v>
      </c>
      <c r="D13" s="11">
        <v>0</v>
      </c>
      <c r="E13" s="11">
        <v>709085</v>
      </c>
      <c r="F13" s="11">
        <v>709085</v>
      </c>
      <c r="G13" s="11">
        <v>23467497.645500001</v>
      </c>
      <c r="H13" s="11" t="s">
        <v>418</v>
      </c>
      <c r="I13" s="11" t="s">
        <v>418</v>
      </c>
      <c r="J13" s="11" t="s">
        <v>418</v>
      </c>
      <c r="K13" s="11">
        <v>23467497.645500001</v>
      </c>
      <c r="L13" s="16" t="s">
        <v>418</v>
      </c>
      <c r="M13" s="16">
        <v>33.095500000000001</v>
      </c>
    </row>
    <row r="14" spans="1:13" ht="12" customHeight="1" x14ac:dyDescent="0.2">
      <c r="A14" s="2" t="str">
        <f>"May "&amp;RIGHT(A6,4)</f>
        <v>May 2025</v>
      </c>
      <c r="B14" s="11">
        <v>0</v>
      </c>
      <c r="C14" s="11">
        <v>0</v>
      </c>
      <c r="D14" s="11">
        <v>0</v>
      </c>
      <c r="E14" s="11">
        <v>695000</v>
      </c>
      <c r="F14" s="11">
        <v>695000</v>
      </c>
      <c r="G14" s="11">
        <v>23530733.575599998</v>
      </c>
      <c r="H14" s="11" t="s">
        <v>418</v>
      </c>
      <c r="I14" s="11" t="s">
        <v>418</v>
      </c>
      <c r="J14" s="11" t="s">
        <v>418</v>
      </c>
      <c r="K14" s="11">
        <v>23530733.575599998</v>
      </c>
      <c r="L14" s="16" t="s">
        <v>418</v>
      </c>
      <c r="M14" s="16">
        <v>33.857199999999999</v>
      </c>
    </row>
    <row r="15" spans="1:13" ht="12" customHeight="1" x14ac:dyDescent="0.2">
      <c r="A15" s="2" t="str">
        <f>"Jun "&amp;RIGHT(A6,4)</f>
        <v>Jun 2025</v>
      </c>
      <c r="B15" s="11">
        <v>0</v>
      </c>
      <c r="C15" s="11">
        <v>0</v>
      </c>
      <c r="D15" s="11">
        <v>0</v>
      </c>
      <c r="E15" s="11">
        <v>691095</v>
      </c>
      <c r="F15" s="11">
        <v>691095</v>
      </c>
      <c r="G15" s="11">
        <v>23163139.802099999</v>
      </c>
      <c r="H15" s="11">
        <v>19455052</v>
      </c>
      <c r="I15" s="11" t="s">
        <v>418</v>
      </c>
      <c r="J15" s="11" t="s">
        <v>418</v>
      </c>
      <c r="K15" s="11">
        <v>42618191.802100003</v>
      </c>
      <c r="L15" s="16" t="s">
        <v>418</v>
      </c>
      <c r="M15" s="16">
        <v>33.516599999999997</v>
      </c>
    </row>
    <row r="16" spans="1:13" ht="12" customHeight="1" x14ac:dyDescent="0.2">
      <c r="A16" s="2" t="str">
        <f>"Jul "&amp;RIGHT(A6,4)</f>
        <v>Jul 2025</v>
      </c>
      <c r="B16" s="11">
        <v>0</v>
      </c>
      <c r="C16" s="11">
        <v>0</v>
      </c>
      <c r="D16" s="11">
        <v>0</v>
      </c>
      <c r="E16" s="11">
        <v>691460</v>
      </c>
      <c r="F16" s="11">
        <v>691460</v>
      </c>
      <c r="G16" s="11">
        <v>23425509.7663</v>
      </c>
      <c r="H16" s="11" t="s">
        <v>418</v>
      </c>
      <c r="I16" s="11" t="s">
        <v>418</v>
      </c>
      <c r="J16" s="11" t="s">
        <v>418</v>
      </c>
      <c r="K16" s="11">
        <v>23425509.7663</v>
      </c>
      <c r="L16" s="16" t="s">
        <v>418</v>
      </c>
      <c r="M16" s="16">
        <v>33.878300000000003</v>
      </c>
    </row>
    <row r="17" spans="1:13" ht="12" customHeight="1" x14ac:dyDescent="0.2">
      <c r="A17" s="2" t="str">
        <f>"Aug "&amp;RIGHT(A6,4)</f>
        <v>Aug 2025</v>
      </c>
      <c r="B17" s="11">
        <v>0</v>
      </c>
      <c r="C17" s="11">
        <v>0</v>
      </c>
      <c r="D17" s="11">
        <v>0</v>
      </c>
      <c r="E17" s="11">
        <v>695276</v>
      </c>
      <c r="F17" s="11">
        <v>695276</v>
      </c>
      <c r="G17" s="11">
        <v>22694676.360599998</v>
      </c>
      <c r="H17" s="11" t="s">
        <v>418</v>
      </c>
      <c r="I17" s="11" t="s">
        <v>418</v>
      </c>
      <c r="J17" s="11" t="s">
        <v>418</v>
      </c>
      <c r="K17" s="11">
        <v>22694676.360599998</v>
      </c>
      <c r="L17" s="16" t="s">
        <v>418</v>
      </c>
      <c r="M17" s="16">
        <v>32.641199999999998</v>
      </c>
    </row>
    <row r="18" spans="1:13" ht="12" customHeight="1" x14ac:dyDescent="0.2">
      <c r="A18" s="2" t="str">
        <f>"Sep "&amp;RIGHT(A6,4)</f>
        <v>Sep 2025</v>
      </c>
      <c r="B18" s="11">
        <v>0</v>
      </c>
      <c r="C18" s="11">
        <v>0</v>
      </c>
      <c r="D18" s="11">
        <v>0</v>
      </c>
      <c r="E18" s="11">
        <v>694649</v>
      </c>
      <c r="F18" s="11">
        <v>694649</v>
      </c>
      <c r="G18" s="11">
        <v>23339818.265900001</v>
      </c>
      <c r="H18" s="11">
        <v>6309291</v>
      </c>
      <c r="I18" s="11" t="s">
        <v>418</v>
      </c>
      <c r="J18" s="11" t="s">
        <v>418</v>
      </c>
      <c r="K18" s="11">
        <v>29649109.265900001</v>
      </c>
      <c r="L18" s="16" t="s">
        <v>418</v>
      </c>
      <c r="M18" s="16">
        <v>33.599400000000003</v>
      </c>
    </row>
    <row r="19" spans="1:13" ht="12" customHeight="1" x14ac:dyDescent="0.2">
      <c r="A19" s="12" t="s">
        <v>55</v>
      </c>
      <c r="B19" s="13">
        <v>0</v>
      </c>
      <c r="C19" s="13">
        <v>0</v>
      </c>
      <c r="D19" s="13">
        <v>0</v>
      </c>
      <c r="E19" s="13">
        <v>700706.5</v>
      </c>
      <c r="F19" s="13">
        <v>700706.5</v>
      </c>
      <c r="G19" s="13">
        <v>279984553.4242</v>
      </c>
      <c r="H19" s="13">
        <v>70047648</v>
      </c>
      <c r="I19" s="13" t="s">
        <v>418</v>
      </c>
      <c r="J19" s="13" t="s">
        <v>418</v>
      </c>
      <c r="K19" s="13">
        <v>350032201.4242</v>
      </c>
      <c r="L19" s="17" t="s">
        <v>418</v>
      </c>
      <c r="M19" s="17">
        <v>33.297899999999998</v>
      </c>
    </row>
    <row r="20" spans="1:13" ht="12" customHeight="1" x14ac:dyDescent="0.2">
      <c r="A20" s="14" t="s">
        <v>421</v>
      </c>
      <c r="B20" s="15">
        <v>0</v>
      </c>
      <c r="C20" s="15">
        <v>0</v>
      </c>
      <c r="D20" s="15">
        <v>0</v>
      </c>
      <c r="E20" s="15">
        <v>714385</v>
      </c>
      <c r="F20" s="15">
        <v>714385</v>
      </c>
      <c r="G20" s="15">
        <v>47257343.642899998</v>
      </c>
      <c r="H20" s="15" t="s">
        <v>418</v>
      </c>
      <c r="I20" s="15" t="s">
        <v>418</v>
      </c>
      <c r="J20" s="15" t="s">
        <v>418</v>
      </c>
      <c r="K20" s="15">
        <v>23628671.821449999</v>
      </c>
      <c r="L20" s="18" t="s">
        <v>418</v>
      </c>
      <c r="M20" s="18">
        <v>33.075600000000001</v>
      </c>
    </row>
    <row r="21" spans="1:13" ht="12" customHeight="1" x14ac:dyDescent="0.2">
      <c r="A21" s="3" t="str">
        <f>"FY "&amp;RIGHT(A6,4)+1</f>
        <v>FY 2026</v>
      </c>
    </row>
    <row r="22" spans="1:13" ht="12" customHeight="1" x14ac:dyDescent="0.2">
      <c r="A22" s="2" t="str">
        <f>"Oct "&amp;RIGHT(A6,4)</f>
        <v>Oct 2025</v>
      </c>
      <c r="B22" s="11">
        <v>0</v>
      </c>
      <c r="C22" s="11">
        <v>0</v>
      </c>
      <c r="D22" s="11">
        <v>0</v>
      </c>
      <c r="E22" s="11">
        <v>698693</v>
      </c>
      <c r="F22" s="11">
        <v>698693</v>
      </c>
      <c r="G22" s="11">
        <v>23223716.657099999</v>
      </c>
      <c r="H22" s="11" t="s">
        <v>418</v>
      </c>
      <c r="I22" s="11" t="s">
        <v>418</v>
      </c>
      <c r="J22" s="11" t="s">
        <v>418</v>
      </c>
      <c r="K22" s="11">
        <v>23223716.657099999</v>
      </c>
      <c r="L22" s="16" t="s">
        <v>418</v>
      </c>
      <c r="M22" s="16">
        <v>33.238799999999998</v>
      </c>
    </row>
    <row r="23" spans="1:13" ht="12" customHeight="1" x14ac:dyDescent="0.2">
      <c r="A23" s="2" t="str">
        <f>"Nov "&amp;RIGHT(A6,4)</f>
        <v>Nov 2025</v>
      </c>
      <c r="B23" s="11">
        <v>0</v>
      </c>
      <c r="C23" s="11">
        <v>0</v>
      </c>
      <c r="D23" s="11">
        <v>0</v>
      </c>
      <c r="E23" s="11">
        <v>702517</v>
      </c>
      <c r="F23" s="11">
        <v>702517</v>
      </c>
      <c r="G23" s="11">
        <v>23637444.075300001</v>
      </c>
      <c r="H23" s="11" t="s">
        <v>418</v>
      </c>
      <c r="I23" s="11" t="s">
        <v>418</v>
      </c>
      <c r="J23" s="11" t="s">
        <v>418</v>
      </c>
      <c r="K23" s="11">
        <v>23637444.075300001</v>
      </c>
      <c r="L23" s="16" t="s">
        <v>418</v>
      </c>
      <c r="M23" s="16">
        <v>33.646799999999999</v>
      </c>
    </row>
    <row r="24" spans="1:13"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c r="L24" s="16" t="s">
        <v>418</v>
      </c>
      <c r="M24" s="16" t="s">
        <v>418</v>
      </c>
    </row>
    <row r="25" spans="1:13"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c r="L25" s="16" t="s">
        <v>418</v>
      </c>
      <c r="M25" s="16" t="s">
        <v>418</v>
      </c>
    </row>
    <row r="26" spans="1:13"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c r="L26" s="16" t="s">
        <v>418</v>
      </c>
      <c r="M26" s="16" t="s">
        <v>418</v>
      </c>
    </row>
    <row r="27" spans="1:13"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c r="L27" s="16" t="s">
        <v>418</v>
      </c>
      <c r="M27" s="16" t="s">
        <v>418</v>
      </c>
    </row>
    <row r="28" spans="1:13"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c r="L28" s="16" t="s">
        <v>418</v>
      </c>
      <c r="M28" s="16" t="s">
        <v>418</v>
      </c>
    </row>
    <row r="29" spans="1:13"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c r="L29" s="16" t="s">
        <v>418</v>
      </c>
      <c r="M29" s="16" t="s">
        <v>418</v>
      </c>
    </row>
    <row r="30" spans="1:13"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c r="L30" s="16" t="s">
        <v>418</v>
      </c>
      <c r="M30" s="16" t="s">
        <v>418</v>
      </c>
    </row>
    <row r="31" spans="1:13"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c r="L31" s="16" t="s">
        <v>418</v>
      </c>
      <c r="M31" s="16" t="s">
        <v>418</v>
      </c>
    </row>
    <row r="32" spans="1:13"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c r="L32" s="16" t="s">
        <v>418</v>
      </c>
      <c r="M32" s="16" t="s">
        <v>418</v>
      </c>
    </row>
    <row r="33" spans="1:13"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c r="L33" s="16" t="s">
        <v>418</v>
      </c>
      <c r="M33" s="16" t="s">
        <v>418</v>
      </c>
    </row>
    <row r="34" spans="1:13" ht="12" customHeight="1" x14ac:dyDescent="0.2">
      <c r="A34" s="12" t="s">
        <v>55</v>
      </c>
      <c r="B34" s="13">
        <v>0</v>
      </c>
      <c r="C34" s="13">
        <v>0</v>
      </c>
      <c r="D34" s="13">
        <v>0</v>
      </c>
      <c r="E34" s="13">
        <v>700605</v>
      </c>
      <c r="F34" s="13">
        <v>700605</v>
      </c>
      <c r="G34" s="13">
        <v>46861160.7324</v>
      </c>
      <c r="H34" s="13" t="s">
        <v>418</v>
      </c>
      <c r="I34" s="13" t="s">
        <v>418</v>
      </c>
      <c r="J34" s="13" t="s">
        <v>418</v>
      </c>
      <c r="K34" s="13">
        <v>46861160.7324</v>
      </c>
      <c r="L34" s="17" t="s">
        <v>418</v>
      </c>
      <c r="M34" s="17">
        <v>33.443399999999997</v>
      </c>
    </row>
    <row r="35" spans="1:13" ht="12" customHeight="1" x14ac:dyDescent="0.2">
      <c r="A35" s="14" t="str">
        <f>"Total "&amp;MID(A20,7,LEN(A20)-13)&amp;" Months"</f>
        <v>Total 2 Months</v>
      </c>
      <c r="B35" s="15">
        <v>0</v>
      </c>
      <c r="C35" s="15">
        <v>0</v>
      </c>
      <c r="D35" s="15">
        <v>0</v>
      </c>
      <c r="E35" s="15">
        <v>700605</v>
      </c>
      <c r="F35" s="15">
        <v>700605</v>
      </c>
      <c r="G35" s="15">
        <v>46861160.7324</v>
      </c>
      <c r="H35" s="15" t="s">
        <v>418</v>
      </c>
      <c r="I35" s="15" t="s">
        <v>418</v>
      </c>
      <c r="J35" s="15" t="s">
        <v>418</v>
      </c>
      <c r="K35" s="15">
        <v>46861160.7324</v>
      </c>
      <c r="L35" s="18" t="s">
        <v>418</v>
      </c>
      <c r="M35" s="18">
        <v>33.443399999999997</v>
      </c>
    </row>
    <row r="36" spans="1:13" ht="12" customHeight="1" x14ac:dyDescent="0.2">
      <c r="A36" s="76"/>
      <c r="B36" s="76"/>
      <c r="C36" s="76"/>
      <c r="D36" s="76"/>
      <c r="E36" s="76"/>
      <c r="F36" s="76"/>
      <c r="G36" s="76"/>
      <c r="H36" s="76"/>
      <c r="I36" s="76"/>
      <c r="J36" s="76"/>
      <c r="K36" s="76"/>
    </row>
    <row r="37" spans="1:13" ht="79.5" customHeight="1" x14ac:dyDescent="0.2">
      <c r="A37" s="78" t="s">
        <v>389</v>
      </c>
      <c r="B37" s="78"/>
      <c r="C37" s="78"/>
      <c r="D37" s="78"/>
      <c r="E37" s="78"/>
      <c r="F37" s="78"/>
      <c r="G37" s="78"/>
      <c r="H37" s="78"/>
      <c r="I37" s="78"/>
      <c r="J37" s="78"/>
      <c r="K37" s="78"/>
      <c r="L37" s="78"/>
      <c r="M37" s="78"/>
    </row>
    <row r="101" spans="10:10" ht="15" x14ac:dyDescent="0.25">
      <c r="J101" s="56"/>
    </row>
  </sheetData>
  <mergeCells count="13">
    <mergeCell ref="A36:K36"/>
    <mergeCell ref="A37:M37"/>
    <mergeCell ref="A3:A4"/>
    <mergeCell ref="B3:F3"/>
    <mergeCell ref="G3:G4"/>
    <mergeCell ref="H3:H4"/>
    <mergeCell ref="J3:J4"/>
    <mergeCell ref="I3:I4"/>
    <mergeCell ref="A1:L1"/>
    <mergeCell ref="A2:L2"/>
    <mergeCell ref="K3:K4"/>
    <mergeCell ref="L3:M3"/>
    <mergeCell ref="B5:M5"/>
  </mergeCells>
  <phoneticPr fontId="0" type="noConversion"/>
  <pageMargins left="0.75" right="0.5" top="0.75" bottom="0.5" header="0.5" footer="0.25"/>
  <pageSetup scale="3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pageSetUpPr fitToPage="1"/>
  </sheetPr>
  <dimension ref="A1:J37"/>
  <sheetViews>
    <sheetView showGridLines="0" workbookViewId="0">
      <selection sqref="A1:H1"/>
    </sheetView>
  </sheetViews>
  <sheetFormatPr defaultRowHeight="12.75" x14ac:dyDescent="0.2"/>
  <cols>
    <col min="1" max="6" width="11.42578125" customWidth="1"/>
    <col min="7" max="7" width="16.85546875" customWidth="1"/>
    <col min="8" max="8" width="11.42578125" customWidth="1"/>
    <col min="9" max="9" width="11.140625" customWidth="1"/>
    <col min="10" max="10" width="11.42578125" customWidth="1"/>
  </cols>
  <sheetData>
    <row r="1" spans="1:10" ht="12" customHeight="1" x14ac:dyDescent="0.2">
      <c r="A1" s="83" t="s">
        <v>423</v>
      </c>
      <c r="B1" s="83"/>
      <c r="C1" s="83"/>
      <c r="D1" s="83"/>
      <c r="E1" s="83"/>
      <c r="F1" s="83"/>
      <c r="G1" s="83"/>
      <c r="H1" s="83"/>
      <c r="I1" s="73">
        <v>46066</v>
      </c>
      <c r="J1" s="2"/>
    </row>
    <row r="2" spans="1:10" ht="12" customHeight="1" x14ac:dyDescent="0.2">
      <c r="A2" s="85" t="s">
        <v>371</v>
      </c>
      <c r="B2" s="85"/>
      <c r="C2" s="85"/>
      <c r="D2" s="85"/>
      <c r="E2" s="85"/>
      <c r="F2" s="85"/>
      <c r="G2" s="85"/>
      <c r="H2" s="85"/>
      <c r="I2" s="5"/>
      <c r="J2" s="1"/>
    </row>
    <row r="3" spans="1:10" ht="24" customHeight="1" x14ac:dyDescent="0.2">
      <c r="A3" s="87" t="s">
        <v>50</v>
      </c>
      <c r="B3" s="82" t="s">
        <v>196</v>
      </c>
      <c r="C3" s="82"/>
      <c r="D3" s="80"/>
      <c r="E3" s="79" t="s">
        <v>227</v>
      </c>
      <c r="F3" s="79" t="s">
        <v>155</v>
      </c>
      <c r="G3" s="79" t="s">
        <v>374</v>
      </c>
      <c r="H3" s="79" t="s">
        <v>156</v>
      </c>
      <c r="I3" s="79" t="s">
        <v>375</v>
      </c>
      <c r="J3" s="81" t="s">
        <v>58</v>
      </c>
    </row>
    <row r="4" spans="1:10" ht="24" customHeight="1" x14ac:dyDescent="0.2">
      <c r="A4" s="88"/>
      <c r="B4" s="10" t="s">
        <v>157</v>
      </c>
      <c r="C4" s="10" t="s">
        <v>158</v>
      </c>
      <c r="D4" s="10" t="s">
        <v>55</v>
      </c>
      <c r="E4" s="80"/>
      <c r="F4" s="80"/>
      <c r="G4" s="80"/>
      <c r="H4" s="80"/>
      <c r="I4" s="80"/>
      <c r="J4" s="82"/>
    </row>
    <row r="5" spans="1:10" ht="12" customHeight="1" x14ac:dyDescent="0.2">
      <c r="A5" s="1"/>
      <c r="B5" s="76" t="str">
        <f>REPT("-",29)&amp;" Number "&amp;REPT("-",28)&amp;"   "&amp;REPT("-",55)&amp;" Dollars "&amp;REPT("-",155)</f>
        <v>----------------------------- Number ----------------------------   ------------------------------------------------------- Dollars -----------------------------------------------------------------------------------------------------------------------------------------------------------</v>
      </c>
      <c r="C5" s="76"/>
      <c r="D5" s="76"/>
      <c r="E5" s="76"/>
      <c r="F5" s="76"/>
      <c r="G5" s="76"/>
      <c r="H5" s="76"/>
      <c r="I5" s="76"/>
      <c r="J5" s="76"/>
    </row>
    <row r="6" spans="1:10" ht="12" customHeight="1" x14ac:dyDescent="0.2">
      <c r="A6" s="3" t="s">
        <v>420</v>
      </c>
    </row>
    <row r="7" spans="1:10" ht="12" customHeight="1" x14ac:dyDescent="0.2">
      <c r="A7" s="2" t="str">
        <f>"Oct "&amp;RIGHT(A6,4)-1</f>
        <v>Oct 2024</v>
      </c>
      <c r="B7" s="11" t="s">
        <v>418</v>
      </c>
      <c r="C7" s="11">
        <v>56408</v>
      </c>
      <c r="D7" s="11">
        <v>56408</v>
      </c>
      <c r="E7" s="11">
        <v>7839759.0219999999</v>
      </c>
      <c r="F7" s="11" t="s">
        <v>418</v>
      </c>
      <c r="G7" s="11" t="s">
        <v>418</v>
      </c>
      <c r="H7" s="11" t="s">
        <v>418</v>
      </c>
      <c r="I7" s="11" t="s">
        <v>418</v>
      </c>
      <c r="J7" s="11">
        <v>7839759.0219999999</v>
      </c>
    </row>
    <row r="8" spans="1:10" ht="12" customHeight="1" x14ac:dyDescent="0.2">
      <c r="A8" s="2" t="str">
        <f>"Nov "&amp;RIGHT(A6,4)-1</f>
        <v>Nov 2024</v>
      </c>
      <c r="B8" s="11" t="s">
        <v>418</v>
      </c>
      <c r="C8" s="11">
        <v>54309</v>
      </c>
      <c r="D8" s="11">
        <v>54309</v>
      </c>
      <c r="E8" s="11">
        <v>7794470.6756999996</v>
      </c>
      <c r="F8" s="11" t="s">
        <v>418</v>
      </c>
      <c r="G8" s="11" t="s">
        <v>418</v>
      </c>
      <c r="H8" s="11" t="s">
        <v>418</v>
      </c>
      <c r="I8" s="11" t="s">
        <v>418</v>
      </c>
      <c r="J8" s="11">
        <v>7794470.6756999996</v>
      </c>
    </row>
    <row r="9" spans="1:10" ht="12" customHeight="1" x14ac:dyDescent="0.2">
      <c r="A9" s="2" t="str">
        <f>"Dec "&amp;RIGHT(A6,4)-1</f>
        <v>Dec 2024</v>
      </c>
      <c r="B9" s="11" t="s">
        <v>418</v>
      </c>
      <c r="C9" s="11">
        <v>52963</v>
      </c>
      <c r="D9" s="11">
        <v>52963</v>
      </c>
      <c r="E9" s="11">
        <v>7606152.6233000001</v>
      </c>
      <c r="F9" s="11">
        <v>6329365</v>
      </c>
      <c r="G9" s="11" t="s">
        <v>418</v>
      </c>
      <c r="H9" s="11" t="s">
        <v>418</v>
      </c>
      <c r="I9" s="11" t="s">
        <v>418</v>
      </c>
      <c r="J9" s="11">
        <v>13935517.623299999</v>
      </c>
    </row>
    <row r="10" spans="1:10" ht="12" customHeight="1" x14ac:dyDescent="0.2">
      <c r="A10" s="2" t="str">
        <f>"Jan "&amp;RIGHT(A6,4)</f>
        <v>Jan 2025</v>
      </c>
      <c r="B10" s="11" t="s">
        <v>418</v>
      </c>
      <c r="C10" s="11">
        <v>58039</v>
      </c>
      <c r="D10" s="11">
        <v>58039</v>
      </c>
      <c r="E10" s="11">
        <v>8296573.3372</v>
      </c>
      <c r="F10" s="11" t="s">
        <v>418</v>
      </c>
      <c r="G10" s="11" t="s">
        <v>418</v>
      </c>
      <c r="H10" s="11" t="s">
        <v>418</v>
      </c>
      <c r="I10" s="11" t="s">
        <v>418</v>
      </c>
      <c r="J10" s="11">
        <v>8296573.3372</v>
      </c>
    </row>
    <row r="11" spans="1:10" ht="12" customHeight="1" x14ac:dyDescent="0.2">
      <c r="A11" s="2" t="str">
        <f>"Feb "&amp;RIGHT(A6,4)</f>
        <v>Feb 2025</v>
      </c>
      <c r="B11" s="11" t="s">
        <v>418</v>
      </c>
      <c r="C11" s="11">
        <v>54845</v>
      </c>
      <c r="D11" s="11">
        <v>54845</v>
      </c>
      <c r="E11" s="11">
        <v>7743817.1217999998</v>
      </c>
      <c r="F11" s="11" t="s">
        <v>418</v>
      </c>
      <c r="G11" s="11" t="s">
        <v>418</v>
      </c>
      <c r="H11" s="11" t="s">
        <v>418</v>
      </c>
      <c r="I11" s="11" t="s">
        <v>418</v>
      </c>
      <c r="J11" s="11">
        <v>7743817.1217999998</v>
      </c>
    </row>
    <row r="12" spans="1:10" ht="12" customHeight="1" x14ac:dyDescent="0.2">
      <c r="A12" s="2" t="str">
        <f>"Mar "&amp;RIGHT(A6,4)</f>
        <v>Mar 2025</v>
      </c>
      <c r="B12" s="11" t="s">
        <v>418</v>
      </c>
      <c r="C12" s="11">
        <v>57497</v>
      </c>
      <c r="D12" s="11">
        <v>57497</v>
      </c>
      <c r="E12" s="11">
        <v>8126461.8156000003</v>
      </c>
      <c r="F12" s="11">
        <v>10234600</v>
      </c>
      <c r="G12" s="11" t="s">
        <v>418</v>
      </c>
      <c r="H12" s="11" t="s">
        <v>418</v>
      </c>
      <c r="I12" s="11" t="s">
        <v>418</v>
      </c>
      <c r="J12" s="11">
        <v>18361061.8156</v>
      </c>
    </row>
    <row r="13" spans="1:10" ht="12" customHeight="1" x14ac:dyDescent="0.2">
      <c r="A13" s="2" t="str">
        <f>"Apr "&amp;RIGHT(A6,4)</f>
        <v>Apr 2025</v>
      </c>
      <c r="B13" s="11" t="s">
        <v>418</v>
      </c>
      <c r="C13" s="11">
        <v>58367</v>
      </c>
      <c r="D13" s="11">
        <v>58367</v>
      </c>
      <c r="E13" s="11">
        <v>8347713.5034999996</v>
      </c>
      <c r="F13" s="11" t="s">
        <v>418</v>
      </c>
      <c r="G13" s="11" t="s">
        <v>418</v>
      </c>
      <c r="H13" s="11" t="s">
        <v>418</v>
      </c>
      <c r="I13" s="11" t="s">
        <v>418</v>
      </c>
      <c r="J13" s="11">
        <v>8347713.5034999996</v>
      </c>
    </row>
    <row r="14" spans="1:10" ht="12" customHeight="1" x14ac:dyDescent="0.2">
      <c r="A14" s="2" t="str">
        <f>"May "&amp;RIGHT(A6,4)</f>
        <v>May 2025</v>
      </c>
      <c r="B14" s="11" t="s">
        <v>418</v>
      </c>
      <c r="C14" s="11">
        <v>57986</v>
      </c>
      <c r="D14" s="11">
        <v>57986</v>
      </c>
      <c r="E14" s="11">
        <v>8509806.0413000006</v>
      </c>
      <c r="F14" s="11" t="s">
        <v>418</v>
      </c>
      <c r="G14" s="11" t="s">
        <v>418</v>
      </c>
      <c r="H14" s="11" t="s">
        <v>418</v>
      </c>
      <c r="I14" s="11" t="s">
        <v>418</v>
      </c>
      <c r="J14" s="11">
        <v>8509806.0413000006</v>
      </c>
    </row>
    <row r="15" spans="1:10" ht="12" customHeight="1" x14ac:dyDescent="0.2">
      <c r="A15" s="2" t="str">
        <f>"Jun "&amp;RIGHT(A6,4)</f>
        <v>Jun 2025</v>
      </c>
      <c r="B15" s="11" t="s">
        <v>418</v>
      </c>
      <c r="C15" s="11">
        <v>59520</v>
      </c>
      <c r="D15" s="11">
        <v>59520</v>
      </c>
      <c r="E15" s="11">
        <v>8502995.6500000004</v>
      </c>
      <c r="F15" s="11">
        <v>14063011.5</v>
      </c>
      <c r="G15" s="11" t="s">
        <v>418</v>
      </c>
      <c r="H15" s="11" t="s">
        <v>418</v>
      </c>
      <c r="I15" s="11" t="s">
        <v>418</v>
      </c>
      <c r="J15" s="11">
        <v>22566007.149999999</v>
      </c>
    </row>
    <row r="16" spans="1:10" ht="12" customHeight="1" x14ac:dyDescent="0.2">
      <c r="A16" s="2" t="str">
        <f>"Jul "&amp;RIGHT(A6,4)</f>
        <v>Jul 2025</v>
      </c>
      <c r="B16" s="11" t="s">
        <v>418</v>
      </c>
      <c r="C16" s="11">
        <v>62924</v>
      </c>
      <c r="D16" s="11">
        <v>62924</v>
      </c>
      <c r="E16" s="11">
        <v>8990079.0102999993</v>
      </c>
      <c r="F16" s="11" t="s">
        <v>418</v>
      </c>
      <c r="G16" s="11" t="s">
        <v>418</v>
      </c>
      <c r="H16" s="11" t="s">
        <v>418</v>
      </c>
      <c r="I16" s="11" t="s">
        <v>418</v>
      </c>
      <c r="J16" s="11">
        <v>8990079.0102999993</v>
      </c>
    </row>
    <row r="17" spans="1:10" ht="12" customHeight="1" x14ac:dyDescent="0.2">
      <c r="A17" s="2" t="str">
        <f>"Aug "&amp;RIGHT(A6,4)</f>
        <v>Aug 2025</v>
      </c>
      <c r="B17" s="11" t="s">
        <v>418</v>
      </c>
      <c r="C17" s="11">
        <v>62243</v>
      </c>
      <c r="D17" s="11">
        <v>62243</v>
      </c>
      <c r="E17" s="11">
        <v>8974566.7624999993</v>
      </c>
      <c r="F17" s="11" t="s">
        <v>418</v>
      </c>
      <c r="G17" s="11" t="s">
        <v>418</v>
      </c>
      <c r="H17" s="11" t="s">
        <v>418</v>
      </c>
      <c r="I17" s="11" t="s">
        <v>418</v>
      </c>
      <c r="J17" s="11">
        <v>8974566.7624999993</v>
      </c>
    </row>
    <row r="18" spans="1:10" ht="12" customHeight="1" x14ac:dyDescent="0.2">
      <c r="A18" s="2" t="str">
        <f>"Sep "&amp;RIGHT(A6,4)</f>
        <v>Sep 2025</v>
      </c>
      <c r="B18" s="11" t="s">
        <v>418</v>
      </c>
      <c r="C18" s="11">
        <v>63478</v>
      </c>
      <c r="D18" s="11">
        <v>63478</v>
      </c>
      <c r="E18" s="11">
        <v>9336449.6023999993</v>
      </c>
      <c r="F18" s="11">
        <v>23596923.1666</v>
      </c>
      <c r="G18" s="11" t="s">
        <v>418</v>
      </c>
      <c r="H18" s="11">
        <v>908347</v>
      </c>
      <c r="I18" s="11" t="s">
        <v>418</v>
      </c>
      <c r="J18" s="11">
        <v>33841719.769000001</v>
      </c>
    </row>
    <row r="19" spans="1:10" ht="12" customHeight="1" x14ac:dyDescent="0.2">
      <c r="A19" s="12" t="s">
        <v>55</v>
      </c>
      <c r="B19" s="13" t="s">
        <v>418</v>
      </c>
      <c r="C19" s="13">
        <v>58214.916700000002</v>
      </c>
      <c r="D19" s="13">
        <v>58214.916700000002</v>
      </c>
      <c r="E19" s="13">
        <v>100068845.1656</v>
      </c>
      <c r="F19" s="13">
        <v>54223899.666599996</v>
      </c>
      <c r="G19" s="13" t="s">
        <v>418</v>
      </c>
      <c r="H19" s="13">
        <v>908347</v>
      </c>
      <c r="I19" s="13" t="s">
        <v>418</v>
      </c>
      <c r="J19" s="13">
        <v>155201091.83219999</v>
      </c>
    </row>
    <row r="20" spans="1:10" ht="12" customHeight="1" x14ac:dyDescent="0.2">
      <c r="A20" s="14" t="s">
        <v>421</v>
      </c>
      <c r="B20" s="15" t="s">
        <v>418</v>
      </c>
      <c r="C20" s="15">
        <v>55358.5</v>
      </c>
      <c r="D20" s="15">
        <v>55358.5</v>
      </c>
      <c r="E20" s="15">
        <v>15634229.697699999</v>
      </c>
      <c r="F20" s="15" t="s">
        <v>418</v>
      </c>
      <c r="G20" s="15" t="s">
        <v>418</v>
      </c>
      <c r="H20" s="15" t="s">
        <v>418</v>
      </c>
      <c r="I20" s="15" t="s">
        <v>418</v>
      </c>
      <c r="J20" s="15">
        <v>15634229.697699999</v>
      </c>
    </row>
    <row r="21" spans="1:10" ht="12" customHeight="1" x14ac:dyDescent="0.2">
      <c r="A21" s="3" t="str">
        <f>"FY "&amp;RIGHT(A6,4)+1</f>
        <v>FY 2026</v>
      </c>
    </row>
    <row r="22" spans="1:10" ht="12" customHeight="1" x14ac:dyDescent="0.2">
      <c r="A22" s="2" t="str">
        <f>"Oct "&amp;RIGHT(A6,4)</f>
        <v>Oct 2025</v>
      </c>
      <c r="B22" s="11" t="s">
        <v>418</v>
      </c>
      <c r="C22" s="11">
        <v>67758</v>
      </c>
      <c r="D22" s="11">
        <v>67758</v>
      </c>
      <c r="E22" s="11">
        <v>9980781.2071000002</v>
      </c>
      <c r="F22" s="11" t="s">
        <v>418</v>
      </c>
      <c r="G22" s="11" t="s">
        <v>418</v>
      </c>
      <c r="H22" s="11" t="s">
        <v>418</v>
      </c>
      <c r="I22" s="11" t="s">
        <v>418</v>
      </c>
      <c r="J22" s="11">
        <v>9980781.2071000002</v>
      </c>
    </row>
    <row r="23" spans="1:10" ht="12" customHeight="1" x14ac:dyDescent="0.2">
      <c r="A23" s="2" t="str">
        <f>"Nov "&amp;RIGHT(A6,4)</f>
        <v>Nov 2025</v>
      </c>
      <c r="B23" s="11" t="s">
        <v>418</v>
      </c>
      <c r="C23" s="11">
        <v>69231</v>
      </c>
      <c r="D23" s="11">
        <v>69231</v>
      </c>
      <c r="E23" s="11">
        <v>10083975.914799999</v>
      </c>
      <c r="F23" s="11" t="s">
        <v>418</v>
      </c>
      <c r="G23" s="11" t="s">
        <v>418</v>
      </c>
      <c r="H23" s="11" t="s">
        <v>418</v>
      </c>
      <c r="I23" s="11" t="s">
        <v>418</v>
      </c>
      <c r="J23" s="11">
        <v>10083975.914799999</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t="s">
        <v>418</v>
      </c>
      <c r="C34" s="13">
        <v>68494.5</v>
      </c>
      <c r="D34" s="13">
        <v>68494.5</v>
      </c>
      <c r="E34" s="13">
        <v>20064757.1219</v>
      </c>
      <c r="F34" s="13" t="s">
        <v>418</v>
      </c>
      <c r="G34" s="13" t="s">
        <v>418</v>
      </c>
      <c r="H34" s="13" t="s">
        <v>418</v>
      </c>
      <c r="I34" s="13" t="s">
        <v>418</v>
      </c>
      <c r="J34" s="13">
        <v>20064757.1219</v>
      </c>
    </row>
    <row r="35" spans="1:10" ht="12" customHeight="1" x14ac:dyDescent="0.2">
      <c r="A35" s="14" t="str">
        <f>"Total "&amp;MID(A20,7,LEN(A20)-13)&amp;" Months"</f>
        <v>Total 2 Months</v>
      </c>
      <c r="B35" s="15" t="s">
        <v>418</v>
      </c>
      <c r="C35" s="15">
        <v>68494.5</v>
      </c>
      <c r="D35" s="15">
        <v>68494.5</v>
      </c>
      <c r="E35" s="15">
        <v>20064757.1219</v>
      </c>
      <c r="F35" s="15" t="s">
        <v>418</v>
      </c>
      <c r="G35" s="15" t="s">
        <v>418</v>
      </c>
      <c r="H35" s="15" t="s">
        <v>418</v>
      </c>
      <c r="I35" s="15" t="s">
        <v>418</v>
      </c>
      <c r="J35" s="15">
        <v>20064757.1219</v>
      </c>
    </row>
    <row r="36" spans="1:10" ht="12" customHeight="1" x14ac:dyDescent="0.2">
      <c r="A36" s="76"/>
      <c r="B36" s="76"/>
      <c r="C36" s="76"/>
      <c r="D36" s="76"/>
      <c r="E36" s="76"/>
      <c r="F36" s="76"/>
      <c r="G36" s="1"/>
    </row>
    <row r="37" spans="1:10" ht="69.95" customHeight="1" x14ac:dyDescent="0.2">
      <c r="A37" s="78" t="s">
        <v>387</v>
      </c>
      <c r="B37" s="78"/>
      <c r="C37" s="78"/>
      <c r="D37" s="78"/>
      <c r="E37" s="78"/>
      <c r="F37" s="78"/>
      <c r="G37" s="78"/>
      <c r="H37" s="78"/>
      <c r="I37" s="78"/>
      <c r="J37" s="78"/>
    </row>
  </sheetData>
  <mergeCells count="13">
    <mergeCell ref="J3:J4"/>
    <mergeCell ref="B5:J5"/>
    <mergeCell ref="A37:J37"/>
    <mergeCell ref="A1:H1"/>
    <mergeCell ref="A2:H2"/>
    <mergeCell ref="A3:A4"/>
    <mergeCell ref="B3:D3"/>
    <mergeCell ref="E3:E4"/>
    <mergeCell ref="F3:F4"/>
    <mergeCell ref="H3:H4"/>
    <mergeCell ref="G3:G4"/>
    <mergeCell ref="I3:I4"/>
    <mergeCell ref="A36:F36"/>
  </mergeCells>
  <phoneticPr fontId="0" type="noConversion"/>
  <pageMargins left="0.75" right="0.5" top="0.75" bottom="0.5" header="0.5" footer="0.25"/>
  <pageSetup scale="3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83" t="s">
        <v>423</v>
      </c>
      <c r="B1" s="83"/>
      <c r="C1" s="83"/>
      <c r="D1" s="83"/>
      <c r="E1" s="83"/>
      <c r="F1" s="83"/>
      <c r="G1" s="83"/>
      <c r="H1" s="83"/>
      <c r="I1" s="83"/>
      <c r="J1" s="83"/>
      <c r="K1" s="73">
        <v>46066</v>
      </c>
    </row>
    <row r="2" spans="1:11" ht="12" customHeight="1" x14ac:dyDescent="0.2">
      <c r="A2" s="85" t="s">
        <v>159</v>
      </c>
      <c r="B2" s="85"/>
      <c r="C2" s="85"/>
      <c r="D2" s="85"/>
      <c r="E2" s="85"/>
      <c r="F2" s="85"/>
      <c r="G2" s="85"/>
      <c r="H2" s="85"/>
      <c r="I2" s="85"/>
      <c r="J2" s="85"/>
      <c r="K2" s="1"/>
    </row>
    <row r="3" spans="1:11" ht="24" customHeight="1" x14ac:dyDescent="0.2">
      <c r="A3" s="87" t="s">
        <v>50</v>
      </c>
      <c r="B3" s="82" t="s">
        <v>68</v>
      </c>
      <c r="C3" s="82"/>
      <c r="D3" s="80"/>
      <c r="E3" s="82" t="s">
        <v>133</v>
      </c>
      <c r="F3" s="82"/>
      <c r="G3" s="80"/>
      <c r="H3" s="79" t="s">
        <v>231</v>
      </c>
      <c r="I3" s="82" t="s">
        <v>160</v>
      </c>
      <c r="J3" s="82"/>
      <c r="K3" s="82"/>
    </row>
    <row r="4" spans="1:11" ht="24" customHeight="1" x14ac:dyDescent="0.2">
      <c r="A4" s="88"/>
      <c r="B4" s="10" t="s">
        <v>229</v>
      </c>
      <c r="C4" s="10" t="s">
        <v>161</v>
      </c>
      <c r="D4" s="10" t="s">
        <v>55</v>
      </c>
      <c r="E4" s="10" t="s">
        <v>229</v>
      </c>
      <c r="F4" s="10" t="s">
        <v>230</v>
      </c>
      <c r="G4" s="10" t="s">
        <v>55</v>
      </c>
      <c r="H4" s="80"/>
      <c r="I4" s="10" t="s">
        <v>229</v>
      </c>
      <c r="J4" s="10" t="s">
        <v>230</v>
      </c>
      <c r="K4" s="9" t="s">
        <v>55</v>
      </c>
    </row>
    <row r="5" spans="1:11" ht="12" customHeight="1" x14ac:dyDescent="0.2">
      <c r="A5" s="1"/>
      <c r="B5" s="76" t="str">
        <f>REPT("-",102)&amp;" Dollars "&amp;REPT("-",148)</f>
        <v>------------------------------------------------------------------------------------------------------ Dollars ----------------------------------------------------------------------------------------------------------------------------------------------------</v>
      </c>
      <c r="C5" s="76"/>
      <c r="D5" s="76"/>
      <c r="E5" s="76"/>
      <c r="F5" s="76"/>
      <c r="G5" s="76"/>
      <c r="H5" s="76"/>
      <c r="I5" s="76"/>
      <c r="J5" s="76"/>
      <c r="K5" s="76"/>
    </row>
    <row r="6" spans="1:11" ht="12" customHeight="1" x14ac:dyDescent="0.2">
      <c r="A6" s="3" t="s">
        <v>420</v>
      </c>
    </row>
    <row r="7" spans="1:11" ht="12" customHeight="1" x14ac:dyDescent="0.2">
      <c r="A7" s="2" t="str">
        <f>"Oct "&amp;RIGHT(A6,4)-1</f>
        <v>Oct 2024</v>
      </c>
      <c r="B7" s="11">
        <v>225401381.65000001</v>
      </c>
      <c r="C7" s="11">
        <v>1806649.5</v>
      </c>
      <c r="D7" s="11">
        <v>227208031.15000001</v>
      </c>
      <c r="E7" s="11">
        <v>142358.22</v>
      </c>
      <c r="F7" s="11" t="s">
        <v>418</v>
      </c>
      <c r="G7" s="11">
        <v>142358.22</v>
      </c>
      <c r="H7" s="11">
        <v>531.87</v>
      </c>
      <c r="I7" s="11">
        <v>225544271.74000001</v>
      </c>
      <c r="J7" s="11">
        <v>1806649.5</v>
      </c>
      <c r="K7" s="11">
        <v>227350921.24000001</v>
      </c>
    </row>
    <row r="8" spans="1:11" ht="12" customHeight="1" x14ac:dyDescent="0.2">
      <c r="A8" s="2" t="str">
        <f>"Nov "&amp;RIGHT(A6,4)-1</f>
        <v>Nov 2024</v>
      </c>
      <c r="B8" s="11">
        <v>164858510.41999999</v>
      </c>
      <c r="C8" s="11">
        <v>1427267.1</v>
      </c>
      <c r="D8" s="11">
        <v>166285777.52000001</v>
      </c>
      <c r="E8" s="11">
        <v>47811.54</v>
      </c>
      <c r="F8" s="11" t="s">
        <v>418</v>
      </c>
      <c r="G8" s="11">
        <v>47811.54</v>
      </c>
      <c r="H8" s="11">
        <v>4450.1400000000003</v>
      </c>
      <c r="I8" s="11">
        <v>164910772.09999999</v>
      </c>
      <c r="J8" s="11">
        <v>1427267.1</v>
      </c>
      <c r="K8" s="11">
        <v>166338039.19999999</v>
      </c>
    </row>
    <row r="9" spans="1:11" ht="12" customHeight="1" x14ac:dyDescent="0.2">
      <c r="A9" s="2" t="str">
        <f>"Dec "&amp;RIGHT(A6,4)-1</f>
        <v>Dec 2024</v>
      </c>
      <c r="B9" s="11">
        <v>130132236.98</v>
      </c>
      <c r="C9" s="11">
        <v>1256699.1000000001</v>
      </c>
      <c r="D9" s="11">
        <v>131388936.08</v>
      </c>
      <c r="E9" s="11">
        <v>185934.35</v>
      </c>
      <c r="F9" s="11">
        <v>34105630</v>
      </c>
      <c r="G9" s="11">
        <v>34291564.350000001</v>
      </c>
      <c r="H9" s="11">
        <v>26128.080000000002</v>
      </c>
      <c r="I9" s="11">
        <v>130344299.41</v>
      </c>
      <c r="J9" s="11">
        <v>35362329.100000001</v>
      </c>
      <c r="K9" s="11">
        <v>165706628.50999999</v>
      </c>
    </row>
    <row r="10" spans="1:11" ht="12" customHeight="1" x14ac:dyDescent="0.2">
      <c r="A10" s="2" t="str">
        <f>"Jan "&amp;RIGHT(A6,4)</f>
        <v>Jan 2025</v>
      </c>
      <c r="B10" s="11">
        <v>166251739.55000001</v>
      </c>
      <c r="C10" s="11">
        <v>1323665.7</v>
      </c>
      <c r="D10" s="11">
        <v>167575405.25</v>
      </c>
      <c r="E10" s="11">
        <v>412214.21</v>
      </c>
      <c r="F10" s="11" t="s">
        <v>418</v>
      </c>
      <c r="G10" s="11">
        <v>412214.21</v>
      </c>
      <c r="H10" s="11">
        <v>12950.1</v>
      </c>
      <c r="I10" s="11">
        <v>166676903.86000001</v>
      </c>
      <c r="J10" s="11">
        <v>1323665.7</v>
      </c>
      <c r="K10" s="11">
        <v>168000569.56</v>
      </c>
    </row>
    <row r="11" spans="1:11" ht="12" customHeight="1" x14ac:dyDescent="0.2">
      <c r="A11" s="2" t="str">
        <f>"Feb "&amp;RIGHT(A6,4)</f>
        <v>Feb 2025</v>
      </c>
      <c r="B11" s="11">
        <v>135805269.31</v>
      </c>
      <c r="C11" s="11">
        <v>1203137.1000000001</v>
      </c>
      <c r="D11" s="11">
        <v>137008406.41</v>
      </c>
      <c r="E11" s="11">
        <v>283700.49</v>
      </c>
      <c r="F11" s="11" t="s">
        <v>418</v>
      </c>
      <c r="G11" s="11">
        <v>283700.49</v>
      </c>
      <c r="H11" s="11">
        <v>920.32</v>
      </c>
      <c r="I11" s="11">
        <v>136089890.12</v>
      </c>
      <c r="J11" s="11">
        <v>1203137.1000000001</v>
      </c>
      <c r="K11" s="11">
        <v>137293027.22</v>
      </c>
    </row>
    <row r="12" spans="1:11" ht="12" customHeight="1" x14ac:dyDescent="0.2">
      <c r="A12" s="2" t="str">
        <f>"Mar "&amp;RIGHT(A6,4)</f>
        <v>Mar 2025</v>
      </c>
      <c r="B12" s="11">
        <v>119455817.23</v>
      </c>
      <c r="C12" s="11">
        <v>1288327.5</v>
      </c>
      <c r="D12" s="11">
        <v>120744144.73</v>
      </c>
      <c r="E12" s="11">
        <v>95022.1</v>
      </c>
      <c r="F12" s="11">
        <v>45196072</v>
      </c>
      <c r="G12" s="11">
        <v>45291094.100000001</v>
      </c>
      <c r="H12" s="11">
        <v>111307.74</v>
      </c>
      <c r="I12" s="11">
        <v>119662147.06999999</v>
      </c>
      <c r="J12" s="11">
        <v>46484399.5</v>
      </c>
      <c r="K12" s="11">
        <v>166146546.56999999</v>
      </c>
    </row>
    <row r="13" spans="1:11" ht="12" customHeight="1" x14ac:dyDescent="0.2">
      <c r="A13" s="2" t="str">
        <f>"Apr "&amp;RIGHT(A6,4)</f>
        <v>Apr 2025</v>
      </c>
      <c r="B13" s="11">
        <v>82442758.260000005</v>
      </c>
      <c r="C13" s="11">
        <v>1777819.2</v>
      </c>
      <c r="D13" s="11">
        <v>84220577.459999993</v>
      </c>
      <c r="E13" s="11">
        <v>187009.91</v>
      </c>
      <c r="F13" s="11" t="s">
        <v>418</v>
      </c>
      <c r="G13" s="11">
        <v>187009.91</v>
      </c>
      <c r="H13" s="11">
        <v>359009.2</v>
      </c>
      <c r="I13" s="11">
        <v>82988777.370000005</v>
      </c>
      <c r="J13" s="11">
        <v>1777819.2</v>
      </c>
      <c r="K13" s="11">
        <v>84766596.569999993</v>
      </c>
    </row>
    <row r="14" spans="1:11" ht="12" customHeight="1" x14ac:dyDescent="0.2">
      <c r="A14" s="2" t="str">
        <f>"May "&amp;RIGHT(A6,4)</f>
        <v>May 2025</v>
      </c>
      <c r="B14" s="11">
        <v>51844989.689999998</v>
      </c>
      <c r="C14" s="11">
        <v>1223852.1000000001</v>
      </c>
      <c r="D14" s="11">
        <v>53068841.789999999</v>
      </c>
      <c r="E14" s="11" t="s">
        <v>418</v>
      </c>
      <c r="F14" s="11" t="s">
        <v>418</v>
      </c>
      <c r="G14" s="11" t="s">
        <v>418</v>
      </c>
      <c r="H14" s="11" t="s">
        <v>418</v>
      </c>
      <c r="I14" s="11">
        <v>51844989.689999998</v>
      </c>
      <c r="J14" s="11">
        <v>1223852.1000000001</v>
      </c>
      <c r="K14" s="11">
        <v>53068841.789999999</v>
      </c>
    </row>
    <row r="15" spans="1:11" ht="12" customHeight="1" x14ac:dyDescent="0.2">
      <c r="A15" s="2" t="str">
        <f>"Jun "&amp;RIGHT(A6,4)</f>
        <v>Jun 2025</v>
      </c>
      <c r="B15" s="11">
        <v>31466294.899999999</v>
      </c>
      <c r="C15" s="11">
        <v>4978.5</v>
      </c>
      <c r="D15" s="11">
        <v>31471273.399999999</v>
      </c>
      <c r="E15" s="11" t="s">
        <v>418</v>
      </c>
      <c r="F15" s="11">
        <v>51115444</v>
      </c>
      <c r="G15" s="11">
        <v>51115444</v>
      </c>
      <c r="H15" s="11" t="s">
        <v>418</v>
      </c>
      <c r="I15" s="11">
        <v>31466294.899999999</v>
      </c>
      <c r="J15" s="11">
        <v>51120422.5</v>
      </c>
      <c r="K15" s="11">
        <v>82586717.400000006</v>
      </c>
    </row>
    <row r="16" spans="1:11" ht="12" customHeight="1" x14ac:dyDescent="0.2">
      <c r="A16" s="2" t="str">
        <f>"Jul "&amp;RIGHT(A6,4)</f>
        <v>Jul 2025</v>
      </c>
      <c r="B16" s="11">
        <v>177212387.56999999</v>
      </c>
      <c r="C16" s="11">
        <v>4954.1149999999998</v>
      </c>
      <c r="D16" s="11">
        <v>177217341.685</v>
      </c>
      <c r="E16" s="11">
        <v>439689.1</v>
      </c>
      <c r="F16" s="11" t="s">
        <v>418</v>
      </c>
      <c r="G16" s="11">
        <v>439689.1</v>
      </c>
      <c r="H16" s="11">
        <v>153492.54</v>
      </c>
      <c r="I16" s="11">
        <v>177805569.21000001</v>
      </c>
      <c r="J16" s="11">
        <v>4954.1149999999998</v>
      </c>
      <c r="K16" s="11">
        <v>177810523.32499999</v>
      </c>
    </row>
    <row r="17" spans="1:11" ht="12" customHeight="1" x14ac:dyDescent="0.2">
      <c r="A17" s="2" t="str">
        <f>"Aug "&amp;RIGHT(A6,4)</f>
        <v>Aug 2025</v>
      </c>
      <c r="B17" s="11">
        <v>192706537.06</v>
      </c>
      <c r="C17" s="11">
        <v>1023241.145</v>
      </c>
      <c r="D17" s="11">
        <v>193729778.20500001</v>
      </c>
      <c r="E17" s="11">
        <v>149834.19</v>
      </c>
      <c r="F17" s="11" t="s">
        <v>418</v>
      </c>
      <c r="G17" s="11">
        <v>149834.19</v>
      </c>
      <c r="H17" s="11">
        <v>198838.65</v>
      </c>
      <c r="I17" s="11">
        <v>193055209.90000001</v>
      </c>
      <c r="J17" s="11">
        <v>1023241.145</v>
      </c>
      <c r="K17" s="11">
        <v>194078451.04499999</v>
      </c>
    </row>
    <row r="18" spans="1:11" ht="12" customHeight="1" x14ac:dyDescent="0.2">
      <c r="A18" s="2" t="str">
        <f>"Sep "&amp;RIGHT(A6,4)</f>
        <v>Sep 2025</v>
      </c>
      <c r="B18" s="11">
        <v>171044299.91</v>
      </c>
      <c r="C18" s="11">
        <v>1782480.39</v>
      </c>
      <c r="D18" s="11">
        <v>172826780.30000001</v>
      </c>
      <c r="E18" s="11">
        <v>259157.24</v>
      </c>
      <c r="F18" s="11">
        <v>54950091</v>
      </c>
      <c r="G18" s="11">
        <v>55209248.240000002</v>
      </c>
      <c r="H18" s="11">
        <v>603.28</v>
      </c>
      <c r="I18" s="11">
        <v>171304060.43000001</v>
      </c>
      <c r="J18" s="11">
        <v>56732571.390000001</v>
      </c>
      <c r="K18" s="11">
        <v>228036631.81999999</v>
      </c>
    </row>
    <row r="19" spans="1:11" ht="12" customHeight="1" x14ac:dyDescent="0.2">
      <c r="A19" s="12" t="s">
        <v>55</v>
      </c>
      <c r="B19" s="13">
        <v>1648622222.53</v>
      </c>
      <c r="C19" s="13">
        <v>14123071.449999999</v>
      </c>
      <c r="D19" s="13">
        <v>1662745293.98</v>
      </c>
      <c r="E19" s="13">
        <v>2202731.35</v>
      </c>
      <c r="F19" s="13">
        <v>185367237</v>
      </c>
      <c r="G19" s="13">
        <v>187569968.34999999</v>
      </c>
      <c r="H19" s="13">
        <v>868231.92</v>
      </c>
      <c r="I19" s="13">
        <v>1651693185.8</v>
      </c>
      <c r="J19" s="13">
        <v>199490308.44999999</v>
      </c>
      <c r="K19" s="13">
        <v>1851183494.25</v>
      </c>
    </row>
    <row r="20" spans="1:11" ht="12" customHeight="1" x14ac:dyDescent="0.2">
      <c r="A20" s="14" t="s">
        <v>421</v>
      </c>
      <c r="B20" s="15">
        <v>390259892.06999999</v>
      </c>
      <c r="C20" s="15">
        <v>3233916.6</v>
      </c>
      <c r="D20" s="15">
        <v>393493808.67000002</v>
      </c>
      <c r="E20" s="15">
        <v>190169.76</v>
      </c>
      <c r="F20" s="15" t="s">
        <v>418</v>
      </c>
      <c r="G20" s="15">
        <v>190169.76</v>
      </c>
      <c r="H20" s="15">
        <v>4982.01</v>
      </c>
      <c r="I20" s="15">
        <v>390455043.83999997</v>
      </c>
      <c r="J20" s="15">
        <v>3233916.6</v>
      </c>
      <c r="K20" s="15">
        <v>393688960.44</v>
      </c>
    </row>
    <row r="21" spans="1:11" ht="12" customHeight="1" x14ac:dyDescent="0.2">
      <c r="A21" s="3" t="str">
        <f>"FY "&amp;RIGHT(A6,4)+1</f>
        <v>FY 2026</v>
      </c>
    </row>
    <row r="22" spans="1:11" ht="12" customHeight="1" x14ac:dyDescent="0.2">
      <c r="A22" s="2" t="str">
        <f>"Oct "&amp;RIGHT(A6,4)</f>
        <v>Oct 2025</v>
      </c>
      <c r="B22" s="11">
        <v>236968247.71000001</v>
      </c>
      <c r="C22" s="11">
        <v>1678054.1850000001</v>
      </c>
      <c r="D22" s="11">
        <v>238646301.89500001</v>
      </c>
      <c r="E22" s="11">
        <v>402941.45</v>
      </c>
      <c r="F22" s="11" t="s">
        <v>418</v>
      </c>
      <c r="G22" s="11">
        <v>402941.45</v>
      </c>
      <c r="H22" s="11" t="s">
        <v>418</v>
      </c>
      <c r="I22" s="11">
        <v>237371189.16</v>
      </c>
      <c r="J22" s="11">
        <v>1678054.1850000001</v>
      </c>
      <c r="K22" s="11">
        <v>239049243.345</v>
      </c>
    </row>
    <row r="23" spans="1:11" ht="12" customHeight="1" x14ac:dyDescent="0.2">
      <c r="A23" s="2" t="str">
        <f>"Nov "&amp;RIGHT(A6,4)</f>
        <v>Nov 2025</v>
      </c>
      <c r="B23" s="11">
        <v>177289967.03</v>
      </c>
      <c r="C23" s="11">
        <v>1230837.8700000001</v>
      </c>
      <c r="D23" s="11">
        <v>178520804.90000001</v>
      </c>
      <c r="E23" s="11">
        <v>46694.8</v>
      </c>
      <c r="F23" s="11" t="s">
        <v>418</v>
      </c>
      <c r="G23" s="11">
        <v>46694.8</v>
      </c>
      <c r="H23" s="11">
        <v>4436.6400000000003</v>
      </c>
      <c r="I23" s="11">
        <v>177341098.47</v>
      </c>
      <c r="J23" s="11">
        <v>1230837.8700000001</v>
      </c>
      <c r="K23" s="11">
        <v>178571936.34</v>
      </c>
    </row>
    <row r="24" spans="1:11"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row>
    <row r="25" spans="1:11"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row>
    <row r="26" spans="1:11"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row>
    <row r="27" spans="1:11"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row>
    <row r="28" spans="1:11"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row>
    <row r="29" spans="1:11"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row>
    <row r="30" spans="1:11"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row>
    <row r="31" spans="1:11"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row>
    <row r="32" spans="1:11"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row>
    <row r="33" spans="1:11"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row>
    <row r="34" spans="1:11" ht="12" customHeight="1" x14ac:dyDescent="0.2">
      <c r="A34" s="12" t="s">
        <v>55</v>
      </c>
      <c r="B34" s="13">
        <v>414258214.74000001</v>
      </c>
      <c r="C34" s="13">
        <v>2908892.0550000002</v>
      </c>
      <c r="D34" s="13">
        <v>417167106.79500002</v>
      </c>
      <c r="E34" s="13">
        <v>449636.25</v>
      </c>
      <c r="F34" s="13" t="s">
        <v>418</v>
      </c>
      <c r="G34" s="13">
        <v>449636.25</v>
      </c>
      <c r="H34" s="13">
        <v>4436.6400000000003</v>
      </c>
      <c r="I34" s="13">
        <v>414712287.63</v>
      </c>
      <c r="J34" s="13">
        <v>2908892.0550000002</v>
      </c>
      <c r="K34" s="13">
        <v>417621179.685</v>
      </c>
    </row>
    <row r="35" spans="1:11" ht="12" customHeight="1" x14ac:dyDescent="0.2">
      <c r="A35" s="14" t="str">
        <f>"Total "&amp;MID(A20,7,LEN(A20)-13)&amp;" Months"</f>
        <v>Total 2 Months</v>
      </c>
      <c r="B35" s="15">
        <v>414258214.74000001</v>
      </c>
      <c r="C35" s="15">
        <v>2908892.0550000002</v>
      </c>
      <c r="D35" s="15">
        <v>417167106.79500002</v>
      </c>
      <c r="E35" s="15">
        <v>449636.25</v>
      </c>
      <c r="F35" s="15" t="s">
        <v>418</v>
      </c>
      <c r="G35" s="15">
        <v>449636.25</v>
      </c>
      <c r="H35" s="15">
        <v>4436.6400000000003</v>
      </c>
      <c r="I35" s="15">
        <v>414712287.63</v>
      </c>
      <c r="J35" s="15">
        <v>2908892.0550000002</v>
      </c>
      <c r="K35" s="15">
        <v>417621179.685</v>
      </c>
    </row>
    <row r="36" spans="1:11" ht="12" customHeight="1" x14ac:dyDescent="0.2">
      <c r="A36" s="76"/>
      <c r="B36" s="76"/>
      <c r="C36" s="76"/>
      <c r="D36" s="76"/>
      <c r="E36" s="76"/>
      <c r="F36" s="76"/>
      <c r="G36" s="76"/>
      <c r="H36" s="76"/>
      <c r="I36" s="76"/>
      <c r="J36" s="76"/>
    </row>
    <row r="37" spans="1:11" ht="69.95" customHeight="1" x14ac:dyDescent="0.2">
      <c r="A37" s="78" t="s">
        <v>323</v>
      </c>
      <c r="B37" s="78"/>
      <c r="C37" s="78"/>
      <c r="D37" s="78"/>
      <c r="E37" s="78"/>
      <c r="F37" s="78"/>
      <c r="G37" s="78"/>
      <c r="H37" s="78"/>
      <c r="I37" s="78"/>
      <c r="J37" s="78"/>
    </row>
  </sheetData>
  <mergeCells count="10">
    <mergeCell ref="B5:K5"/>
    <mergeCell ref="A36:J36"/>
    <mergeCell ref="A37:J37"/>
    <mergeCell ref="A1:J1"/>
    <mergeCell ref="A2:J2"/>
    <mergeCell ref="A3:A4"/>
    <mergeCell ref="B3:D3"/>
    <mergeCell ref="E3:G3"/>
    <mergeCell ref="H3:H4"/>
    <mergeCell ref="I3:K3"/>
  </mergeCells>
  <phoneticPr fontId="0" type="noConversion"/>
  <pageMargins left="0.75" right="0.5" top="0.75" bottom="0.5" header="0.5" footer="0.25"/>
  <pageSetup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J37"/>
  <sheetViews>
    <sheetView showGridLines="0" workbookViewId="0">
      <selection sqref="A1:I1"/>
    </sheetView>
  </sheetViews>
  <sheetFormatPr defaultRowHeight="12.75" x14ac:dyDescent="0.2"/>
  <cols>
    <col min="1" max="1" width="11.42578125" customWidth="1"/>
    <col min="2" max="2" width="12.140625" customWidth="1"/>
    <col min="3" max="10" width="11.42578125" customWidth="1"/>
  </cols>
  <sheetData>
    <row r="1" spans="1:10" ht="12" customHeight="1" x14ac:dyDescent="0.2">
      <c r="A1" s="83" t="s">
        <v>423</v>
      </c>
      <c r="B1" s="83"/>
      <c r="C1" s="83"/>
      <c r="D1" s="83"/>
      <c r="E1" s="83"/>
      <c r="F1" s="83"/>
      <c r="G1" s="83"/>
      <c r="H1" s="83"/>
      <c r="I1" s="83"/>
      <c r="J1" s="73">
        <v>46066</v>
      </c>
    </row>
    <row r="2" spans="1:10" ht="12" customHeight="1" x14ac:dyDescent="0.2">
      <c r="A2" s="85" t="s">
        <v>162</v>
      </c>
      <c r="B2" s="85"/>
      <c r="C2" s="85"/>
      <c r="D2" s="85"/>
      <c r="E2" s="85"/>
      <c r="F2" s="85"/>
      <c r="G2" s="85"/>
      <c r="H2" s="85"/>
      <c r="I2" s="85"/>
      <c r="J2" s="1"/>
    </row>
    <row r="3" spans="1:10" ht="24" customHeight="1" x14ac:dyDescent="0.2">
      <c r="A3" s="87" t="s">
        <v>50</v>
      </c>
      <c r="B3" s="79" t="s">
        <v>232</v>
      </c>
      <c r="C3" s="79" t="s">
        <v>233</v>
      </c>
      <c r="D3" s="82" t="s">
        <v>163</v>
      </c>
      <c r="E3" s="82"/>
      <c r="F3" s="80"/>
      <c r="G3" s="82" t="s">
        <v>164</v>
      </c>
      <c r="H3" s="82"/>
      <c r="I3" s="80"/>
      <c r="J3" s="81" t="s">
        <v>237</v>
      </c>
    </row>
    <row r="4" spans="1:10" ht="24" customHeight="1" x14ac:dyDescent="0.2">
      <c r="A4" s="88"/>
      <c r="B4" s="80"/>
      <c r="C4" s="80"/>
      <c r="D4" s="10" t="s">
        <v>234</v>
      </c>
      <c r="E4" s="10" t="s">
        <v>235</v>
      </c>
      <c r="F4" s="10" t="s">
        <v>236</v>
      </c>
      <c r="G4" s="10" t="s">
        <v>153</v>
      </c>
      <c r="H4" s="10" t="s">
        <v>161</v>
      </c>
      <c r="I4" s="10" t="s">
        <v>55</v>
      </c>
      <c r="J4" s="82"/>
    </row>
    <row r="5" spans="1:10" ht="12" customHeight="1" x14ac:dyDescent="0.2">
      <c r="A5" s="1"/>
      <c r="B5" s="76" t="str">
        <f>REPT("-",100)&amp;" Dollars "&amp;REPT("-",136)</f>
        <v>---------------------------------------------------------------------------------------------------- Dollars ----------------------------------------------------------------------------------------------------------------------------------------</v>
      </c>
      <c r="C5" s="76"/>
      <c r="D5" s="76"/>
      <c r="E5" s="76"/>
      <c r="F5" s="76"/>
      <c r="G5" s="76"/>
      <c r="H5" s="76"/>
      <c r="I5" s="76"/>
      <c r="J5" s="76"/>
    </row>
    <row r="6" spans="1:10" ht="12" customHeight="1" x14ac:dyDescent="0.2">
      <c r="A6" s="3" t="s">
        <v>420</v>
      </c>
    </row>
    <row r="7" spans="1:10" ht="12" customHeight="1" x14ac:dyDescent="0.2">
      <c r="A7" s="2" t="str">
        <f>"Oct "&amp;RIGHT(A6,4)-1</f>
        <v>Oct 2024</v>
      </c>
      <c r="B7" s="11">
        <v>23640029.861499999</v>
      </c>
      <c r="C7" s="11">
        <v>7839759.0219999999</v>
      </c>
      <c r="D7" s="11" t="s">
        <v>418</v>
      </c>
      <c r="E7" s="11" t="s">
        <v>418</v>
      </c>
      <c r="F7" s="11" t="s">
        <v>418</v>
      </c>
      <c r="G7" s="11">
        <v>7839759.0219999999</v>
      </c>
      <c r="H7" s="11" t="str">
        <f t="shared" ref="H7:H20" si="0">IF(ISBLANK(E7),"",E7)</f>
        <v>--</v>
      </c>
      <c r="I7" s="11">
        <v>7839759.0219999999</v>
      </c>
      <c r="J7" s="11" t="s">
        <v>418</v>
      </c>
    </row>
    <row r="8" spans="1:10" ht="12" customHeight="1" x14ac:dyDescent="0.2">
      <c r="A8" s="2" t="str">
        <f>"Nov "&amp;RIGHT(A6,4)-1</f>
        <v>Nov 2024</v>
      </c>
      <c r="B8" s="11">
        <v>23617313.781399999</v>
      </c>
      <c r="C8" s="11">
        <v>7794470.6756999996</v>
      </c>
      <c r="D8" s="11" t="s">
        <v>418</v>
      </c>
      <c r="E8" s="11" t="s">
        <v>418</v>
      </c>
      <c r="F8" s="11" t="s">
        <v>418</v>
      </c>
      <c r="G8" s="11">
        <v>7794470.6756999996</v>
      </c>
      <c r="H8" s="11" t="str">
        <f t="shared" si="0"/>
        <v>--</v>
      </c>
      <c r="I8" s="11">
        <v>7794470.6756999996</v>
      </c>
      <c r="J8" s="11" t="s">
        <v>418</v>
      </c>
    </row>
    <row r="9" spans="1:10" ht="12" customHeight="1" x14ac:dyDescent="0.2">
      <c r="A9" s="2" t="str">
        <f>"Dec "&amp;RIGHT(A6,4)-1</f>
        <v>Dec 2024</v>
      </c>
      <c r="B9" s="11">
        <v>22913652.0517</v>
      </c>
      <c r="C9" s="11">
        <v>7606152.6233000001</v>
      </c>
      <c r="D9" s="11" t="s">
        <v>418</v>
      </c>
      <c r="E9" s="11" t="s">
        <v>418</v>
      </c>
      <c r="F9" s="11" t="s">
        <v>418</v>
      </c>
      <c r="G9" s="11">
        <v>7606152.6233000001</v>
      </c>
      <c r="H9" s="11" t="str">
        <f t="shared" si="0"/>
        <v>--</v>
      </c>
      <c r="I9" s="11">
        <v>7606152.6233000001</v>
      </c>
      <c r="J9" s="11" t="s">
        <v>418</v>
      </c>
    </row>
    <row r="10" spans="1:10" ht="12" customHeight="1" x14ac:dyDescent="0.2">
      <c r="A10" s="2" t="str">
        <f>"Jan "&amp;RIGHT(A6,4)</f>
        <v>Jan 2025</v>
      </c>
      <c r="B10" s="11">
        <v>23061701.972899999</v>
      </c>
      <c r="C10" s="11">
        <v>8296573.3372</v>
      </c>
      <c r="D10" s="11" t="s">
        <v>418</v>
      </c>
      <c r="E10" s="11" t="s">
        <v>418</v>
      </c>
      <c r="F10" s="11" t="s">
        <v>418</v>
      </c>
      <c r="G10" s="11">
        <v>8296573.3372</v>
      </c>
      <c r="H10" s="11" t="str">
        <f t="shared" si="0"/>
        <v>--</v>
      </c>
      <c r="I10" s="11">
        <v>8296573.3372</v>
      </c>
      <c r="J10" s="11" t="s">
        <v>418</v>
      </c>
    </row>
    <row r="11" spans="1:10" ht="12" customHeight="1" x14ac:dyDescent="0.2">
      <c r="A11" s="2" t="str">
        <f>"Feb "&amp;RIGHT(A6,4)</f>
        <v>Feb 2025</v>
      </c>
      <c r="B11" s="11">
        <v>23199240.335299999</v>
      </c>
      <c r="C11" s="11">
        <v>7743817.1217999998</v>
      </c>
      <c r="D11" s="11" t="s">
        <v>418</v>
      </c>
      <c r="E11" s="11" t="s">
        <v>418</v>
      </c>
      <c r="F11" s="11" t="s">
        <v>418</v>
      </c>
      <c r="G11" s="11">
        <v>7743817.1217999998</v>
      </c>
      <c r="H11" s="11" t="str">
        <f t="shared" si="0"/>
        <v>--</v>
      </c>
      <c r="I11" s="11">
        <v>7743817.1217999998</v>
      </c>
      <c r="J11" s="11" t="s">
        <v>418</v>
      </c>
    </row>
    <row r="12" spans="1:10" ht="12" customHeight="1" x14ac:dyDescent="0.2">
      <c r="A12" s="2" t="str">
        <f>"Mar "&amp;RIGHT(A6,4)</f>
        <v>Mar 2025</v>
      </c>
      <c r="B12" s="11">
        <v>23931240.005399998</v>
      </c>
      <c r="C12" s="11">
        <v>8126461.8156000003</v>
      </c>
      <c r="D12" s="11" t="s">
        <v>418</v>
      </c>
      <c r="E12" s="11" t="s">
        <v>418</v>
      </c>
      <c r="F12" s="11" t="s">
        <v>418</v>
      </c>
      <c r="G12" s="11">
        <v>8126461.8156000003</v>
      </c>
      <c r="H12" s="11" t="str">
        <f t="shared" si="0"/>
        <v>--</v>
      </c>
      <c r="I12" s="11">
        <v>8126461.8156000003</v>
      </c>
      <c r="J12" s="11" t="s">
        <v>418</v>
      </c>
    </row>
    <row r="13" spans="1:10" ht="12" customHeight="1" x14ac:dyDescent="0.2">
      <c r="A13" s="2" t="str">
        <f>"Apr "&amp;RIGHT(A6,4)</f>
        <v>Apr 2025</v>
      </c>
      <c r="B13" s="11">
        <v>23467497.645500001</v>
      </c>
      <c r="C13" s="11">
        <v>8347713.5034999996</v>
      </c>
      <c r="D13" s="11">
        <v>104687.7</v>
      </c>
      <c r="E13" s="11">
        <v>0</v>
      </c>
      <c r="F13" s="11">
        <v>104687.7</v>
      </c>
      <c r="G13" s="11">
        <v>8452401.2035000008</v>
      </c>
      <c r="H13" s="11">
        <f t="shared" si="0"/>
        <v>0</v>
      </c>
      <c r="I13" s="11">
        <v>8452401.2035000008</v>
      </c>
      <c r="J13" s="11" t="s">
        <v>418</v>
      </c>
    </row>
    <row r="14" spans="1:10" ht="12" customHeight="1" x14ac:dyDescent="0.2">
      <c r="A14" s="2" t="str">
        <f>"May "&amp;RIGHT(A6,4)</f>
        <v>May 2025</v>
      </c>
      <c r="B14" s="11">
        <v>23530733.575599998</v>
      </c>
      <c r="C14" s="11">
        <v>8509806.0413000006</v>
      </c>
      <c r="D14" s="11" t="s">
        <v>418</v>
      </c>
      <c r="E14" s="11" t="s">
        <v>418</v>
      </c>
      <c r="F14" s="11" t="s">
        <v>418</v>
      </c>
      <c r="G14" s="11">
        <v>8509806.0413000006</v>
      </c>
      <c r="H14" s="11" t="str">
        <f t="shared" si="0"/>
        <v>--</v>
      </c>
      <c r="I14" s="11">
        <v>8509806.0413000006</v>
      </c>
      <c r="J14" s="11" t="s">
        <v>418</v>
      </c>
    </row>
    <row r="15" spans="1:10" ht="12" customHeight="1" x14ac:dyDescent="0.2">
      <c r="A15" s="2" t="str">
        <f>"Jun "&amp;RIGHT(A6,4)</f>
        <v>Jun 2025</v>
      </c>
      <c r="B15" s="11">
        <v>23163139.802099999</v>
      </c>
      <c r="C15" s="11">
        <v>8502995.6500000004</v>
      </c>
      <c r="D15" s="11" t="s">
        <v>418</v>
      </c>
      <c r="E15" s="11" t="s">
        <v>418</v>
      </c>
      <c r="F15" s="11" t="s">
        <v>418</v>
      </c>
      <c r="G15" s="11">
        <v>8502995.6500000004</v>
      </c>
      <c r="H15" s="11" t="str">
        <f t="shared" si="0"/>
        <v>--</v>
      </c>
      <c r="I15" s="11">
        <v>8502995.6500000004</v>
      </c>
      <c r="J15" s="11" t="s">
        <v>418</v>
      </c>
    </row>
    <row r="16" spans="1:10" ht="12" customHeight="1" x14ac:dyDescent="0.2">
      <c r="A16" s="2" t="str">
        <f>"Jul "&amp;RIGHT(A6,4)</f>
        <v>Jul 2025</v>
      </c>
      <c r="B16" s="11">
        <v>23425509.7663</v>
      </c>
      <c r="C16" s="11">
        <v>8990079.0102999993</v>
      </c>
      <c r="D16" s="11">
        <v>1966920.83</v>
      </c>
      <c r="E16" s="11">
        <v>0</v>
      </c>
      <c r="F16" s="11">
        <v>1966920.83</v>
      </c>
      <c r="G16" s="11">
        <v>10956999.840299999</v>
      </c>
      <c r="H16" s="11">
        <f t="shared" si="0"/>
        <v>0</v>
      </c>
      <c r="I16" s="11">
        <v>10956999.840299999</v>
      </c>
      <c r="J16" s="11" t="s">
        <v>418</v>
      </c>
    </row>
    <row r="17" spans="1:10" ht="12" customHeight="1" x14ac:dyDescent="0.2">
      <c r="A17" s="2" t="str">
        <f>"Aug "&amp;RIGHT(A6,4)</f>
        <v>Aug 2025</v>
      </c>
      <c r="B17" s="11">
        <v>22694676.360599998</v>
      </c>
      <c r="C17" s="11">
        <v>8974566.7624999993</v>
      </c>
      <c r="D17" s="11">
        <v>24052.42</v>
      </c>
      <c r="E17" s="11">
        <v>0</v>
      </c>
      <c r="F17" s="11">
        <v>24052.42</v>
      </c>
      <c r="G17" s="11">
        <v>8998619.1824999992</v>
      </c>
      <c r="H17" s="11">
        <f t="shared" si="0"/>
        <v>0</v>
      </c>
      <c r="I17" s="11">
        <v>8998619.1824999992</v>
      </c>
      <c r="J17" s="11" t="s">
        <v>418</v>
      </c>
    </row>
    <row r="18" spans="1:10" ht="12" customHeight="1" x14ac:dyDescent="0.2">
      <c r="A18" s="2" t="str">
        <f>"Sep "&amp;RIGHT(A6,4)</f>
        <v>Sep 2025</v>
      </c>
      <c r="B18" s="11">
        <v>23339818.265900001</v>
      </c>
      <c r="C18" s="11">
        <v>9336449.6023999993</v>
      </c>
      <c r="D18" s="11">
        <v>116319.53</v>
      </c>
      <c r="E18" s="11">
        <v>0</v>
      </c>
      <c r="F18" s="11">
        <v>116319.53</v>
      </c>
      <c r="G18" s="11">
        <v>9452769.1324000005</v>
      </c>
      <c r="H18" s="11">
        <f t="shared" si="0"/>
        <v>0</v>
      </c>
      <c r="I18" s="11">
        <v>9452769.1324000005</v>
      </c>
      <c r="J18" s="11" t="s">
        <v>418</v>
      </c>
    </row>
    <row r="19" spans="1:10" ht="12" customHeight="1" x14ac:dyDescent="0.2">
      <c r="A19" s="12" t="s">
        <v>55</v>
      </c>
      <c r="B19" s="13">
        <v>279984553.4242</v>
      </c>
      <c r="C19" s="13">
        <v>100068845.1656</v>
      </c>
      <c r="D19" s="13">
        <v>2211980.48</v>
      </c>
      <c r="E19" s="13">
        <v>0</v>
      </c>
      <c r="F19" s="13">
        <v>2211980.48</v>
      </c>
      <c r="G19" s="13">
        <v>102280825.64560001</v>
      </c>
      <c r="H19" s="13">
        <f t="shared" si="0"/>
        <v>0</v>
      </c>
      <c r="I19" s="13">
        <v>102280825.64560001</v>
      </c>
      <c r="J19" s="13" t="s">
        <v>418</v>
      </c>
    </row>
    <row r="20" spans="1:10" ht="12" customHeight="1" x14ac:dyDescent="0.2">
      <c r="A20" s="14" t="s">
        <v>421</v>
      </c>
      <c r="B20" s="15">
        <v>47257343.642899998</v>
      </c>
      <c r="C20" s="15">
        <v>15634229.697699999</v>
      </c>
      <c r="D20" s="15" t="s">
        <v>418</v>
      </c>
      <c r="E20" s="15" t="s">
        <v>418</v>
      </c>
      <c r="F20" s="15" t="s">
        <v>418</v>
      </c>
      <c r="G20" s="15">
        <v>15634229.697699999</v>
      </c>
      <c r="H20" s="15" t="str">
        <f t="shared" si="0"/>
        <v>--</v>
      </c>
      <c r="I20" s="15">
        <v>15634229.697699999</v>
      </c>
      <c r="J20" s="15" t="s">
        <v>418</v>
      </c>
    </row>
    <row r="21" spans="1:10" ht="12" customHeight="1" x14ac:dyDescent="0.2">
      <c r="A21" s="3" t="str">
        <f>"FY "&amp;RIGHT(A6,4)+1</f>
        <v>FY 2026</v>
      </c>
    </row>
    <row r="22" spans="1:10" ht="12" customHeight="1" x14ac:dyDescent="0.2">
      <c r="A22" s="2" t="str">
        <f>"Oct "&amp;RIGHT(A6,4)</f>
        <v>Oct 2025</v>
      </c>
      <c r="B22" s="11">
        <v>23223716.657099999</v>
      </c>
      <c r="C22" s="11">
        <v>9980781.2071000002</v>
      </c>
      <c r="D22" s="11">
        <v>55295.4</v>
      </c>
      <c r="E22" s="11">
        <v>0</v>
      </c>
      <c r="F22" s="11">
        <v>55295.4</v>
      </c>
      <c r="G22" s="11">
        <v>10036076.607100001</v>
      </c>
      <c r="H22" s="11">
        <f t="shared" ref="H22:H35" si="1">IF(ISBLANK(E22),"",E22)</f>
        <v>0</v>
      </c>
      <c r="I22" s="11">
        <v>10036076.607100001</v>
      </c>
      <c r="J22" s="11" t="s">
        <v>418</v>
      </c>
    </row>
    <row r="23" spans="1:10" ht="12" customHeight="1" x14ac:dyDescent="0.2">
      <c r="A23" s="2" t="str">
        <f>"Nov "&amp;RIGHT(A6,4)</f>
        <v>Nov 2025</v>
      </c>
      <c r="B23" s="11">
        <v>23637444.075300001</v>
      </c>
      <c r="C23" s="11">
        <v>10083975.914799999</v>
      </c>
      <c r="D23" s="11" t="s">
        <v>418</v>
      </c>
      <c r="E23" s="11" t="s">
        <v>418</v>
      </c>
      <c r="F23" s="11" t="s">
        <v>418</v>
      </c>
      <c r="G23" s="11">
        <v>10083975.914799999</v>
      </c>
      <c r="H23" s="11" t="str">
        <f t="shared" si="1"/>
        <v>--</v>
      </c>
      <c r="I23" s="11">
        <v>10083975.914799999</v>
      </c>
      <c r="J23" s="11" t="s">
        <v>418</v>
      </c>
    </row>
    <row r="24" spans="1:10" ht="12" customHeight="1" x14ac:dyDescent="0.2">
      <c r="A24" s="2" t="str">
        <f>"Dec "&amp;RIGHT(A6,4)</f>
        <v>Dec 2025</v>
      </c>
      <c r="B24" s="11" t="s">
        <v>418</v>
      </c>
      <c r="C24" s="11" t="s">
        <v>418</v>
      </c>
      <c r="D24" s="11" t="s">
        <v>418</v>
      </c>
      <c r="E24" s="11" t="s">
        <v>418</v>
      </c>
      <c r="F24" s="11" t="s">
        <v>418</v>
      </c>
      <c r="G24" s="11" t="s">
        <v>418</v>
      </c>
      <c r="H24" s="11" t="str">
        <f t="shared" si="1"/>
        <v>--</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tr">
        <f t="shared" si="1"/>
        <v>--</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tr">
        <f t="shared" si="1"/>
        <v>--</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tr">
        <f t="shared" si="1"/>
        <v>--</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tr">
        <f t="shared" si="1"/>
        <v>--</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tr">
        <f t="shared" si="1"/>
        <v>--</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tr">
        <f t="shared" si="1"/>
        <v>--</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tr">
        <f t="shared" si="1"/>
        <v>--</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tr">
        <f t="shared" si="1"/>
        <v>--</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tr">
        <f t="shared" si="1"/>
        <v>--</v>
      </c>
      <c r="I33" s="11" t="s">
        <v>418</v>
      </c>
      <c r="J33" s="11" t="s">
        <v>418</v>
      </c>
    </row>
    <row r="34" spans="1:10" ht="12" customHeight="1" x14ac:dyDescent="0.2">
      <c r="A34" s="12" t="s">
        <v>55</v>
      </c>
      <c r="B34" s="13">
        <v>46861160.7324</v>
      </c>
      <c r="C34" s="13">
        <v>20064757.1219</v>
      </c>
      <c r="D34" s="13">
        <v>55295.4</v>
      </c>
      <c r="E34" s="13">
        <v>0</v>
      </c>
      <c r="F34" s="13">
        <v>55295.4</v>
      </c>
      <c r="G34" s="13">
        <v>20120052.521899998</v>
      </c>
      <c r="H34" s="13">
        <f t="shared" si="1"/>
        <v>0</v>
      </c>
      <c r="I34" s="13">
        <v>20120052.521899998</v>
      </c>
      <c r="J34" s="13" t="s">
        <v>418</v>
      </c>
    </row>
    <row r="35" spans="1:10" ht="12" customHeight="1" x14ac:dyDescent="0.2">
      <c r="A35" s="14" t="str">
        <f>"Total "&amp;MID(A20,7,LEN(A20)-13)&amp;" Months"</f>
        <v>Total 2 Months</v>
      </c>
      <c r="B35" s="15">
        <v>46861160.7324</v>
      </c>
      <c r="C35" s="15">
        <v>20064757.1219</v>
      </c>
      <c r="D35" s="15">
        <v>55295.4</v>
      </c>
      <c r="E35" s="15">
        <v>0</v>
      </c>
      <c r="F35" s="15">
        <v>55295.4</v>
      </c>
      <c r="G35" s="15">
        <v>20120052.521899998</v>
      </c>
      <c r="H35" s="15">
        <f t="shared" si="1"/>
        <v>0</v>
      </c>
      <c r="I35" s="15">
        <v>20120052.521899998</v>
      </c>
      <c r="J35" s="15" t="s">
        <v>418</v>
      </c>
    </row>
    <row r="36" spans="1:10" ht="12" customHeight="1" x14ac:dyDescent="0.2">
      <c r="A36" s="76"/>
      <c r="B36" s="76"/>
      <c r="C36" s="76"/>
      <c r="D36" s="76"/>
      <c r="E36" s="76"/>
      <c r="F36" s="76"/>
      <c r="G36" s="76"/>
      <c r="H36" s="76"/>
      <c r="I36" s="76"/>
      <c r="J36" s="76"/>
    </row>
    <row r="37" spans="1:10" ht="69.95" customHeight="1" x14ac:dyDescent="0.2">
      <c r="A37" s="78" t="s">
        <v>386</v>
      </c>
      <c r="B37" s="78"/>
      <c r="C37" s="78"/>
      <c r="D37" s="78"/>
      <c r="E37" s="78"/>
      <c r="F37" s="78"/>
      <c r="G37" s="78"/>
      <c r="H37" s="78"/>
      <c r="I37" s="78"/>
      <c r="J37" s="78"/>
    </row>
  </sheetData>
  <mergeCells count="11">
    <mergeCell ref="J3:J4"/>
    <mergeCell ref="B5:J5"/>
    <mergeCell ref="A36:J36"/>
    <mergeCell ref="A37:J37"/>
    <mergeCell ref="A1:I1"/>
    <mergeCell ref="A2:I2"/>
    <mergeCell ref="A3:A4"/>
    <mergeCell ref="B3:B4"/>
    <mergeCell ref="C3:C4"/>
    <mergeCell ref="D3:F3"/>
    <mergeCell ref="G3:I3"/>
  </mergeCells>
  <phoneticPr fontId="0" type="noConversion"/>
  <pageMargins left="0.75" right="0.5" top="0.75" bottom="0.5" header="0.5" footer="0.25"/>
  <pageSetup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83" t="s">
        <v>424</v>
      </c>
      <c r="B1" s="83"/>
      <c r="C1" s="83"/>
      <c r="D1" s="83"/>
      <c r="E1" s="83"/>
      <c r="F1" s="83"/>
      <c r="G1" s="83"/>
      <c r="H1" s="83"/>
      <c r="I1" s="73">
        <v>46066</v>
      </c>
    </row>
    <row r="2" spans="1:9" ht="12" customHeight="1" x14ac:dyDescent="0.2">
      <c r="A2" s="85" t="s">
        <v>165</v>
      </c>
      <c r="B2" s="85"/>
      <c r="C2" s="85"/>
      <c r="D2" s="85"/>
      <c r="E2" s="85"/>
      <c r="F2" s="85"/>
      <c r="G2" s="85"/>
      <c r="H2" s="85"/>
      <c r="I2" s="1"/>
    </row>
    <row r="3" spans="1:9" ht="24" customHeight="1" x14ac:dyDescent="0.2">
      <c r="A3" s="87" t="s">
        <v>50</v>
      </c>
      <c r="B3" s="79" t="s">
        <v>239</v>
      </c>
      <c r="C3" s="82" t="s">
        <v>166</v>
      </c>
      <c r="D3" s="82"/>
      <c r="E3" s="80"/>
      <c r="F3" s="82" t="s">
        <v>238</v>
      </c>
      <c r="G3" s="82"/>
      <c r="H3" s="80"/>
      <c r="I3" s="81" t="s">
        <v>240</v>
      </c>
    </row>
    <row r="4" spans="1:9" ht="24" customHeight="1" x14ac:dyDescent="0.2">
      <c r="A4" s="88"/>
      <c r="B4" s="80"/>
      <c r="C4" s="10" t="s">
        <v>153</v>
      </c>
      <c r="D4" s="10" t="s">
        <v>161</v>
      </c>
      <c r="E4" s="10" t="s">
        <v>55</v>
      </c>
      <c r="F4" s="10" t="s">
        <v>140</v>
      </c>
      <c r="G4" s="10" t="s">
        <v>167</v>
      </c>
      <c r="H4" s="10" t="s">
        <v>55</v>
      </c>
      <c r="I4" s="82"/>
    </row>
    <row r="5" spans="1:9" ht="12" customHeight="1" x14ac:dyDescent="0.2">
      <c r="A5" s="1"/>
      <c r="B5" s="76" t="str">
        <f>REPT("-",88)&amp;" Dollars "&amp;REPT("-",148)</f>
        <v>---------------------------------------------------------------------------------------- Dollars ----------------------------------------------------------------------------------------------------------------------------------------------------</v>
      </c>
      <c r="C5" s="76"/>
      <c r="D5" s="76"/>
      <c r="E5" s="76"/>
      <c r="F5" s="76"/>
      <c r="G5" s="76"/>
      <c r="H5" s="76"/>
      <c r="I5" s="76"/>
    </row>
    <row r="6" spans="1:9" ht="12" customHeight="1" x14ac:dyDescent="0.2">
      <c r="A6" s="3" t="s">
        <v>420</v>
      </c>
    </row>
    <row r="7" spans="1:9" ht="12" customHeight="1" x14ac:dyDescent="0.2">
      <c r="A7" s="2" t="str">
        <f>"Oct "&amp;RIGHT(A6,4)-1</f>
        <v>Oct 2024</v>
      </c>
      <c r="B7" s="11" t="s">
        <v>418</v>
      </c>
      <c r="C7" s="11">
        <v>257024060.62349999</v>
      </c>
      <c r="D7" s="11">
        <v>1806649.5</v>
      </c>
      <c r="E7" s="11">
        <v>258830710.12349999</v>
      </c>
      <c r="F7" s="11" t="s">
        <v>418</v>
      </c>
      <c r="G7" s="11" t="s">
        <v>418</v>
      </c>
      <c r="H7" s="11" t="s">
        <v>418</v>
      </c>
      <c r="I7" s="11">
        <v>258830710.12349999</v>
      </c>
    </row>
    <row r="8" spans="1:9" ht="12" customHeight="1" x14ac:dyDescent="0.2">
      <c r="A8" s="2" t="str">
        <f>"Nov "&amp;RIGHT(A6,4)-1</f>
        <v>Nov 2024</v>
      </c>
      <c r="B8" s="11" t="s">
        <v>418</v>
      </c>
      <c r="C8" s="11">
        <v>196322556.5571</v>
      </c>
      <c r="D8" s="11">
        <v>1427267.1</v>
      </c>
      <c r="E8" s="11">
        <v>197749823.65709999</v>
      </c>
      <c r="F8" s="11" t="s">
        <v>418</v>
      </c>
      <c r="G8" s="11" t="s">
        <v>418</v>
      </c>
      <c r="H8" s="11" t="s">
        <v>418</v>
      </c>
      <c r="I8" s="11">
        <v>197749823.65709999</v>
      </c>
    </row>
    <row r="9" spans="1:9" ht="12" customHeight="1" x14ac:dyDescent="0.2">
      <c r="A9" s="2" t="str">
        <f>"Dec "&amp;RIGHT(A6,4)-1</f>
        <v>Dec 2024</v>
      </c>
      <c r="B9" s="11" t="s">
        <v>418</v>
      </c>
      <c r="C9" s="11">
        <v>160864104.08500001</v>
      </c>
      <c r="D9" s="11">
        <v>35362329.100000001</v>
      </c>
      <c r="E9" s="11">
        <v>196226433.185</v>
      </c>
      <c r="F9" s="11" t="s">
        <v>418</v>
      </c>
      <c r="G9" s="11" t="s">
        <v>418</v>
      </c>
      <c r="H9" s="11" t="s">
        <v>418</v>
      </c>
      <c r="I9" s="11">
        <v>196226433.185</v>
      </c>
    </row>
    <row r="10" spans="1:9" ht="12" customHeight="1" x14ac:dyDescent="0.2">
      <c r="A10" s="2" t="str">
        <f>"Jan "&amp;RIGHT(A6,4)</f>
        <v>Jan 2025</v>
      </c>
      <c r="B10" s="11" t="s">
        <v>418</v>
      </c>
      <c r="C10" s="11">
        <v>198035179.1701</v>
      </c>
      <c r="D10" s="11">
        <v>1323665.7</v>
      </c>
      <c r="E10" s="11">
        <v>199358844.87009999</v>
      </c>
      <c r="F10" s="11" t="s">
        <v>418</v>
      </c>
      <c r="G10" s="11" t="s">
        <v>418</v>
      </c>
      <c r="H10" s="11" t="s">
        <v>418</v>
      </c>
      <c r="I10" s="11">
        <v>199358844.87009999</v>
      </c>
    </row>
    <row r="11" spans="1:9" ht="12" customHeight="1" x14ac:dyDescent="0.2">
      <c r="A11" s="2" t="str">
        <f>"Feb "&amp;RIGHT(A6,4)</f>
        <v>Feb 2025</v>
      </c>
      <c r="B11" s="11" t="s">
        <v>418</v>
      </c>
      <c r="C11" s="11">
        <v>167032947.57710001</v>
      </c>
      <c r="D11" s="11">
        <v>1203137.1000000001</v>
      </c>
      <c r="E11" s="11">
        <v>168236084.6771</v>
      </c>
      <c r="F11" s="11" t="s">
        <v>418</v>
      </c>
      <c r="G11" s="11" t="s">
        <v>418</v>
      </c>
      <c r="H11" s="11" t="s">
        <v>418</v>
      </c>
      <c r="I11" s="11">
        <v>168236084.6771</v>
      </c>
    </row>
    <row r="12" spans="1:9" ht="12" customHeight="1" x14ac:dyDescent="0.2">
      <c r="A12" s="2" t="str">
        <f>"Mar "&amp;RIGHT(A6,4)</f>
        <v>Mar 2025</v>
      </c>
      <c r="B12" s="11" t="s">
        <v>418</v>
      </c>
      <c r="C12" s="11">
        <v>151719848.891</v>
      </c>
      <c r="D12" s="11">
        <v>46484399.5</v>
      </c>
      <c r="E12" s="11">
        <v>198204248.391</v>
      </c>
      <c r="F12" s="11" t="s">
        <v>418</v>
      </c>
      <c r="G12" s="11" t="s">
        <v>418</v>
      </c>
      <c r="H12" s="11" t="s">
        <v>418</v>
      </c>
      <c r="I12" s="11">
        <v>198204248.391</v>
      </c>
    </row>
    <row r="13" spans="1:9" ht="12" customHeight="1" x14ac:dyDescent="0.2">
      <c r="A13" s="2" t="str">
        <f>"Apr "&amp;RIGHT(A6,4)</f>
        <v>Apr 2025</v>
      </c>
      <c r="B13" s="11" t="s">
        <v>418</v>
      </c>
      <c r="C13" s="11">
        <v>114908676.219</v>
      </c>
      <c r="D13" s="11">
        <v>1777819.2</v>
      </c>
      <c r="E13" s="11">
        <v>116686495.419</v>
      </c>
      <c r="F13" s="11" t="s">
        <v>418</v>
      </c>
      <c r="G13" s="11" t="s">
        <v>418</v>
      </c>
      <c r="H13" s="11" t="s">
        <v>418</v>
      </c>
      <c r="I13" s="11">
        <v>116686495.419</v>
      </c>
    </row>
    <row r="14" spans="1:9" ht="12" customHeight="1" x14ac:dyDescent="0.2">
      <c r="A14" s="2" t="str">
        <f>"May "&amp;RIGHT(A6,4)</f>
        <v>May 2025</v>
      </c>
      <c r="B14" s="11" t="s">
        <v>418</v>
      </c>
      <c r="C14" s="11">
        <v>83885529.306899995</v>
      </c>
      <c r="D14" s="11">
        <v>1223852.1000000001</v>
      </c>
      <c r="E14" s="11">
        <v>85109381.406900004</v>
      </c>
      <c r="F14" s="11" t="s">
        <v>418</v>
      </c>
      <c r="G14" s="11" t="s">
        <v>418</v>
      </c>
      <c r="H14" s="11" t="s">
        <v>418</v>
      </c>
      <c r="I14" s="11">
        <v>85109381.406900004</v>
      </c>
    </row>
    <row r="15" spans="1:9" ht="12" customHeight="1" x14ac:dyDescent="0.2">
      <c r="A15" s="2" t="str">
        <f>"Jun "&amp;RIGHT(A6,4)</f>
        <v>Jun 2025</v>
      </c>
      <c r="B15" s="11" t="s">
        <v>418</v>
      </c>
      <c r="C15" s="11">
        <v>63132430.3521</v>
      </c>
      <c r="D15" s="11">
        <v>51120422.5</v>
      </c>
      <c r="E15" s="11">
        <v>114252852.8521</v>
      </c>
      <c r="F15" s="11" t="s">
        <v>418</v>
      </c>
      <c r="G15" s="11" t="s">
        <v>418</v>
      </c>
      <c r="H15" s="11" t="s">
        <v>418</v>
      </c>
      <c r="I15" s="11">
        <v>114252852.8521</v>
      </c>
    </row>
    <row r="16" spans="1:9" ht="12" customHeight="1" x14ac:dyDescent="0.2">
      <c r="A16" s="2" t="str">
        <f>"Jul "&amp;RIGHT(A6,4)</f>
        <v>Jul 2025</v>
      </c>
      <c r="B16" s="11" t="s">
        <v>418</v>
      </c>
      <c r="C16" s="11">
        <v>212188078.81659999</v>
      </c>
      <c r="D16" s="11">
        <v>4954.1149999999998</v>
      </c>
      <c r="E16" s="11">
        <v>212193032.9316</v>
      </c>
      <c r="F16" s="11" t="s">
        <v>418</v>
      </c>
      <c r="G16" s="11" t="s">
        <v>418</v>
      </c>
      <c r="H16" s="11" t="s">
        <v>418</v>
      </c>
      <c r="I16" s="11">
        <v>212193032.9316</v>
      </c>
    </row>
    <row r="17" spans="1:9" ht="12" customHeight="1" x14ac:dyDescent="0.2">
      <c r="A17" s="2" t="str">
        <f>"Aug "&amp;RIGHT(A6,4)</f>
        <v>Aug 2025</v>
      </c>
      <c r="B17" s="11" t="s">
        <v>418</v>
      </c>
      <c r="C17" s="11">
        <v>224748505.44310001</v>
      </c>
      <c r="D17" s="11">
        <v>1023241.145</v>
      </c>
      <c r="E17" s="11">
        <v>225771746.58809999</v>
      </c>
      <c r="F17" s="11" t="s">
        <v>418</v>
      </c>
      <c r="G17" s="11" t="s">
        <v>418</v>
      </c>
      <c r="H17" s="11" t="s">
        <v>418</v>
      </c>
      <c r="I17" s="11">
        <v>225771746.58809999</v>
      </c>
    </row>
    <row r="18" spans="1:9" ht="12" customHeight="1" x14ac:dyDescent="0.2">
      <c r="A18" s="2" t="str">
        <f>"Sep "&amp;RIGHT(A6,4)</f>
        <v>Sep 2025</v>
      </c>
      <c r="B18" s="11" t="s">
        <v>418</v>
      </c>
      <c r="C18" s="11">
        <v>204096647.8283</v>
      </c>
      <c r="D18" s="11">
        <v>56732571.390000001</v>
      </c>
      <c r="E18" s="11">
        <v>260829219.21830001</v>
      </c>
      <c r="F18" s="11" t="s">
        <v>418</v>
      </c>
      <c r="G18" s="11" t="s">
        <v>418</v>
      </c>
      <c r="H18" s="11" t="s">
        <v>418</v>
      </c>
      <c r="I18" s="11">
        <v>260829219.21830001</v>
      </c>
    </row>
    <row r="19" spans="1:9" ht="12" customHeight="1" x14ac:dyDescent="0.2">
      <c r="A19" s="12" t="s">
        <v>55</v>
      </c>
      <c r="B19" s="13" t="s">
        <v>418</v>
      </c>
      <c r="C19" s="13">
        <v>2033958564.8698001</v>
      </c>
      <c r="D19" s="13">
        <v>199490308.44999999</v>
      </c>
      <c r="E19" s="13">
        <v>2233448873.3197999</v>
      </c>
      <c r="F19" s="13" t="s">
        <v>418</v>
      </c>
      <c r="G19" s="13" t="s">
        <v>418</v>
      </c>
      <c r="H19" s="13" t="s">
        <v>418</v>
      </c>
      <c r="I19" s="13">
        <v>2233448873.3197999</v>
      </c>
    </row>
    <row r="20" spans="1:9" ht="12" customHeight="1" x14ac:dyDescent="0.2">
      <c r="A20" s="14" t="s">
        <v>421</v>
      </c>
      <c r="B20" s="15" t="s">
        <v>418</v>
      </c>
      <c r="C20" s="15">
        <v>453346617.18059999</v>
      </c>
      <c r="D20" s="15">
        <v>3233916.6</v>
      </c>
      <c r="E20" s="15">
        <v>456580533.78060001</v>
      </c>
      <c r="F20" s="15" t="s">
        <v>418</v>
      </c>
      <c r="G20" s="15" t="s">
        <v>418</v>
      </c>
      <c r="H20" s="15" t="s">
        <v>418</v>
      </c>
      <c r="I20" s="15">
        <v>456580533.78060001</v>
      </c>
    </row>
    <row r="21" spans="1:9" ht="12" customHeight="1" x14ac:dyDescent="0.2">
      <c r="A21" s="3" t="str">
        <f>"FY "&amp;RIGHT(A6,4)+1</f>
        <v>FY 2026</v>
      </c>
    </row>
    <row r="22" spans="1:9" ht="12" customHeight="1" x14ac:dyDescent="0.2">
      <c r="A22" s="2" t="str">
        <f>"Oct "&amp;RIGHT(A6,4)</f>
        <v>Oct 2025</v>
      </c>
      <c r="B22" s="11" t="s">
        <v>418</v>
      </c>
      <c r="C22" s="11">
        <v>270630982.4242</v>
      </c>
      <c r="D22" s="11">
        <v>1678054.1850000001</v>
      </c>
      <c r="E22" s="11">
        <v>272309036.6092</v>
      </c>
      <c r="F22" s="11" t="s">
        <v>418</v>
      </c>
      <c r="G22" s="11" t="s">
        <v>418</v>
      </c>
      <c r="H22" s="11" t="s">
        <v>418</v>
      </c>
      <c r="I22" s="11">
        <v>272309036.6092</v>
      </c>
    </row>
    <row r="23" spans="1:9" ht="12" customHeight="1" x14ac:dyDescent="0.2">
      <c r="A23" s="2" t="str">
        <f>"Nov "&amp;RIGHT(A6,4)</f>
        <v>Nov 2025</v>
      </c>
      <c r="B23" s="11" t="s">
        <v>418</v>
      </c>
      <c r="C23" s="11">
        <v>211062518.4601</v>
      </c>
      <c r="D23" s="11">
        <v>1230837.8700000001</v>
      </c>
      <c r="E23" s="11">
        <v>212293356.3301</v>
      </c>
      <c r="F23" s="11" t="s">
        <v>418</v>
      </c>
      <c r="G23" s="11" t="s">
        <v>418</v>
      </c>
      <c r="H23" s="11" t="s">
        <v>418</v>
      </c>
      <c r="I23" s="11">
        <v>212293356.3301</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t="s">
        <v>418</v>
      </c>
      <c r="C34" s="13">
        <v>481693500.88429999</v>
      </c>
      <c r="D34" s="13">
        <v>2908892.0550000002</v>
      </c>
      <c r="E34" s="13">
        <v>484602392.9393</v>
      </c>
      <c r="F34" s="13" t="s">
        <v>418</v>
      </c>
      <c r="G34" s="13" t="s">
        <v>418</v>
      </c>
      <c r="H34" s="13" t="s">
        <v>418</v>
      </c>
      <c r="I34" s="13">
        <v>484602392.9393</v>
      </c>
    </row>
    <row r="35" spans="1:9" ht="12" customHeight="1" x14ac:dyDescent="0.2">
      <c r="A35" s="14" t="str">
        <f>"Total "&amp;MID(A20,7,LEN(A20)-13)&amp;" Months"</f>
        <v>Total 2 Months</v>
      </c>
      <c r="B35" s="15" t="s">
        <v>418</v>
      </c>
      <c r="C35" s="15">
        <v>481693500.88429999</v>
      </c>
      <c r="D35" s="15">
        <v>2908892.0550000002</v>
      </c>
      <c r="E35" s="15">
        <v>484602392.9393</v>
      </c>
      <c r="F35" s="15" t="s">
        <v>418</v>
      </c>
      <c r="G35" s="15" t="s">
        <v>418</v>
      </c>
      <c r="H35" s="15" t="s">
        <v>418</v>
      </c>
      <c r="I35" s="15">
        <v>484602392.9393</v>
      </c>
    </row>
    <row r="36" spans="1:9" ht="12" customHeight="1" x14ac:dyDescent="0.2">
      <c r="A36" s="76"/>
      <c r="B36" s="76"/>
      <c r="C36" s="76"/>
      <c r="D36" s="76"/>
      <c r="E36" s="76"/>
      <c r="F36" s="76"/>
      <c r="G36" s="76"/>
      <c r="H36" s="76"/>
      <c r="I36" s="76"/>
    </row>
    <row r="37" spans="1:9" ht="69.95" customHeight="1" x14ac:dyDescent="0.2">
      <c r="A37" s="78" t="s">
        <v>325</v>
      </c>
      <c r="B37" s="78"/>
      <c r="C37" s="78"/>
      <c r="D37" s="78"/>
      <c r="E37" s="78"/>
      <c r="F37" s="78"/>
      <c r="G37" s="78"/>
      <c r="H37" s="78"/>
      <c r="I37" s="78"/>
    </row>
  </sheetData>
  <mergeCells count="10">
    <mergeCell ref="I3:I4"/>
    <mergeCell ref="B5:I5"/>
    <mergeCell ref="A36:I36"/>
    <mergeCell ref="A37:I37"/>
    <mergeCell ref="A1:H1"/>
    <mergeCell ref="A2:H2"/>
    <mergeCell ref="A3:A4"/>
    <mergeCell ref="B3:B4"/>
    <mergeCell ref="C3:E3"/>
    <mergeCell ref="F3:H3"/>
  </mergeCells>
  <phoneticPr fontId="0" type="noConversion"/>
  <pageMargins left="0.75" right="0.5" top="0.75" bottom="0.5" header="0.5" footer="0.25"/>
  <pageSetup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H37"/>
  <sheetViews>
    <sheetView showGridLines="0" workbookViewId="0">
      <selection sqref="A1:G1"/>
    </sheetView>
  </sheetViews>
  <sheetFormatPr defaultRowHeight="12.75" x14ac:dyDescent="0.2"/>
  <cols>
    <col min="1" max="1" width="12.140625" customWidth="1"/>
    <col min="2" max="6" width="11.42578125" customWidth="1"/>
    <col min="7" max="7" width="12.28515625" customWidth="1"/>
    <col min="8" max="8" width="12.140625" customWidth="1"/>
  </cols>
  <sheetData>
    <row r="1" spans="1:8" ht="12" customHeight="1" x14ac:dyDescent="0.2">
      <c r="A1" s="83" t="s">
        <v>423</v>
      </c>
      <c r="B1" s="83"/>
      <c r="C1" s="83"/>
      <c r="D1" s="83"/>
      <c r="E1" s="83"/>
      <c r="F1" s="83"/>
      <c r="G1" s="83"/>
      <c r="H1" s="73">
        <v>46066</v>
      </c>
    </row>
    <row r="2" spans="1:8" ht="12" customHeight="1" x14ac:dyDescent="0.2">
      <c r="A2" s="85" t="s">
        <v>168</v>
      </c>
      <c r="B2" s="85"/>
      <c r="C2" s="85"/>
      <c r="D2" s="85"/>
      <c r="E2" s="85"/>
      <c r="F2" s="85"/>
      <c r="G2" s="85"/>
      <c r="H2" s="1"/>
    </row>
    <row r="3" spans="1:8" ht="24" customHeight="1" x14ac:dyDescent="0.2">
      <c r="A3" s="87" t="s">
        <v>50</v>
      </c>
      <c r="B3" s="82" t="s">
        <v>241</v>
      </c>
      <c r="C3" s="82"/>
      <c r="D3" s="82"/>
      <c r="E3" s="80"/>
      <c r="F3" s="79" t="s">
        <v>242</v>
      </c>
      <c r="G3" s="79" t="s">
        <v>243</v>
      </c>
      <c r="H3" s="81" t="s">
        <v>244</v>
      </c>
    </row>
    <row r="4" spans="1:8" ht="24" customHeight="1" x14ac:dyDescent="0.2">
      <c r="A4" s="88"/>
      <c r="B4" s="10" t="s">
        <v>169</v>
      </c>
      <c r="C4" s="10" t="s">
        <v>170</v>
      </c>
      <c r="D4" s="10" t="s">
        <v>134</v>
      </c>
      <c r="E4" s="10" t="s">
        <v>55</v>
      </c>
      <c r="F4" s="80"/>
      <c r="G4" s="80"/>
      <c r="H4" s="82"/>
    </row>
    <row r="5" spans="1:8" ht="12" customHeight="1" x14ac:dyDescent="0.2">
      <c r="A5" s="1"/>
      <c r="B5" s="76" t="str">
        <f>REPT("-",80)&amp;" Dollars "&amp;REPT("-",80)</f>
        <v>-------------------------------------------------------------------------------- Dollars --------------------------------------------------------------------------------</v>
      </c>
      <c r="C5" s="76"/>
      <c r="D5" s="76"/>
      <c r="E5" s="76"/>
      <c r="F5" s="76"/>
      <c r="G5" s="76"/>
      <c r="H5" s="76"/>
    </row>
    <row r="6" spans="1:8" ht="12" customHeight="1" x14ac:dyDescent="0.2">
      <c r="A6" s="3" t="s">
        <v>420</v>
      </c>
    </row>
    <row r="7" spans="1:8" ht="12" customHeight="1" x14ac:dyDescent="0.2">
      <c r="A7" s="2" t="str">
        <f>"Oct "&amp;RIGHT(A6,4)-1</f>
        <v>Oct 2024</v>
      </c>
      <c r="B7" s="11" t="s">
        <v>418</v>
      </c>
      <c r="C7" s="11" t="s">
        <v>418</v>
      </c>
      <c r="D7" s="11" t="s">
        <v>418</v>
      </c>
      <c r="E7" s="11" t="s">
        <v>418</v>
      </c>
      <c r="F7" s="11" t="s">
        <v>418</v>
      </c>
      <c r="G7" s="11">
        <v>0</v>
      </c>
      <c r="H7" s="11" t="s">
        <v>418</v>
      </c>
    </row>
    <row r="8" spans="1:8" ht="12" customHeight="1" x14ac:dyDescent="0.2">
      <c r="A8" s="2" t="str">
        <f>"Nov "&amp;RIGHT(A6,4)-1</f>
        <v>Nov 2024</v>
      </c>
      <c r="B8" s="11" t="s">
        <v>418</v>
      </c>
      <c r="C8" s="11" t="s">
        <v>418</v>
      </c>
      <c r="D8" s="11" t="s">
        <v>418</v>
      </c>
      <c r="E8" s="11" t="s">
        <v>418</v>
      </c>
      <c r="F8" s="11">
        <v>80481.600000000006</v>
      </c>
      <c r="G8" s="11">
        <v>0</v>
      </c>
      <c r="H8" s="11" t="s">
        <v>418</v>
      </c>
    </row>
    <row r="9" spans="1:8" ht="12" customHeight="1" x14ac:dyDescent="0.2">
      <c r="A9" s="2" t="str">
        <f>"Dec "&amp;RIGHT(A6,4)-1</f>
        <v>Dec 2024</v>
      </c>
      <c r="B9" s="11" t="s">
        <v>418</v>
      </c>
      <c r="C9" s="11" t="s">
        <v>418</v>
      </c>
      <c r="D9" s="11" t="s">
        <v>418</v>
      </c>
      <c r="E9" s="11" t="s">
        <v>418</v>
      </c>
      <c r="F9" s="11">
        <v>20102.02</v>
      </c>
      <c r="G9" s="11">
        <v>0</v>
      </c>
      <c r="H9" s="11" t="s">
        <v>418</v>
      </c>
    </row>
    <row r="10" spans="1:8" ht="12" customHeight="1" x14ac:dyDescent="0.2">
      <c r="A10" s="2" t="str">
        <f>"Jan "&amp;RIGHT(A6,4)</f>
        <v>Jan 2025</v>
      </c>
      <c r="B10" s="11" t="s">
        <v>418</v>
      </c>
      <c r="C10" s="11" t="s">
        <v>418</v>
      </c>
      <c r="D10" s="11" t="s">
        <v>418</v>
      </c>
      <c r="E10" s="11" t="s">
        <v>418</v>
      </c>
      <c r="F10" s="11" t="s">
        <v>418</v>
      </c>
      <c r="G10" s="11">
        <v>0</v>
      </c>
      <c r="H10" s="11" t="s">
        <v>418</v>
      </c>
    </row>
    <row r="11" spans="1:8" ht="12" customHeight="1" x14ac:dyDescent="0.2">
      <c r="A11" s="2" t="str">
        <f>"Feb "&amp;RIGHT(A6,4)</f>
        <v>Feb 2025</v>
      </c>
      <c r="B11" s="11" t="s">
        <v>418</v>
      </c>
      <c r="C11" s="11" t="s">
        <v>418</v>
      </c>
      <c r="D11" s="11" t="s">
        <v>418</v>
      </c>
      <c r="E11" s="11" t="s">
        <v>418</v>
      </c>
      <c r="F11" s="11" t="s">
        <v>418</v>
      </c>
      <c r="G11" s="11">
        <v>0</v>
      </c>
      <c r="H11" s="11" t="s">
        <v>418</v>
      </c>
    </row>
    <row r="12" spans="1:8" ht="12" customHeight="1" x14ac:dyDescent="0.2">
      <c r="A12" s="2" t="str">
        <f>"Mar "&amp;RIGHT(A6,4)</f>
        <v>Mar 2025</v>
      </c>
      <c r="B12" s="11" t="s">
        <v>418</v>
      </c>
      <c r="C12" s="11" t="s">
        <v>418</v>
      </c>
      <c r="D12" s="11" t="s">
        <v>418</v>
      </c>
      <c r="E12" s="11" t="s">
        <v>418</v>
      </c>
      <c r="F12" s="11" t="s">
        <v>418</v>
      </c>
      <c r="G12" s="11">
        <v>0</v>
      </c>
      <c r="H12" s="11" t="s">
        <v>418</v>
      </c>
    </row>
    <row r="13" spans="1:8" ht="12" customHeight="1" x14ac:dyDescent="0.2">
      <c r="A13" s="2" t="str">
        <f>"Apr "&amp;RIGHT(A6,4)</f>
        <v>Apr 2025</v>
      </c>
      <c r="B13" s="11" t="s">
        <v>418</v>
      </c>
      <c r="C13" s="11" t="s">
        <v>418</v>
      </c>
      <c r="D13" s="11" t="s">
        <v>418</v>
      </c>
      <c r="E13" s="11" t="s">
        <v>418</v>
      </c>
      <c r="F13" s="11" t="s">
        <v>418</v>
      </c>
      <c r="G13" s="11">
        <v>0</v>
      </c>
      <c r="H13" s="11" t="s">
        <v>418</v>
      </c>
    </row>
    <row r="14" spans="1:8" ht="12" customHeight="1" x14ac:dyDescent="0.2">
      <c r="A14" s="2" t="str">
        <f>"May "&amp;RIGHT(A6,4)</f>
        <v>May 2025</v>
      </c>
      <c r="B14" s="11" t="s">
        <v>418</v>
      </c>
      <c r="C14" s="11" t="s">
        <v>418</v>
      </c>
      <c r="D14" s="11" t="s">
        <v>418</v>
      </c>
      <c r="E14" s="11" t="s">
        <v>418</v>
      </c>
      <c r="F14" s="11" t="s">
        <v>418</v>
      </c>
      <c r="G14" s="11">
        <v>0</v>
      </c>
      <c r="H14" s="11" t="s">
        <v>418</v>
      </c>
    </row>
    <row r="15" spans="1:8" ht="12" customHeight="1" x14ac:dyDescent="0.2">
      <c r="A15" s="2" t="str">
        <f>"Jun "&amp;RIGHT(A6,4)</f>
        <v>Jun 2025</v>
      </c>
      <c r="B15" s="11" t="s">
        <v>418</v>
      </c>
      <c r="C15" s="11" t="s">
        <v>418</v>
      </c>
      <c r="D15" s="11" t="s">
        <v>418</v>
      </c>
      <c r="E15" s="11" t="s">
        <v>418</v>
      </c>
      <c r="F15" s="11" t="s">
        <v>418</v>
      </c>
      <c r="G15" s="11">
        <v>0</v>
      </c>
      <c r="H15" s="11" t="s">
        <v>418</v>
      </c>
    </row>
    <row r="16" spans="1:8" ht="12" customHeight="1" x14ac:dyDescent="0.2">
      <c r="A16" s="2" t="str">
        <f>"Jul "&amp;RIGHT(A6,4)</f>
        <v>Jul 2025</v>
      </c>
      <c r="B16" s="11" t="s">
        <v>418</v>
      </c>
      <c r="C16" s="11" t="s">
        <v>418</v>
      </c>
      <c r="D16" s="11" t="s">
        <v>418</v>
      </c>
      <c r="E16" s="11" t="s">
        <v>418</v>
      </c>
      <c r="F16" s="11" t="s">
        <v>418</v>
      </c>
      <c r="G16" s="11">
        <v>0</v>
      </c>
      <c r="H16" s="11" t="s">
        <v>418</v>
      </c>
    </row>
    <row r="17" spans="1:8" ht="12" customHeight="1" x14ac:dyDescent="0.2">
      <c r="A17" s="2" t="str">
        <f>"Aug "&amp;RIGHT(A6,4)</f>
        <v>Aug 2025</v>
      </c>
      <c r="B17" s="11" t="s">
        <v>418</v>
      </c>
      <c r="C17" s="11" t="s">
        <v>418</v>
      </c>
      <c r="D17" s="11" t="s">
        <v>418</v>
      </c>
      <c r="E17" s="11" t="s">
        <v>418</v>
      </c>
      <c r="F17" s="11" t="s">
        <v>418</v>
      </c>
      <c r="G17" s="11">
        <v>0</v>
      </c>
      <c r="H17" s="11" t="s">
        <v>418</v>
      </c>
    </row>
    <row r="18" spans="1:8" ht="12" customHeight="1" x14ac:dyDescent="0.2">
      <c r="A18" s="2" t="str">
        <f>"Sep "&amp;RIGHT(A6,4)</f>
        <v>Sep 2025</v>
      </c>
      <c r="B18" s="11" t="s">
        <v>418</v>
      </c>
      <c r="C18" s="11" t="s">
        <v>418</v>
      </c>
      <c r="D18" s="11" t="s">
        <v>418</v>
      </c>
      <c r="E18" s="11" t="s">
        <v>418</v>
      </c>
      <c r="F18" s="11" t="s">
        <v>418</v>
      </c>
      <c r="G18" s="11">
        <v>0</v>
      </c>
      <c r="H18" s="11" t="s">
        <v>418</v>
      </c>
    </row>
    <row r="19" spans="1:8" ht="12" customHeight="1" x14ac:dyDescent="0.2">
      <c r="A19" s="12" t="s">
        <v>55</v>
      </c>
      <c r="B19" s="13" t="s">
        <v>418</v>
      </c>
      <c r="C19" s="13" t="s">
        <v>418</v>
      </c>
      <c r="D19" s="13" t="s">
        <v>418</v>
      </c>
      <c r="E19" s="13" t="s">
        <v>418</v>
      </c>
      <c r="F19" s="13">
        <v>100583.62</v>
      </c>
      <c r="G19" s="13">
        <v>0</v>
      </c>
      <c r="H19" s="13" t="s">
        <v>418</v>
      </c>
    </row>
    <row r="20" spans="1:8" ht="12" customHeight="1" x14ac:dyDescent="0.2">
      <c r="A20" s="14" t="s">
        <v>421</v>
      </c>
      <c r="B20" s="15" t="s">
        <v>418</v>
      </c>
      <c r="C20" s="15" t="s">
        <v>418</v>
      </c>
      <c r="D20" s="15" t="s">
        <v>418</v>
      </c>
      <c r="E20" s="15" t="s">
        <v>418</v>
      </c>
      <c r="F20" s="15">
        <v>80481.600000000006</v>
      </c>
      <c r="G20" s="15">
        <v>0</v>
      </c>
      <c r="H20" s="15" t="s">
        <v>418</v>
      </c>
    </row>
    <row r="21" spans="1:8" ht="12" customHeight="1" x14ac:dyDescent="0.2">
      <c r="A21" s="3" t="str">
        <f>"FY "&amp;RIGHT(A6,4)+1</f>
        <v>FY 2026</v>
      </c>
    </row>
    <row r="22" spans="1:8" ht="12" customHeight="1" x14ac:dyDescent="0.2">
      <c r="A22" s="2" t="str">
        <f>"Oct "&amp;RIGHT(A6,4)</f>
        <v>Oct 2025</v>
      </c>
      <c r="B22" s="11" t="s">
        <v>418</v>
      </c>
      <c r="C22" s="11" t="s">
        <v>418</v>
      </c>
      <c r="D22" s="11" t="s">
        <v>418</v>
      </c>
      <c r="E22" s="11" t="s">
        <v>418</v>
      </c>
      <c r="F22" s="11">
        <v>1882698.71</v>
      </c>
      <c r="G22" s="11" t="s">
        <v>418</v>
      </c>
      <c r="H22" s="11" t="s">
        <v>418</v>
      </c>
    </row>
    <row r="23" spans="1:8" ht="12" customHeight="1" x14ac:dyDescent="0.2">
      <c r="A23" s="2" t="str">
        <f>"Nov "&amp;RIGHT(A6,4)</f>
        <v>Nov 2025</v>
      </c>
      <c r="B23" s="11" t="s">
        <v>418</v>
      </c>
      <c r="C23" s="11" t="s">
        <v>418</v>
      </c>
      <c r="D23" s="11" t="s">
        <v>418</v>
      </c>
      <c r="E23" s="11" t="s">
        <v>418</v>
      </c>
      <c r="F23" s="11">
        <v>2135211.71</v>
      </c>
      <c r="G23" s="11" t="s">
        <v>418</v>
      </c>
      <c r="H23" s="11" t="s">
        <v>418</v>
      </c>
    </row>
    <row r="24" spans="1:8" ht="12" customHeight="1" x14ac:dyDescent="0.2">
      <c r="A24" s="2" t="str">
        <f>"Dec "&amp;RIGHT(A6,4)</f>
        <v>Dec 2025</v>
      </c>
      <c r="B24" s="11" t="s">
        <v>418</v>
      </c>
      <c r="C24" s="11" t="s">
        <v>418</v>
      </c>
      <c r="D24" s="11" t="s">
        <v>418</v>
      </c>
      <c r="E24" s="11" t="s">
        <v>418</v>
      </c>
      <c r="F24" s="11" t="s">
        <v>418</v>
      </c>
      <c r="G24" s="11" t="s">
        <v>418</v>
      </c>
      <c r="H24" s="11" t="s">
        <v>418</v>
      </c>
    </row>
    <row r="25" spans="1:8" ht="12" customHeight="1" x14ac:dyDescent="0.2">
      <c r="A25" s="2" t="str">
        <f>"Jan "&amp;RIGHT(A6,4)+1</f>
        <v>Jan 2026</v>
      </c>
      <c r="B25" s="11" t="s">
        <v>418</v>
      </c>
      <c r="C25" s="11" t="s">
        <v>418</v>
      </c>
      <c r="D25" s="11" t="s">
        <v>418</v>
      </c>
      <c r="E25" s="11" t="s">
        <v>418</v>
      </c>
      <c r="F25" s="11" t="s">
        <v>418</v>
      </c>
      <c r="G25" s="11" t="s">
        <v>418</v>
      </c>
      <c r="H25" s="11" t="s">
        <v>418</v>
      </c>
    </row>
    <row r="26" spans="1:8" ht="12" customHeight="1" x14ac:dyDescent="0.2">
      <c r="A26" s="2" t="str">
        <f>"Feb "&amp;RIGHT(A6,4)+1</f>
        <v>Feb 2026</v>
      </c>
      <c r="B26" s="11" t="s">
        <v>418</v>
      </c>
      <c r="C26" s="11" t="s">
        <v>418</v>
      </c>
      <c r="D26" s="11" t="s">
        <v>418</v>
      </c>
      <c r="E26" s="11" t="s">
        <v>418</v>
      </c>
      <c r="F26" s="11" t="s">
        <v>418</v>
      </c>
      <c r="G26" s="11" t="s">
        <v>418</v>
      </c>
      <c r="H26" s="11" t="s">
        <v>418</v>
      </c>
    </row>
    <row r="27" spans="1:8" ht="12" customHeight="1" x14ac:dyDescent="0.2">
      <c r="A27" s="2" t="str">
        <f>"Mar "&amp;RIGHT(A6,4)+1</f>
        <v>Mar 2026</v>
      </c>
      <c r="B27" s="11" t="s">
        <v>418</v>
      </c>
      <c r="C27" s="11" t="s">
        <v>418</v>
      </c>
      <c r="D27" s="11" t="s">
        <v>418</v>
      </c>
      <c r="E27" s="11" t="s">
        <v>418</v>
      </c>
      <c r="F27" s="11" t="s">
        <v>418</v>
      </c>
      <c r="G27" s="11" t="s">
        <v>418</v>
      </c>
      <c r="H27" s="11" t="s">
        <v>418</v>
      </c>
    </row>
    <row r="28" spans="1:8" ht="12" customHeight="1" x14ac:dyDescent="0.2">
      <c r="A28" s="2" t="str">
        <f>"Apr "&amp;RIGHT(A6,4)+1</f>
        <v>Apr 2026</v>
      </c>
      <c r="B28" s="11" t="s">
        <v>418</v>
      </c>
      <c r="C28" s="11" t="s">
        <v>418</v>
      </c>
      <c r="D28" s="11" t="s">
        <v>418</v>
      </c>
      <c r="E28" s="11" t="s">
        <v>418</v>
      </c>
      <c r="F28" s="11" t="s">
        <v>418</v>
      </c>
      <c r="G28" s="11" t="s">
        <v>418</v>
      </c>
      <c r="H28" s="11" t="s">
        <v>418</v>
      </c>
    </row>
    <row r="29" spans="1:8" ht="12" customHeight="1" x14ac:dyDescent="0.2">
      <c r="A29" s="2" t="str">
        <f>"May "&amp;RIGHT(A6,4)+1</f>
        <v>May 2026</v>
      </c>
      <c r="B29" s="11" t="s">
        <v>418</v>
      </c>
      <c r="C29" s="11" t="s">
        <v>418</v>
      </c>
      <c r="D29" s="11" t="s">
        <v>418</v>
      </c>
      <c r="E29" s="11" t="s">
        <v>418</v>
      </c>
      <c r="F29" s="11" t="s">
        <v>418</v>
      </c>
      <c r="G29" s="11" t="s">
        <v>418</v>
      </c>
      <c r="H29" s="11" t="s">
        <v>418</v>
      </c>
    </row>
    <row r="30" spans="1:8" ht="12" customHeight="1" x14ac:dyDescent="0.2">
      <c r="A30" s="2" t="str">
        <f>"Jun "&amp;RIGHT(A6,4)+1</f>
        <v>Jun 2026</v>
      </c>
      <c r="B30" s="11" t="s">
        <v>418</v>
      </c>
      <c r="C30" s="11" t="s">
        <v>418</v>
      </c>
      <c r="D30" s="11" t="s">
        <v>418</v>
      </c>
      <c r="E30" s="11" t="s">
        <v>418</v>
      </c>
      <c r="F30" s="11" t="s">
        <v>418</v>
      </c>
      <c r="G30" s="11" t="s">
        <v>418</v>
      </c>
      <c r="H30" s="11" t="s">
        <v>418</v>
      </c>
    </row>
    <row r="31" spans="1:8" ht="12" customHeight="1" x14ac:dyDescent="0.2">
      <c r="A31" s="2" t="str">
        <f>"Jul "&amp;RIGHT(A6,4)+1</f>
        <v>Jul 2026</v>
      </c>
      <c r="B31" s="11" t="s">
        <v>418</v>
      </c>
      <c r="C31" s="11" t="s">
        <v>418</v>
      </c>
      <c r="D31" s="11" t="s">
        <v>418</v>
      </c>
      <c r="E31" s="11" t="s">
        <v>418</v>
      </c>
      <c r="F31" s="11" t="s">
        <v>418</v>
      </c>
      <c r="G31" s="11" t="s">
        <v>418</v>
      </c>
      <c r="H31" s="11" t="s">
        <v>418</v>
      </c>
    </row>
    <row r="32" spans="1:8" ht="12" customHeight="1" x14ac:dyDescent="0.2">
      <c r="A32" s="2" t="str">
        <f>"Aug "&amp;RIGHT(A6,4)+1</f>
        <v>Aug 2026</v>
      </c>
      <c r="B32" s="11" t="s">
        <v>418</v>
      </c>
      <c r="C32" s="11" t="s">
        <v>418</v>
      </c>
      <c r="D32" s="11" t="s">
        <v>418</v>
      </c>
      <c r="E32" s="11" t="s">
        <v>418</v>
      </c>
      <c r="F32" s="11" t="s">
        <v>418</v>
      </c>
      <c r="G32" s="11" t="s">
        <v>418</v>
      </c>
      <c r="H32" s="11" t="s">
        <v>418</v>
      </c>
    </row>
    <row r="33" spans="1:8" ht="12" customHeight="1" x14ac:dyDescent="0.2">
      <c r="A33" s="2" t="str">
        <f>"Sep "&amp;RIGHT(A6,4)+1</f>
        <v>Sep 2026</v>
      </c>
      <c r="B33" s="11" t="s">
        <v>418</v>
      </c>
      <c r="C33" s="11" t="s">
        <v>418</v>
      </c>
      <c r="D33" s="11" t="s">
        <v>418</v>
      </c>
      <c r="E33" s="11" t="s">
        <v>418</v>
      </c>
      <c r="F33" s="11" t="s">
        <v>418</v>
      </c>
      <c r="G33" s="11" t="s">
        <v>418</v>
      </c>
      <c r="H33" s="11" t="s">
        <v>418</v>
      </c>
    </row>
    <row r="34" spans="1:8" ht="12" customHeight="1" x14ac:dyDescent="0.2">
      <c r="A34" s="12" t="s">
        <v>55</v>
      </c>
      <c r="B34" s="13" t="s">
        <v>418</v>
      </c>
      <c r="C34" s="13" t="s">
        <v>418</v>
      </c>
      <c r="D34" s="13" t="s">
        <v>418</v>
      </c>
      <c r="E34" s="13" t="s">
        <v>418</v>
      </c>
      <c r="F34" s="13">
        <v>4017910.42</v>
      </c>
      <c r="G34" s="13" t="s">
        <v>418</v>
      </c>
      <c r="H34" s="13" t="s">
        <v>418</v>
      </c>
    </row>
    <row r="35" spans="1:8" ht="12" customHeight="1" x14ac:dyDescent="0.2">
      <c r="A35" s="14" t="str">
        <f>"Total "&amp;MID(A20,7,LEN(A20)-13)&amp;" Months"</f>
        <v>Total 2 Months</v>
      </c>
      <c r="B35" s="15" t="s">
        <v>418</v>
      </c>
      <c r="C35" s="15" t="s">
        <v>418</v>
      </c>
      <c r="D35" s="15" t="s">
        <v>418</v>
      </c>
      <c r="E35" s="15" t="s">
        <v>418</v>
      </c>
      <c r="F35" s="15">
        <v>4017910.42</v>
      </c>
      <c r="G35" s="15" t="s">
        <v>418</v>
      </c>
      <c r="H35" s="15" t="s">
        <v>418</v>
      </c>
    </row>
    <row r="36" spans="1:8" ht="12" customHeight="1" x14ac:dyDescent="0.2">
      <c r="A36" s="76"/>
      <c r="B36" s="76"/>
      <c r="C36" s="76"/>
      <c r="D36" s="76"/>
      <c r="E36" s="76"/>
      <c r="F36" s="76"/>
      <c r="G36" s="76"/>
      <c r="H36" s="76"/>
    </row>
    <row r="37" spans="1:8" ht="69.95" customHeight="1" x14ac:dyDescent="0.2">
      <c r="A37" s="78" t="s">
        <v>385</v>
      </c>
      <c r="B37" s="78"/>
      <c r="C37" s="78"/>
      <c r="D37" s="78"/>
      <c r="E37" s="78"/>
      <c r="F37" s="78"/>
      <c r="G37" s="78"/>
      <c r="H37" s="78"/>
    </row>
  </sheetData>
  <mergeCells count="10">
    <mergeCell ref="H3:H4"/>
    <mergeCell ref="B5:H5"/>
    <mergeCell ref="A36:H36"/>
    <mergeCell ref="A37:H37"/>
    <mergeCell ref="A1:G1"/>
    <mergeCell ref="A2:G2"/>
    <mergeCell ref="A3:A4"/>
    <mergeCell ref="B3:E3"/>
    <mergeCell ref="F3:F4"/>
    <mergeCell ref="G3:G4"/>
  </mergeCells>
  <phoneticPr fontId="0" type="noConversion"/>
  <pageMargins left="0.75" right="0.5" top="0.75" bottom="0.5" header="0.5" footer="0.25"/>
  <pageSetup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J37"/>
  <sheetViews>
    <sheetView showGridLines="0" workbookViewId="0">
      <selection sqref="A1:H1"/>
    </sheetView>
  </sheetViews>
  <sheetFormatPr defaultRowHeight="12.75" x14ac:dyDescent="0.2"/>
  <cols>
    <col min="1" max="1" width="12.140625" customWidth="1"/>
    <col min="2" max="9" width="11.42578125" customWidth="1"/>
    <col min="10" max="10" width="27.42578125" customWidth="1"/>
  </cols>
  <sheetData>
    <row r="1" spans="1:9" ht="12" customHeight="1" x14ac:dyDescent="0.2">
      <c r="A1" s="83" t="s">
        <v>423</v>
      </c>
      <c r="B1" s="83"/>
      <c r="C1" s="83"/>
      <c r="D1" s="83"/>
      <c r="E1" s="83"/>
      <c r="F1" s="83"/>
      <c r="G1" s="83"/>
      <c r="H1" s="83"/>
      <c r="I1" s="73">
        <v>46066</v>
      </c>
    </row>
    <row r="2" spans="1:9" ht="12" customHeight="1" x14ac:dyDescent="0.2">
      <c r="A2" s="85" t="s">
        <v>246</v>
      </c>
      <c r="B2" s="85"/>
      <c r="C2" s="85"/>
      <c r="D2" s="85"/>
      <c r="E2" s="85"/>
      <c r="F2" s="85"/>
      <c r="G2" s="85"/>
      <c r="H2" s="85"/>
      <c r="I2" s="1"/>
    </row>
    <row r="3" spans="1:9" ht="24" customHeight="1" x14ac:dyDescent="0.2">
      <c r="A3" s="87" t="s">
        <v>50</v>
      </c>
      <c r="B3" s="82" t="s">
        <v>171</v>
      </c>
      <c r="C3" s="82"/>
      <c r="D3" s="80"/>
      <c r="E3" s="79" t="s">
        <v>172</v>
      </c>
      <c r="F3" s="79" t="s">
        <v>173</v>
      </c>
      <c r="G3" s="79" t="s">
        <v>174</v>
      </c>
      <c r="H3" s="79" t="s">
        <v>247</v>
      </c>
      <c r="I3" s="81" t="s">
        <v>175</v>
      </c>
    </row>
    <row r="4" spans="1:9" ht="24" customHeight="1" x14ac:dyDescent="0.2">
      <c r="A4" s="88"/>
      <c r="B4" s="10" t="s">
        <v>245</v>
      </c>
      <c r="C4" s="10" t="s">
        <v>176</v>
      </c>
      <c r="D4" s="10" t="s">
        <v>55</v>
      </c>
      <c r="E4" s="80"/>
      <c r="F4" s="80"/>
      <c r="G4" s="80"/>
      <c r="H4" s="80"/>
      <c r="I4" s="82"/>
    </row>
    <row r="5" spans="1:9" ht="12" customHeight="1" x14ac:dyDescent="0.2">
      <c r="A5" s="1"/>
      <c r="B5" s="76" t="str">
        <f>REPT("-",88)&amp;" Dollars "&amp;REPT("-",148)</f>
        <v>---------------------------------------------------------------------------------------- Dollars ----------------------------------------------------------------------------------------------------------------------------------------------------</v>
      </c>
      <c r="C5" s="76"/>
      <c r="D5" s="76"/>
      <c r="E5" s="76"/>
      <c r="F5" s="76"/>
      <c r="G5" s="76"/>
      <c r="H5" s="76"/>
      <c r="I5" s="76"/>
    </row>
    <row r="6" spans="1:9" ht="12" customHeight="1" x14ac:dyDescent="0.2">
      <c r="A6" s="3" t="s">
        <v>420</v>
      </c>
    </row>
    <row r="7" spans="1:9" ht="12" customHeight="1" x14ac:dyDescent="0.2">
      <c r="A7" s="2" t="str">
        <f>"Oct "&amp;RIGHT(A6,4)-1</f>
        <v>Oct 2024</v>
      </c>
      <c r="B7" s="11">
        <v>793.22</v>
      </c>
      <c r="C7" s="11">
        <v>112322.34</v>
      </c>
      <c r="D7" s="11">
        <v>113115.56</v>
      </c>
      <c r="E7" s="11" t="s">
        <v>418</v>
      </c>
      <c r="F7" s="11" t="s">
        <v>418</v>
      </c>
      <c r="G7" s="11">
        <v>113115.56</v>
      </c>
      <c r="H7" s="11">
        <v>198119951.91999999</v>
      </c>
      <c r="I7" s="11">
        <v>198233067.47999999</v>
      </c>
    </row>
    <row r="8" spans="1:9" ht="12" customHeight="1" x14ac:dyDescent="0.2">
      <c r="A8" s="2" t="str">
        <f>"Nov "&amp;RIGHT(A6,4)-1</f>
        <v>Nov 2024</v>
      </c>
      <c r="B8" s="11">
        <v>1098.8449000000001</v>
      </c>
      <c r="C8" s="11">
        <v>157733.42000000001</v>
      </c>
      <c r="D8" s="11">
        <v>158832.26490000001</v>
      </c>
      <c r="E8" s="11" t="s">
        <v>418</v>
      </c>
      <c r="F8" s="11" t="s">
        <v>418</v>
      </c>
      <c r="G8" s="11">
        <v>239313.86489999999</v>
      </c>
      <c r="H8" s="11">
        <v>175741344.49000001</v>
      </c>
      <c r="I8" s="11">
        <v>175980658.3549</v>
      </c>
    </row>
    <row r="9" spans="1:9" ht="12" customHeight="1" x14ac:dyDescent="0.2">
      <c r="A9" s="2" t="str">
        <f>"Dec "&amp;RIGHT(A6,4)-1</f>
        <v>Dec 2024</v>
      </c>
      <c r="B9" s="11">
        <v>840.17229999999995</v>
      </c>
      <c r="C9" s="11">
        <v>77135.5</v>
      </c>
      <c r="D9" s="11">
        <v>77975.672300000006</v>
      </c>
      <c r="E9" s="11" t="s">
        <v>418</v>
      </c>
      <c r="F9" s="11" t="s">
        <v>418</v>
      </c>
      <c r="G9" s="11">
        <v>98077.692299999995</v>
      </c>
      <c r="H9" s="11">
        <v>163044351.71000001</v>
      </c>
      <c r="I9" s="11">
        <v>163142429.4023</v>
      </c>
    </row>
    <row r="10" spans="1:9" ht="12" customHeight="1" x14ac:dyDescent="0.2">
      <c r="A10" s="2" t="str">
        <f>"Jan "&amp;RIGHT(A6,4)</f>
        <v>Jan 2025</v>
      </c>
      <c r="B10" s="11">
        <v>662.03</v>
      </c>
      <c r="C10" s="11">
        <v>44887.12</v>
      </c>
      <c r="D10" s="11">
        <v>45549.15</v>
      </c>
      <c r="E10" s="11" t="s">
        <v>418</v>
      </c>
      <c r="F10" s="11" t="s">
        <v>418</v>
      </c>
      <c r="G10" s="11">
        <v>45549.15</v>
      </c>
      <c r="H10" s="11">
        <v>128394868.83</v>
      </c>
      <c r="I10" s="11">
        <v>128440417.98</v>
      </c>
    </row>
    <row r="11" spans="1:9" ht="12" customHeight="1" x14ac:dyDescent="0.2">
      <c r="A11" s="2" t="str">
        <f>"Feb "&amp;RIGHT(A6,4)</f>
        <v>Feb 2025</v>
      </c>
      <c r="B11" s="11">
        <v>728.30499999999995</v>
      </c>
      <c r="C11" s="11" t="s">
        <v>418</v>
      </c>
      <c r="D11" s="11">
        <v>728.30499999999995</v>
      </c>
      <c r="E11" s="11" t="s">
        <v>418</v>
      </c>
      <c r="F11" s="11" t="s">
        <v>418</v>
      </c>
      <c r="G11" s="11">
        <v>728.30499999999995</v>
      </c>
      <c r="H11" s="11">
        <v>96539729.920000002</v>
      </c>
      <c r="I11" s="11">
        <v>96540458.224999994</v>
      </c>
    </row>
    <row r="12" spans="1:9" ht="12" customHeight="1" x14ac:dyDescent="0.2">
      <c r="A12" s="2" t="str">
        <f>"Mar "&amp;RIGHT(A6,4)</f>
        <v>Mar 2025</v>
      </c>
      <c r="B12" s="11">
        <v>854.75</v>
      </c>
      <c r="C12" s="11" t="s">
        <v>418</v>
      </c>
      <c r="D12" s="11">
        <v>854.75</v>
      </c>
      <c r="E12" s="11" t="s">
        <v>418</v>
      </c>
      <c r="F12" s="11" t="s">
        <v>418</v>
      </c>
      <c r="G12" s="11">
        <v>854.75</v>
      </c>
      <c r="H12" s="11">
        <v>95781082.329999998</v>
      </c>
      <c r="I12" s="11">
        <v>95781937.079999998</v>
      </c>
    </row>
    <row r="13" spans="1:9" ht="12" customHeight="1" x14ac:dyDescent="0.2">
      <c r="A13" s="2" t="str">
        <f>"Apr "&amp;RIGHT(A6,4)</f>
        <v>Apr 2025</v>
      </c>
      <c r="B13" s="11">
        <v>728.72</v>
      </c>
      <c r="C13" s="11">
        <v>24570</v>
      </c>
      <c r="D13" s="11">
        <v>25298.720000000001</v>
      </c>
      <c r="E13" s="11" t="s">
        <v>418</v>
      </c>
      <c r="F13" s="11" t="s">
        <v>418</v>
      </c>
      <c r="G13" s="11">
        <v>25298.720000000001</v>
      </c>
      <c r="H13" s="11">
        <v>95307771.180000007</v>
      </c>
      <c r="I13" s="11">
        <v>95333069.900000006</v>
      </c>
    </row>
    <row r="14" spans="1:9" ht="12" customHeight="1" x14ac:dyDescent="0.2">
      <c r="A14" s="2" t="str">
        <f>"May "&amp;RIGHT(A6,4)</f>
        <v>May 2025</v>
      </c>
      <c r="B14" s="11">
        <v>595.04499999999996</v>
      </c>
      <c r="C14" s="11" t="s">
        <v>418</v>
      </c>
      <c r="D14" s="11">
        <v>595.04499999999996</v>
      </c>
      <c r="E14" s="11" t="s">
        <v>418</v>
      </c>
      <c r="F14" s="11" t="s">
        <v>418</v>
      </c>
      <c r="G14" s="11">
        <v>595.04499999999996</v>
      </c>
      <c r="H14" s="11">
        <v>108990524.45</v>
      </c>
      <c r="I14" s="11">
        <v>108991119.495</v>
      </c>
    </row>
    <row r="15" spans="1:9" ht="12" customHeight="1" x14ac:dyDescent="0.2">
      <c r="A15" s="2" t="str">
        <f>"Jun "&amp;RIGHT(A6,4)</f>
        <v>Jun 2025</v>
      </c>
      <c r="B15" s="11">
        <v>582.505</v>
      </c>
      <c r="C15" s="11" t="s">
        <v>418</v>
      </c>
      <c r="D15" s="11">
        <v>582.505</v>
      </c>
      <c r="E15" s="11" t="s">
        <v>418</v>
      </c>
      <c r="F15" s="11" t="s">
        <v>418</v>
      </c>
      <c r="G15" s="11">
        <v>582.505</v>
      </c>
      <c r="H15" s="11">
        <v>124713650.67</v>
      </c>
      <c r="I15" s="11">
        <v>124714233.175</v>
      </c>
    </row>
    <row r="16" spans="1:9" ht="12" customHeight="1" x14ac:dyDescent="0.2">
      <c r="A16" s="2" t="str">
        <f>"Jul "&amp;RIGHT(A6,4)</f>
        <v>Jul 2025</v>
      </c>
      <c r="B16" s="11">
        <v>746.70500000000004</v>
      </c>
      <c r="C16" s="11">
        <v>24570</v>
      </c>
      <c r="D16" s="11">
        <v>25316.705000000002</v>
      </c>
      <c r="E16" s="11" t="s">
        <v>418</v>
      </c>
      <c r="F16" s="11" t="s">
        <v>418</v>
      </c>
      <c r="G16" s="11">
        <v>25316.705000000002</v>
      </c>
      <c r="H16" s="11">
        <v>119218623.29000001</v>
      </c>
      <c r="I16" s="11">
        <v>119243939.995</v>
      </c>
    </row>
    <row r="17" spans="1:9" ht="12" customHeight="1" x14ac:dyDescent="0.2">
      <c r="A17" s="2" t="str">
        <f>"Aug "&amp;RIGHT(A6,4)</f>
        <v>Aug 2025</v>
      </c>
      <c r="B17" s="11">
        <v>486.7</v>
      </c>
      <c r="C17" s="11" t="s">
        <v>418</v>
      </c>
      <c r="D17" s="11">
        <v>486.7</v>
      </c>
      <c r="E17" s="11" t="s">
        <v>418</v>
      </c>
      <c r="F17" s="11" t="s">
        <v>418</v>
      </c>
      <c r="G17" s="11">
        <v>486.7</v>
      </c>
      <c r="H17" s="11">
        <v>116412085.78</v>
      </c>
      <c r="I17" s="11">
        <v>116412572.48</v>
      </c>
    </row>
    <row r="18" spans="1:9" ht="12" customHeight="1" x14ac:dyDescent="0.2">
      <c r="A18" s="2" t="str">
        <f>"Sep "&amp;RIGHT(A6,4)</f>
        <v>Sep 2025</v>
      </c>
      <c r="B18" s="11">
        <v>459.22500000000002</v>
      </c>
      <c r="C18" s="11" t="s">
        <v>418</v>
      </c>
      <c r="D18" s="11">
        <v>459.22500000000002</v>
      </c>
      <c r="E18" s="11" t="s">
        <v>418</v>
      </c>
      <c r="F18" s="11" t="s">
        <v>418</v>
      </c>
      <c r="G18" s="11">
        <v>459.22500000000002</v>
      </c>
      <c r="H18" s="11">
        <v>113647034.42</v>
      </c>
      <c r="I18" s="11">
        <v>113647493.645</v>
      </c>
    </row>
    <row r="19" spans="1:9" ht="12" customHeight="1" x14ac:dyDescent="0.2">
      <c r="A19" s="12" t="s">
        <v>55</v>
      </c>
      <c r="B19" s="13">
        <v>8576.2222000000002</v>
      </c>
      <c r="C19" s="13">
        <v>441218.38</v>
      </c>
      <c r="D19" s="13">
        <v>449794.60220000002</v>
      </c>
      <c r="E19" s="13" t="s">
        <v>418</v>
      </c>
      <c r="F19" s="13" t="s">
        <v>418</v>
      </c>
      <c r="G19" s="13">
        <v>550378.22219999996</v>
      </c>
      <c r="H19" s="13">
        <v>1535911018.99</v>
      </c>
      <c r="I19" s="13">
        <v>1536461397.2121999</v>
      </c>
    </row>
    <row r="20" spans="1:9" ht="12" customHeight="1" x14ac:dyDescent="0.2">
      <c r="A20" s="14" t="s">
        <v>421</v>
      </c>
      <c r="B20" s="15">
        <v>1892.0649000000001</v>
      </c>
      <c r="C20" s="15">
        <v>270055.76</v>
      </c>
      <c r="D20" s="15">
        <v>271947.82490000001</v>
      </c>
      <c r="E20" s="15" t="s">
        <v>418</v>
      </c>
      <c r="F20" s="15" t="s">
        <v>418</v>
      </c>
      <c r="G20" s="15">
        <v>352429.42489999998</v>
      </c>
      <c r="H20" s="15">
        <v>373861296.41000003</v>
      </c>
      <c r="I20" s="15">
        <v>374213725.83490002</v>
      </c>
    </row>
    <row r="21" spans="1:9" ht="12" customHeight="1" x14ac:dyDescent="0.2">
      <c r="A21" s="3" t="str">
        <f>"FY "&amp;RIGHT(A6,4)+1</f>
        <v>FY 2026</v>
      </c>
    </row>
    <row r="22" spans="1:9" ht="12" customHeight="1" x14ac:dyDescent="0.2">
      <c r="A22" s="2" t="str">
        <f>"Oct "&amp;RIGHT(A6,4)</f>
        <v>Oct 2025</v>
      </c>
      <c r="B22" s="11">
        <v>282.60000000000002</v>
      </c>
      <c r="C22" s="11" t="s">
        <v>418</v>
      </c>
      <c r="D22" s="11">
        <v>282.60000000000002</v>
      </c>
      <c r="E22" s="11" t="s">
        <v>418</v>
      </c>
      <c r="F22" s="11" t="s">
        <v>418</v>
      </c>
      <c r="G22" s="11">
        <v>1882981.31</v>
      </c>
      <c r="H22" s="11">
        <v>126829531.90000001</v>
      </c>
      <c r="I22" s="11">
        <v>128712513.20999999</v>
      </c>
    </row>
    <row r="23" spans="1:9" ht="12" customHeight="1" x14ac:dyDescent="0.2">
      <c r="A23" s="2" t="str">
        <f>"Nov "&amp;RIGHT(A6,4)</f>
        <v>Nov 2025</v>
      </c>
      <c r="B23" s="11">
        <v>404.27499999999998</v>
      </c>
      <c r="C23" s="11">
        <v>68518.2</v>
      </c>
      <c r="D23" s="11">
        <v>68922.475000000006</v>
      </c>
      <c r="E23" s="11" t="s">
        <v>418</v>
      </c>
      <c r="F23" s="11" t="s">
        <v>418</v>
      </c>
      <c r="G23" s="11">
        <v>2204134.1850000001</v>
      </c>
      <c r="H23" s="11">
        <v>122569129.75</v>
      </c>
      <c r="I23" s="11">
        <v>124773263.935</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row>
    <row r="34" spans="1:10" ht="12" customHeight="1" x14ac:dyDescent="0.2">
      <c r="A34" s="12" t="s">
        <v>55</v>
      </c>
      <c r="B34" s="13">
        <v>686.875</v>
      </c>
      <c r="C34" s="13">
        <v>68518.2</v>
      </c>
      <c r="D34" s="13">
        <v>69205.074999999997</v>
      </c>
      <c r="E34" s="13" t="s">
        <v>418</v>
      </c>
      <c r="F34" s="13" t="s">
        <v>418</v>
      </c>
      <c r="G34" s="13">
        <v>4087115.4950000001</v>
      </c>
      <c r="H34" s="13">
        <v>249398661.65000001</v>
      </c>
      <c r="I34" s="13">
        <v>253485777.14500001</v>
      </c>
    </row>
    <row r="35" spans="1:10" ht="12" customHeight="1" x14ac:dyDescent="0.2">
      <c r="A35" s="14" t="str">
        <f>"Total "&amp;MID(A20,7,LEN(A20)-13)&amp;" Months"</f>
        <v>Total 2 Months</v>
      </c>
      <c r="B35" s="15">
        <v>686.875</v>
      </c>
      <c r="C35" s="15">
        <v>68518.2</v>
      </c>
      <c r="D35" s="15">
        <v>69205.074999999997</v>
      </c>
      <c r="E35" s="15" t="s">
        <v>418</v>
      </c>
      <c r="F35" s="15" t="s">
        <v>418</v>
      </c>
      <c r="G35" s="15">
        <v>4087115.4950000001</v>
      </c>
      <c r="H35" s="15">
        <v>249398661.65000001</v>
      </c>
      <c r="I35" s="15">
        <v>253485777.14500001</v>
      </c>
    </row>
    <row r="36" spans="1:10" ht="12" customHeight="1" x14ac:dyDescent="0.2">
      <c r="A36" s="103"/>
      <c r="B36" s="103"/>
      <c r="C36" s="103"/>
      <c r="D36" s="103"/>
      <c r="E36" s="103"/>
      <c r="F36" s="103"/>
      <c r="G36" s="103"/>
      <c r="H36" s="103"/>
      <c r="I36" s="103"/>
      <c r="J36" s="103"/>
    </row>
    <row r="37" spans="1:10" ht="69.95" customHeight="1" x14ac:dyDescent="0.2">
      <c r="A37" s="78" t="s">
        <v>384</v>
      </c>
      <c r="B37" s="78"/>
      <c r="C37" s="78"/>
      <c r="D37" s="78"/>
      <c r="E37" s="78"/>
      <c r="F37" s="78"/>
      <c r="G37" s="78"/>
      <c r="H37" s="78"/>
      <c r="I37" s="78"/>
      <c r="J37" s="78"/>
    </row>
  </sheetData>
  <mergeCells count="12">
    <mergeCell ref="A37:J37"/>
    <mergeCell ref="A1:H1"/>
    <mergeCell ref="A2:H2"/>
    <mergeCell ref="A3:A4"/>
    <mergeCell ref="B3:D3"/>
    <mergeCell ref="E3:E4"/>
    <mergeCell ref="F3:F4"/>
    <mergeCell ref="G3:G4"/>
    <mergeCell ref="H3:H4"/>
    <mergeCell ref="I3:I4"/>
    <mergeCell ref="B5:I5"/>
    <mergeCell ref="A36:J36"/>
  </mergeCells>
  <phoneticPr fontId="0" type="noConversion"/>
  <pageMargins left="0.75" right="0.5" top="0.75" bottom="0.5" header="0.5" footer="0.25"/>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J37"/>
  <sheetViews>
    <sheetView showGridLines="0" zoomScaleNormal="100" workbookViewId="0">
      <selection sqref="A1:I1"/>
    </sheetView>
  </sheetViews>
  <sheetFormatPr defaultRowHeight="12.75" x14ac:dyDescent="0.2"/>
  <cols>
    <col min="1" max="5" width="11.42578125" customWidth="1"/>
    <col min="6" max="7" width="12.28515625" customWidth="1"/>
    <col min="8" max="8" width="12.42578125" customWidth="1"/>
    <col min="9" max="10" width="11.42578125" customWidth="1"/>
  </cols>
  <sheetData>
    <row r="1" spans="1:10" ht="12" customHeight="1" x14ac:dyDescent="0.2">
      <c r="A1" s="83" t="s">
        <v>423</v>
      </c>
      <c r="B1" s="83"/>
      <c r="C1" s="83"/>
      <c r="D1" s="83"/>
      <c r="E1" s="83"/>
      <c r="F1" s="83"/>
      <c r="G1" s="83"/>
      <c r="H1" s="83"/>
      <c r="I1" s="83"/>
      <c r="J1" s="73">
        <v>46066</v>
      </c>
    </row>
    <row r="2" spans="1:10" ht="12" customHeight="1" x14ac:dyDescent="0.2">
      <c r="A2" s="85" t="s">
        <v>315</v>
      </c>
      <c r="B2" s="85"/>
      <c r="C2" s="85"/>
      <c r="D2" s="85"/>
      <c r="E2" s="85"/>
      <c r="F2" s="85"/>
      <c r="G2" s="85"/>
      <c r="H2" s="85"/>
      <c r="I2" s="85"/>
      <c r="J2" s="1"/>
    </row>
    <row r="3" spans="1:10" ht="24" customHeight="1" x14ac:dyDescent="0.2">
      <c r="A3" s="87" t="s">
        <v>50</v>
      </c>
      <c r="B3" s="82" t="s">
        <v>193</v>
      </c>
      <c r="C3" s="80"/>
      <c r="D3" s="82" t="s">
        <v>56</v>
      </c>
      <c r="E3" s="80"/>
      <c r="F3" s="79" t="s">
        <v>194</v>
      </c>
      <c r="G3" s="79" t="s">
        <v>327</v>
      </c>
      <c r="H3" s="79" t="s">
        <v>57</v>
      </c>
      <c r="I3" s="79" t="s">
        <v>326</v>
      </c>
      <c r="J3" s="81" t="s">
        <v>58</v>
      </c>
    </row>
    <row r="4" spans="1:10" ht="24" customHeight="1" x14ac:dyDescent="0.2">
      <c r="A4" s="88"/>
      <c r="B4" s="10" t="s">
        <v>59</v>
      </c>
      <c r="C4" s="10" t="s">
        <v>60</v>
      </c>
      <c r="D4" s="10" t="s">
        <v>61</v>
      </c>
      <c r="E4" s="10" t="s">
        <v>200</v>
      </c>
      <c r="F4" s="80"/>
      <c r="G4" s="89"/>
      <c r="H4" s="80"/>
      <c r="I4" s="80"/>
      <c r="J4" s="82"/>
    </row>
    <row r="5" spans="1:10" ht="12" customHeight="1" x14ac:dyDescent="0.2">
      <c r="A5" s="1"/>
      <c r="B5" s="76" t="str">
        <f>REPT("-",17)&amp;" Number "&amp;REPT("-",17)</f>
        <v>----------------- Number -----------------</v>
      </c>
      <c r="C5" s="76"/>
      <c r="D5" s="76" t="str">
        <f>REPT("-",67)&amp;" Dollars "&amp;REPT("-",67)</f>
        <v>------------------------------------------------------------------- Dollars -------------------------------------------------------------------</v>
      </c>
      <c r="E5" s="76"/>
      <c r="F5" s="76"/>
      <c r="G5" s="76"/>
      <c r="H5" s="76"/>
      <c r="I5" s="76"/>
      <c r="J5" s="76"/>
    </row>
    <row r="6" spans="1:10" ht="12" customHeight="1" x14ac:dyDescent="0.2">
      <c r="A6" s="3" t="s">
        <v>420</v>
      </c>
    </row>
    <row r="7" spans="1:10" ht="12" customHeight="1" x14ac:dyDescent="0.2">
      <c r="A7" s="2" t="str">
        <f>"Oct "&amp;RIGHT(A6,4)-1</f>
        <v>Oct 2024</v>
      </c>
      <c r="B7" s="11">
        <v>21296388</v>
      </c>
      <c r="C7" s="11">
        <v>40168084</v>
      </c>
      <c r="D7" s="16">
        <v>193.4188</v>
      </c>
      <c r="E7" s="11">
        <v>7769262547</v>
      </c>
      <c r="F7" s="11" t="s">
        <v>418</v>
      </c>
      <c r="G7" s="11" t="s">
        <v>418</v>
      </c>
      <c r="H7" s="11" t="s">
        <v>418</v>
      </c>
      <c r="I7" s="11">
        <v>33997833</v>
      </c>
      <c r="J7" s="11">
        <v>7803260380</v>
      </c>
    </row>
    <row r="8" spans="1:10" ht="12" customHeight="1" x14ac:dyDescent="0.2">
      <c r="A8" s="2" t="str">
        <f>"Nov "&amp;RIGHT(A6,4)-1</f>
        <v>Nov 2024</v>
      </c>
      <c r="B8" s="11">
        <v>22928793</v>
      </c>
      <c r="C8" s="11">
        <v>43018848</v>
      </c>
      <c r="D8" s="16">
        <v>193.9494</v>
      </c>
      <c r="E8" s="11">
        <v>8343481357</v>
      </c>
      <c r="F8" s="11" t="s">
        <v>418</v>
      </c>
      <c r="G8" s="11" t="s">
        <v>418</v>
      </c>
      <c r="H8" s="11" t="s">
        <v>418</v>
      </c>
      <c r="I8" s="11">
        <v>33997833</v>
      </c>
      <c r="J8" s="11">
        <v>8377479190</v>
      </c>
    </row>
    <row r="9" spans="1:10" ht="12" customHeight="1" x14ac:dyDescent="0.2">
      <c r="A9" s="2" t="str">
        <f>"Dec "&amp;RIGHT(A6,4)-1</f>
        <v>Dec 2024</v>
      </c>
      <c r="B9" s="11">
        <v>22902423</v>
      </c>
      <c r="C9" s="11">
        <v>42957379</v>
      </c>
      <c r="D9" s="16">
        <v>190.36789999999999</v>
      </c>
      <c r="E9" s="11">
        <v>8177708101</v>
      </c>
      <c r="F9" s="11">
        <v>1238891416</v>
      </c>
      <c r="G9" s="11">
        <v>86600821</v>
      </c>
      <c r="H9" s="11">
        <v>102062585</v>
      </c>
      <c r="I9" s="11">
        <v>33997833</v>
      </c>
      <c r="J9" s="11">
        <v>9639260756</v>
      </c>
    </row>
    <row r="10" spans="1:10" ht="12" customHeight="1" x14ac:dyDescent="0.2">
      <c r="A10" s="2" t="str">
        <f>"Jan "&amp;RIGHT(A6,4)</f>
        <v>Jan 2025</v>
      </c>
      <c r="B10" s="11">
        <v>22718585</v>
      </c>
      <c r="C10" s="11">
        <v>42828449</v>
      </c>
      <c r="D10" s="16">
        <v>185.91159999999999</v>
      </c>
      <c r="E10" s="11">
        <v>7962304363</v>
      </c>
      <c r="F10" s="11" t="s">
        <v>418</v>
      </c>
      <c r="G10" s="11" t="s">
        <v>418</v>
      </c>
      <c r="H10" s="11" t="s">
        <v>418</v>
      </c>
      <c r="I10" s="11">
        <v>33997833</v>
      </c>
      <c r="J10" s="11">
        <v>7996302196</v>
      </c>
    </row>
    <row r="11" spans="1:10" ht="12" customHeight="1" x14ac:dyDescent="0.2">
      <c r="A11" s="2" t="str">
        <f>"Feb "&amp;RIGHT(A6,4)</f>
        <v>Feb 2025</v>
      </c>
      <c r="B11" s="11">
        <v>22600332</v>
      </c>
      <c r="C11" s="11">
        <v>42180523</v>
      </c>
      <c r="D11" s="16">
        <v>187.4614</v>
      </c>
      <c r="E11" s="11">
        <v>7907221718</v>
      </c>
      <c r="F11" s="11" t="s">
        <v>418</v>
      </c>
      <c r="G11" s="11" t="s">
        <v>418</v>
      </c>
      <c r="H11" s="11" t="s">
        <v>418</v>
      </c>
      <c r="I11" s="11">
        <v>33997833</v>
      </c>
      <c r="J11" s="11">
        <v>7941219551</v>
      </c>
    </row>
    <row r="12" spans="1:10" ht="12" customHeight="1" x14ac:dyDescent="0.2">
      <c r="A12" s="2" t="str">
        <f>"Mar "&amp;RIGHT(A6,4)</f>
        <v>Mar 2025</v>
      </c>
      <c r="B12" s="11">
        <v>22633956</v>
      </c>
      <c r="C12" s="11">
        <v>42193855</v>
      </c>
      <c r="D12" s="16">
        <v>188.0805</v>
      </c>
      <c r="E12" s="11">
        <v>7935843121</v>
      </c>
      <c r="F12" s="11">
        <v>1246043538</v>
      </c>
      <c r="G12" s="11">
        <v>84067353</v>
      </c>
      <c r="H12" s="11">
        <v>78966263</v>
      </c>
      <c r="I12" s="11">
        <v>33997833</v>
      </c>
      <c r="J12" s="11">
        <v>9378918108</v>
      </c>
    </row>
    <row r="13" spans="1:10" ht="12" customHeight="1" x14ac:dyDescent="0.2">
      <c r="A13" s="2" t="str">
        <f>"Apr "&amp;RIGHT(A6,4)</f>
        <v>Apr 2025</v>
      </c>
      <c r="B13" s="11">
        <v>22531012</v>
      </c>
      <c r="C13" s="11">
        <v>42353149</v>
      </c>
      <c r="D13" s="16">
        <v>186.8597</v>
      </c>
      <c r="E13" s="11">
        <v>7914097578</v>
      </c>
      <c r="F13" s="11" t="s">
        <v>418</v>
      </c>
      <c r="G13" s="11" t="s">
        <v>418</v>
      </c>
      <c r="H13" s="11" t="s">
        <v>418</v>
      </c>
      <c r="I13" s="11">
        <v>33997833</v>
      </c>
      <c r="J13" s="11">
        <v>7948095411</v>
      </c>
    </row>
    <row r="14" spans="1:10" ht="12" customHeight="1" x14ac:dyDescent="0.2">
      <c r="A14" s="2" t="str">
        <f>"May "&amp;RIGHT(A6,4)</f>
        <v>May 2025</v>
      </c>
      <c r="B14" s="11">
        <v>22492408</v>
      </c>
      <c r="C14" s="11">
        <v>42248301</v>
      </c>
      <c r="D14" s="16">
        <v>186.31319999999999</v>
      </c>
      <c r="E14" s="11">
        <v>7871418160</v>
      </c>
      <c r="F14" s="11" t="s">
        <v>418</v>
      </c>
      <c r="G14" s="11" t="s">
        <v>418</v>
      </c>
      <c r="H14" s="11" t="s">
        <v>418</v>
      </c>
      <c r="I14" s="11">
        <v>33997833</v>
      </c>
      <c r="J14" s="11">
        <v>7905415993</v>
      </c>
    </row>
    <row r="15" spans="1:10" ht="12" customHeight="1" x14ac:dyDescent="0.2">
      <c r="A15" s="2" t="str">
        <f>"Jun "&amp;RIGHT(A6,4)</f>
        <v>Jun 2025</v>
      </c>
      <c r="B15" s="11">
        <v>22387591</v>
      </c>
      <c r="C15" s="11">
        <v>42084880</v>
      </c>
      <c r="D15" s="16">
        <v>185.21520000000001</v>
      </c>
      <c r="E15" s="11">
        <v>7794759898</v>
      </c>
      <c r="F15" s="11">
        <v>1305608712</v>
      </c>
      <c r="G15" s="11">
        <v>90273510</v>
      </c>
      <c r="H15" s="11">
        <v>110776167</v>
      </c>
      <c r="I15" s="11">
        <v>33997833</v>
      </c>
      <c r="J15" s="11">
        <v>9335416120</v>
      </c>
    </row>
    <row r="16" spans="1:10" ht="12" customHeight="1" x14ac:dyDescent="0.2">
      <c r="A16" s="2" t="str">
        <f>"Jul "&amp;RIGHT(A6,4)</f>
        <v>Jul 2025</v>
      </c>
      <c r="B16" s="11">
        <v>22349187</v>
      </c>
      <c r="C16" s="11">
        <v>42012830</v>
      </c>
      <c r="D16" s="16">
        <v>186.12129999999999</v>
      </c>
      <c r="E16" s="11">
        <v>7819481918</v>
      </c>
      <c r="F16" s="11" t="s">
        <v>418</v>
      </c>
      <c r="G16" s="11" t="s">
        <v>418</v>
      </c>
      <c r="H16" s="11" t="s">
        <v>418</v>
      </c>
      <c r="I16" s="11">
        <v>33997833</v>
      </c>
      <c r="J16" s="11">
        <v>7853479751</v>
      </c>
    </row>
    <row r="17" spans="1:10" ht="12" customHeight="1" x14ac:dyDescent="0.2">
      <c r="A17" s="2" t="str">
        <f>"Aug "&amp;RIGHT(A6,4)</f>
        <v>Aug 2025</v>
      </c>
      <c r="B17" s="11">
        <v>22250808</v>
      </c>
      <c r="C17" s="11">
        <v>41836900</v>
      </c>
      <c r="D17" s="16">
        <v>186.1506</v>
      </c>
      <c r="E17" s="11">
        <v>7787962293</v>
      </c>
      <c r="F17" s="11" t="s">
        <v>418</v>
      </c>
      <c r="G17" s="11" t="s">
        <v>418</v>
      </c>
      <c r="H17" s="11" t="s">
        <v>418</v>
      </c>
      <c r="I17" s="11">
        <v>33997833</v>
      </c>
      <c r="J17" s="11">
        <v>7821960126</v>
      </c>
    </row>
    <row r="18" spans="1:10" ht="12" customHeight="1" x14ac:dyDescent="0.2">
      <c r="A18" s="2" t="str">
        <f>"Sep "&amp;RIGHT(A6,4)</f>
        <v>Sep 2025</v>
      </c>
      <c r="B18" s="11">
        <v>22167323</v>
      </c>
      <c r="C18" s="11">
        <v>41633090</v>
      </c>
      <c r="D18" s="16">
        <v>185.51730000000001</v>
      </c>
      <c r="E18" s="11">
        <v>7723658899</v>
      </c>
      <c r="F18" s="11">
        <v>1612776304</v>
      </c>
      <c r="G18" s="11">
        <v>152986921</v>
      </c>
      <c r="H18" s="11">
        <v>139207663</v>
      </c>
      <c r="I18" s="11">
        <v>33997837</v>
      </c>
      <c r="J18" s="11">
        <v>9662627624</v>
      </c>
    </row>
    <row r="19" spans="1:10" ht="12" customHeight="1" x14ac:dyDescent="0.2">
      <c r="A19" s="12" t="s">
        <v>55</v>
      </c>
      <c r="B19" s="13">
        <v>22438233.833299998</v>
      </c>
      <c r="C19" s="13">
        <v>42126357.333300002</v>
      </c>
      <c r="D19" s="17">
        <v>187.9409</v>
      </c>
      <c r="E19" s="13">
        <v>95007199953</v>
      </c>
      <c r="F19" s="13">
        <v>5403319970</v>
      </c>
      <c r="G19" s="13">
        <v>413928605</v>
      </c>
      <c r="H19" s="13">
        <v>431012678</v>
      </c>
      <c r="I19" s="13">
        <v>407974000</v>
      </c>
      <c r="J19" s="13">
        <v>101663435206</v>
      </c>
    </row>
    <row r="20" spans="1:10" ht="12" customHeight="1" x14ac:dyDescent="0.2">
      <c r="A20" s="14" t="s">
        <v>421</v>
      </c>
      <c r="B20" s="15">
        <v>22112590.5</v>
      </c>
      <c r="C20" s="15">
        <v>41593466</v>
      </c>
      <c r="D20" s="18">
        <v>193.69319999999999</v>
      </c>
      <c r="E20" s="15">
        <v>16112743904</v>
      </c>
      <c r="F20" s="15" t="s">
        <v>418</v>
      </c>
      <c r="G20" s="15" t="s">
        <v>418</v>
      </c>
      <c r="H20" s="15" t="s">
        <v>418</v>
      </c>
      <c r="I20" s="15">
        <v>67995666</v>
      </c>
      <c r="J20" s="15">
        <v>16180739570</v>
      </c>
    </row>
    <row r="21" spans="1:10" ht="12" customHeight="1" x14ac:dyDescent="0.2">
      <c r="A21" s="3" t="str">
        <f>"FY "&amp;RIGHT(A6,4)+1</f>
        <v>FY 2026</v>
      </c>
      <c r="B21" s="11"/>
      <c r="C21" s="11"/>
      <c r="D21" s="11"/>
      <c r="E21" s="11"/>
      <c r="F21" s="11"/>
      <c r="G21" s="11"/>
      <c r="H21" s="11"/>
      <c r="I21" s="11"/>
      <c r="J21" s="11"/>
    </row>
    <row r="22" spans="1:10" ht="12" customHeight="1" x14ac:dyDescent="0.2">
      <c r="A22" s="2" t="str">
        <f>"Oct "&amp;RIGHT(A6,4)</f>
        <v>Oct 2025</v>
      </c>
      <c r="B22" s="11">
        <v>21915695</v>
      </c>
      <c r="C22" s="11">
        <v>41091800</v>
      </c>
      <c r="D22" s="16">
        <v>190.54079999999999</v>
      </c>
      <c r="E22" s="11">
        <v>7829665224</v>
      </c>
      <c r="F22" s="11" t="s">
        <v>418</v>
      </c>
      <c r="G22" s="11" t="s">
        <v>418</v>
      </c>
      <c r="H22" s="11" t="s">
        <v>418</v>
      </c>
      <c r="I22" s="11" t="s">
        <v>418</v>
      </c>
      <c r="J22" s="11">
        <v>7829665224</v>
      </c>
    </row>
    <row r="23" spans="1:10" ht="12" customHeight="1" x14ac:dyDescent="0.2">
      <c r="A23" s="2" t="str">
        <f>"Nov "&amp;RIGHT(A6,4)</f>
        <v>Nov 2025</v>
      </c>
      <c r="B23" s="11">
        <v>21558948</v>
      </c>
      <c r="C23" s="11">
        <v>40395735</v>
      </c>
      <c r="D23" s="16">
        <v>197.27529999999999</v>
      </c>
      <c r="E23" s="11">
        <v>7969082563</v>
      </c>
      <c r="F23" s="11" t="s">
        <v>418</v>
      </c>
      <c r="G23" s="11" t="s">
        <v>418</v>
      </c>
      <c r="H23" s="11" t="s">
        <v>418</v>
      </c>
      <c r="I23" s="11" t="s">
        <v>418</v>
      </c>
      <c r="J23" s="11">
        <v>7969082563</v>
      </c>
    </row>
    <row r="24" spans="1:10" ht="12" customHeight="1" x14ac:dyDescent="0.2">
      <c r="A24" s="2" t="str">
        <f>"Dec "&amp;RIGHT(A6,4)</f>
        <v>Dec 2025</v>
      </c>
      <c r="B24" s="11" t="s">
        <v>418</v>
      </c>
      <c r="C24" s="11" t="s">
        <v>418</v>
      </c>
      <c r="D24" s="16"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6"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6"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6"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6"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6"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6"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6"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6"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6" t="s">
        <v>418</v>
      </c>
      <c r="E33" s="11" t="s">
        <v>418</v>
      </c>
      <c r="F33" s="11" t="s">
        <v>418</v>
      </c>
      <c r="G33" s="11" t="s">
        <v>418</v>
      </c>
      <c r="H33" s="11" t="s">
        <v>418</v>
      </c>
      <c r="I33" s="11" t="s">
        <v>418</v>
      </c>
      <c r="J33" s="11" t="s">
        <v>418</v>
      </c>
    </row>
    <row r="34" spans="1:10" ht="12" customHeight="1" x14ac:dyDescent="0.2">
      <c r="A34" s="12" t="s">
        <v>55</v>
      </c>
      <c r="B34" s="13">
        <v>21737321.5</v>
      </c>
      <c r="C34" s="13">
        <v>40743767.5</v>
      </c>
      <c r="D34" s="17">
        <v>193.8793</v>
      </c>
      <c r="E34" s="13">
        <v>15798747787</v>
      </c>
      <c r="F34" s="13" t="s">
        <v>418</v>
      </c>
      <c r="G34" s="13" t="s">
        <v>418</v>
      </c>
      <c r="H34" s="13" t="s">
        <v>418</v>
      </c>
      <c r="I34" s="13" t="s">
        <v>418</v>
      </c>
      <c r="J34" s="13">
        <v>15798747787</v>
      </c>
    </row>
    <row r="35" spans="1:10" ht="12" customHeight="1" x14ac:dyDescent="0.2">
      <c r="A35" s="14" t="str">
        <f>"Total "&amp;MID(A20,7,LEN(A20)-13)&amp;" Months"</f>
        <v>Total 2 Months</v>
      </c>
      <c r="B35" s="15">
        <v>21737321.5</v>
      </c>
      <c r="C35" s="15">
        <v>40743767.5</v>
      </c>
      <c r="D35" s="18">
        <v>193.8793</v>
      </c>
      <c r="E35" s="15">
        <v>15798747787</v>
      </c>
      <c r="F35" s="15" t="s">
        <v>418</v>
      </c>
      <c r="G35" s="15" t="s">
        <v>418</v>
      </c>
      <c r="H35" s="15" t="s">
        <v>418</v>
      </c>
      <c r="I35" s="15" t="s">
        <v>418</v>
      </c>
      <c r="J35" s="15">
        <v>15798747787</v>
      </c>
    </row>
    <row r="36" spans="1:10" ht="12" customHeight="1" x14ac:dyDescent="0.2">
      <c r="A36" s="76"/>
      <c r="B36" s="76"/>
      <c r="C36" s="76"/>
      <c r="D36" s="76"/>
      <c r="E36" s="76"/>
      <c r="F36" s="76"/>
      <c r="G36" s="76"/>
      <c r="H36" s="76"/>
      <c r="I36" s="76"/>
      <c r="J36" s="76"/>
    </row>
    <row r="37" spans="1:10" ht="97.15" customHeight="1" x14ac:dyDescent="0.2">
      <c r="A37" s="78" t="s">
        <v>378</v>
      </c>
      <c r="B37" s="78"/>
      <c r="C37" s="78"/>
      <c r="D37" s="78"/>
      <c r="E37" s="78"/>
      <c r="F37" s="78"/>
      <c r="G37" s="78"/>
      <c r="H37" s="78"/>
      <c r="I37" s="78"/>
      <c r="J37" s="78"/>
    </row>
  </sheetData>
  <mergeCells count="14">
    <mergeCell ref="A37:J37"/>
    <mergeCell ref="J3:J4"/>
    <mergeCell ref="B5:C5"/>
    <mergeCell ref="D5:J5"/>
    <mergeCell ref="A36:J36"/>
    <mergeCell ref="F3:F4"/>
    <mergeCell ref="H3:H4"/>
    <mergeCell ref="I3:I4"/>
    <mergeCell ref="G3:G4"/>
    <mergeCell ref="A1:I1"/>
    <mergeCell ref="A2:I2"/>
    <mergeCell ref="A3:A4"/>
    <mergeCell ref="B3:C3"/>
    <mergeCell ref="D3:E3"/>
  </mergeCells>
  <phoneticPr fontId="0" type="noConversion"/>
  <pageMargins left="0.75" right="0.5" top="0.75" bottom="0.5" header="0.5" footer="0.25"/>
  <pageSetup scale="3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G38"/>
  <sheetViews>
    <sheetView showGridLines="0" workbookViewId="0">
      <selection sqref="A1:F1"/>
    </sheetView>
  </sheetViews>
  <sheetFormatPr defaultRowHeight="12.75" x14ac:dyDescent="0.2"/>
  <cols>
    <col min="1" max="1" width="12.140625" customWidth="1"/>
    <col min="2" max="7" width="11.42578125" customWidth="1"/>
  </cols>
  <sheetData>
    <row r="1" spans="1:7" ht="12" customHeight="1" x14ac:dyDescent="0.2">
      <c r="A1" s="83" t="s">
        <v>423</v>
      </c>
      <c r="B1" s="83"/>
      <c r="C1" s="83"/>
      <c r="D1" s="83"/>
      <c r="E1" s="83"/>
      <c r="F1" s="83"/>
      <c r="G1" s="73">
        <v>46066</v>
      </c>
    </row>
    <row r="2" spans="1:7" ht="12" customHeight="1" x14ac:dyDescent="0.2">
      <c r="A2" s="85" t="s">
        <v>177</v>
      </c>
      <c r="B2" s="85"/>
      <c r="C2" s="85"/>
      <c r="D2" s="85"/>
      <c r="E2" s="85"/>
      <c r="F2" s="85"/>
      <c r="G2" s="1"/>
    </row>
    <row r="3" spans="1:7" ht="24" customHeight="1" x14ac:dyDescent="0.2">
      <c r="A3" s="87" t="s">
        <v>50</v>
      </c>
      <c r="B3" s="82" t="s">
        <v>178</v>
      </c>
      <c r="C3" s="82"/>
      <c r="D3" s="80"/>
      <c r="E3" s="82" t="s">
        <v>179</v>
      </c>
      <c r="F3" s="80"/>
      <c r="G3" s="81" t="s">
        <v>180</v>
      </c>
    </row>
    <row r="4" spans="1:7" ht="24" customHeight="1" x14ac:dyDescent="0.2">
      <c r="A4" s="87"/>
      <c r="B4" s="79" t="s">
        <v>181</v>
      </c>
      <c r="C4" s="79" t="s">
        <v>182</v>
      </c>
      <c r="D4" s="79" t="s">
        <v>55</v>
      </c>
      <c r="E4" s="79" t="s">
        <v>183</v>
      </c>
      <c r="F4" s="79" t="s">
        <v>248</v>
      </c>
      <c r="G4" s="81"/>
    </row>
    <row r="5" spans="1:7" ht="24" customHeight="1" x14ac:dyDescent="0.2">
      <c r="A5" s="88"/>
      <c r="B5" s="80"/>
      <c r="C5" s="80"/>
      <c r="D5" s="80"/>
      <c r="E5" s="80"/>
      <c r="F5" s="80"/>
      <c r="G5" s="82"/>
    </row>
    <row r="6" spans="1:7" ht="12" customHeight="1" x14ac:dyDescent="0.2">
      <c r="A6" s="1"/>
      <c r="B6" s="76" t="str">
        <f>REPT("-",64)&amp;" Dollars "&amp;REPT("-",64)</f>
        <v>---------------------------------------------------------------- Dollars ----------------------------------------------------------------</v>
      </c>
      <c r="C6" s="76"/>
      <c r="D6" s="76"/>
      <c r="E6" s="76"/>
      <c r="F6" s="76"/>
      <c r="G6" s="76"/>
    </row>
    <row r="7" spans="1:7" ht="12" customHeight="1" x14ac:dyDescent="0.2">
      <c r="A7" s="3" t="s">
        <v>420</v>
      </c>
    </row>
    <row r="8" spans="1:7" ht="12" customHeight="1" x14ac:dyDescent="0.2">
      <c r="A8" s="2" t="str">
        <f>"Oct "&amp;RIGHT(A7,4)-1</f>
        <v>Oct 2024</v>
      </c>
      <c r="B8" s="11">
        <v>258830710.12349999</v>
      </c>
      <c r="C8" s="11" t="s">
        <v>418</v>
      </c>
      <c r="D8" s="11">
        <v>258830710.12349999</v>
      </c>
      <c r="E8" s="11">
        <v>113115.56</v>
      </c>
      <c r="F8" s="11">
        <v>198119951.91999999</v>
      </c>
      <c r="G8" s="11">
        <v>457063777.60350001</v>
      </c>
    </row>
    <row r="9" spans="1:7" ht="12" customHeight="1" x14ac:dyDescent="0.2">
      <c r="A9" s="2" t="str">
        <f>"Nov "&amp;RIGHT(A7,4)-1</f>
        <v>Nov 2024</v>
      </c>
      <c r="B9" s="11">
        <v>197749823.65709999</v>
      </c>
      <c r="C9" s="11" t="s">
        <v>418</v>
      </c>
      <c r="D9" s="11">
        <v>197749823.65709999</v>
      </c>
      <c r="E9" s="11">
        <v>239313.86489999999</v>
      </c>
      <c r="F9" s="11">
        <v>175741344.49000001</v>
      </c>
      <c r="G9" s="11">
        <v>373730482.01200002</v>
      </c>
    </row>
    <row r="10" spans="1:7" ht="12" customHeight="1" x14ac:dyDescent="0.2">
      <c r="A10" s="2" t="str">
        <f>"Dec "&amp;RIGHT(A7,4)-1</f>
        <v>Dec 2024</v>
      </c>
      <c r="B10" s="11">
        <v>196226433.185</v>
      </c>
      <c r="C10" s="11" t="s">
        <v>418</v>
      </c>
      <c r="D10" s="11">
        <v>196226433.185</v>
      </c>
      <c r="E10" s="11">
        <v>98077.692299999995</v>
      </c>
      <c r="F10" s="11">
        <v>163044351.71000001</v>
      </c>
      <c r="G10" s="11">
        <v>359368862.5873</v>
      </c>
    </row>
    <row r="11" spans="1:7" ht="12" customHeight="1" x14ac:dyDescent="0.2">
      <c r="A11" s="2" t="str">
        <f>"Jan "&amp;RIGHT(A7,4)</f>
        <v>Jan 2025</v>
      </c>
      <c r="B11" s="11">
        <v>199358844.87009999</v>
      </c>
      <c r="C11" s="11" t="s">
        <v>418</v>
      </c>
      <c r="D11" s="11">
        <v>199358844.87009999</v>
      </c>
      <c r="E11" s="11">
        <v>45549.15</v>
      </c>
      <c r="F11" s="11">
        <v>128394868.83</v>
      </c>
      <c r="G11" s="11">
        <v>327799262.85009998</v>
      </c>
    </row>
    <row r="12" spans="1:7" ht="12" customHeight="1" x14ac:dyDescent="0.2">
      <c r="A12" s="2" t="str">
        <f>"Feb "&amp;RIGHT(A7,4)</f>
        <v>Feb 2025</v>
      </c>
      <c r="B12" s="11">
        <v>168236084.6771</v>
      </c>
      <c r="C12" s="11" t="s">
        <v>418</v>
      </c>
      <c r="D12" s="11">
        <v>168236084.6771</v>
      </c>
      <c r="E12" s="11">
        <v>728.30499999999995</v>
      </c>
      <c r="F12" s="11">
        <v>96539729.920000002</v>
      </c>
      <c r="G12" s="11">
        <v>264776542.9021</v>
      </c>
    </row>
    <row r="13" spans="1:7" ht="12" customHeight="1" x14ac:dyDescent="0.2">
      <c r="A13" s="2" t="str">
        <f>"Mar "&amp;RIGHT(A7,4)</f>
        <v>Mar 2025</v>
      </c>
      <c r="B13" s="11">
        <v>198204248.391</v>
      </c>
      <c r="C13" s="11" t="s">
        <v>418</v>
      </c>
      <c r="D13" s="11">
        <v>198204248.391</v>
      </c>
      <c r="E13" s="11">
        <v>854.75</v>
      </c>
      <c r="F13" s="11">
        <v>95781082.329999998</v>
      </c>
      <c r="G13" s="11">
        <v>293986185.47100002</v>
      </c>
    </row>
    <row r="14" spans="1:7" ht="12" customHeight="1" x14ac:dyDescent="0.2">
      <c r="A14" s="2" t="str">
        <f>"Apr "&amp;RIGHT(A7,4)</f>
        <v>Apr 2025</v>
      </c>
      <c r="B14" s="11">
        <v>116791183.119</v>
      </c>
      <c r="C14" s="11" t="s">
        <v>418</v>
      </c>
      <c r="D14" s="11">
        <v>116791183.119</v>
      </c>
      <c r="E14" s="11">
        <v>25298.720000000001</v>
      </c>
      <c r="F14" s="11">
        <v>95307771.180000007</v>
      </c>
      <c r="G14" s="11">
        <v>212124253.01899999</v>
      </c>
    </row>
    <row r="15" spans="1:7" ht="12" customHeight="1" x14ac:dyDescent="0.2">
      <c r="A15" s="2" t="str">
        <f>"May "&amp;RIGHT(A7,4)</f>
        <v>May 2025</v>
      </c>
      <c r="B15" s="11">
        <v>85109381.406900004</v>
      </c>
      <c r="C15" s="11" t="s">
        <v>418</v>
      </c>
      <c r="D15" s="11">
        <v>85109381.406900004</v>
      </c>
      <c r="E15" s="11">
        <v>595.04499999999996</v>
      </c>
      <c r="F15" s="11">
        <v>108990524.45</v>
      </c>
      <c r="G15" s="11">
        <v>194100500.90189999</v>
      </c>
    </row>
    <row r="16" spans="1:7" ht="12" customHeight="1" x14ac:dyDescent="0.2">
      <c r="A16" s="2" t="str">
        <f>"Jun "&amp;RIGHT(A7,4)</f>
        <v>Jun 2025</v>
      </c>
      <c r="B16" s="11">
        <v>114252852.8521</v>
      </c>
      <c r="C16" s="11" t="s">
        <v>418</v>
      </c>
      <c r="D16" s="11">
        <v>114252852.8521</v>
      </c>
      <c r="E16" s="11">
        <v>582.505</v>
      </c>
      <c r="F16" s="11">
        <v>124713650.67</v>
      </c>
      <c r="G16" s="11">
        <v>238967086.0271</v>
      </c>
    </row>
    <row r="17" spans="1:7" ht="12" customHeight="1" x14ac:dyDescent="0.2">
      <c r="A17" s="2" t="str">
        <f>"Jul "&amp;RIGHT(A7,4)</f>
        <v>Jul 2025</v>
      </c>
      <c r="B17" s="11">
        <v>214159953.76159999</v>
      </c>
      <c r="C17" s="11" t="s">
        <v>418</v>
      </c>
      <c r="D17" s="11">
        <v>214159953.76159999</v>
      </c>
      <c r="E17" s="11">
        <v>25316.705000000002</v>
      </c>
      <c r="F17" s="11">
        <v>119218623.29000001</v>
      </c>
      <c r="G17" s="11">
        <v>333403893.75660002</v>
      </c>
    </row>
    <row r="18" spans="1:7" ht="12" customHeight="1" x14ac:dyDescent="0.2">
      <c r="A18" s="2" t="str">
        <f>"Aug "&amp;RIGHT(A7,4)</f>
        <v>Aug 2025</v>
      </c>
      <c r="B18" s="11">
        <v>225795799.0081</v>
      </c>
      <c r="C18" s="11" t="s">
        <v>418</v>
      </c>
      <c r="D18" s="11">
        <v>225795799.0081</v>
      </c>
      <c r="E18" s="11">
        <v>486.7</v>
      </c>
      <c r="F18" s="11">
        <v>116412085.78</v>
      </c>
      <c r="G18" s="11">
        <v>342208371.48809999</v>
      </c>
    </row>
    <row r="19" spans="1:7" ht="12" customHeight="1" x14ac:dyDescent="0.2">
      <c r="A19" s="2" t="str">
        <f>"Sep "&amp;RIGHT(A7,4)</f>
        <v>Sep 2025</v>
      </c>
      <c r="B19" s="11">
        <v>260945538.74829999</v>
      </c>
      <c r="C19" s="11" t="s">
        <v>418</v>
      </c>
      <c r="D19" s="11">
        <v>260945538.74829999</v>
      </c>
      <c r="E19" s="11">
        <v>459.22500000000002</v>
      </c>
      <c r="F19" s="11">
        <v>113647034.42</v>
      </c>
      <c r="G19" s="11">
        <v>374593032.3933</v>
      </c>
    </row>
    <row r="20" spans="1:7" ht="12" customHeight="1" x14ac:dyDescent="0.2">
      <c r="A20" s="12" t="s">
        <v>55</v>
      </c>
      <c r="B20" s="13">
        <v>2235660853.7997999</v>
      </c>
      <c r="C20" s="13" t="s">
        <v>418</v>
      </c>
      <c r="D20" s="13">
        <v>2235660853.7997999</v>
      </c>
      <c r="E20" s="13">
        <v>550378.22219999996</v>
      </c>
      <c r="F20" s="13">
        <v>1535911018.99</v>
      </c>
      <c r="G20" s="13">
        <v>3772122251.0120001</v>
      </c>
    </row>
    <row r="21" spans="1:7" ht="12" customHeight="1" x14ac:dyDescent="0.2">
      <c r="A21" s="14" t="s">
        <v>421</v>
      </c>
      <c r="B21" s="15">
        <v>456580533.78060001</v>
      </c>
      <c r="C21" s="15" t="s">
        <v>418</v>
      </c>
      <c r="D21" s="15">
        <v>456580533.78060001</v>
      </c>
      <c r="E21" s="15">
        <v>352429.42489999998</v>
      </c>
      <c r="F21" s="15">
        <v>373861296.41000003</v>
      </c>
      <c r="G21" s="15">
        <v>830794259.61549997</v>
      </c>
    </row>
    <row r="22" spans="1:7" ht="12" customHeight="1" x14ac:dyDescent="0.2">
      <c r="A22" s="3" t="str">
        <f>"FY "&amp;RIGHT(A7,4)+1</f>
        <v>FY 2026</v>
      </c>
    </row>
    <row r="23" spans="1:7" ht="12" customHeight="1" x14ac:dyDescent="0.2">
      <c r="A23" s="2" t="str">
        <f>"Oct "&amp;RIGHT(A7,4)</f>
        <v>Oct 2025</v>
      </c>
      <c r="B23" s="11">
        <v>272364332.00919998</v>
      </c>
      <c r="C23" s="11" t="s">
        <v>418</v>
      </c>
      <c r="D23" s="11">
        <v>272364332.00919998</v>
      </c>
      <c r="E23" s="11">
        <v>1882981.31</v>
      </c>
      <c r="F23" s="11">
        <v>126829531.90000001</v>
      </c>
      <c r="G23" s="11">
        <v>401076845.21920002</v>
      </c>
    </row>
    <row r="24" spans="1:7" ht="12" customHeight="1" x14ac:dyDescent="0.2">
      <c r="A24" s="2" t="str">
        <f>"Nov "&amp;RIGHT(A7,4)</f>
        <v>Nov 2025</v>
      </c>
      <c r="B24" s="11">
        <v>212293356.3301</v>
      </c>
      <c r="C24" s="11" t="s">
        <v>418</v>
      </c>
      <c r="D24" s="11">
        <v>212293356.3301</v>
      </c>
      <c r="E24" s="11">
        <v>2204134.1850000001</v>
      </c>
      <c r="F24" s="11">
        <v>122569129.75</v>
      </c>
      <c r="G24" s="11">
        <v>337066620.2651</v>
      </c>
    </row>
    <row r="25" spans="1:7" ht="12" customHeight="1" x14ac:dyDescent="0.2">
      <c r="A25" s="2" t="str">
        <f>"Dec "&amp;RIGHT(A7,4)</f>
        <v>Dec 2025</v>
      </c>
      <c r="B25" s="11" t="s">
        <v>418</v>
      </c>
      <c r="C25" s="11" t="s">
        <v>418</v>
      </c>
      <c r="D25" s="11" t="s">
        <v>418</v>
      </c>
      <c r="E25" s="11" t="s">
        <v>418</v>
      </c>
      <c r="F25" s="11" t="s">
        <v>418</v>
      </c>
      <c r="G25" s="11" t="s">
        <v>418</v>
      </c>
    </row>
    <row r="26" spans="1:7" ht="12" customHeight="1" x14ac:dyDescent="0.2">
      <c r="A26" s="2" t="str">
        <f>"Jan "&amp;RIGHT(A7,4)+1</f>
        <v>Jan 2026</v>
      </c>
      <c r="B26" s="11" t="s">
        <v>418</v>
      </c>
      <c r="C26" s="11" t="s">
        <v>418</v>
      </c>
      <c r="D26" s="11" t="s">
        <v>418</v>
      </c>
      <c r="E26" s="11" t="s">
        <v>418</v>
      </c>
      <c r="F26" s="11" t="s">
        <v>418</v>
      </c>
      <c r="G26" s="11" t="s">
        <v>418</v>
      </c>
    </row>
    <row r="27" spans="1:7" ht="12" customHeight="1" x14ac:dyDescent="0.2">
      <c r="A27" s="2" t="str">
        <f>"Feb "&amp;RIGHT(A7,4)+1</f>
        <v>Feb 2026</v>
      </c>
      <c r="B27" s="11" t="s">
        <v>418</v>
      </c>
      <c r="C27" s="11" t="s">
        <v>418</v>
      </c>
      <c r="D27" s="11" t="s">
        <v>418</v>
      </c>
      <c r="E27" s="11" t="s">
        <v>418</v>
      </c>
      <c r="F27" s="11" t="s">
        <v>418</v>
      </c>
      <c r="G27" s="11" t="s">
        <v>418</v>
      </c>
    </row>
    <row r="28" spans="1:7" ht="12" customHeight="1" x14ac:dyDescent="0.2">
      <c r="A28" s="2" t="str">
        <f>"Mar "&amp;RIGHT(A7,4)+1</f>
        <v>Mar 2026</v>
      </c>
      <c r="B28" s="11" t="s">
        <v>418</v>
      </c>
      <c r="C28" s="11" t="s">
        <v>418</v>
      </c>
      <c r="D28" s="11" t="s">
        <v>418</v>
      </c>
      <c r="E28" s="11" t="s">
        <v>418</v>
      </c>
      <c r="F28" s="11" t="s">
        <v>418</v>
      </c>
      <c r="G28" s="11" t="s">
        <v>418</v>
      </c>
    </row>
    <row r="29" spans="1:7" ht="12" customHeight="1" x14ac:dyDescent="0.2">
      <c r="A29" s="2" t="str">
        <f>"Apr "&amp;RIGHT(A7,4)+1</f>
        <v>Apr 2026</v>
      </c>
      <c r="B29" s="11" t="s">
        <v>418</v>
      </c>
      <c r="C29" s="11" t="s">
        <v>418</v>
      </c>
      <c r="D29" s="11" t="s">
        <v>418</v>
      </c>
      <c r="E29" s="11" t="s">
        <v>418</v>
      </c>
      <c r="F29" s="11" t="s">
        <v>418</v>
      </c>
      <c r="G29" s="11" t="s">
        <v>418</v>
      </c>
    </row>
    <row r="30" spans="1:7" ht="12" customHeight="1" x14ac:dyDescent="0.2">
      <c r="A30" s="2" t="str">
        <f>"May "&amp;RIGHT(A7,4)+1</f>
        <v>May 2026</v>
      </c>
      <c r="B30" s="11" t="s">
        <v>418</v>
      </c>
      <c r="C30" s="11" t="s">
        <v>418</v>
      </c>
      <c r="D30" s="11" t="s">
        <v>418</v>
      </c>
      <c r="E30" s="11" t="s">
        <v>418</v>
      </c>
      <c r="F30" s="11" t="s">
        <v>418</v>
      </c>
      <c r="G30" s="11" t="s">
        <v>418</v>
      </c>
    </row>
    <row r="31" spans="1:7" ht="12" customHeight="1" x14ac:dyDescent="0.2">
      <c r="A31" s="2" t="str">
        <f>"Jun "&amp;RIGHT(A7,4)+1</f>
        <v>Jun 2026</v>
      </c>
      <c r="B31" s="11" t="s">
        <v>418</v>
      </c>
      <c r="C31" s="11" t="s">
        <v>418</v>
      </c>
      <c r="D31" s="11" t="s">
        <v>418</v>
      </c>
      <c r="E31" s="11" t="s">
        <v>418</v>
      </c>
      <c r="F31" s="11" t="s">
        <v>418</v>
      </c>
      <c r="G31" s="11" t="s">
        <v>418</v>
      </c>
    </row>
    <row r="32" spans="1:7" ht="12" customHeight="1" x14ac:dyDescent="0.2">
      <c r="A32" s="2" t="str">
        <f>"Jul "&amp;RIGHT(A7,4)+1</f>
        <v>Jul 2026</v>
      </c>
      <c r="B32" s="11" t="s">
        <v>418</v>
      </c>
      <c r="C32" s="11" t="s">
        <v>418</v>
      </c>
      <c r="D32" s="11" t="s">
        <v>418</v>
      </c>
      <c r="E32" s="11" t="s">
        <v>418</v>
      </c>
      <c r="F32" s="11" t="s">
        <v>418</v>
      </c>
      <c r="G32" s="11" t="s">
        <v>418</v>
      </c>
    </row>
    <row r="33" spans="1:7" ht="12" customHeight="1" x14ac:dyDescent="0.2">
      <c r="A33" s="2" t="str">
        <f>"Aug "&amp;RIGHT(A7,4)+1</f>
        <v>Aug 2026</v>
      </c>
      <c r="B33" s="11" t="s">
        <v>418</v>
      </c>
      <c r="C33" s="11" t="s">
        <v>418</v>
      </c>
      <c r="D33" s="11" t="s">
        <v>418</v>
      </c>
      <c r="E33" s="11" t="s">
        <v>418</v>
      </c>
      <c r="F33" s="11" t="s">
        <v>418</v>
      </c>
      <c r="G33" s="11" t="s">
        <v>418</v>
      </c>
    </row>
    <row r="34" spans="1:7" ht="12" customHeight="1" x14ac:dyDescent="0.2">
      <c r="A34" s="2" t="str">
        <f>"Sep "&amp;RIGHT(A7,4)+1</f>
        <v>Sep 2026</v>
      </c>
      <c r="B34" s="11" t="s">
        <v>418</v>
      </c>
      <c r="C34" s="11" t="s">
        <v>418</v>
      </c>
      <c r="D34" s="11" t="s">
        <v>418</v>
      </c>
      <c r="E34" s="11" t="s">
        <v>418</v>
      </c>
      <c r="F34" s="11" t="s">
        <v>418</v>
      </c>
      <c r="G34" s="11" t="s">
        <v>418</v>
      </c>
    </row>
    <row r="35" spans="1:7" ht="12" customHeight="1" x14ac:dyDescent="0.2">
      <c r="A35" s="12" t="s">
        <v>55</v>
      </c>
      <c r="B35" s="13">
        <v>484657688.33929998</v>
      </c>
      <c r="C35" s="13" t="s">
        <v>418</v>
      </c>
      <c r="D35" s="13">
        <v>484657688.33929998</v>
      </c>
      <c r="E35" s="13">
        <v>4087115.4950000001</v>
      </c>
      <c r="F35" s="13">
        <v>249398661.65000001</v>
      </c>
      <c r="G35" s="13">
        <v>738143465.48430002</v>
      </c>
    </row>
    <row r="36" spans="1:7" ht="12" customHeight="1" x14ac:dyDescent="0.2">
      <c r="A36" s="14" t="str">
        <f>"Total "&amp;MID(A21,7,LEN(A21)-13)&amp;" Months"</f>
        <v>Total 2 Months</v>
      </c>
      <c r="B36" s="15">
        <v>484657688.33929998</v>
      </c>
      <c r="C36" s="15" t="s">
        <v>418</v>
      </c>
      <c r="D36" s="15">
        <v>484657688.33929998</v>
      </c>
      <c r="E36" s="15">
        <v>4087115.4950000001</v>
      </c>
      <c r="F36" s="15">
        <v>249398661.65000001</v>
      </c>
      <c r="G36" s="15">
        <v>738143465.48430002</v>
      </c>
    </row>
    <row r="37" spans="1:7" ht="12" customHeight="1" x14ac:dyDescent="0.2">
      <c r="A37" s="76"/>
      <c r="B37" s="76"/>
      <c r="C37" s="76"/>
      <c r="D37" s="76"/>
      <c r="E37" s="76"/>
      <c r="F37" s="76"/>
      <c r="G37" s="76"/>
    </row>
    <row r="38" spans="1:7" ht="69.95" customHeight="1" x14ac:dyDescent="0.2">
      <c r="A38" s="78" t="s">
        <v>383</v>
      </c>
      <c r="B38" s="78"/>
      <c r="C38" s="78"/>
      <c r="D38" s="78"/>
      <c r="E38" s="78"/>
      <c r="F38" s="78"/>
      <c r="G38" s="78"/>
    </row>
  </sheetData>
  <mergeCells count="14">
    <mergeCell ref="A1:F1"/>
    <mergeCell ref="A2:F2"/>
    <mergeCell ref="A3:A5"/>
    <mergeCell ref="B3:D3"/>
    <mergeCell ref="E3:F3"/>
    <mergeCell ref="E4:E5"/>
    <mergeCell ref="F4:F5"/>
    <mergeCell ref="A38:G38"/>
    <mergeCell ref="G3:G5"/>
    <mergeCell ref="B4:B5"/>
    <mergeCell ref="C4:C5"/>
    <mergeCell ref="D4:D5"/>
    <mergeCell ref="B6:G6"/>
    <mergeCell ref="A37:G37"/>
  </mergeCells>
  <phoneticPr fontId="0" type="noConversion"/>
  <pageMargins left="0.75" right="0.5" top="0.75" bottom="0.5" header="0.5" footer="0.25"/>
  <pageSetup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H37"/>
  <sheetViews>
    <sheetView showGridLines="0" workbookViewId="0">
      <selection sqref="A1:G1"/>
    </sheetView>
  </sheetViews>
  <sheetFormatPr defaultRowHeight="12.75" x14ac:dyDescent="0.2"/>
  <cols>
    <col min="1" max="1" width="12.140625" customWidth="1"/>
    <col min="2" max="2" width="19.28515625" bestFit="1" customWidth="1"/>
    <col min="3" max="8" width="11.42578125" customWidth="1"/>
  </cols>
  <sheetData>
    <row r="1" spans="1:8" ht="12" customHeight="1" x14ac:dyDescent="0.2">
      <c r="A1" s="83" t="s">
        <v>423</v>
      </c>
      <c r="B1" s="83"/>
      <c r="C1" s="83"/>
      <c r="D1" s="83"/>
      <c r="E1" s="83"/>
      <c r="F1" s="83"/>
      <c r="G1" s="83"/>
      <c r="H1" s="73">
        <v>46066</v>
      </c>
    </row>
    <row r="2" spans="1:8" ht="12" customHeight="1" x14ac:dyDescent="0.2">
      <c r="A2" s="85" t="s">
        <v>249</v>
      </c>
      <c r="B2" s="85"/>
      <c r="C2" s="85"/>
      <c r="D2" s="85"/>
      <c r="E2" s="85"/>
      <c r="F2" s="85"/>
      <c r="G2" s="85"/>
      <c r="H2" s="1"/>
    </row>
    <row r="3" spans="1:8" ht="24" customHeight="1" x14ac:dyDescent="0.2">
      <c r="A3" s="87" t="s">
        <v>50</v>
      </c>
      <c r="B3" s="79" t="s">
        <v>320</v>
      </c>
      <c r="C3" s="79" t="s">
        <v>259</v>
      </c>
      <c r="D3" s="82" t="s">
        <v>53</v>
      </c>
      <c r="E3" s="80"/>
      <c r="F3" s="82" t="s">
        <v>184</v>
      </c>
      <c r="G3" s="82"/>
      <c r="H3" s="82"/>
    </row>
    <row r="4" spans="1:8" ht="24" customHeight="1" x14ac:dyDescent="0.2">
      <c r="A4" s="88"/>
      <c r="B4" s="80"/>
      <c r="C4" s="80"/>
      <c r="D4" s="10" t="s">
        <v>250</v>
      </c>
      <c r="E4" s="10" t="s">
        <v>338</v>
      </c>
      <c r="F4" s="10" t="s">
        <v>370</v>
      </c>
      <c r="G4" s="10" t="s">
        <v>251</v>
      </c>
      <c r="H4" s="9" t="s">
        <v>55</v>
      </c>
    </row>
    <row r="5" spans="1:8" ht="12" customHeight="1" x14ac:dyDescent="0.2">
      <c r="A5" s="1"/>
      <c r="B5" s="76" t="str">
        <f>REPT("-",78)&amp;" Dollars "&amp;REPT("-",78)</f>
        <v>------------------------------------------------------------------------------ Dollars ------------------------------------------------------------------------------</v>
      </c>
      <c r="C5" s="76"/>
      <c r="D5" s="76"/>
      <c r="E5" s="76"/>
      <c r="F5" s="76"/>
      <c r="G5" s="76"/>
      <c r="H5" s="76"/>
    </row>
    <row r="6" spans="1:8" ht="12" customHeight="1" x14ac:dyDescent="0.2">
      <c r="A6" s="3" t="s">
        <v>420</v>
      </c>
    </row>
    <row r="7" spans="1:8" ht="12" customHeight="1" x14ac:dyDescent="0.2">
      <c r="A7" s="2" t="str">
        <f>"Oct "&amp;RIGHT(A6,4)-1</f>
        <v>Oct 2024</v>
      </c>
      <c r="B7" s="11">
        <v>7803260380</v>
      </c>
      <c r="C7" s="11" t="s">
        <v>418</v>
      </c>
      <c r="D7" s="11">
        <v>1206213802</v>
      </c>
      <c r="E7" s="11">
        <v>23640029.861499999</v>
      </c>
      <c r="F7" s="11">
        <v>7840552.2419999996</v>
      </c>
      <c r="G7" s="11">
        <v>112322.34</v>
      </c>
      <c r="H7" s="11">
        <v>7952874.5820000004</v>
      </c>
    </row>
    <row r="8" spans="1:8" ht="12" customHeight="1" x14ac:dyDescent="0.2">
      <c r="A8" s="2" t="str">
        <f>"Nov "&amp;RIGHT(A6,4)-1</f>
        <v>Nov 2024</v>
      </c>
      <c r="B8" s="11">
        <v>8377479190</v>
      </c>
      <c r="C8" s="11" t="s">
        <v>418</v>
      </c>
      <c r="D8" s="11">
        <v>602549536</v>
      </c>
      <c r="E8" s="11">
        <v>23617313.781399999</v>
      </c>
      <c r="F8" s="11">
        <v>7795569.5206000004</v>
      </c>
      <c r="G8" s="11">
        <v>157733.42000000001</v>
      </c>
      <c r="H8" s="11">
        <v>7953302.9406000003</v>
      </c>
    </row>
    <row r="9" spans="1:8" ht="12" customHeight="1" x14ac:dyDescent="0.2">
      <c r="A9" s="2" t="str">
        <f>"Dec "&amp;RIGHT(A6,4)-1</f>
        <v>Dec 2024</v>
      </c>
      <c r="B9" s="11">
        <v>9639260756</v>
      </c>
      <c r="C9" s="11">
        <v>10254443</v>
      </c>
      <c r="D9" s="11">
        <v>589162321</v>
      </c>
      <c r="E9" s="11">
        <v>45207077.051700003</v>
      </c>
      <c r="F9" s="11">
        <v>13936357.795600001</v>
      </c>
      <c r="G9" s="11">
        <v>77135.5</v>
      </c>
      <c r="H9" s="11">
        <v>14013493.295600001</v>
      </c>
    </row>
    <row r="10" spans="1:8" ht="12" customHeight="1" x14ac:dyDescent="0.2">
      <c r="A10" s="2" t="str">
        <f>"Jan "&amp;RIGHT(A6,4)</f>
        <v>Jan 2025</v>
      </c>
      <c r="B10" s="11">
        <v>7996302196</v>
      </c>
      <c r="C10" s="11" t="s">
        <v>418</v>
      </c>
      <c r="D10" s="11">
        <v>593956561.66670001</v>
      </c>
      <c r="E10" s="11">
        <v>23061701.972899999</v>
      </c>
      <c r="F10" s="11">
        <v>8297235.3672000002</v>
      </c>
      <c r="G10" s="11">
        <v>44887.12</v>
      </c>
      <c r="H10" s="11">
        <v>8342122.4872000003</v>
      </c>
    </row>
    <row r="11" spans="1:8" ht="12" customHeight="1" x14ac:dyDescent="0.2">
      <c r="A11" s="2" t="str">
        <f>"Feb "&amp;RIGHT(A6,4)</f>
        <v>Feb 2025</v>
      </c>
      <c r="B11" s="11">
        <v>7941219551</v>
      </c>
      <c r="C11" s="11" t="s">
        <v>418</v>
      </c>
      <c r="D11" s="11">
        <v>567254673.33329999</v>
      </c>
      <c r="E11" s="11">
        <v>23199240.335299999</v>
      </c>
      <c r="F11" s="11">
        <v>7744545.4267999995</v>
      </c>
      <c r="G11" s="11" t="s">
        <v>418</v>
      </c>
      <c r="H11" s="11">
        <v>7744545.4267999995</v>
      </c>
    </row>
    <row r="12" spans="1:8" ht="12" customHeight="1" x14ac:dyDescent="0.2">
      <c r="A12" s="2" t="str">
        <f>"Mar "&amp;RIGHT(A6,4)</f>
        <v>Mar 2025</v>
      </c>
      <c r="B12" s="11">
        <v>9378918108</v>
      </c>
      <c r="C12" s="11">
        <v>5925816</v>
      </c>
      <c r="D12" s="11">
        <v>575539848</v>
      </c>
      <c r="E12" s="11">
        <v>45921120.005400002</v>
      </c>
      <c r="F12" s="11">
        <v>18361916.5656</v>
      </c>
      <c r="G12" s="11" t="s">
        <v>418</v>
      </c>
      <c r="H12" s="11">
        <v>18361916.5656</v>
      </c>
    </row>
    <row r="13" spans="1:8" ht="12" customHeight="1" x14ac:dyDescent="0.2">
      <c r="A13" s="2" t="str">
        <f>"Apr "&amp;RIGHT(A6,4)</f>
        <v>Apr 2025</v>
      </c>
      <c r="B13" s="11">
        <v>7948095411</v>
      </c>
      <c r="C13" s="11" t="s">
        <v>418</v>
      </c>
      <c r="D13" s="11">
        <v>605515166</v>
      </c>
      <c r="E13" s="11">
        <v>23467497.645500001</v>
      </c>
      <c r="F13" s="11">
        <v>8348442.2235000003</v>
      </c>
      <c r="G13" s="11">
        <v>129257.7</v>
      </c>
      <c r="H13" s="11">
        <v>8477699.9234999996</v>
      </c>
    </row>
    <row r="14" spans="1:8" ht="12" customHeight="1" x14ac:dyDescent="0.2">
      <c r="A14" s="2" t="str">
        <f>"May "&amp;RIGHT(A6,4)</f>
        <v>May 2025</v>
      </c>
      <c r="B14" s="11">
        <v>7905415993</v>
      </c>
      <c r="C14" s="11" t="s">
        <v>418</v>
      </c>
      <c r="D14" s="11">
        <v>577905394</v>
      </c>
      <c r="E14" s="11">
        <v>23530733.575599998</v>
      </c>
      <c r="F14" s="11">
        <v>8510401.0863000005</v>
      </c>
      <c r="G14" s="11" t="s">
        <v>418</v>
      </c>
      <c r="H14" s="11">
        <v>8510401.0863000005</v>
      </c>
    </row>
    <row r="15" spans="1:8" ht="12" customHeight="1" x14ac:dyDescent="0.2">
      <c r="A15" s="2" t="str">
        <f>"Jun "&amp;RIGHT(A6,4)</f>
        <v>Jun 2025</v>
      </c>
      <c r="B15" s="11">
        <v>9335416120</v>
      </c>
      <c r="C15" s="11">
        <v>16376792</v>
      </c>
      <c r="D15" s="11">
        <v>591365954</v>
      </c>
      <c r="E15" s="11">
        <v>42618191.802100003</v>
      </c>
      <c r="F15" s="11">
        <v>22566589.655000001</v>
      </c>
      <c r="G15" s="11" t="s">
        <v>418</v>
      </c>
      <c r="H15" s="11">
        <v>22566589.655000001</v>
      </c>
    </row>
    <row r="16" spans="1:8" ht="12" customHeight="1" x14ac:dyDescent="0.2">
      <c r="A16" s="2" t="str">
        <f>"Jul "&amp;RIGHT(A6,4)</f>
        <v>Jul 2025</v>
      </c>
      <c r="B16" s="11">
        <v>7853479751</v>
      </c>
      <c r="C16" s="11" t="s">
        <v>418</v>
      </c>
      <c r="D16" s="11">
        <v>585387105</v>
      </c>
      <c r="E16" s="11">
        <v>23425509.7663</v>
      </c>
      <c r="F16" s="11">
        <v>8990825.7152999993</v>
      </c>
      <c r="G16" s="11">
        <v>1991490.83</v>
      </c>
      <c r="H16" s="11">
        <v>10982316.545299999</v>
      </c>
    </row>
    <row r="17" spans="1:8" ht="12" customHeight="1" x14ac:dyDescent="0.2">
      <c r="A17" s="2" t="str">
        <f>"Aug "&amp;RIGHT(A6,4)</f>
        <v>Aug 2025</v>
      </c>
      <c r="B17" s="11">
        <v>7821960126</v>
      </c>
      <c r="C17" s="11" t="s">
        <v>418</v>
      </c>
      <c r="D17" s="11">
        <v>575305068</v>
      </c>
      <c r="E17" s="11">
        <v>22694676.360599998</v>
      </c>
      <c r="F17" s="11">
        <v>8975053.4625000004</v>
      </c>
      <c r="G17" s="11">
        <v>24052.42</v>
      </c>
      <c r="H17" s="11">
        <v>8999105.8825000003</v>
      </c>
    </row>
    <row r="18" spans="1:8" ht="12" customHeight="1" x14ac:dyDescent="0.2">
      <c r="A18" s="2" t="str">
        <f>"Sep "&amp;RIGHT(A6,4)</f>
        <v>Sep 2025</v>
      </c>
      <c r="B18" s="11">
        <v>9662627624</v>
      </c>
      <c r="C18" s="11">
        <v>2797051</v>
      </c>
      <c r="D18" s="11">
        <v>691035604</v>
      </c>
      <c r="E18" s="11">
        <v>29649109.265900001</v>
      </c>
      <c r="F18" s="11">
        <v>33842178.994000003</v>
      </c>
      <c r="G18" s="11">
        <v>116319.53</v>
      </c>
      <c r="H18" s="11">
        <v>33958498.523999996</v>
      </c>
    </row>
    <row r="19" spans="1:8" ht="12" customHeight="1" x14ac:dyDescent="0.2">
      <c r="A19" s="12" t="s">
        <v>55</v>
      </c>
      <c r="B19" s="13">
        <v>101663435206</v>
      </c>
      <c r="C19" s="13">
        <v>35354102</v>
      </c>
      <c r="D19" s="13">
        <v>7761191033</v>
      </c>
      <c r="E19" s="13">
        <v>350032201.4242</v>
      </c>
      <c r="F19" s="13">
        <v>155209668.0544</v>
      </c>
      <c r="G19" s="13">
        <v>2653198.86</v>
      </c>
      <c r="H19" s="13">
        <v>157862866.91440001</v>
      </c>
    </row>
    <row r="20" spans="1:8" ht="12" customHeight="1" x14ac:dyDescent="0.2">
      <c r="A20" s="14" t="s">
        <v>421</v>
      </c>
      <c r="B20" s="15">
        <v>16180739570</v>
      </c>
      <c r="C20" s="15" t="s">
        <v>418</v>
      </c>
      <c r="D20" s="15">
        <v>1808763338</v>
      </c>
      <c r="E20" s="15">
        <v>47257343.642899998</v>
      </c>
      <c r="F20" s="15">
        <v>15636121.762599999</v>
      </c>
      <c r="G20" s="15">
        <v>270055.76</v>
      </c>
      <c r="H20" s="15">
        <v>15906177.522600001</v>
      </c>
    </row>
    <row r="21" spans="1:8" ht="12" customHeight="1" x14ac:dyDescent="0.2">
      <c r="A21" s="3" t="str">
        <f>"FY "&amp;RIGHT(A6,4)+1</f>
        <v>FY 2026</v>
      </c>
    </row>
    <row r="22" spans="1:8" ht="12" customHeight="1" x14ac:dyDescent="0.2">
      <c r="A22" s="2" t="str">
        <f>"Oct "&amp;RIGHT(A6,4)</f>
        <v>Oct 2025</v>
      </c>
      <c r="B22" s="11">
        <v>7829665224</v>
      </c>
      <c r="C22" s="11" t="s">
        <v>418</v>
      </c>
      <c r="D22" s="11">
        <v>1145267927</v>
      </c>
      <c r="E22" s="11">
        <v>23223716.657099999</v>
      </c>
      <c r="F22" s="11">
        <v>9981063.8070999999</v>
      </c>
      <c r="G22" s="11">
        <v>55295.4</v>
      </c>
      <c r="H22" s="11">
        <v>10036359.2071</v>
      </c>
    </row>
    <row r="23" spans="1:8" ht="12" customHeight="1" x14ac:dyDescent="0.2">
      <c r="A23" s="2" t="str">
        <f>"Nov "&amp;RIGHT(A6,4)</f>
        <v>Nov 2025</v>
      </c>
      <c r="B23" s="11">
        <v>7969082563</v>
      </c>
      <c r="C23" s="11" t="s">
        <v>418</v>
      </c>
      <c r="D23" s="11">
        <v>594687986</v>
      </c>
      <c r="E23" s="11">
        <v>23637444.075300001</v>
      </c>
      <c r="F23" s="11">
        <v>10084380.1898</v>
      </c>
      <c r="G23" s="11">
        <v>68518.2</v>
      </c>
      <c r="H23" s="11">
        <v>10152898.389799999</v>
      </c>
    </row>
    <row r="24" spans="1:8" ht="12" customHeight="1" x14ac:dyDescent="0.2">
      <c r="A24" s="2" t="str">
        <f>"Dec "&amp;RIGHT(A6,4)</f>
        <v>Dec 2025</v>
      </c>
      <c r="B24" s="11" t="s">
        <v>418</v>
      </c>
      <c r="C24" s="11" t="s">
        <v>418</v>
      </c>
      <c r="D24" s="11" t="s">
        <v>418</v>
      </c>
      <c r="E24" s="11" t="s">
        <v>418</v>
      </c>
      <c r="F24" s="11" t="s">
        <v>418</v>
      </c>
      <c r="G24" s="11" t="s">
        <v>418</v>
      </c>
      <c r="H24" s="11" t="s">
        <v>418</v>
      </c>
    </row>
    <row r="25" spans="1:8" ht="12" customHeight="1" x14ac:dyDescent="0.2">
      <c r="A25" s="2" t="str">
        <f>"Jan "&amp;RIGHT(A6,4)+1</f>
        <v>Jan 2026</v>
      </c>
      <c r="B25" s="11" t="s">
        <v>418</v>
      </c>
      <c r="C25" s="11" t="s">
        <v>418</v>
      </c>
      <c r="D25" s="11" t="s">
        <v>418</v>
      </c>
      <c r="E25" s="11" t="s">
        <v>418</v>
      </c>
      <c r="F25" s="11" t="s">
        <v>418</v>
      </c>
      <c r="G25" s="11" t="s">
        <v>418</v>
      </c>
      <c r="H25" s="11" t="s">
        <v>418</v>
      </c>
    </row>
    <row r="26" spans="1:8" ht="12" customHeight="1" x14ac:dyDescent="0.2">
      <c r="A26" s="2" t="str">
        <f>"Feb "&amp;RIGHT(A6,4)+1</f>
        <v>Feb 2026</v>
      </c>
      <c r="B26" s="11" t="s">
        <v>418</v>
      </c>
      <c r="C26" s="11" t="s">
        <v>418</v>
      </c>
      <c r="D26" s="11" t="s">
        <v>418</v>
      </c>
      <c r="E26" s="11" t="s">
        <v>418</v>
      </c>
      <c r="F26" s="11" t="s">
        <v>418</v>
      </c>
      <c r="G26" s="11" t="s">
        <v>418</v>
      </c>
      <c r="H26" s="11" t="s">
        <v>418</v>
      </c>
    </row>
    <row r="27" spans="1:8" ht="12" customHeight="1" x14ac:dyDescent="0.2">
      <c r="A27" s="2" t="str">
        <f>"Mar "&amp;RIGHT(A6,4)+1</f>
        <v>Mar 2026</v>
      </c>
      <c r="B27" s="11" t="s">
        <v>418</v>
      </c>
      <c r="C27" s="11" t="s">
        <v>418</v>
      </c>
      <c r="D27" s="11" t="s">
        <v>418</v>
      </c>
      <c r="E27" s="11" t="s">
        <v>418</v>
      </c>
      <c r="F27" s="11" t="s">
        <v>418</v>
      </c>
      <c r="G27" s="11" t="s">
        <v>418</v>
      </c>
      <c r="H27" s="11" t="s">
        <v>418</v>
      </c>
    </row>
    <row r="28" spans="1:8" ht="12" customHeight="1" x14ac:dyDescent="0.2">
      <c r="A28" s="2" t="str">
        <f>"Apr "&amp;RIGHT(A6,4)+1</f>
        <v>Apr 2026</v>
      </c>
      <c r="B28" s="11" t="s">
        <v>418</v>
      </c>
      <c r="C28" s="11" t="s">
        <v>418</v>
      </c>
      <c r="D28" s="11" t="s">
        <v>418</v>
      </c>
      <c r="E28" s="11" t="s">
        <v>418</v>
      </c>
      <c r="F28" s="11" t="s">
        <v>418</v>
      </c>
      <c r="G28" s="11" t="s">
        <v>418</v>
      </c>
      <c r="H28" s="11" t="s">
        <v>418</v>
      </c>
    </row>
    <row r="29" spans="1:8" ht="12" customHeight="1" x14ac:dyDescent="0.2">
      <c r="A29" s="2" t="str">
        <f>"May "&amp;RIGHT(A6,4)+1</f>
        <v>May 2026</v>
      </c>
      <c r="B29" s="11" t="s">
        <v>418</v>
      </c>
      <c r="C29" s="11" t="s">
        <v>418</v>
      </c>
      <c r="D29" s="11" t="s">
        <v>418</v>
      </c>
      <c r="E29" s="11" t="s">
        <v>418</v>
      </c>
      <c r="F29" s="11" t="s">
        <v>418</v>
      </c>
      <c r="G29" s="11" t="s">
        <v>418</v>
      </c>
      <c r="H29" s="11" t="s">
        <v>418</v>
      </c>
    </row>
    <row r="30" spans="1:8" ht="12" customHeight="1" x14ac:dyDescent="0.2">
      <c r="A30" s="2" t="str">
        <f>"Jun "&amp;RIGHT(A6,4)+1</f>
        <v>Jun 2026</v>
      </c>
      <c r="B30" s="11" t="s">
        <v>418</v>
      </c>
      <c r="C30" s="11" t="s">
        <v>418</v>
      </c>
      <c r="D30" s="11" t="s">
        <v>418</v>
      </c>
      <c r="E30" s="11" t="s">
        <v>418</v>
      </c>
      <c r="F30" s="11" t="s">
        <v>418</v>
      </c>
      <c r="G30" s="11" t="s">
        <v>418</v>
      </c>
      <c r="H30" s="11" t="s">
        <v>418</v>
      </c>
    </row>
    <row r="31" spans="1:8" ht="12" customHeight="1" x14ac:dyDescent="0.2">
      <c r="A31" s="2" t="str">
        <f>"Jul "&amp;RIGHT(A6,4)+1</f>
        <v>Jul 2026</v>
      </c>
      <c r="B31" s="11" t="s">
        <v>418</v>
      </c>
      <c r="C31" s="11" t="s">
        <v>418</v>
      </c>
      <c r="D31" s="11" t="s">
        <v>418</v>
      </c>
      <c r="E31" s="11" t="s">
        <v>418</v>
      </c>
      <c r="F31" s="11" t="s">
        <v>418</v>
      </c>
      <c r="G31" s="11" t="s">
        <v>418</v>
      </c>
      <c r="H31" s="11" t="s">
        <v>418</v>
      </c>
    </row>
    <row r="32" spans="1:8" ht="12" customHeight="1" x14ac:dyDescent="0.2">
      <c r="A32" s="2" t="str">
        <f>"Aug "&amp;RIGHT(A6,4)+1</f>
        <v>Aug 2026</v>
      </c>
      <c r="B32" s="11" t="s">
        <v>418</v>
      </c>
      <c r="C32" s="11" t="s">
        <v>418</v>
      </c>
      <c r="D32" s="11" t="s">
        <v>418</v>
      </c>
      <c r="E32" s="11" t="s">
        <v>418</v>
      </c>
      <c r="F32" s="11" t="s">
        <v>418</v>
      </c>
      <c r="G32" s="11" t="s">
        <v>418</v>
      </c>
      <c r="H32" s="11" t="s">
        <v>418</v>
      </c>
    </row>
    <row r="33" spans="1:8" ht="12" customHeight="1" x14ac:dyDescent="0.2">
      <c r="A33" s="2" t="str">
        <f>"Sep "&amp;RIGHT(A6,4)+1</f>
        <v>Sep 2026</v>
      </c>
      <c r="B33" s="11" t="s">
        <v>418</v>
      </c>
      <c r="C33" s="11" t="s">
        <v>418</v>
      </c>
      <c r="D33" s="11" t="s">
        <v>418</v>
      </c>
      <c r="E33" s="11" t="s">
        <v>418</v>
      </c>
      <c r="F33" s="11" t="s">
        <v>418</v>
      </c>
      <c r="G33" s="11" t="s">
        <v>418</v>
      </c>
      <c r="H33" s="11" t="s">
        <v>418</v>
      </c>
    </row>
    <row r="34" spans="1:8" ht="12" customHeight="1" x14ac:dyDescent="0.2">
      <c r="A34" s="12" t="s">
        <v>55</v>
      </c>
      <c r="B34" s="13">
        <v>15798747787</v>
      </c>
      <c r="C34" s="13" t="s">
        <v>418</v>
      </c>
      <c r="D34" s="13">
        <v>1739955913</v>
      </c>
      <c r="E34" s="13">
        <v>46861160.7324</v>
      </c>
      <c r="F34" s="13">
        <v>20065443.9969</v>
      </c>
      <c r="G34" s="13">
        <v>123813.6</v>
      </c>
      <c r="H34" s="13">
        <v>20189257.596900001</v>
      </c>
    </row>
    <row r="35" spans="1:8" ht="12" customHeight="1" x14ac:dyDescent="0.2">
      <c r="A35" s="14" t="str">
        <f>"Total "&amp;MID(A20,7,LEN(A20)-13)&amp;" Months"</f>
        <v>Total 2 Months</v>
      </c>
      <c r="B35" s="15">
        <v>15798747787</v>
      </c>
      <c r="C35" s="15" t="s">
        <v>418</v>
      </c>
      <c r="D35" s="15">
        <v>1739955913</v>
      </c>
      <c r="E35" s="15">
        <v>46861160.7324</v>
      </c>
      <c r="F35" s="15">
        <v>20065443.9969</v>
      </c>
      <c r="G35" s="15">
        <v>123813.6</v>
      </c>
      <c r="H35" s="15">
        <v>20189257.596900001</v>
      </c>
    </row>
    <row r="36" spans="1:8" ht="12" customHeight="1" x14ac:dyDescent="0.2">
      <c r="A36" s="76"/>
      <c r="B36" s="76"/>
      <c r="C36" s="76"/>
      <c r="D36" s="76"/>
      <c r="E36" s="76"/>
      <c r="F36" s="76"/>
      <c r="G36" s="76"/>
      <c r="H36" s="76"/>
    </row>
    <row r="37" spans="1:8" ht="84" customHeight="1" x14ac:dyDescent="0.2">
      <c r="A37" s="78" t="s">
        <v>382</v>
      </c>
      <c r="B37" s="78"/>
      <c r="C37" s="78"/>
      <c r="D37" s="78"/>
      <c r="E37" s="78"/>
      <c r="F37" s="78"/>
      <c r="G37" s="78"/>
      <c r="H37" s="78"/>
    </row>
  </sheetData>
  <mergeCells count="10">
    <mergeCell ref="A37:H37"/>
    <mergeCell ref="B5:H5"/>
    <mergeCell ref="A36:H36"/>
    <mergeCell ref="A1:G1"/>
    <mergeCell ref="A2:G2"/>
    <mergeCell ref="A3:A4"/>
    <mergeCell ref="C3:C4"/>
    <mergeCell ref="D3:E3"/>
    <mergeCell ref="F3:H3"/>
    <mergeCell ref="B3:B4"/>
  </mergeCells>
  <phoneticPr fontId="0" type="noConversion"/>
  <pageMargins left="0.75" right="0.5" top="0.75" bottom="0.5" header="0.5" footer="0.25"/>
  <pageSetup orientation="landscape"/>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83" t="s">
        <v>423</v>
      </c>
      <c r="B1" s="83"/>
      <c r="C1" s="83"/>
      <c r="D1" s="83"/>
      <c r="E1" s="83"/>
      <c r="F1" s="83"/>
      <c r="G1" s="83"/>
      <c r="H1" s="83"/>
      <c r="I1" s="73">
        <v>46066</v>
      </c>
    </row>
    <row r="2" spans="1:9" ht="12" customHeight="1" x14ac:dyDescent="0.2">
      <c r="A2" s="85" t="s">
        <v>252</v>
      </c>
      <c r="B2" s="85"/>
      <c r="C2" s="85"/>
      <c r="D2" s="85"/>
      <c r="E2" s="85"/>
      <c r="F2" s="85"/>
      <c r="G2" s="85"/>
      <c r="H2" s="85"/>
      <c r="I2" s="1"/>
    </row>
    <row r="3" spans="1:9" ht="24" customHeight="1" x14ac:dyDescent="0.2">
      <c r="A3" s="87" t="s">
        <v>50</v>
      </c>
      <c r="B3" s="82" t="s">
        <v>253</v>
      </c>
      <c r="C3" s="82"/>
      <c r="D3" s="82"/>
      <c r="E3" s="82"/>
      <c r="F3" s="82"/>
      <c r="G3" s="82"/>
      <c r="H3" s="80"/>
      <c r="I3" s="81" t="s">
        <v>52</v>
      </c>
    </row>
    <row r="4" spans="1:9" ht="24" customHeight="1" x14ac:dyDescent="0.2">
      <c r="A4" s="88"/>
      <c r="B4" s="10" t="s">
        <v>185</v>
      </c>
      <c r="C4" s="10" t="s">
        <v>186</v>
      </c>
      <c r="D4" s="10" t="s">
        <v>187</v>
      </c>
      <c r="E4" s="10" t="s">
        <v>170</v>
      </c>
      <c r="F4" s="10" t="s">
        <v>188</v>
      </c>
      <c r="G4" s="10" t="s">
        <v>189</v>
      </c>
      <c r="H4" s="10" t="s">
        <v>55</v>
      </c>
      <c r="I4" s="82"/>
    </row>
    <row r="5" spans="1:9" ht="12" customHeight="1" x14ac:dyDescent="0.2">
      <c r="A5" s="1"/>
      <c r="B5" s="76" t="str">
        <f>REPT("-",90)&amp;" Dollars "&amp;REPT("-",90)</f>
        <v>------------------------------------------------------------------------------------------ Dollars ------------------------------------------------------------------------------------------</v>
      </c>
      <c r="C5" s="76"/>
      <c r="D5" s="76"/>
      <c r="E5" s="76"/>
      <c r="F5" s="76"/>
      <c r="G5" s="76"/>
      <c r="H5" s="76"/>
      <c r="I5" s="76"/>
    </row>
    <row r="6" spans="1:9" ht="12" customHeight="1" x14ac:dyDescent="0.2">
      <c r="A6" s="3" t="s">
        <v>420</v>
      </c>
    </row>
    <row r="7" spans="1:9" ht="12" customHeight="1" x14ac:dyDescent="0.2">
      <c r="A7" s="2" t="str">
        <f>"Oct "&amp;RIGHT(A6,4)-1</f>
        <v>Oct 2024</v>
      </c>
      <c r="B7" s="11">
        <v>2242697398.96</v>
      </c>
      <c r="C7" s="11" t="s">
        <v>418</v>
      </c>
      <c r="D7" s="11">
        <v>712114238.19000006</v>
      </c>
      <c r="E7" s="11">
        <v>387011411.42000002</v>
      </c>
      <c r="F7" s="11">
        <v>556347.93999999994</v>
      </c>
      <c r="G7" s="11" t="s">
        <v>418</v>
      </c>
      <c r="H7" s="11">
        <v>3342379396.5100002</v>
      </c>
      <c r="I7" s="11">
        <v>480570.77</v>
      </c>
    </row>
    <row r="8" spans="1:9" ht="12" customHeight="1" x14ac:dyDescent="0.2">
      <c r="A8" s="2" t="str">
        <f>"Nov "&amp;RIGHT(A6,4)-1</f>
        <v>Nov 2024</v>
      </c>
      <c r="B8" s="11">
        <v>1717509554.47</v>
      </c>
      <c r="C8" s="11" t="s">
        <v>418</v>
      </c>
      <c r="D8" s="11">
        <v>557986700.61000001</v>
      </c>
      <c r="E8" s="11">
        <v>311887924.24000001</v>
      </c>
      <c r="F8" s="11">
        <v>72573.600000000006</v>
      </c>
      <c r="G8" s="11" t="s">
        <v>418</v>
      </c>
      <c r="H8" s="11">
        <v>2587456752.9200001</v>
      </c>
      <c r="I8" s="11">
        <v>379126.37</v>
      </c>
    </row>
    <row r="9" spans="1:9" ht="12" customHeight="1" x14ac:dyDescent="0.2">
      <c r="A9" s="2" t="str">
        <f>"Dec "&amp;RIGHT(A6,4)-1</f>
        <v>Dec 2024</v>
      </c>
      <c r="B9" s="11">
        <v>1549766814.0899999</v>
      </c>
      <c r="C9" s="11" t="s">
        <v>418</v>
      </c>
      <c r="D9" s="11">
        <v>494907395.89999998</v>
      </c>
      <c r="E9" s="11">
        <v>373139289.69</v>
      </c>
      <c r="F9" s="11">
        <v>2860238.68</v>
      </c>
      <c r="G9" s="11">
        <v>148830366</v>
      </c>
      <c r="H9" s="11">
        <v>2569504104.3600001</v>
      </c>
      <c r="I9" s="11">
        <v>334907.43</v>
      </c>
    </row>
    <row r="10" spans="1:9" ht="12" customHeight="1" x14ac:dyDescent="0.2">
      <c r="A10" s="2" t="str">
        <f>"Jan "&amp;RIGHT(A6,4)</f>
        <v>Jan 2025</v>
      </c>
      <c r="B10" s="11">
        <v>1797720929.21</v>
      </c>
      <c r="C10" s="11" t="s">
        <v>418</v>
      </c>
      <c r="D10" s="11">
        <v>553007021.24000001</v>
      </c>
      <c r="E10" s="11">
        <v>336649782.05000001</v>
      </c>
      <c r="F10" s="11">
        <v>164502.81</v>
      </c>
      <c r="G10" s="11" t="s">
        <v>418</v>
      </c>
      <c r="H10" s="11">
        <v>2687542235.3099999</v>
      </c>
      <c r="I10" s="11">
        <v>413034.97</v>
      </c>
    </row>
    <row r="11" spans="1:9" ht="12" customHeight="1" x14ac:dyDescent="0.2">
      <c r="A11" s="2" t="str">
        <f>"Feb "&amp;RIGHT(A6,4)</f>
        <v>Feb 2025</v>
      </c>
      <c r="B11" s="11">
        <v>1819813953.4400001</v>
      </c>
      <c r="C11" s="11" t="s">
        <v>418</v>
      </c>
      <c r="D11" s="11">
        <v>581941247.28999996</v>
      </c>
      <c r="E11" s="11">
        <v>336665159.77999997</v>
      </c>
      <c r="F11" s="11">
        <v>318835.65999999997</v>
      </c>
      <c r="G11" s="11" t="s">
        <v>418</v>
      </c>
      <c r="H11" s="11">
        <v>2738739196.1700001</v>
      </c>
      <c r="I11" s="11">
        <v>389437.86</v>
      </c>
    </row>
    <row r="12" spans="1:9" ht="12" customHeight="1" x14ac:dyDescent="0.2">
      <c r="A12" s="2" t="str">
        <f>"Mar "&amp;RIGHT(A6,4)</f>
        <v>Mar 2025</v>
      </c>
      <c r="B12" s="11">
        <v>1831591729.5999999</v>
      </c>
      <c r="C12" s="11" t="s">
        <v>418</v>
      </c>
      <c r="D12" s="11">
        <v>605364738.70000005</v>
      </c>
      <c r="E12" s="11">
        <v>441611546.52999997</v>
      </c>
      <c r="F12" s="11">
        <v>2982841.27</v>
      </c>
      <c r="G12" s="11">
        <v>119124507</v>
      </c>
      <c r="H12" s="11">
        <v>3000675363.0999999</v>
      </c>
      <c r="I12" s="11">
        <v>382874.59</v>
      </c>
    </row>
    <row r="13" spans="1:9" ht="12" customHeight="1" x14ac:dyDescent="0.2">
      <c r="A13" s="2" t="str">
        <f>"Apr "&amp;RIGHT(A6,4)</f>
        <v>Apr 2025</v>
      </c>
      <c r="B13" s="11">
        <v>1927343375.6600001</v>
      </c>
      <c r="C13" s="11" t="s">
        <v>418</v>
      </c>
      <c r="D13" s="11">
        <v>648352488.96000004</v>
      </c>
      <c r="E13" s="11">
        <v>379407614.25</v>
      </c>
      <c r="F13" s="11">
        <v>385938.97</v>
      </c>
      <c r="G13" s="11" t="s">
        <v>418</v>
      </c>
      <c r="H13" s="11">
        <v>2955489417.8400002</v>
      </c>
      <c r="I13" s="11">
        <v>415000.85</v>
      </c>
    </row>
    <row r="14" spans="1:9" ht="12" customHeight="1" x14ac:dyDescent="0.2">
      <c r="A14" s="2" t="str">
        <f>"May "&amp;RIGHT(A6,4)</f>
        <v>May 2025</v>
      </c>
      <c r="B14" s="11">
        <v>1812218082.4200001</v>
      </c>
      <c r="C14" s="11" t="s">
        <v>418</v>
      </c>
      <c r="D14" s="11">
        <v>629794711.53999996</v>
      </c>
      <c r="E14" s="11">
        <v>358878851.82999998</v>
      </c>
      <c r="F14" s="11">
        <v>7941342.5099999998</v>
      </c>
      <c r="G14" s="11" t="s">
        <v>418</v>
      </c>
      <c r="H14" s="11">
        <v>2808832988.3000002</v>
      </c>
      <c r="I14" s="11">
        <v>409590.19</v>
      </c>
    </row>
    <row r="15" spans="1:9" ht="12" customHeight="1" x14ac:dyDescent="0.2">
      <c r="A15" s="2" t="str">
        <f>"Jun "&amp;RIGHT(A6,4)</f>
        <v>Jun 2025</v>
      </c>
      <c r="B15" s="11">
        <v>426437767.5</v>
      </c>
      <c r="C15" s="11" t="s">
        <v>418</v>
      </c>
      <c r="D15" s="11">
        <v>156323352.72999999</v>
      </c>
      <c r="E15" s="11">
        <v>330705862.92000002</v>
      </c>
      <c r="F15" s="11">
        <v>244289587.40000001</v>
      </c>
      <c r="G15" s="11">
        <v>125020859</v>
      </c>
      <c r="H15" s="11">
        <v>1282777429.55</v>
      </c>
      <c r="I15" s="11">
        <v>172285.62</v>
      </c>
    </row>
    <row r="16" spans="1:9" ht="12" customHeight="1" x14ac:dyDescent="0.2">
      <c r="A16" s="2" t="str">
        <f>"Jul "&amp;RIGHT(A6,4)</f>
        <v>Jul 2025</v>
      </c>
      <c r="B16" s="11">
        <v>265430129.83500001</v>
      </c>
      <c r="C16" s="11" t="s">
        <v>418</v>
      </c>
      <c r="D16" s="11">
        <v>39683378.939999998</v>
      </c>
      <c r="E16" s="11">
        <v>246619184.72999999</v>
      </c>
      <c r="F16" s="11">
        <v>320226087.06999999</v>
      </c>
      <c r="G16" s="11" t="s">
        <v>418</v>
      </c>
      <c r="H16" s="11">
        <v>871958780.57500005</v>
      </c>
      <c r="I16" s="11">
        <v>229693.32500000001</v>
      </c>
    </row>
    <row r="17" spans="1:9" ht="12" customHeight="1" x14ac:dyDescent="0.2">
      <c r="A17" s="2" t="str">
        <f>"Aug "&amp;RIGHT(A6,4)</f>
        <v>Aug 2025</v>
      </c>
      <c r="B17" s="11">
        <v>1247216093.5650001</v>
      </c>
      <c r="C17" s="11" t="s">
        <v>418</v>
      </c>
      <c r="D17" s="11">
        <v>358922935.12</v>
      </c>
      <c r="E17" s="11">
        <v>284513622.06999999</v>
      </c>
      <c r="F17" s="11">
        <v>88851193.819999993</v>
      </c>
      <c r="G17" s="11" t="s">
        <v>418</v>
      </c>
      <c r="H17" s="11">
        <v>1979503844.575</v>
      </c>
      <c r="I17" s="11">
        <v>197870.17499999999</v>
      </c>
    </row>
    <row r="18" spans="1:9" ht="12" customHeight="1" x14ac:dyDescent="0.2">
      <c r="A18" s="2" t="str">
        <f>"Sep "&amp;RIGHT(A6,4)</f>
        <v>Sep 2025</v>
      </c>
      <c r="B18" s="11">
        <v>2251053212.5999999</v>
      </c>
      <c r="C18" s="11" t="s">
        <v>418</v>
      </c>
      <c r="D18" s="11">
        <v>729244192.5</v>
      </c>
      <c r="E18" s="11">
        <v>467002399.23000002</v>
      </c>
      <c r="F18" s="11">
        <v>67274564.909999996</v>
      </c>
      <c r="G18" s="11">
        <v>230795915</v>
      </c>
      <c r="H18" s="11">
        <v>3745370284.2399998</v>
      </c>
      <c r="I18" s="11">
        <v>426836.29</v>
      </c>
    </row>
    <row r="19" spans="1:9" ht="12" customHeight="1" x14ac:dyDescent="0.2">
      <c r="A19" s="12" t="s">
        <v>55</v>
      </c>
      <c r="B19" s="13">
        <v>18888799041.349998</v>
      </c>
      <c r="C19" s="13" t="s">
        <v>418</v>
      </c>
      <c r="D19" s="13">
        <v>6067642401.7200003</v>
      </c>
      <c r="E19" s="13">
        <v>4254092648.7399998</v>
      </c>
      <c r="F19" s="13">
        <v>735924054.63999999</v>
      </c>
      <c r="G19" s="13">
        <v>623771647</v>
      </c>
      <c r="H19" s="13">
        <v>30570229793.450001</v>
      </c>
      <c r="I19" s="13">
        <v>4231228.4400000004</v>
      </c>
    </row>
    <row r="20" spans="1:9" ht="12" customHeight="1" x14ac:dyDescent="0.2">
      <c r="A20" s="14" t="s">
        <v>421</v>
      </c>
      <c r="B20" s="15">
        <v>3960206953.4299998</v>
      </c>
      <c r="C20" s="15" t="s">
        <v>418</v>
      </c>
      <c r="D20" s="15">
        <v>1270100938.8</v>
      </c>
      <c r="E20" s="15">
        <v>698899335.65999997</v>
      </c>
      <c r="F20" s="15">
        <v>628921.54</v>
      </c>
      <c r="G20" s="15" t="s">
        <v>418</v>
      </c>
      <c r="H20" s="15">
        <v>5929836149.4300003</v>
      </c>
      <c r="I20" s="15">
        <v>859697.14</v>
      </c>
    </row>
    <row r="21" spans="1:9" ht="12" customHeight="1" x14ac:dyDescent="0.2">
      <c r="A21" s="3" t="str">
        <f>"FY "&amp;RIGHT(A6,4)+1</f>
        <v>FY 2026</v>
      </c>
    </row>
    <row r="22" spans="1:9" ht="12" customHeight="1" x14ac:dyDescent="0.2">
      <c r="A22" s="2" t="str">
        <f>"Oct "&amp;RIGHT(A6,4)</f>
        <v>Oct 2025</v>
      </c>
      <c r="B22" s="11">
        <v>2311330558.4650002</v>
      </c>
      <c r="C22" s="11" t="s">
        <v>418</v>
      </c>
      <c r="D22" s="11">
        <v>735490438.11000001</v>
      </c>
      <c r="E22" s="11">
        <v>402516543.50999999</v>
      </c>
      <c r="F22" s="11">
        <v>39468.410000000003</v>
      </c>
      <c r="G22" s="11" t="s">
        <v>418</v>
      </c>
      <c r="H22" s="11">
        <v>3449377008.4949999</v>
      </c>
      <c r="I22" s="11">
        <v>431362.69750000001</v>
      </c>
    </row>
    <row r="23" spans="1:9" ht="12" customHeight="1" x14ac:dyDescent="0.2">
      <c r="A23" s="2" t="str">
        <f>"Nov "&amp;RIGHT(A6,4)</f>
        <v>Nov 2025</v>
      </c>
      <c r="B23" s="11">
        <v>1745289738.03</v>
      </c>
      <c r="C23" s="11" t="s">
        <v>418</v>
      </c>
      <c r="D23" s="11">
        <v>559550149.45000005</v>
      </c>
      <c r="E23" s="11">
        <v>314306962.31</v>
      </c>
      <c r="F23" s="11">
        <v>24115.78</v>
      </c>
      <c r="G23" s="11" t="s">
        <v>418</v>
      </c>
      <c r="H23" s="11">
        <v>2619170965.5700002</v>
      </c>
      <c r="I23" s="11">
        <v>365834.47749999998</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v>4056620296.4949999</v>
      </c>
      <c r="C34" s="13" t="s">
        <v>418</v>
      </c>
      <c r="D34" s="13">
        <v>1295040587.5599999</v>
      </c>
      <c r="E34" s="13">
        <v>716823505.82000005</v>
      </c>
      <c r="F34" s="13">
        <v>63584.19</v>
      </c>
      <c r="G34" s="13" t="s">
        <v>418</v>
      </c>
      <c r="H34" s="13">
        <v>6068547974.0649996</v>
      </c>
      <c r="I34" s="13">
        <v>797197.17500000005</v>
      </c>
    </row>
    <row r="35" spans="1:9" ht="12" customHeight="1" x14ac:dyDescent="0.2">
      <c r="A35" s="14" t="str">
        <f>"Total "&amp;MID(A20,7,LEN(A20)-13)&amp;" Months"</f>
        <v>Total 2 Months</v>
      </c>
      <c r="B35" s="15">
        <v>4056620296.4949999</v>
      </c>
      <c r="C35" s="15" t="s">
        <v>418</v>
      </c>
      <c r="D35" s="15">
        <v>1295040587.5599999</v>
      </c>
      <c r="E35" s="15">
        <v>716823505.82000005</v>
      </c>
      <c r="F35" s="15">
        <v>63584.19</v>
      </c>
      <c r="G35" s="15" t="s">
        <v>418</v>
      </c>
      <c r="H35" s="15">
        <v>6068547974.0649996</v>
      </c>
      <c r="I35" s="15">
        <v>797197.17500000005</v>
      </c>
    </row>
    <row r="36" spans="1:9" ht="12" customHeight="1" x14ac:dyDescent="0.2">
      <c r="A36" s="76"/>
      <c r="B36" s="76"/>
      <c r="C36" s="76"/>
      <c r="D36" s="76"/>
      <c r="E36" s="76"/>
      <c r="F36" s="76"/>
      <c r="G36" s="76"/>
      <c r="H36" s="76"/>
      <c r="I36" s="76"/>
    </row>
    <row r="37" spans="1:9" ht="261.75" customHeight="1" x14ac:dyDescent="0.2">
      <c r="A37" s="78" t="s">
        <v>406</v>
      </c>
      <c r="B37" s="78"/>
      <c r="C37" s="78"/>
      <c r="D37" s="78"/>
      <c r="E37" s="78"/>
      <c r="F37" s="78"/>
      <c r="G37" s="78"/>
      <c r="H37" s="78"/>
      <c r="I37" s="78"/>
    </row>
  </sheetData>
  <mergeCells count="8">
    <mergeCell ref="A36:I36"/>
    <mergeCell ref="A37:I37"/>
    <mergeCell ref="A1:H1"/>
    <mergeCell ref="A2:H2"/>
    <mergeCell ref="A3:A4"/>
    <mergeCell ref="B3:H3"/>
    <mergeCell ref="I3:I4"/>
    <mergeCell ref="B5:I5"/>
  </mergeCells>
  <phoneticPr fontId="0" type="noConversion"/>
  <pageMargins left="0.75" right="0.5" top="0.75" bottom="0.5" header="0.5" footer="0.25"/>
  <pageSetup orientation="landscape"/>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I37"/>
  <sheetViews>
    <sheetView showGridLines="0" zoomScaleNormal="100" workbookViewId="0">
      <selection sqref="A1:H1"/>
    </sheetView>
  </sheetViews>
  <sheetFormatPr defaultRowHeight="12.75" x14ac:dyDescent="0.2"/>
  <cols>
    <col min="1" max="1" width="12.140625" customWidth="1"/>
    <col min="2" max="5" width="11.42578125" customWidth="1"/>
    <col min="6" max="7" width="12.7109375" customWidth="1"/>
    <col min="8" max="8" width="15.7109375" customWidth="1"/>
    <col min="9" max="9" width="19.28515625" customWidth="1"/>
  </cols>
  <sheetData>
    <row r="1" spans="1:9" ht="12" customHeight="1" x14ac:dyDescent="0.2">
      <c r="A1" s="83" t="s">
        <v>423</v>
      </c>
      <c r="B1" s="83"/>
      <c r="C1" s="83"/>
      <c r="D1" s="83"/>
      <c r="E1" s="83"/>
      <c r="F1" s="83"/>
      <c r="G1" s="83"/>
      <c r="H1" s="84"/>
      <c r="I1" s="73">
        <v>46066</v>
      </c>
    </row>
    <row r="2" spans="1:9" ht="12" customHeight="1" x14ac:dyDescent="0.2">
      <c r="A2" s="85" t="s">
        <v>254</v>
      </c>
      <c r="B2" s="85"/>
      <c r="C2" s="85"/>
      <c r="D2" s="85"/>
      <c r="E2" s="85"/>
      <c r="F2" s="85"/>
      <c r="G2" s="85"/>
      <c r="H2" s="5"/>
      <c r="I2" s="1"/>
    </row>
    <row r="3" spans="1:9" ht="24" customHeight="1" x14ac:dyDescent="0.2">
      <c r="A3" s="87" t="s">
        <v>50</v>
      </c>
      <c r="B3" s="79" t="s">
        <v>255</v>
      </c>
      <c r="C3" s="79" t="s">
        <v>256</v>
      </c>
      <c r="D3" s="79" t="s">
        <v>140</v>
      </c>
      <c r="E3" s="79" t="s">
        <v>190</v>
      </c>
      <c r="F3" s="79" t="s">
        <v>372</v>
      </c>
      <c r="G3" s="79" t="s">
        <v>321</v>
      </c>
      <c r="H3" s="79" t="s">
        <v>373</v>
      </c>
      <c r="I3" s="81" t="s">
        <v>322</v>
      </c>
    </row>
    <row r="4" spans="1:9" ht="24" customHeight="1" x14ac:dyDescent="0.2">
      <c r="A4" s="88"/>
      <c r="B4" s="80"/>
      <c r="C4" s="80"/>
      <c r="D4" s="80"/>
      <c r="E4" s="80"/>
      <c r="F4" s="80"/>
      <c r="G4" s="80"/>
      <c r="H4" s="80"/>
      <c r="I4" s="82"/>
    </row>
    <row r="5" spans="1:9" ht="12" customHeight="1" x14ac:dyDescent="0.2">
      <c r="A5" s="1"/>
      <c r="B5" s="76" t="str">
        <f>REPT("-",79)&amp;" Dollars "&amp;REPT("-",79)</f>
        <v>------------------------------------------------------------------------------- Dollars -------------------------------------------------------------------------------</v>
      </c>
      <c r="C5" s="76"/>
      <c r="D5" s="76"/>
      <c r="E5" s="76"/>
      <c r="F5" s="76"/>
      <c r="G5" s="76"/>
      <c r="H5" s="76"/>
      <c r="I5" s="76"/>
    </row>
    <row r="6" spans="1:9" ht="12" customHeight="1" x14ac:dyDescent="0.2">
      <c r="A6" s="3" t="s">
        <v>420</v>
      </c>
    </row>
    <row r="7" spans="1:9" ht="12" customHeight="1" x14ac:dyDescent="0.2">
      <c r="A7" s="2" t="str">
        <f>"Oct "&amp;RIGHT(A6,4)-1</f>
        <v>Oct 2024</v>
      </c>
      <c r="B7" s="11" t="s">
        <v>418</v>
      </c>
      <c r="C7" s="11" t="s">
        <v>418</v>
      </c>
      <c r="D7" s="11" t="s">
        <v>418</v>
      </c>
      <c r="E7" s="11" t="s">
        <v>418</v>
      </c>
      <c r="F7" s="11">
        <v>198119951.91999999</v>
      </c>
      <c r="G7" s="11">
        <v>6727854</v>
      </c>
      <c r="H7" s="11" t="s">
        <v>418</v>
      </c>
      <c r="I7" s="11">
        <v>12588774859.643499</v>
      </c>
    </row>
    <row r="8" spans="1:9" ht="12" customHeight="1" x14ac:dyDescent="0.2">
      <c r="A8" s="2" t="str">
        <f>"Nov "&amp;RIGHT(A6,4)-1</f>
        <v>Nov 2024</v>
      </c>
      <c r="B8" s="11">
        <v>80481.600000000006</v>
      </c>
      <c r="C8" s="11" t="s">
        <v>418</v>
      </c>
      <c r="D8" s="11" t="s">
        <v>418</v>
      </c>
      <c r="E8" s="11" t="s">
        <v>418</v>
      </c>
      <c r="F8" s="11">
        <v>175741344.49000001</v>
      </c>
      <c r="G8" s="11">
        <v>16336095</v>
      </c>
      <c r="H8" s="11" t="s">
        <v>418</v>
      </c>
      <c r="I8" s="11">
        <v>11791593143.101999</v>
      </c>
    </row>
    <row r="9" spans="1:9" ht="12" customHeight="1" x14ac:dyDescent="0.2">
      <c r="A9" s="2" t="str">
        <f>"Dec "&amp;RIGHT(A6,4)-1</f>
        <v>Dec 2024</v>
      </c>
      <c r="B9" s="11">
        <v>20102.02</v>
      </c>
      <c r="C9" s="11" t="s">
        <v>418</v>
      </c>
      <c r="D9" s="11" t="s">
        <v>418</v>
      </c>
      <c r="E9" s="11" t="s">
        <v>418</v>
      </c>
      <c r="F9" s="11">
        <v>175532773.71000001</v>
      </c>
      <c r="G9" s="11">
        <v>14240273</v>
      </c>
      <c r="H9" s="11" t="s">
        <v>418</v>
      </c>
      <c r="I9" s="11">
        <v>13057530250.8673</v>
      </c>
    </row>
    <row r="10" spans="1:9" ht="12" customHeight="1" x14ac:dyDescent="0.2">
      <c r="A10" s="2" t="str">
        <f>"Jan "&amp;RIGHT(A6,4)</f>
        <v>Jan 2025</v>
      </c>
      <c r="B10" s="11" t="s">
        <v>418</v>
      </c>
      <c r="C10" s="11" t="s">
        <v>418</v>
      </c>
      <c r="D10" s="11" t="s">
        <v>418</v>
      </c>
      <c r="E10" s="11" t="s">
        <v>418</v>
      </c>
      <c r="F10" s="11">
        <v>128394868.83</v>
      </c>
      <c r="G10" s="11">
        <v>14237741</v>
      </c>
      <c r="H10" s="11" t="s">
        <v>418</v>
      </c>
      <c r="I10" s="11">
        <v>11452250462.236799</v>
      </c>
    </row>
    <row r="11" spans="1:9" ht="12" customHeight="1" x14ac:dyDescent="0.2">
      <c r="A11" s="2" t="str">
        <f>"Feb "&amp;RIGHT(A6,4)</f>
        <v>Feb 2025</v>
      </c>
      <c r="B11" s="11" t="s">
        <v>418</v>
      </c>
      <c r="C11" s="11" t="s">
        <v>418</v>
      </c>
      <c r="D11" s="11" t="s">
        <v>418</v>
      </c>
      <c r="E11" s="11" t="s">
        <v>418</v>
      </c>
      <c r="F11" s="11">
        <v>96539729.920000002</v>
      </c>
      <c r="G11" s="11">
        <v>13849353</v>
      </c>
      <c r="H11" s="11" t="s">
        <v>418</v>
      </c>
      <c r="I11" s="11">
        <v>11388935727.045401</v>
      </c>
    </row>
    <row r="12" spans="1:9" ht="12" customHeight="1" x14ac:dyDescent="0.2">
      <c r="A12" s="2" t="str">
        <f>"Mar "&amp;RIGHT(A6,4)</f>
        <v>Mar 2025</v>
      </c>
      <c r="B12" s="11" t="s">
        <v>418</v>
      </c>
      <c r="C12" s="11" t="s">
        <v>418</v>
      </c>
      <c r="D12" s="11" t="s">
        <v>418</v>
      </c>
      <c r="E12" s="11" t="s">
        <v>418</v>
      </c>
      <c r="F12" s="11">
        <v>113402037.33</v>
      </c>
      <c r="G12" s="11">
        <v>12369418</v>
      </c>
      <c r="H12" s="11" t="s">
        <v>418</v>
      </c>
      <c r="I12" s="11">
        <v>13151496501.591</v>
      </c>
    </row>
    <row r="13" spans="1:9" ht="12" customHeight="1" x14ac:dyDescent="0.2">
      <c r="A13" s="2" t="str">
        <f>"Apr "&amp;RIGHT(A6,4)</f>
        <v>Apr 2025</v>
      </c>
      <c r="B13" s="11" t="s">
        <v>418</v>
      </c>
      <c r="C13" s="11" t="s">
        <v>418</v>
      </c>
      <c r="D13" s="11" t="s">
        <v>418</v>
      </c>
      <c r="E13" s="11" t="s">
        <v>418</v>
      </c>
      <c r="F13" s="11">
        <v>95307771.180000007</v>
      </c>
      <c r="G13" s="11">
        <v>14572662</v>
      </c>
      <c r="H13" s="11" t="s">
        <v>418</v>
      </c>
      <c r="I13" s="11">
        <v>11651340626.438999</v>
      </c>
    </row>
    <row r="14" spans="1:9" ht="12" customHeight="1" x14ac:dyDescent="0.2">
      <c r="A14" s="2" t="str">
        <f>"May "&amp;RIGHT(A6,4)</f>
        <v>May 2025</v>
      </c>
      <c r="B14" s="11" t="s">
        <v>418</v>
      </c>
      <c r="C14" s="11" t="s">
        <v>418</v>
      </c>
      <c r="D14" s="11" t="s">
        <v>418</v>
      </c>
      <c r="E14" s="11" t="s">
        <v>418</v>
      </c>
      <c r="F14" s="11">
        <v>108990524.45</v>
      </c>
      <c r="G14" s="11">
        <v>15192049</v>
      </c>
      <c r="H14" s="11" t="s">
        <v>418</v>
      </c>
      <c r="I14" s="11">
        <v>11448787673.6019</v>
      </c>
    </row>
    <row r="15" spans="1:9" ht="12" customHeight="1" x14ac:dyDescent="0.2">
      <c r="A15" s="2" t="str">
        <f>"Jun "&amp;RIGHT(A6,4)</f>
        <v>Jun 2025</v>
      </c>
      <c r="B15" s="11" t="s">
        <v>418</v>
      </c>
      <c r="C15" s="11" t="s">
        <v>418</v>
      </c>
      <c r="D15" s="11" t="s">
        <v>418</v>
      </c>
      <c r="E15" s="11" t="s">
        <v>418</v>
      </c>
      <c r="F15" s="11">
        <v>154244560.66999999</v>
      </c>
      <c r="G15" s="11">
        <v>11184553</v>
      </c>
      <c r="H15" s="11" t="s">
        <v>418</v>
      </c>
      <c r="I15" s="11">
        <v>11456722476.2971</v>
      </c>
    </row>
    <row r="16" spans="1:9" ht="12" customHeight="1" x14ac:dyDescent="0.2">
      <c r="A16" s="2" t="str">
        <f>"Jul "&amp;RIGHT(A6,4)</f>
        <v>Jul 2025</v>
      </c>
      <c r="B16" s="11" t="s">
        <v>418</v>
      </c>
      <c r="C16" s="11" t="s">
        <v>418</v>
      </c>
      <c r="D16" s="11" t="s">
        <v>418</v>
      </c>
      <c r="E16" s="11" t="s">
        <v>418</v>
      </c>
      <c r="F16" s="11">
        <v>119218623.29000001</v>
      </c>
      <c r="G16" s="11">
        <v>8636647</v>
      </c>
      <c r="H16" s="11" t="s">
        <v>418</v>
      </c>
      <c r="I16" s="11">
        <v>9473318426.5016003</v>
      </c>
    </row>
    <row r="17" spans="1:9" ht="12" customHeight="1" x14ac:dyDescent="0.2">
      <c r="A17" s="2" t="str">
        <f>"Aug "&amp;RIGHT(A6,4)</f>
        <v>Aug 2025</v>
      </c>
      <c r="B17" s="11" t="s">
        <v>418</v>
      </c>
      <c r="C17" s="11" t="s">
        <v>418</v>
      </c>
      <c r="D17" s="11" t="s">
        <v>418</v>
      </c>
      <c r="E17" s="11" t="s">
        <v>418</v>
      </c>
      <c r="F17" s="11">
        <v>116412085.78</v>
      </c>
      <c r="G17" s="11">
        <v>11629562</v>
      </c>
      <c r="H17" s="11" t="s">
        <v>418</v>
      </c>
      <c r="I17" s="11">
        <v>10536702338.7731</v>
      </c>
    </row>
    <row r="18" spans="1:9" ht="12" customHeight="1" x14ac:dyDescent="0.2">
      <c r="A18" s="2" t="str">
        <f>"Sep "&amp;RIGHT(A6,4)</f>
        <v>Sep 2025</v>
      </c>
      <c r="B18" s="11" t="s">
        <v>418</v>
      </c>
      <c r="C18" s="11" t="s">
        <v>418</v>
      </c>
      <c r="D18" s="11" t="s">
        <v>418</v>
      </c>
      <c r="E18" s="11" t="s">
        <v>418</v>
      </c>
      <c r="F18" s="11">
        <v>183173701.41999999</v>
      </c>
      <c r="G18" s="11">
        <v>24894893</v>
      </c>
      <c r="H18" s="11" t="s">
        <v>418</v>
      </c>
      <c r="I18" s="11">
        <v>14373933601.739901</v>
      </c>
    </row>
    <row r="19" spans="1:9" ht="12" customHeight="1" x14ac:dyDescent="0.2">
      <c r="A19" s="12" t="s">
        <v>55</v>
      </c>
      <c r="B19" s="13">
        <v>100583.62</v>
      </c>
      <c r="C19" s="13" t="s">
        <v>418</v>
      </c>
      <c r="D19" s="13" t="s">
        <v>418</v>
      </c>
      <c r="E19" s="13" t="s">
        <v>418</v>
      </c>
      <c r="F19" s="13">
        <v>1665077972.99</v>
      </c>
      <c r="G19" s="13">
        <v>163871100</v>
      </c>
      <c r="H19" s="13" t="s">
        <v>418</v>
      </c>
      <c r="I19" s="13">
        <v>142371386087.83859</v>
      </c>
    </row>
    <row r="20" spans="1:9" ht="12" customHeight="1" x14ac:dyDescent="0.2">
      <c r="A20" s="14" t="s">
        <v>421</v>
      </c>
      <c r="B20" s="15">
        <v>80481.600000000006</v>
      </c>
      <c r="C20" s="15" t="s">
        <v>418</v>
      </c>
      <c r="D20" s="15" t="s">
        <v>418</v>
      </c>
      <c r="E20" s="15" t="s">
        <v>418</v>
      </c>
      <c r="F20" s="15">
        <v>373861296.41000003</v>
      </c>
      <c r="G20" s="15">
        <v>23063949</v>
      </c>
      <c r="H20" s="15" t="s">
        <v>418</v>
      </c>
      <c r="I20" s="15">
        <v>24380368002.745499</v>
      </c>
    </row>
    <row r="21" spans="1:9" ht="12" customHeight="1" x14ac:dyDescent="0.2">
      <c r="A21" s="3" t="str">
        <f>"FY "&amp;RIGHT(A6,4)+1</f>
        <v>FY 2026</v>
      </c>
    </row>
    <row r="22" spans="1:9" ht="12" customHeight="1" x14ac:dyDescent="0.2">
      <c r="A22" s="2" t="str">
        <f>"Oct "&amp;RIGHT(A6,4)</f>
        <v>Oct 2025</v>
      </c>
      <c r="B22" s="11">
        <v>1882698.71</v>
      </c>
      <c r="C22" s="11" t="s">
        <v>418</v>
      </c>
      <c r="D22" s="11" t="s">
        <v>418</v>
      </c>
      <c r="E22" s="11" t="s">
        <v>418</v>
      </c>
      <c r="F22" s="11">
        <v>126829531.90000001</v>
      </c>
      <c r="G22" s="11" t="s">
        <v>418</v>
      </c>
      <c r="H22" s="11" t="s">
        <v>418</v>
      </c>
      <c r="I22" s="11">
        <v>12586713828.6667</v>
      </c>
    </row>
    <row r="23" spans="1:9" ht="12" customHeight="1" x14ac:dyDescent="0.2">
      <c r="A23" s="2" t="str">
        <f>"Nov "&amp;RIGHT(A6,4)</f>
        <v>Nov 2025</v>
      </c>
      <c r="B23" s="11">
        <v>2135211.71</v>
      </c>
      <c r="C23" s="11" t="s">
        <v>418</v>
      </c>
      <c r="D23" s="11" t="s">
        <v>418</v>
      </c>
      <c r="E23" s="11" t="s">
        <v>418</v>
      </c>
      <c r="F23" s="11">
        <v>122569129.75</v>
      </c>
      <c r="G23" s="11" t="s">
        <v>418</v>
      </c>
      <c r="H23" s="11" t="s">
        <v>418</v>
      </c>
      <c r="I23" s="11">
        <v>11341802032.972601</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v>4017910.42</v>
      </c>
      <c r="C34" s="13" t="s">
        <v>418</v>
      </c>
      <c r="D34" s="13" t="s">
        <v>418</v>
      </c>
      <c r="E34" s="13" t="s">
        <v>418</v>
      </c>
      <c r="F34" s="13">
        <v>249398661.65000001</v>
      </c>
      <c r="G34" s="13" t="s">
        <v>418</v>
      </c>
      <c r="H34" s="13" t="s">
        <v>418</v>
      </c>
      <c r="I34" s="13">
        <v>23928515861.639301</v>
      </c>
    </row>
    <row r="35" spans="1:9" ht="12" customHeight="1" x14ac:dyDescent="0.2">
      <c r="A35" s="14" t="str">
        <f>"Total "&amp;MID(A20,7,LEN(A20)-13)&amp;" Months"</f>
        <v>Total 2 Months</v>
      </c>
      <c r="B35" s="15">
        <v>4017910.42</v>
      </c>
      <c r="C35" s="15" t="s">
        <v>418</v>
      </c>
      <c r="D35" s="15" t="s">
        <v>418</v>
      </c>
      <c r="E35" s="15" t="s">
        <v>418</v>
      </c>
      <c r="F35" s="15">
        <v>249398661.65000001</v>
      </c>
      <c r="G35" s="15" t="s">
        <v>418</v>
      </c>
      <c r="H35" s="15" t="s">
        <v>418</v>
      </c>
      <c r="I35" s="15">
        <v>23928515861.639301</v>
      </c>
    </row>
    <row r="36" spans="1:9" ht="12" customHeight="1" x14ac:dyDescent="0.2">
      <c r="A36" s="76"/>
      <c r="B36" s="76"/>
      <c r="C36" s="76"/>
      <c r="D36" s="76"/>
      <c r="E36" s="76"/>
      <c r="F36" s="76"/>
      <c r="G36" s="76"/>
      <c r="H36" s="76"/>
      <c r="I36" s="76"/>
    </row>
    <row r="37" spans="1:9" ht="78.599999999999994" customHeight="1" x14ac:dyDescent="0.2">
      <c r="A37" s="78" t="s">
        <v>381</v>
      </c>
      <c r="B37" s="78"/>
      <c r="C37" s="78"/>
      <c r="D37" s="78"/>
      <c r="E37" s="78"/>
      <c r="F37" s="78"/>
      <c r="G37" s="78"/>
      <c r="H37" s="78"/>
      <c r="I37" s="78"/>
    </row>
  </sheetData>
  <mergeCells count="14">
    <mergeCell ref="B5:I5"/>
    <mergeCell ref="A36:I36"/>
    <mergeCell ref="A37:I37"/>
    <mergeCell ref="A1:H1"/>
    <mergeCell ref="A3:A4"/>
    <mergeCell ref="B3:B4"/>
    <mergeCell ref="C3:C4"/>
    <mergeCell ref="D3:D4"/>
    <mergeCell ref="H3:H4"/>
    <mergeCell ref="E3:E4"/>
    <mergeCell ref="F3:F4"/>
    <mergeCell ref="G3:G4"/>
    <mergeCell ref="I3:I4"/>
    <mergeCell ref="A2:G2"/>
  </mergeCells>
  <phoneticPr fontId="0" type="noConversion"/>
  <pageMargins left="0.75" right="0.5" top="0.75" bottom="0.5" header="0.5" footer="0.25"/>
  <pageSetup scale="3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7"/>
  <sheetViews>
    <sheetView showGridLines="0" zoomScaleNormal="100" workbookViewId="0">
      <selection activeCell="A2" sqref="A2:P2"/>
    </sheetView>
  </sheetViews>
  <sheetFormatPr defaultRowHeight="12.75" x14ac:dyDescent="0.2"/>
  <cols>
    <col min="1" max="1" width="10.7109375" style="1" customWidth="1"/>
    <col min="2" max="3" width="8.85546875" bestFit="1" customWidth="1"/>
    <col min="4" max="4" width="13.140625" customWidth="1"/>
    <col min="7" max="7" width="10.7109375" customWidth="1"/>
    <col min="10" max="10" width="10.7109375" customWidth="1"/>
    <col min="13" max="13" width="10.7109375" customWidth="1"/>
    <col min="14" max="15" width="8.85546875" bestFit="1" customWidth="1"/>
    <col min="16" max="16" width="8.7109375" customWidth="1"/>
    <col min="17" max="18" width="8.85546875" bestFit="1" customWidth="1"/>
    <col min="19" max="19" width="17.7109375" customWidth="1"/>
    <col min="245" max="245" width="10.42578125" customWidth="1"/>
    <col min="246" max="246" width="0.5703125" customWidth="1"/>
    <col min="247" max="248" width="8.85546875" bestFit="1" customWidth="1"/>
    <col min="250" max="250" width="4.7109375" customWidth="1"/>
    <col min="251" max="251" width="0.5703125" customWidth="1"/>
    <col min="255" max="255" width="4.7109375" customWidth="1"/>
    <col min="256" max="256" width="0.5703125" customWidth="1"/>
    <col min="260" max="260" width="4.7109375" customWidth="1"/>
    <col min="261" max="261" width="0.5703125" customWidth="1"/>
    <col min="265" max="265" width="4.7109375" customWidth="1"/>
    <col min="266" max="266" width="0.5703125" customWidth="1"/>
    <col min="267" max="268" width="8.85546875" bestFit="1" customWidth="1"/>
    <col min="269" max="269" width="8.7109375" customWidth="1"/>
    <col min="270" max="270" width="4.7109375" customWidth="1"/>
    <col min="271" max="271" width="0.5703125" customWidth="1"/>
    <col min="272" max="273" width="8.85546875" bestFit="1" customWidth="1"/>
    <col min="274" max="274" width="8.7109375" customWidth="1"/>
    <col min="275" max="275" width="4.7109375" customWidth="1"/>
    <col min="501" max="501" width="10.42578125" customWidth="1"/>
    <col min="502" max="502" width="0.5703125" customWidth="1"/>
    <col min="503" max="504" width="8.85546875" bestFit="1" customWidth="1"/>
    <col min="506" max="506" width="4.7109375" customWidth="1"/>
    <col min="507" max="507" width="0.5703125" customWidth="1"/>
    <col min="511" max="511" width="4.7109375" customWidth="1"/>
    <col min="512" max="512" width="0.5703125" customWidth="1"/>
    <col min="516" max="516" width="4.7109375" customWidth="1"/>
    <col min="517" max="517" width="0.5703125" customWidth="1"/>
    <col min="521" max="521" width="4.7109375" customWidth="1"/>
    <col min="522" max="522" width="0.5703125" customWidth="1"/>
    <col min="523" max="524" width="8.85546875" bestFit="1" customWidth="1"/>
    <col min="525" max="525" width="8.7109375" customWidth="1"/>
    <col min="526" max="526" width="4.7109375" customWidth="1"/>
    <col min="527" max="527" width="0.5703125" customWidth="1"/>
    <col min="528" max="529" width="8.85546875" bestFit="1" customWidth="1"/>
    <col min="530" max="530" width="8.7109375" customWidth="1"/>
    <col min="531" max="531" width="4.7109375" customWidth="1"/>
    <col min="757" max="757" width="10.42578125" customWidth="1"/>
    <col min="758" max="758" width="0.5703125" customWidth="1"/>
    <col min="759" max="760" width="8.85546875" bestFit="1" customWidth="1"/>
    <col min="762" max="762" width="4.7109375" customWidth="1"/>
    <col min="763" max="763" width="0.5703125" customWidth="1"/>
    <col min="767" max="767" width="4.7109375" customWidth="1"/>
    <col min="768" max="768" width="0.5703125" customWidth="1"/>
    <col min="772" max="772" width="4.7109375" customWidth="1"/>
    <col min="773" max="773" width="0.5703125" customWidth="1"/>
    <col min="777" max="777" width="4.7109375" customWidth="1"/>
    <col min="778" max="778" width="0.5703125" customWidth="1"/>
    <col min="779" max="780" width="8.85546875" bestFit="1" customWidth="1"/>
    <col min="781" max="781" width="8.7109375" customWidth="1"/>
    <col min="782" max="782" width="4.7109375" customWidth="1"/>
    <col min="783" max="783" width="0.5703125" customWidth="1"/>
    <col min="784" max="785" width="8.85546875" bestFit="1" customWidth="1"/>
    <col min="786" max="786" width="8.7109375" customWidth="1"/>
    <col min="787" max="787" width="4.7109375" customWidth="1"/>
    <col min="1013" max="1013" width="10.42578125" customWidth="1"/>
    <col min="1014" max="1014" width="0.5703125" customWidth="1"/>
    <col min="1015" max="1016" width="8.85546875" bestFit="1" customWidth="1"/>
    <col min="1018" max="1018" width="4.7109375" customWidth="1"/>
    <col min="1019" max="1019" width="0.5703125" customWidth="1"/>
    <col min="1023" max="1023" width="4.7109375" customWidth="1"/>
    <col min="1024" max="1024" width="0.5703125" customWidth="1"/>
    <col min="1028" max="1028" width="4.7109375" customWidth="1"/>
    <col min="1029" max="1029" width="0.5703125" customWidth="1"/>
    <col min="1033" max="1033" width="4.7109375" customWidth="1"/>
    <col min="1034" max="1034" width="0.5703125" customWidth="1"/>
    <col min="1035" max="1036" width="8.85546875" bestFit="1" customWidth="1"/>
    <col min="1037" max="1037" width="8.7109375" customWidth="1"/>
    <col min="1038" max="1038" width="4.7109375" customWidth="1"/>
    <col min="1039" max="1039" width="0.5703125" customWidth="1"/>
    <col min="1040" max="1041" width="8.85546875" bestFit="1" customWidth="1"/>
    <col min="1042" max="1042" width="8.7109375" customWidth="1"/>
    <col min="1043" max="1043" width="4.7109375" customWidth="1"/>
    <col min="1269" max="1269" width="10.42578125" customWidth="1"/>
    <col min="1270" max="1270" width="0.5703125" customWidth="1"/>
    <col min="1271" max="1272" width="8.85546875" bestFit="1" customWidth="1"/>
    <col min="1274" max="1274" width="4.7109375" customWidth="1"/>
    <col min="1275" max="1275" width="0.5703125" customWidth="1"/>
    <col min="1279" max="1279" width="4.7109375" customWidth="1"/>
    <col min="1280" max="1280" width="0.5703125" customWidth="1"/>
    <col min="1284" max="1284" width="4.7109375" customWidth="1"/>
    <col min="1285" max="1285" width="0.5703125" customWidth="1"/>
    <col min="1289" max="1289" width="4.7109375" customWidth="1"/>
    <col min="1290" max="1290" width="0.5703125" customWidth="1"/>
    <col min="1291" max="1292" width="8.85546875" bestFit="1" customWidth="1"/>
    <col min="1293" max="1293" width="8.7109375" customWidth="1"/>
    <col min="1294" max="1294" width="4.7109375" customWidth="1"/>
    <col min="1295" max="1295" width="0.5703125" customWidth="1"/>
    <col min="1296" max="1297" width="8.85546875" bestFit="1" customWidth="1"/>
    <col min="1298" max="1298" width="8.7109375" customWidth="1"/>
    <col min="1299" max="1299" width="4.7109375" customWidth="1"/>
    <col min="1525" max="1525" width="10.42578125" customWidth="1"/>
    <col min="1526" max="1526" width="0.5703125" customWidth="1"/>
    <col min="1527" max="1528" width="8.85546875" bestFit="1" customWidth="1"/>
    <col min="1530" max="1530" width="4.7109375" customWidth="1"/>
    <col min="1531" max="1531" width="0.5703125" customWidth="1"/>
    <col min="1535" max="1535" width="4.7109375" customWidth="1"/>
    <col min="1536" max="1536" width="0.5703125" customWidth="1"/>
    <col min="1540" max="1540" width="4.7109375" customWidth="1"/>
    <col min="1541" max="1541" width="0.5703125" customWidth="1"/>
    <col min="1545" max="1545" width="4.7109375" customWidth="1"/>
    <col min="1546" max="1546" width="0.5703125" customWidth="1"/>
    <col min="1547" max="1548" width="8.85546875" bestFit="1" customWidth="1"/>
    <col min="1549" max="1549" width="8.7109375" customWidth="1"/>
    <col min="1550" max="1550" width="4.7109375" customWidth="1"/>
    <col min="1551" max="1551" width="0.5703125" customWidth="1"/>
    <col min="1552" max="1553" width="8.85546875" bestFit="1" customWidth="1"/>
    <col min="1554" max="1554" width="8.7109375" customWidth="1"/>
    <col min="1555" max="1555" width="4.7109375" customWidth="1"/>
    <col min="1781" max="1781" width="10.42578125" customWidth="1"/>
    <col min="1782" max="1782" width="0.5703125" customWidth="1"/>
    <col min="1783" max="1784" width="8.85546875" bestFit="1" customWidth="1"/>
    <col min="1786" max="1786" width="4.7109375" customWidth="1"/>
    <col min="1787" max="1787" width="0.5703125" customWidth="1"/>
    <col min="1791" max="1791" width="4.7109375" customWidth="1"/>
    <col min="1792" max="1792" width="0.5703125" customWidth="1"/>
    <col min="1796" max="1796" width="4.7109375" customWidth="1"/>
    <col min="1797" max="1797" width="0.5703125" customWidth="1"/>
    <col min="1801" max="1801" width="4.7109375" customWidth="1"/>
    <col min="1802" max="1802" width="0.5703125" customWidth="1"/>
    <col min="1803" max="1804" width="8.85546875" bestFit="1" customWidth="1"/>
    <col min="1805" max="1805" width="8.7109375" customWidth="1"/>
    <col min="1806" max="1806" width="4.7109375" customWidth="1"/>
    <col min="1807" max="1807" width="0.5703125" customWidth="1"/>
    <col min="1808" max="1809" width="8.85546875" bestFit="1" customWidth="1"/>
    <col min="1810" max="1810" width="8.7109375" customWidth="1"/>
    <col min="1811" max="1811" width="4.7109375" customWidth="1"/>
    <col min="2037" max="2037" width="10.42578125" customWidth="1"/>
    <col min="2038" max="2038" width="0.5703125" customWidth="1"/>
    <col min="2039" max="2040" width="8.85546875" bestFit="1" customWidth="1"/>
    <col min="2042" max="2042" width="4.7109375" customWidth="1"/>
    <col min="2043" max="2043" width="0.5703125" customWidth="1"/>
    <col min="2047" max="2047" width="4.7109375" customWidth="1"/>
    <col min="2048" max="2048" width="0.5703125" customWidth="1"/>
    <col min="2052" max="2052" width="4.7109375" customWidth="1"/>
    <col min="2053" max="2053" width="0.5703125" customWidth="1"/>
    <col min="2057" max="2057" width="4.7109375" customWidth="1"/>
    <col min="2058" max="2058" width="0.5703125" customWidth="1"/>
    <col min="2059" max="2060" width="8.85546875" bestFit="1" customWidth="1"/>
    <col min="2061" max="2061" width="8.7109375" customWidth="1"/>
    <col min="2062" max="2062" width="4.7109375" customWidth="1"/>
    <col min="2063" max="2063" width="0.5703125" customWidth="1"/>
    <col min="2064" max="2065" width="8.85546875" bestFit="1" customWidth="1"/>
    <col min="2066" max="2066" width="8.7109375" customWidth="1"/>
    <col min="2067" max="2067" width="4.7109375" customWidth="1"/>
    <col min="2293" max="2293" width="10.42578125" customWidth="1"/>
    <col min="2294" max="2294" width="0.5703125" customWidth="1"/>
    <col min="2295" max="2296" width="8.85546875" bestFit="1" customWidth="1"/>
    <col min="2298" max="2298" width="4.7109375" customWidth="1"/>
    <col min="2299" max="2299" width="0.5703125" customWidth="1"/>
    <col min="2303" max="2303" width="4.7109375" customWidth="1"/>
    <col min="2304" max="2304" width="0.5703125" customWidth="1"/>
    <col min="2308" max="2308" width="4.7109375" customWidth="1"/>
    <col min="2309" max="2309" width="0.5703125" customWidth="1"/>
    <col min="2313" max="2313" width="4.7109375" customWidth="1"/>
    <col min="2314" max="2314" width="0.5703125" customWidth="1"/>
    <col min="2315" max="2316" width="8.85546875" bestFit="1" customWidth="1"/>
    <col min="2317" max="2317" width="8.7109375" customWidth="1"/>
    <col min="2318" max="2318" width="4.7109375" customWidth="1"/>
    <col min="2319" max="2319" width="0.5703125" customWidth="1"/>
    <col min="2320" max="2321" width="8.85546875" bestFit="1" customWidth="1"/>
    <col min="2322" max="2322" width="8.7109375" customWidth="1"/>
    <col min="2323" max="2323" width="4.7109375" customWidth="1"/>
    <col min="2549" max="2549" width="10.42578125" customWidth="1"/>
    <col min="2550" max="2550" width="0.5703125" customWidth="1"/>
    <col min="2551" max="2552" width="8.85546875" bestFit="1" customWidth="1"/>
    <col min="2554" max="2554" width="4.7109375" customWidth="1"/>
    <col min="2555" max="2555" width="0.5703125" customWidth="1"/>
    <col min="2559" max="2559" width="4.7109375" customWidth="1"/>
    <col min="2560" max="2560" width="0.5703125" customWidth="1"/>
    <col min="2564" max="2564" width="4.7109375" customWidth="1"/>
    <col min="2565" max="2565" width="0.5703125" customWidth="1"/>
    <col min="2569" max="2569" width="4.7109375" customWidth="1"/>
    <col min="2570" max="2570" width="0.5703125" customWidth="1"/>
    <col min="2571" max="2572" width="8.85546875" bestFit="1" customWidth="1"/>
    <col min="2573" max="2573" width="8.7109375" customWidth="1"/>
    <col min="2574" max="2574" width="4.7109375" customWidth="1"/>
    <col min="2575" max="2575" width="0.5703125" customWidth="1"/>
    <col min="2576" max="2577" width="8.85546875" bestFit="1" customWidth="1"/>
    <col min="2578" max="2578" width="8.7109375" customWidth="1"/>
    <col min="2579" max="2579" width="4.7109375" customWidth="1"/>
    <col min="2805" max="2805" width="10.42578125" customWidth="1"/>
    <col min="2806" max="2806" width="0.5703125" customWidth="1"/>
    <col min="2807" max="2808" width="8.85546875" bestFit="1" customWidth="1"/>
    <col min="2810" max="2810" width="4.7109375" customWidth="1"/>
    <col min="2811" max="2811" width="0.5703125" customWidth="1"/>
    <col min="2815" max="2815" width="4.7109375" customWidth="1"/>
    <col min="2816" max="2816" width="0.5703125" customWidth="1"/>
    <col min="2820" max="2820" width="4.7109375" customWidth="1"/>
    <col min="2821" max="2821" width="0.5703125" customWidth="1"/>
    <col min="2825" max="2825" width="4.7109375" customWidth="1"/>
    <col min="2826" max="2826" width="0.5703125" customWidth="1"/>
    <col min="2827" max="2828" width="8.85546875" bestFit="1" customWidth="1"/>
    <col min="2829" max="2829" width="8.7109375" customWidth="1"/>
    <col min="2830" max="2830" width="4.7109375" customWidth="1"/>
    <col min="2831" max="2831" width="0.5703125" customWidth="1"/>
    <col min="2832" max="2833" width="8.85546875" bestFit="1" customWidth="1"/>
    <col min="2834" max="2834" width="8.7109375" customWidth="1"/>
    <col min="2835" max="2835" width="4.7109375" customWidth="1"/>
    <col min="3061" max="3061" width="10.42578125" customWidth="1"/>
    <col min="3062" max="3062" width="0.5703125" customWidth="1"/>
    <col min="3063" max="3064" width="8.85546875" bestFit="1" customWidth="1"/>
    <col min="3066" max="3066" width="4.7109375" customWidth="1"/>
    <col min="3067" max="3067" width="0.5703125" customWidth="1"/>
    <col min="3071" max="3071" width="4.7109375" customWidth="1"/>
    <col min="3072" max="3072" width="0.5703125" customWidth="1"/>
    <col min="3076" max="3076" width="4.7109375" customWidth="1"/>
    <col min="3077" max="3077" width="0.5703125" customWidth="1"/>
    <col min="3081" max="3081" width="4.7109375" customWidth="1"/>
    <col min="3082" max="3082" width="0.5703125" customWidth="1"/>
    <col min="3083" max="3084" width="8.85546875" bestFit="1" customWidth="1"/>
    <col min="3085" max="3085" width="8.7109375" customWidth="1"/>
    <col min="3086" max="3086" width="4.7109375" customWidth="1"/>
    <col min="3087" max="3087" width="0.5703125" customWidth="1"/>
    <col min="3088" max="3089" width="8.85546875" bestFit="1" customWidth="1"/>
    <col min="3090" max="3090" width="8.7109375" customWidth="1"/>
    <col min="3091" max="3091" width="4.7109375" customWidth="1"/>
    <col min="3317" max="3317" width="10.42578125" customWidth="1"/>
    <col min="3318" max="3318" width="0.5703125" customWidth="1"/>
    <col min="3319" max="3320" width="8.85546875" bestFit="1" customWidth="1"/>
    <col min="3322" max="3322" width="4.7109375" customWidth="1"/>
    <col min="3323" max="3323" width="0.5703125" customWidth="1"/>
    <col min="3327" max="3327" width="4.7109375" customWidth="1"/>
    <col min="3328" max="3328" width="0.5703125" customWidth="1"/>
    <col min="3332" max="3332" width="4.7109375" customWidth="1"/>
    <col min="3333" max="3333" width="0.5703125" customWidth="1"/>
    <col min="3337" max="3337" width="4.7109375" customWidth="1"/>
    <col min="3338" max="3338" width="0.5703125" customWidth="1"/>
    <col min="3339" max="3340" width="8.85546875" bestFit="1" customWidth="1"/>
    <col min="3341" max="3341" width="8.7109375" customWidth="1"/>
    <col min="3342" max="3342" width="4.7109375" customWidth="1"/>
    <col min="3343" max="3343" width="0.5703125" customWidth="1"/>
    <col min="3344" max="3345" width="8.85546875" bestFit="1" customWidth="1"/>
    <col min="3346" max="3346" width="8.7109375" customWidth="1"/>
    <col min="3347" max="3347" width="4.7109375" customWidth="1"/>
    <col min="3573" max="3573" width="10.42578125" customWidth="1"/>
    <col min="3574" max="3574" width="0.5703125" customWidth="1"/>
    <col min="3575" max="3576" width="8.85546875" bestFit="1" customWidth="1"/>
    <col min="3578" max="3578" width="4.7109375" customWidth="1"/>
    <col min="3579" max="3579" width="0.5703125" customWidth="1"/>
    <col min="3583" max="3583" width="4.7109375" customWidth="1"/>
    <col min="3584" max="3584" width="0.5703125" customWidth="1"/>
    <col min="3588" max="3588" width="4.7109375" customWidth="1"/>
    <col min="3589" max="3589" width="0.5703125" customWidth="1"/>
    <col min="3593" max="3593" width="4.7109375" customWidth="1"/>
    <col min="3594" max="3594" width="0.5703125" customWidth="1"/>
    <col min="3595" max="3596" width="8.85546875" bestFit="1" customWidth="1"/>
    <col min="3597" max="3597" width="8.7109375" customWidth="1"/>
    <col min="3598" max="3598" width="4.7109375" customWidth="1"/>
    <col min="3599" max="3599" width="0.5703125" customWidth="1"/>
    <col min="3600" max="3601" width="8.85546875" bestFit="1" customWidth="1"/>
    <col min="3602" max="3602" width="8.7109375" customWidth="1"/>
    <col min="3603" max="3603" width="4.7109375" customWidth="1"/>
    <col min="3829" max="3829" width="10.42578125" customWidth="1"/>
    <col min="3830" max="3830" width="0.5703125" customWidth="1"/>
    <col min="3831" max="3832" width="8.85546875" bestFit="1" customWidth="1"/>
    <col min="3834" max="3834" width="4.7109375" customWidth="1"/>
    <col min="3835" max="3835" width="0.5703125" customWidth="1"/>
    <col min="3839" max="3839" width="4.7109375" customWidth="1"/>
    <col min="3840" max="3840" width="0.5703125" customWidth="1"/>
    <col min="3844" max="3844" width="4.7109375" customWidth="1"/>
    <col min="3845" max="3845" width="0.5703125" customWidth="1"/>
    <col min="3849" max="3849" width="4.7109375" customWidth="1"/>
    <col min="3850" max="3850" width="0.5703125" customWidth="1"/>
    <col min="3851" max="3852" width="8.85546875" bestFit="1" customWidth="1"/>
    <col min="3853" max="3853" width="8.7109375" customWidth="1"/>
    <col min="3854" max="3854" width="4.7109375" customWidth="1"/>
    <col min="3855" max="3855" width="0.5703125" customWidth="1"/>
    <col min="3856" max="3857" width="8.85546875" bestFit="1" customWidth="1"/>
    <col min="3858" max="3858" width="8.7109375" customWidth="1"/>
    <col min="3859" max="3859" width="4.7109375" customWidth="1"/>
    <col min="4085" max="4085" width="10.42578125" customWidth="1"/>
    <col min="4086" max="4086" width="0.5703125" customWidth="1"/>
    <col min="4087" max="4088" width="8.85546875" bestFit="1" customWidth="1"/>
    <col min="4090" max="4090" width="4.7109375" customWidth="1"/>
    <col min="4091" max="4091" width="0.5703125" customWidth="1"/>
    <col min="4095" max="4095" width="4.7109375" customWidth="1"/>
    <col min="4096" max="4096" width="0.5703125" customWidth="1"/>
    <col min="4100" max="4100" width="4.7109375" customWidth="1"/>
    <col min="4101" max="4101" width="0.5703125" customWidth="1"/>
    <col min="4105" max="4105" width="4.7109375" customWidth="1"/>
    <col min="4106" max="4106" width="0.5703125" customWidth="1"/>
    <col min="4107" max="4108" width="8.85546875" bestFit="1" customWidth="1"/>
    <col min="4109" max="4109" width="8.7109375" customWidth="1"/>
    <col min="4110" max="4110" width="4.7109375" customWidth="1"/>
    <col min="4111" max="4111" width="0.5703125" customWidth="1"/>
    <col min="4112" max="4113" width="8.85546875" bestFit="1" customWidth="1"/>
    <col min="4114" max="4114" width="8.7109375" customWidth="1"/>
    <col min="4115" max="4115" width="4.7109375" customWidth="1"/>
    <col min="4341" max="4341" width="10.42578125" customWidth="1"/>
    <col min="4342" max="4342" width="0.5703125" customWidth="1"/>
    <col min="4343" max="4344" width="8.85546875" bestFit="1" customWidth="1"/>
    <col min="4346" max="4346" width="4.7109375" customWidth="1"/>
    <col min="4347" max="4347" width="0.5703125" customWidth="1"/>
    <col min="4351" max="4351" width="4.7109375" customWidth="1"/>
    <col min="4352" max="4352" width="0.5703125" customWidth="1"/>
    <col min="4356" max="4356" width="4.7109375" customWidth="1"/>
    <col min="4357" max="4357" width="0.5703125" customWidth="1"/>
    <col min="4361" max="4361" width="4.7109375" customWidth="1"/>
    <col min="4362" max="4362" width="0.5703125" customWidth="1"/>
    <col min="4363" max="4364" width="8.85546875" bestFit="1" customWidth="1"/>
    <col min="4365" max="4365" width="8.7109375" customWidth="1"/>
    <col min="4366" max="4366" width="4.7109375" customWidth="1"/>
    <col min="4367" max="4367" width="0.5703125" customWidth="1"/>
    <col min="4368" max="4369" width="8.85546875" bestFit="1" customWidth="1"/>
    <col min="4370" max="4370" width="8.7109375" customWidth="1"/>
    <col min="4371" max="4371" width="4.7109375" customWidth="1"/>
    <col min="4597" max="4597" width="10.42578125" customWidth="1"/>
    <col min="4598" max="4598" width="0.5703125" customWidth="1"/>
    <col min="4599" max="4600" width="8.85546875" bestFit="1" customWidth="1"/>
    <col min="4602" max="4602" width="4.7109375" customWidth="1"/>
    <col min="4603" max="4603" width="0.5703125" customWidth="1"/>
    <col min="4607" max="4607" width="4.7109375" customWidth="1"/>
    <col min="4608" max="4608" width="0.5703125" customWidth="1"/>
    <col min="4612" max="4612" width="4.7109375" customWidth="1"/>
    <col min="4613" max="4613" width="0.5703125" customWidth="1"/>
    <col min="4617" max="4617" width="4.7109375" customWidth="1"/>
    <col min="4618" max="4618" width="0.5703125" customWidth="1"/>
    <col min="4619" max="4620" width="8.85546875" bestFit="1" customWidth="1"/>
    <col min="4621" max="4621" width="8.7109375" customWidth="1"/>
    <col min="4622" max="4622" width="4.7109375" customWidth="1"/>
    <col min="4623" max="4623" width="0.5703125" customWidth="1"/>
    <col min="4624" max="4625" width="8.85546875" bestFit="1" customWidth="1"/>
    <col min="4626" max="4626" width="8.7109375" customWidth="1"/>
    <col min="4627" max="4627" width="4.7109375" customWidth="1"/>
    <col min="4853" max="4853" width="10.42578125" customWidth="1"/>
    <col min="4854" max="4854" width="0.5703125" customWidth="1"/>
    <col min="4855" max="4856" width="8.85546875" bestFit="1" customWidth="1"/>
    <col min="4858" max="4858" width="4.7109375" customWidth="1"/>
    <col min="4859" max="4859" width="0.5703125" customWidth="1"/>
    <col min="4863" max="4863" width="4.7109375" customWidth="1"/>
    <col min="4864" max="4864" width="0.5703125" customWidth="1"/>
    <col min="4868" max="4868" width="4.7109375" customWidth="1"/>
    <col min="4869" max="4869" width="0.5703125" customWidth="1"/>
    <col min="4873" max="4873" width="4.7109375" customWidth="1"/>
    <col min="4874" max="4874" width="0.5703125" customWidth="1"/>
    <col min="4875" max="4876" width="8.85546875" bestFit="1" customWidth="1"/>
    <col min="4877" max="4877" width="8.7109375" customWidth="1"/>
    <col min="4878" max="4878" width="4.7109375" customWidth="1"/>
    <col min="4879" max="4879" width="0.5703125" customWidth="1"/>
    <col min="4880" max="4881" width="8.85546875" bestFit="1" customWidth="1"/>
    <col min="4882" max="4882" width="8.7109375" customWidth="1"/>
    <col min="4883" max="4883" width="4.7109375" customWidth="1"/>
    <col min="5109" max="5109" width="10.42578125" customWidth="1"/>
    <col min="5110" max="5110" width="0.5703125" customWidth="1"/>
    <col min="5111" max="5112" width="8.85546875" bestFit="1" customWidth="1"/>
    <col min="5114" max="5114" width="4.7109375" customWidth="1"/>
    <col min="5115" max="5115" width="0.5703125" customWidth="1"/>
    <col min="5119" max="5119" width="4.7109375" customWidth="1"/>
    <col min="5120" max="5120" width="0.5703125" customWidth="1"/>
    <col min="5124" max="5124" width="4.7109375" customWidth="1"/>
    <col min="5125" max="5125" width="0.5703125" customWidth="1"/>
    <col min="5129" max="5129" width="4.7109375" customWidth="1"/>
    <col min="5130" max="5130" width="0.5703125" customWidth="1"/>
    <col min="5131" max="5132" width="8.85546875" bestFit="1" customWidth="1"/>
    <col min="5133" max="5133" width="8.7109375" customWidth="1"/>
    <col min="5134" max="5134" width="4.7109375" customWidth="1"/>
    <col min="5135" max="5135" width="0.5703125" customWidth="1"/>
    <col min="5136" max="5137" width="8.85546875" bestFit="1" customWidth="1"/>
    <col min="5138" max="5138" width="8.7109375" customWidth="1"/>
    <col min="5139" max="5139" width="4.7109375" customWidth="1"/>
    <col min="5365" max="5365" width="10.42578125" customWidth="1"/>
    <col min="5366" max="5366" width="0.5703125" customWidth="1"/>
    <col min="5367" max="5368" width="8.85546875" bestFit="1" customWidth="1"/>
    <col min="5370" max="5370" width="4.7109375" customWidth="1"/>
    <col min="5371" max="5371" width="0.5703125" customWidth="1"/>
    <col min="5375" max="5375" width="4.7109375" customWidth="1"/>
    <col min="5376" max="5376" width="0.5703125" customWidth="1"/>
    <col min="5380" max="5380" width="4.7109375" customWidth="1"/>
    <col min="5381" max="5381" width="0.5703125" customWidth="1"/>
    <col min="5385" max="5385" width="4.7109375" customWidth="1"/>
    <col min="5386" max="5386" width="0.5703125" customWidth="1"/>
    <col min="5387" max="5388" width="8.85546875" bestFit="1" customWidth="1"/>
    <col min="5389" max="5389" width="8.7109375" customWidth="1"/>
    <col min="5390" max="5390" width="4.7109375" customWidth="1"/>
    <col min="5391" max="5391" width="0.5703125" customWidth="1"/>
    <col min="5392" max="5393" width="8.85546875" bestFit="1" customWidth="1"/>
    <col min="5394" max="5394" width="8.7109375" customWidth="1"/>
    <col min="5395" max="5395" width="4.7109375" customWidth="1"/>
    <col min="5621" max="5621" width="10.42578125" customWidth="1"/>
    <col min="5622" max="5622" width="0.5703125" customWidth="1"/>
    <col min="5623" max="5624" width="8.85546875" bestFit="1" customWidth="1"/>
    <col min="5626" max="5626" width="4.7109375" customWidth="1"/>
    <col min="5627" max="5627" width="0.5703125" customWidth="1"/>
    <col min="5631" max="5631" width="4.7109375" customWidth="1"/>
    <col min="5632" max="5632" width="0.5703125" customWidth="1"/>
    <col min="5636" max="5636" width="4.7109375" customWidth="1"/>
    <col min="5637" max="5637" width="0.5703125" customWidth="1"/>
    <col min="5641" max="5641" width="4.7109375" customWidth="1"/>
    <col min="5642" max="5642" width="0.5703125" customWidth="1"/>
    <col min="5643" max="5644" width="8.85546875" bestFit="1" customWidth="1"/>
    <col min="5645" max="5645" width="8.7109375" customWidth="1"/>
    <col min="5646" max="5646" width="4.7109375" customWidth="1"/>
    <col min="5647" max="5647" width="0.5703125" customWidth="1"/>
    <col min="5648" max="5649" width="8.85546875" bestFit="1" customWidth="1"/>
    <col min="5650" max="5650" width="8.7109375" customWidth="1"/>
    <col min="5651" max="5651" width="4.7109375" customWidth="1"/>
    <col min="5877" max="5877" width="10.42578125" customWidth="1"/>
    <col min="5878" max="5878" width="0.5703125" customWidth="1"/>
    <col min="5879" max="5880" width="8.85546875" bestFit="1" customWidth="1"/>
    <col min="5882" max="5882" width="4.7109375" customWidth="1"/>
    <col min="5883" max="5883" width="0.5703125" customWidth="1"/>
    <col min="5887" max="5887" width="4.7109375" customWidth="1"/>
    <col min="5888" max="5888" width="0.5703125" customWidth="1"/>
    <col min="5892" max="5892" width="4.7109375" customWidth="1"/>
    <col min="5893" max="5893" width="0.5703125" customWidth="1"/>
    <col min="5897" max="5897" width="4.7109375" customWidth="1"/>
    <col min="5898" max="5898" width="0.5703125" customWidth="1"/>
    <col min="5899" max="5900" width="8.85546875" bestFit="1" customWidth="1"/>
    <col min="5901" max="5901" width="8.7109375" customWidth="1"/>
    <col min="5902" max="5902" width="4.7109375" customWidth="1"/>
    <col min="5903" max="5903" width="0.5703125" customWidth="1"/>
    <col min="5904" max="5905" width="8.85546875" bestFit="1" customWidth="1"/>
    <col min="5906" max="5906" width="8.7109375" customWidth="1"/>
    <col min="5907" max="5907" width="4.7109375" customWidth="1"/>
    <col min="6133" max="6133" width="10.42578125" customWidth="1"/>
    <col min="6134" max="6134" width="0.5703125" customWidth="1"/>
    <col min="6135" max="6136" width="8.85546875" bestFit="1" customWidth="1"/>
    <col min="6138" max="6138" width="4.7109375" customWidth="1"/>
    <col min="6139" max="6139" width="0.5703125" customWidth="1"/>
    <col min="6143" max="6143" width="4.7109375" customWidth="1"/>
    <col min="6144" max="6144" width="0.5703125" customWidth="1"/>
    <col min="6148" max="6148" width="4.7109375" customWidth="1"/>
    <col min="6149" max="6149" width="0.5703125" customWidth="1"/>
    <col min="6153" max="6153" width="4.7109375" customWidth="1"/>
    <col min="6154" max="6154" width="0.5703125" customWidth="1"/>
    <col min="6155" max="6156" width="8.85546875" bestFit="1" customWidth="1"/>
    <col min="6157" max="6157" width="8.7109375" customWidth="1"/>
    <col min="6158" max="6158" width="4.7109375" customWidth="1"/>
    <col min="6159" max="6159" width="0.5703125" customWidth="1"/>
    <col min="6160" max="6161" width="8.85546875" bestFit="1" customWidth="1"/>
    <col min="6162" max="6162" width="8.7109375" customWidth="1"/>
    <col min="6163" max="6163" width="4.7109375" customWidth="1"/>
    <col min="6389" max="6389" width="10.42578125" customWidth="1"/>
    <col min="6390" max="6390" width="0.5703125" customWidth="1"/>
    <col min="6391" max="6392" width="8.85546875" bestFit="1" customWidth="1"/>
    <col min="6394" max="6394" width="4.7109375" customWidth="1"/>
    <col min="6395" max="6395" width="0.5703125" customWidth="1"/>
    <col min="6399" max="6399" width="4.7109375" customWidth="1"/>
    <col min="6400" max="6400" width="0.5703125" customWidth="1"/>
    <col min="6404" max="6404" width="4.7109375" customWidth="1"/>
    <col min="6405" max="6405" width="0.5703125" customWidth="1"/>
    <col min="6409" max="6409" width="4.7109375" customWidth="1"/>
    <col min="6410" max="6410" width="0.5703125" customWidth="1"/>
    <col min="6411" max="6412" width="8.85546875" bestFit="1" customWidth="1"/>
    <col min="6413" max="6413" width="8.7109375" customWidth="1"/>
    <col min="6414" max="6414" width="4.7109375" customWidth="1"/>
    <col min="6415" max="6415" width="0.5703125" customWidth="1"/>
    <col min="6416" max="6417" width="8.85546875" bestFit="1" customWidth="1"/>
    <col min="6418" max="6418" width="8.7109375" customWidth="1"/>
    <col min="6419" max="6419" width="4.7109375" customWidth="1"/>
    <col min="6645" max="6645" width="10.42578125" customWidth="1"/>
    <col min="6646" max="6646" width="0.5703125" customWidth="1"/>
    <col min="6647" max="6648" width="8.85546875" bestFit="1" customWidth="1"/>
    <col min="6650" max="6650" width="4.7109375" customWidth="1"/>
    <col min="6651" max="6651" width="0.5703125" customWidth="1"/>
    <col min="6655" max="6655" width="4.7109375" customWidth="1"/>
    <col min="6656" max="6656" width="0.5703125" customWidth="1"/>
    <col min="6660" max="6660" width="4.7109375" customWidth="1"/>
    <col min="6661" max="6661" width="0.5703125" customWidth="1"/>
    <col min="6665" max="6665" width="4.7109375" customWidth="1"/>
    <col min="6666" max="6666" width="0.5703125" customWidth="1"/>
    <col min="6667" max="6668" width="8.85546875" bestFit="1" customWidth="1"/>
    <col min="6669" max="6669" width="8.7109375" customWidth="1"/>
    <col min="6670" max="6670" width="4.7109375" customWidth="1"/>
    <col min="6671" max="6671" width="0.5703125" customWidth="1"/>
    <col min="6672" max="6673" width="8.85546875" bestFit="1" customWidth="1"/>
    <col min="6674" max="6674" width="8.7109375" customWidth="1"/>
    <col min="6675" max="6675" width="4.7109375" customWidth="1"/>
    <col min="6901" max="6901" width="10.42578125" customWidth="1"/>
    <col min="6902" max="6902" width="0.5703125" customWidth="1"/>
    <col min="6903" max="6904" width="8.85546875" bestFit="1" customWidth="1"/>
    <col min="6906" max="6906" width="4.7109375" customWidth="1"/>
    <col min="6907" max="6907" width="0.5703125" customWidth="1"/>
    <col min="6911" max="6911" width="4.7109375" customWidth="1"/>
    <col min="6912" max="6912" width="0.5703125" customWidth="1"/>
    <col min="6916" max="6916" width="4.7109375" customWidth="1"/>
    <col min="6917" max="6917" width="0.5703125" customWidth="1"/>
    <col min="6921" max="6921" width="4.7109375" customWidth="1"/>
    <col min="6922" max="6922" width="0.5703125" customWidth="1"/>
    <col min="6923" max="6924" width="8.85546875" bestFit="1" customWidth="1"/>
    <col min="6925" max="6925" width="8.7109375" customWidth="1"/>
    <col min="6926" max="6926" width="4.7109375" customWidth="1"/>
    <col min="6927" max="6927" width="0.5703125" customWidth="1"/>
    <col min="6928" max="6929" width="8.85546875" bestFit="1" customWidth="1"/>
    <col min="6930" max="6930" width="8.7109375" customWidth="1"/>
    <col min="6931" max="6931" width="4.7109375" customWidth="1"/>
    <col min="7157" max="7157" width="10.42578125" customWidth="1"/>
    <col min="7158" max="7158" width="0.5703125" customWidth="1"/>
    <col min="7159" max="7160" width="8.85546875" bestFit="1" customWidth="1"/>
    <col min="7162" max="7162" width="4.7109375" customWidth="1"/>
    <col min="7163" max="7163" width="0.5703125" customWidth="1"/>
    <col min="7167" max="7167" width="4.7109375" customWidth="1"/>
    <col min="7168" max="7168" width="0.5703125" customWidth="1"/>
    <col min="7172" max="7172" width="4.7109375" customWidth="1"/>
    <col min="7173" max="7173" width="0.5703125" customWidth="1"/>
    <col min="7177" max="7177" width="4.7109375" customWidth="1"/>
    <col min="7178" max="7178" width="0.5703125" customWidth="1"/>
    <col min="7179" max="7180" width="8.85546875" bestFit="1" customWidth="1"/>
    <col min="7181" max="7181" width="8.7109375" customWidth="1"/>
    <col min="7182" max="7182" width="4.7109375" customWidth="1"/>
    <col min="7183" max="7183" width="0.5703125" customWidth="1"/>
    <col min="7184" max="7185" width="8.85546875" bestFit="1" customWidth="1"/>
    <col min="7186" max="7186" width="8.7109375" customWidth="1"/>
    <col min="7187" max="7187" width="4.7109375" customWidth="1"/>
    <col min="7413" max="7413" width="10.42578125" customWidth="1"/>
    <col min="7414" max="7414" width="0.5703125" customWidth="1"/>
    <col min="7415" max="7416" width="8.85546875" bestFit="1" customWidth="1"/>
    <col min="7418" max="7418" width="4.7109375" customWidth="1"/>
    <col min="7419" max="7419" width="0.5703125" customWidth="1"/>
    <col min="7423" max="7423" width="4.7109375" customWidth="1"/>
    <col min="7424" max="7424" width="0.5703125" customWidth="1"/>
    <col min="7428" max="7428" width="4.7109375" customWidth="1"/>
    <col min="7429" max="7429" width="0.5703125" customWidth="1"/>
    <col min="7433" max="7433" width="4.7109375" customWidth="1"/>
    <col min="7434" max="7434" width="0.5703125" customWidth="1"/>
    <col min="7435" max="7436" width="8.85546875" bestFit="1" customWidth="1"/>
    <col min="7437" max="7437" width="8.7109375" customWidth="1"/>
    <col min="7438" max="7438" width="4.7109375" customWidth="1"/>
    <col min="7439" max="7439" width="0.5703125" customWidth="1"/>
    <col min="7440" max="7441" width="8.85546875" bestFit="1" customWidth="1"/>
    <col min="7442" max="7442" width="8.7109375" customWidth="1"/>
    <col min="7443" max="7443" width="4.7109375" customWidth="1"/>
    <col min="7669" max="7669" width="10.42578125" customWidth="1"/>
    <col min="7670" max="7670" width="0.5703125" customWidth="1"/>
    <col min="7671" max="7672" width="8.85546875" bestFit="1" customWidth="1"/>
    <col min="7674" max="7674" width="4.7109375" customWidth="1"/>
    <col min="7675" max="7675" width="0.5703125" customWidth="1"/>
    <col min="7679" max="7679" width="4.7109375" customWidth="1"/>
    <col min="7680" max="7680" width="0.5703125" customWidth="1"/>
    <col min="7684" max="7684" width="4.7109375" customWidth="1"/>
    <col min="7685" max="7685" width="0.5703125" customWidth="1"/>
    <col min="7689" max="7689" width="4.7109375" customWidth="1"/>
    <col min="7690" max="7690" width="0.5703125" customWidth="1"/>
    <col min="7691" max="7692" width="8.85546875" bestFit="1" customWidth="1"/>
    <col min="7693" max="7693" width="8.7109375" customWidth="1"/>
    <col min="7694" max="7694" width="4.7109375" customWidth="1"/>
    <col min="7695" max="7695" width="0.5703125" customWidth="1"/>
    <col min="7696" max="7697" width="8.85546875" bestFit="1" customWidth="1"/>
    <col min="7698" max="7698" width="8.7109375" customWidth="1"/>
    <col min="7699" max="7699" width="4.7109375" customWidth="1"/>
    <col min="7925" max="7925" width="10.42578125" customWidth="1"/>
    <col min="7926" max="7926" width="0.5703125" customWidth="1"/>
    <col min="7927" max="7928" width="8.85546875" bestFit="1" customWidth="1"/>
    <col min="7930" max="7930" width="4.7109375" customWidth="1"/>
    <col min="7931" max="7931" width="0.5703125" customWidth="1"/>
    <col min="7935" max="7935" width="4.7109375" customWidth="1"/>
    <col min="7936" max="7936" width="0.5703125" customWidth="1"/>
    <col min="7940" max="7940" width="4.7109375" customWidth="1"/>
    <col min="7941" max="7941" width="0.5703125" customWidth="1"/>
    <col min="7945" max="7945" width="4.7109375" customWidth="1"/>
    <col min="7946" max="7946" width="0.5703125" customWidth="1"/>
    <col min="7947" max="7948" width="8.85546875" bestFit="1" customWidth="1"/>
    <col min="7949" max="7949" width="8.7109375" customWidth="1"/>
    <col min="7950" max="7950" width="4.7109375" customWidth="1"/>
    <col min="7951" max="7951" width="0.5703125" customWidth="1"/>
    <col min="7952" max="7953" width="8.85546875" bestFit="1" customWidth="1"/>
    <col min="7954" max="7954" width="8.7109375" customWidth="1"/>
    <col min="7955" max="7955" width="4.7109375" customWidth="1"/>
    <col min="8181" max="8181" width="10.42578125" customWidth="1"/>
    <col min="8182" max="8182" width="0.5703125" customWidth="1"/>
    <col min="8183" max="8184" width="8.85546875" bestFit="1" customWidth="1"/>
    <col min="8186" max="8186" width="4.7109375" customWidth="1"/>
    <col min="8187" max="8187" width="0.5703125" customWidth="1"/>
    <col min="8191" max="8191" width="4.7109375" customWidth="1"/>
    <col min="8192" max="8192" width="0.5703125" customWidth="1"/>
    <col min="8196" max="8196" width="4.7109375" customWidth="1"/>
    <col min="8197" max="8197" width="0.5703125" customWidth="1"/>
    <col min="8201" max="8201" width="4.7109375" customWidth="1"/>
    <col min="8202" max="8202" width="0.5703125" customWidth="1"/>
    <col min="8203" max="8204" width="8.85546875" bestFit="1" customWidth="1"/>
    <col min="8205" max="8205" width="8.7109375" customWidth="1"/>
    <col min="8206" max="8206" width="4.7109375" customWidth="1"/>
    <col min="8207" max="8207" width="0.5703125" customWidth="1"/>
    <col min="8208" max="8209" width="8.85546875" bestFit="1" customWidth="1"/>
    <col min="8210" max="8210" width="8.7109375" customWidth="1"/>
    <col min="8211" max="8211" width="4.7109375" customWidth="1"/>
    <col min="8437" max="8437" width="10.42578125" customWidth="1"/>
    <col min="8438" max="8438" width="0.5703125" customWidth="1"/>
    <col min="8439" max="8440" width="8.85546875" bestFit="1" customWidth="1"/>
    <col min="8442" max="8442" width="4.7109375" customWidth="1"/>
    <col min="8443" max="8443" width="0.5703125" customWidth="1"/>
    <col min="8447" max="8447" width="4.7109375" customWidth="1"/>
    <col min="8448" max="8448" width="0.5703125" customWidth="1"/>
    <col min="8452" max="8452" width="4.7109375" customWidth="1"/>
    <col min="8453" max="8453" width="0.5703125" customWidth="1"/>
    <col min="8457" max="8457" width="4.7109375" customWidth="1"/>
    <col min="8458" max="8458" width="0.5703125" customWidth="1"/>
    <col min="8459" max="8460" width="8.85546875" bestFit="1" customWidth="1"/>
    <col min="8461" max="8461" width="8.7109375" customWidth="1"/>
    <col min="8462" max="8462" width="4.7109375" customWidth="1"/>
    <col min="8463" max="8463" width="0.5703125" customWidth="1"/>
    <col min="8464" max="8465" width="8.85546875" bestFit="1" customWidth="1"/>
    <col min="8466" max="8466" width="8.7109375" customWidth="1"/>
    <col min="8467" max="8467" width="4.7109375" customWidth="1"/>
    <col min="8693" max="8693" width="10.42578125" customWidth="1"/>
    <col min="8694" max="8694" width="0.5703125" customWidth="1"/>
    <col min="8695" max="8696" width="8.85546875" bestFit="1" customWidth="1"/>
    <col min="8698" max="8698" width="4.7109375" customWidth="1"/>
    <col min="8699" max="8699" width="0.5703125" customWidth="1"/>
    <col min="8703" max="8703" width="4.7109375" customWidth="1"/>
    <col min="8704" max="8704" width="0.5703125" customWidth="1"/>
    <col min="8708" max="8708" width="4.7109375" customWidth="1"/>
    <col min="8709" max="8709" width="0.5703125" customWidth="1"/>
    <col min="8713" max="8713" width="4.7109375" customWidth="1"/>
    <col min="8714" max="8714" width="0.5703125" customWidth="1"/>
    <col min="8715" max="8716" width="8.85546875" bestFit="1" customWidth="1"/>
    <col min="8717" max="8717" width="8.7109375" customWidth="1"/>
    <col min="8718" max="8718" width="4.7109375" customWidth="1"/>
    <col min="8719" max="8719" width="0.5703125" customWidth="1"/>
    <col min="8720" max="8721" width="8.85546875" bestFit="1" customWidth="1"/>
    <col min="8722" max="8722" width="8.7109375" customWidth="1"/>
    <col min="8723" max="8723" width="4.7109375" customWidth="1"/>
    <col min="8949" max="8949" width="10.42578125" customWidth="1"/>
    <col min="8950" max="8950" width="0.5703125" customWidth="1"/>
    <col min="8951" max="8952" width="8.85546875" bestFit="1" customWidth="1"/>
    <col min="8954" max="8954" width="4.7109375" customWidth="1"/>
    <col min="8955" max="8955" width="0.5703125" customWidth="1"/>
    <col min="8959" max="8959" width="4.7109375" customWidth="1"/>
    <col min="8960" max="8960" width="0.5703125" customWidth="1"/>
    <col min="8964" max="8964" width="4.7109375" customWidth="1"/>
    <col min="8965" max="8965" width="0.5703125" customWidth="1"/>
    <col min="8969" max="8969" width="4.7109375" customWidth="1"/>
    <col min="8970" max="8970" width="0.5703125" customWidth="1"/>
    <col min="8971" max="8972" width="8.85546875" bestFit="1" customWidth="1"/>
    <col min="8973" max="8973" width="8.7109375" customWidth="1"/>
    <col min="8974" max="8974" width="4.7109375" customWidth="1"/>
    <col min="8975" max="8975" width="0.5703125" customWidth="1"/>
    <col min="8976" max="8977" width="8.85546875" bestFit="1" customWidth="1"/>
    <col min="8978" max="8978" width="8.7109375" customWidth="1"/>
    <col min="8979" max="8979" width="4.7109375" customWidth="1"/>
    <col min="9205" max="9205" width="10.42578125" customWidth="1"/>
    <col min="9206" max="9206" width="0.5703125" customWidth="1"/>
    <col min="9207" max="9208" width="8.85546875" bestFit="1" customWidth="1"/>
    <col min="9210" max="9210" width="4.7109375" customWidth="1"/>
    <col min="9211" max="9211" width="0.5703125" customWidth="1"/>
    <col min="9215" max="9215" width="4.7109375" customWidth="1"/>
    <col min="9216" max="9216" width="0.5703125" customWidth="1"/>
    <col min="9220" max="9220" width="4.7109375" customWidth="1"/>
    <col min="9221" max="9221" width="0.5703125" customWidth="1"/>
    <col min="9225" max="9225" width="4.7109375" customWidth="1"/>
    <col min="9226" max="9226" width="0.5703125" customWidth="1"/>
    <col min="9227" max="9228" width="8.85546875" bestFit="1" customWidth="1"/>
    <col min="9229" max="9229" width="8.7109375" customWidth="1"/>
    <col min="9230" max="9230" width="4.7109375" customWidth="1"/>
    <col min="9231" max="9231" width="0.5703125" customWidth="1"/>
    <col min="9232" max="9233" width="8.85546875" bestFit="1" customWidth="1"/>
    <col min="9234" max="9234" width="8.7109375" customWidth="1"/>
    <col min="9235" max="9235" width="4.7109375" customWidth="1"/>
    <col min="9461" max="9461" width="10.42578125" customWidth="1"/>
    <col min="9462" max="9462" width="0.5703125" customWidth="1"/>
    <col min="9463" max="9464" width="8.85546875" bestFit="1" customWidth="1"/>
    <col min="9466" max="9466" width="4.7109375" customWidth="1"/>
    <col min="9467" max="9467" width="0.5703125" customWidth="1"/>
    <col min="9471" max="9471" width="4.7109375" customWidth="1"/>
    <col min="9472" max="9472" width="0.5703125" customWidth="1"/>
    <col min="9476" max="9476" width="4.7109375" customWidth="1"/>
    <col min="9477" max="9477" width="0.5703125" customWidth="1"/>
    <col min="9481" max="9481" width="4.7109375" customWidth="1"/>
    <col min="9482" max="9482" width="0.5703125" customWidth="1"/>
    <col min="9483" max="9484" width="8.85546875" bestFit="1" customWidth="1"/>
    <col min="9485" max="9485" width="8.7109375" customWidth="1"/>
    <col min="9486" max="9486" width="4.7109375" customWidth="1"/>
    <col min="9487" max="9487" width="0.5703125" customWidth="1"/>
    <col min="9488" max="9489" width="8.85546875" bestFit="1" customWidth="1"/>
    <col min="9490" max="9490" width="8.7109375" customWidth="1"/>
    <col min="9491" max="9491" width="4.7109375" customWidth="1"/>
    <col min="9717" max="9717" width="10.42578125" customWidth="1"/>
    <col min="9718" max="9718" width="0.5703125" customWidth="1"/>
    <col min="9719" max="9720" width="8.85546875" bestFit="1" customWidth="1"/>
    <col min="9722" max="9722" width="4.7109375" customWidth="1"/>
    <col min="9723" max="9723" width="0.5703125" customWidth="1"/>
    <col min="9727" max="9727" width="4.7109375" customWidth="1"/>
    <col min="9728" max="9728" width="0.5703125" customWidth="1"/>
    <col min="9732" max="9732" width="4.7109375" customWidth="1"/>
    <col min="9733" max="9733" width="0.5703125" customWidth="1"/>
    <col min="9737" max="9737" width="4.7109375" customWidth="1"/>
    <col min="9738" max="9738" width="0.5703125" customWidth="1"/>
    <col min="9739" max="9740" width="8.85546875" bestFit="1" customWidth="1"/>
    <col min="9741" max="9741" width="8.7109375" customWidth="1"/>
    <col min="9742" max="9742" width="4.7109375" customWidth="1"/>
    <col min="9743" max="9743" width="0.5703125" customWidth="1"/>
    <col min="9744" max="9745" width="8.85546875" bestFit="1" customWidth="1"/>
    <col min="9746" max="9746" width="8.7109375" customWidth="1"/>
    <col min="9747" max="9747" width="4.7109375" customWidth="1"/>
    <col min="9973" max="9973" width="10.42578125" customWidth="1"/>
    <col min="9974" max="9974" width="0.5703125" customWidth="1"/>
    <col min="9975" max="9976" width="8.85546875" bestFit="1" customWidth="1"/>
    <col min="9978" max="9978" width="4.7109375" customWidth="1"/>
    <col min="9979" max="9979" width="0.5703125" customWidth="1"/>
    <col min="9983" max="9983" width="4.7109375" customWidth="1"/>
    <col min="9984" max="9984" width="0.5703125" customWidth="1"/>
    <col min="9988" max="9988" width="4.7109375" customWidth="1"/>
    <col min="9989" max="9989" width="0.5703125" customWidth="1"/>
    <col min="9993" max="9993" width="4.7109375" customWidth="1"/>
    <col min="9994" max="9994" width="0.5703125" customWidth="1"/>
    <col min="9995" max="9996" width="8.85546875" bestFit="1" customWidth="1"/>
    <col min="9997" max="9997" width="8.7109375" customWidth="1"/>
    <col min="9998" max="9998" width="4.7109375" customWidth="1"/>
    <col min="9999" max="9999" width="0.5703125" customWidth="1"/>
    <col min="10000" max="10001" width="8.85546875" bestFit="1" customWidth="1"/>
    <col min="10002" max="10002" width="8.7109375" customWidth="1"/>
    <col min="10003" max="10003" width="4.7109375" customWidth="1"/>
    <col min="10229" max="10229" width="10.42578125" customWidth="1"/>
    <col min="10230" max="10230" width="0.5703125" customWidth="1"/>
    <col min="10231" max="10232" width="8.85546875" bestFit="1" customWidth="1"/>
    <col min="10234" max="10234" width="4.7109375" customWidth="1"/>
    <col min="10235" max="10235" width="0.5703125" customWidth="1"/>
    <col min="10239" max="10239" width="4.7109375" customWidth="1"/>
    <col min="10240" max="10240" width="0.5703125" customWidth="1"/>
    <col min="10244" max="10244" width="4.7109375" customWidth="1"/>
    <col min="10245" max="10245" width="0.5703125" customWidth="1"/>
    <col min="10249" max="10249" width="4.7109375" customWidth="1"/>
    <col min="10250" max="10250" width="0.5703125" customWidth="1"/>
    <col min="10251" max="10252" width="8.85546875" bestFit="1" customWidth="1"/>
    <col min="10253" max="10253" width="8.7109375" customWidth="1"/>
    <col min="10254" max="10254" width="4.7109375" customWidth="1"/>
    <col min="10255" max="10255" width="0.5703125" customWidth="1"/>
    <col min="10256" max="10257" width="8.85546875" bestFit="1" customWidth="1"/>
    <col min="10258" max="10258" width="8.7109375" customWidth="1"/>
    <col min="10259" max="10259" width="4.7109375" customWidth="1"/>
    <col min="10485" max="10485" width="10.42578125" customWidth="1"/>
    <col min="10486" max="10486" width="0.5703125" customWidth="1"/>
    <col min="10487" max="10488" width="8.85546875" bestFit="1" customWidth="1"/>
    <col min="10490" max="10490" width="4.7109375" customWidth="1"/>
    <col min="10491" max="10491" width="0.5703125" customWidth="1"/>
    <col min="10495" max="10495" width="4.7109375" customWidth="1"/>
    <col min="10496" max="10496" width="0.5703125" customWidth="1"/>
    <col min="10500" max="10500" width="4.7109375" customWidth="1"/>
    <col min="10501" max="10501" width="0.5703125" customWidth="1"/>
    <col min="10505" max="10505" width="4.7109375" customWidth="1"/>
    <col min="10506" max="10506" width="0.5703125" customWidth="1"/>
    <col min="10507" max="10508" width="8.85546875" bestFit="1" customWidth="1"/>
    <col min="10509" max="10509" width="8.7109375" customWidth="1"/>
    <col min="10510" max="10510" width="4.7109375" customWidth="1"/>
    <col min="10511" max="10511" width="0.5703125" customWidth="1"/>
    <col min="10512" max="10513" width="8.85546875" bestFit="1" customWidth="1"/>
    <col min="10514" max="10514" width="8.7109375" customWidth="1"/>
    <col min="10515" max="10515" width="4.7109375" customWidth="1"/>
    <col min="10741" max="10741" width="10.42578125" customWidth="1"/>
    <col min="10742" max="10742" width="0.5703125" customWidth="1"/>
    <col min="10743" max="10744" width="8.85546875" bestFit="1" customWidth="1"/>
    <col min="10746" max="10746" width="4.7109375" customWidth="1"/>
    <col min="10747" max="10747" width="0.5703125" customWidth="1"/>
    <col min="10751" max="10751" width="4.7109375" customWidth="1"/>
    <col min="10752" max="10752" width="0.5703125" customWidth="1"/>
    <col min="10756" max="10756" width="4.7109375" customWidth="1"/>
    <col min="10757" max="10757" width="0.5703125" customWidth="1"/>
    <col min="10761" max="10761" width="4.7109375" customWidth="1"/>
    <col min="10762" max="10762" width="0.5703125" customWidth="1"/>
    <col min="10763" max="10764" width="8.85546875" bestFit="1" customWidth="1"/>
    <col min="10765" max="10765" width="8.7109375" customWidth="1"/>
    <col min="10766" max="10766" width="4.7109375" customWidth="1"/>
    <col min="10767" max="10767" width="0.5703125" customWidth="1"/>
    <col min="10768" max="10769" width="8.85546875" bestFit="1" customWidth="1"/>
    <col min="10770" max="10770" width="8.7109375" customWidth="1"/>
    <col min="10771" max="10771" width="4.7109375" customWidth="1"/>
    <col min="10997" max="10997" width="10.42578125" customWidth="1"/>
    <col min="10998" max="10998" width="0.5703125" customWidth="1"/>
    <col min="10999" max="11000" width="8.85546875" bestFit="1" customWidth="1"/>
    <col min="11002" max="11002" width="4.7109375" customWidth="1"/>
    <col min="11003" max="11003" width="0.5703125" customWidth="1"/>
    <col min="11007" max="11007" width="4.7109375" customWidth="1"/>
    <col min="11008" max="11008" width="0.5703125" customWidth="1"/>
    <col min="11012" max="11012" width="4.7109375" customWidth="1"/>
    <col min="11013" max="11013" width="0.5703125" customWidth="1"/>
    <col min="11017" max="11017" width="4.7109375" customWidth="1"/>
    <col min="11018" max="11018" width="0.5703125" customWidth="1"/>
    <col min="11019" max="11020" width="8.85546875" bestFit="1" customWidth="1"/>
    <col min="11021" max="11021" width="8.7109375" customWidth="1"/>
    <col min="11022" max="11022" width="4.7109375" customWidth="1"/>
    <col min="11023" max="11023" width="0.5703125" customWidth="1"/>
    <col min="11024" max="11025" width="8.85546875" bestFit="1" customWidth="1"/>
    <col min="11026" max="11026" width="8.7109375" customWidth="1"/>
    <col min="11027" max="11027" width="4.7109375" customWidth="1"/>
    <col min="11253" max="11253" width="10.42578125" customWidth="1"/>
    <col min="11254" max="11254" width="0.5703125" customWidth="1"/>
    <col min="11255" max="11256" width="8.85546875" bestFit="1" customWidth="1"/>
    <col min="11258" max="11258" width="4.7109375" customWidth="1"/>
    <col min="11259" max="11259" width="0.5703125" customWidth="1"/>
    <col min="11263" max="11263" width="4.7109375" customWidth="1"/>
    <col min="11264" max="11264" width="0.5703125" customWidth="1"/>
    <col min="11268" max="11268" width="4.7109375" customWidth="1"/>
    <col min="11269" max="11269" width="0.5703125" customWidth="1"/>
    <col min="11273" max="11273" width="4.7109375" customWidth="1"/>
    <col min="11274" max="11274" width="0.5703125" customWidth="1"/>
    <col min="11275" max="11276" width="8.85546875" bestFit="1" customWidth="1"/>
    <col min="11277" max="11277" width="8.7109375" customWidth="1"/>
    <col min="11278" max="11278" width="4.7109375" customWidth="1"/>
    <col min="11279" max="11279" width="0.5703125" customWidth="1"/>
    <col min="11280" max="11281" width="8.85546875" bestFit="1" customWidth="1"/>
    <col min="11282" max="11282" width="8.7109375" customWidth="1"/>
    <col min="11283" max="11283" width="4.7109375" customWidth="1"/>
    <col min="11509" max="11509" width="10.42578125" customWidth="1"/>
    <col min="11510" max="11510" width="0.5703125" customWidth="1"/>
    <col min="11511" max="11512" width="8.85546875" bestFit="1" customWidth="1"/>
    <col min="11514" max="11514" width="4.7109375" customWidth="1"/>
    <col min="11515" max="11515" width="0.5703125" customWidth="1"/>
    <col min="11519" max="11519" width="4.7109375" customWidth="1"/>
    <col min="11520" max="11520" width="0.5703125" customWidth="1"/>
    <col min="11524" max="11524" width="4.7109375" customWidth="1"/>
    <col min="11525" max="11525" width="0.5703125" customWidth="1"/>
    <col min="11529" max="11529" width="4.7109375" customWidth="1"/>
    <col min="11530" max="11530" width="0.5703125" customWidth="1"/>
    <col min="11531" max="11532" width="8.85546875" bestFit="1" customWidth="1"/>
    <col min="11533" max="11533" width="8.7109375" customWidth="1"/>
    <col min="11534" max="11534" width="4.7109375" customWidth="1"/>
    <col min="11535" max="11535" width="0.5703125" customWidth="1"/>
    <col min="11536" max="11537" width="8.85546875" bestFit="1" customWidth="1"/>
    <col min="11538" max="11538" width="8.7109375" customWidth="1"/>
    <col min="11539" max="11539" width="4.7109375" customWidth="1"/>
    <col min="11765" max="11765" width="10.42578125" customWidth="1"/>
    <col min="11766" max="11766" width="0.5703125" customWidth="1"/>
    <col min="11767" max="11768" width="8.85546875" bestFit="1" customWidth="1"/>
    <col min="11770" max="11770" width="4.7109375" customWidth="1"/>
    <col min="11771" max="11771" width="0.5703125" customWidth="1"/>
    <col min="11775" max="11775" width="4.7109375" customWidth="1"/>
    <col min="11776" max="11776" width="0.5703125" customWidth="1"/>
    <col min="11780" max="11780" width="4.7109375" customWidth="1"/>
    <col min="11781" max="11781" width="0.5703125" customWidth="1"/>
    <col min="11785" max="11785" width="4.7109375" customWidth="1"/>
    <col min="11786" max="11786" width="0.5703125" customWidth="1"/>
    <col min="11787" max="11788" width="8.85546875" bestFit="1" customWidth="1"/>
    <col min="11789" max="11789" width="8.7109375" customWidth="1"/>
    <col min="11790" max="11790" width="4.7109375" customWidth="1"/>
    <col min="11791" max="11791" width="0.5703125" customWidth="1"/>
    <col min="11792" max="11793" width="8.85546875" bestFit="1" customWidth="1"/>
    <col min="11794" max="11794" width="8.7109375" customWidth="1"/>
    <col min="11795" max="11795" width="4.7109375" customWidth="1"/>
    <col min="12021" max="12021" width="10.42578125" customWidth="1"/>
    <col min="12022" max="12022" width="0.5703125" customWidth="1"/>
    <col min="12023" max="12024" width="8.85546875" bestFit="1" customWidth="1"/>
    <col min="12026" max="12026" width="4.7109375" customWidth="1"/>
    <col min="12027" max="12027" width="0.5703125" customWidth="1"/>
    <col min="12031" max="12031" width="4.7109375" customWidth="1"/>
    <col min="12032" max="12032" width="0.5703125" customWidth="1"/>
    <col min="12036" max="12036" width="4.7109375" customWidth="1"/>
    <col min="12037" max="12037" width="0.5703125" customWidth="1"/>
    <col min="12041" max="12041" width="4.7109375" customWidth="1"/>
    <col min="12042" max="12042" width="0.5703125" customWidth="1"/>
    <col min="12043" max="12044" width="8.85546875" bestFit="1" customWidth="1"/>
    <col min="12045" max="12045" width="8.7109375" customWidth="1"/>
    <col min="12046" max="12046" width="4.7109375" customWidth="1"/>
    <col min="12047" max="12047" width="0.5703125" customWidth="1"/>
    <col min="12048" max="12049" width="8.85546875" bestFit="1" customWidth="1"/>
    <col min="12050" max="12050" width="8.7109375" customWidth="1"/>
    <col min="12051" max="12051" width="4.7109375" customWidth="1"/>
    <col min="12277" max="12277" width="10.42578125" customWidth="1"/>
    <col min="12278" max="12278" width="0.5703125" customWidth="1"/>
    <col min="12279" max="12280" width="8.85546875" bestFit="1" customWidth="1"/>
    <col min="12282" max="12282" width="4.7109375" customWidth="1"/>
    <col min="12283" max="12283" width="0.5703125" customWidth="1"/>
    <col min="12287" max="12287" width="4.7109375" customWidth="1"/>
    <col min="12288" max="12288" width="0.5703125" customWidth="1"/>
    <col min="12292" max="12292" width="4.7109375" customWidth="1"/>
    <col min="12293" max="12293" width="0.5703125" customWidth="1"/>
    <col min="12297" max="12297" width="4.7109375" customWidth="1"/>
    <col min="12298" max="12298" width="0.5703125" customWidth="1"/>
    <col min="12299" max="12300" width="8.85546875" bestFit="1" customWidth="1"/>
    <col min="12301" max="12301" width="8.7109375" customWidth="1"/>
    <col min="12302" max="12302" width="4.7109375" customWidth="1"/>
    <col min="12303" max="12303" width="0.5703125" customWidth="1"/>
    <col min="12304" max="12305" width="8.85546875" bestFit="1" customWidth="1"/>
    <col min="12306" max="12306" width="8.7109375" customWidth="1"/>
    <col min="12307" max="12307" width="4.7109375" customWidth="1"/>
    <col min="12533" max="12533" width="10.42578125" customWidth="1"/>
    <col min="12534" max="12534" width="0.5703125" customWidth="1"/>
    <col min="12535" max="12536" width="8.85546875" bestFit="1" customWidth="1"/>
    <col min="12538" max="12538" width="4.7109375" customWidth="1"/>
    <col min="12539" max="12539" width="0.5703125" customWidth="1"/>
    <col min="12543" max="12543" width="4.7109375" customWidth="1"/>
    <col min="12544" max="12544" width="0.5703125" customWidth="1"/>
    <col min="12548" max="12548" width="4.7109375" customWidth="1"/>
    <col min="12549" max="12549" width="0.5703125" customWidth="1"/>
    <col min="12553" max="12553" width="4.7109375" customWidth="1"/>
    <col min="12554" max="12554" width="0.5703125" customWidth="1"/>
    <col min="12555" max="12556" width="8.85546875" bestFit="1" customWidth="1"/>
    <col min="12557" max="12557" width="8.7109375" customWidth="1"/>
    <col min="12558" max="12558" width="4.7109375" customWidth="1"/>
    <col min="12559" max="12559" width="0.5703125" customWidth="1"/>
    <col min="12560" max="12561" width="8.85546875" bestFit="1" customWidth="1"/>
    <col min="12562" max="12562" width="8.7109375" customWidth="1"/>
    <col min="12563" max="12563" width="4.7109375" customWidth="1"/>
    <col min="12789" max="12789" width="10.42578125" customWidth="1"/>
    <col min="12790" max="12790" width="0.5703125" customWidth="1"/>
    <col min="12791" max="12792" width="8.85546875" bestFit="1" customWidth="1"/>
    <col min="12794" max="12794" width="4.7109375" customWidth="1"/>
    <col min="12795" max="12795" width="0.5703125" customWidth="1"/>
    <col min="12799" max="12799" width="4.7109375" customWidth="1"/>
    <col min="12800" max="12800" width="0.5703125" customWidth="1"/>
    <col min="12804" max="12804" width="4.7109375" customWidth="1"/>
    <col min="12805" max="12805" width="0.5703125" customWidth="1"/>
    <col min="12809" max="12809" width="4.7109375" customWidth="1"/>
    <col min="12810" max="12810" width="0.5703125" customWidth="1"/>
    <col min="12811" max="12812" width="8.85546875" bestFit="1" customWidth="1"/>
    <col min="12813" max="12813" width="8.7109375" customWidth="1"/>
    <col min="12814" max="12814" width="4.7109375" customWidth="1"/>
    <col min="12815" max="12815" width="0.5703125" customWidth="1"/>
    <col min="12816" max="12817" width="8.85546875" bestFit="1" customWidth="1"/>
    <col min="12818" max="12818" width="8.7109375" customWidth="1"/>
    <col min="12819" max="12819" width="4.7109375" customWidth="1"/>
    <col min="13045" max="13045" width="10.42578125" customWidth="1"/>
    <col min="13046" max="13046" width="0.5703125" customWidth="1"/>
    <col min="13047" max="13048" width="8.85546875" bestFit="1" customWidth="1"/>
    <col min="13050" max="13050" width="4.7109375" customWidth="1"/>
    <col min="13051" max="13051" width="0.5703125" customWidth="1"/>
    <col min="13055" max="13055" width="4.7109375" customWidth="1"/>
    <col min="13056" max="13056" width="0.5703125" customWidth="1"/>
    <col min="13060" max="13060" width="4.7109375" customWidth="1"/>
    <col min="13061" max="13061" width="0.5703125" customWidth="1"/>
    <col min="13065" max="13065" width="4.7109375" customWidth="1"/>
    <col min="13066" max="13066" width="0.5703125" customWidth="1"/>
    <col min="13067" max="13068" width="8.85546875" bestFit="1" customWidth="1"/>
    <col min="13069" max="13069" width="8.7109375" customWidth="1"/>
    <col min="13070" max="13070" width="4.7109375" customWidth="1"/>
    <col min="13071" max="13071" width="0.5703125" customWidth="1"/>
    <col min="13072" max="13073" width="8.85546875" bestFit="1" customWidth="1"/>
    <col min="13074" max="13074" width="8.7109375" customWidth="1"/>
    <col min="13075" max="13075" width="4.7109375" customWidth="1"/>
    <col min="13301" max="13301" width="10.42578125" customWidth="1"/>
    <col min="13302" max="13302" width="0.5703125" customWidth="1"/>
    <col min="13303" max="13304" width="8.85546875" bestFit="1" customWidth="1"/>
    <col min="13306" max="13306" width="4.7109375" customWidth="1"/>
    <col min="13307" max="13307" width="0.5703125" customWidth="1"/>
    <col min="13311" max="13311" width="4.7109375" customWidth="1"/>
    <col min="13312" max="13312" width="0.5703125" customWidth="1"/>
    <col min="13316" max="13316" width="4.7109375" customWidth="1"/>
    <col min="13317" max="13317" width="0.5703125" customWidth="1"/>
    <col min="13321" max="13321" width="4.7109375" customWidth="1"/>
    <col min="13322" max="13322" width="0.5703125" customWidth="1"/>
    <col min="13323" max="13324" width="8.85546875" bestFit="1" customWidth="1"/>
    <col min="13325" max="13325" width="8.7109375" customWidth="1"/>
    <col min="13326" max="13326" width="4.7109375" customWidth="1"/>
    <col min="13327" max="13327" width="0.5703125" customWidth="1"/>
    <col min="13328" max="13329" width="8.85546875" bestFit="1" customWidth="1"/>
    <col min="13330" max="13330" width="8.7109375" customWidth="1"/>
    <col min="13331" max="13331" width="4.7109375" customWidth="1"/>
    <col min="13557" max="13557" width="10.42578125" customWidth="1"/>
    <col min="13558" max="13558" width="0.5703125" customWidth="1"/>
    <col min="13559" max="13560" width="8.85546875" bestFit="1" customWidth="1"/>
    <col min="13562" max="13562" width="4.7109375" customWidth="1"/>
    <col min="13563" max="13563" width="0.5703125" customWidth="1"/>
    <col min="13567" max="13567" width="4.7109375" customWidth="1"/>
    <col min="13568" max="13568" width="0.5703125" customWidth="1"/>
    <col min="13572" max="13572" width="4.7109375" customWidth="1"/>
    <col min="13573" max="13573" width="0.5703125" customWidth="1"/>
    <col min="13577" max="13577" width="4.7109375" customWidth="1"/>
    <col min="13578" max="13578" width="0.5703125" customWidth="1"/>
    <col min="13579" max="13580" width="8.85546875" bestFit="1" customWidth="1"/>
    <col min="13581" max="13581" width="8.7109375" customWidth="1"/>
    <col min="13582" max="13582" width="4.7109375" customWidth="1"/>
    <col min="13583" max="13583" width="0.5703125" customWidth="1"/>
    <col min="13584" max="13585" width="8.85546875" bestFit="1" customWidth="1"/>
    <col min="13586" max="13586" width="8.7109375" customWidth="1"/>
    <col min="13587" max="13587" width="4.7109375" customWidth="1"/>
    <col min="13813" max="13813" width="10.42578125" customWidth="1"/>
    <col min="13814" max="13814" width="0.5703125" customWidth="1"/>
    <col min="13815" max="13816" width="8.85546875" bestFit="1" customWidth="1"/>
    <col min="13818" max="13818" width="4.7109375" customWidth="1"/>
    <col min="13819" max="13819" width="0.5703125" customWidth="1"/>
    <col min="13823" max="13823" width="4.7109375" customWidth="1"/>
    <col min="13824" max="13824" width="0.5703125" customWidth="1"/>
    <col min="13828" max="13828" width="4.7109375" customWidth="1"/>
    <col min="13829" max="13829" width="0.5703125" customWidth="1"/>
    <col min="13833" max="13833" width="4.7109375" customWidth="1"/>
    <col min="13834" max="13834" width="0.5703125" customWidth="1"/>
    <col min="13835" max="13836" width="8.85546875" bestFit="1" customWidth="1"/>
    <col min="13837" max="13837" width="8.7109375" customWidth="1"/>
    <col min="13838" max="13838" width="4.7109375" customWidth="1"/>
    <col min="13839" max="13839" width="0.5703125" customWidth="1"/>
    <col min="13840" max="13841" width="8.85546875" bestFit="1" customWidth="1"/>
    <col min="13842" max="13842" width="8.7109375" customWidth="1"/>
    <col min="13843" max="13843" width="4.7109375" customWidth="1"/>
    <col min="14069" max="14069" width="10.42578125" customWidth="1"/>
    <col min="14070" max="14070" width="0.5703125" customWidth="1"/>
    <col min="14071" max="14072" width="8.85546875" bestFit="1" customWidth="1"/>
    <col min="14074" max="14074" width="4.7109375" customWidth="1"/>
    <col min="14075" max="14075" width="0.5703125" customWidth="1"/>
    <col min="14079" max="14079" width="4.7109375" customWidth="1"/>
    <col min="14080" max="14080" width="0.5703125" customWidth="1"/>
    <col min="14084" max="14084" width="4.7109375" customWidth="1"/>
    <col min="14085" max="14085" width="0.5703125" customWidth="1"/>
    <col min="14089" max="14089" width="4.7109375" customWidth="1"/>
    <col min="14090" max="14090" width="0.5703125" customWidth="1"/>
    <col min="14091" max="14092" width="8.85546875" bestFit="1" customWidth="1"/>
    <col min="14093" max="14093" width="8.7109375" customWidth="1"/>
    <col min="14094" max="14094" width="4.7109375" customWidth="1"/>
    <col min="14095" max="14095" width="0.5703125" customWidth="1"/>
    <col min="14096" max="14097" width="8.85546875" bestFit="1" customWidth="1"/>
    <col min="14098" max="14098" width="8.7109375" customWidth="1"/>
    <col min="14099" max="14099" width="4.7109375" customWidth="1"/>
    <col min="14325" max="14325" width="10.42578125" customWidth="1"/>
    <col min="14326" max="14326" width="0.5703125" customWidth="1"/>
    <col min="14327" max="14328" width="8.85546875" bestFit="1" customWidth="1"/>
    <col min="14330" max="14330" width="4.7109375" customWidth="1"/>
    <col min="14331" max="14331" width="0.5703125" customWidth="1"/>
    <col min="14335" max="14335" width="4.7109375" customWidth="1"/>
    <col min="14336" max="14336" width="0.5703125" customWidth="1"/>
    <col min="14340" max="14340" width="4.7109375" customWidth="1"/>
    <col min="14341" max="14341" width="0.5703125" customWidth="1"/>
    <col min="14345" max="14345" width="4.7109375" customWidth="1"/>
    <col min="14346" max="14346" width="0.5703125" customWidth="1"/>
    <col min="14347" max="14348" width="8.85546875" bestFit="1" customWidth="1"/>
    <col min="14349" max="14349" width="8.7109375" customWidth="1"/>
    <col min="14350" max="14350" width="4.7109375" customWidth="1"/>
    <col min="14351" max="14351" width="0.5703125" customWidth="1"/>
    <col min="14352" max="14353" width="8.85546875" bestFit="1" customWidth="1"/>
    <col min="14354" max="14354" width="8.7109375" customWidth="1"/>
    <col min="14355" max="14355" width="4.7109375" customWidth="1"/>
    <col min="14581" max="14581" width="10.42578125" customWidth="1"/>
    <col min="14582" max="14582" width="0.5703125" customWidth="1"/>
    <col min="14583" max="14584" width="8.85546875" bestFit="1" customWidth="1"/>
    <col min="14586" max="14586" width="4.7109375" customWidth="1"/>
    <col min="14587" max="14587" width="0.5703125" customWidth="1"/>
    <col min="14591" max="14591" width="4.7109375" customWidth="1"/>
    <col min="14592" max="14592" width="0.5703125" customWidth="1"/>
    <col min="14596" max="14596" width="4.7109375" customWidth="1"/>
    <col min="14597" max="14597" width="0.5703125" customWidth="1"/>
    <col min="14601" max="14601" width="4.7109375" customWidth="1"/>
    <col min="14602" max="14602" width="0.5703125" customWidth="1"/>
    <col min="14603" max="14604" width="8.85546875" bestFit="1" customWidth="1"/>
    <col min="14605" max="14605" width="8.7109375" customWidth="1"/>
    <col min="14606" max="14606" width="4.7109375" customWidth="1"/>
    <col min="14607" max="14607" width="0.5703125" customWidth="1"/>
    <col min="14608" max="14609" width="8.85546875" bestFit="1" customWidth="1"/>
    <col min="14610" max="14610" width="8.7109375" customWidth="1"/>
    <col min="14611" max="14611" width="4.7109375" customWidth="1"/>
    <col min="14837" max="14837" width="10.42578125" customWidth="1"/>
    <col min="14838" max="14838" width="0.5703125" customWidth="1"/>
    <col min="14839" max="14840" width="8.85546875" bestFit="1" customWidth="1"/>
    <col min="14842" max="14842" width="4.7109375" customWidth="1"/>
    <col min="14843" max="14843" width="0.5703125" customWidth="1"/>
    <col min="14847" max="14847" width="4.7109375" customWidth="1"/>
    <col min="14848" max="14848" width="0.5703125" customWidth="1"/>
    <col min="14852" max="14852" width="4.7109375" customWidth="1"/>
    <col min="14853" max="14853" width="0.5703125" customWidth="1"/>
    <col min="14857" max="14857" width="4.7109375" customWidth="1"/>
    <col min="14858" max="14858" width="0.5703125" customWidth="1"/>
    <col min="14859" max="14860" width="8.85546875" bestFit="1" customWidth="1"/>
    <col min="14861" max="14861" width="8.7109375" customWidth="1"/>
    <col min="14862" max="14862" width="4.7109375" customWidth="1"/>
    <col min="14863" max="14863" width="0.5703125" customWidth="1"/>
    <col min="14864" max="14865" width="8.85546875" bestFit="1" customWidth="1"/>
    <col min="14866" max="14866" width="8.7109375" customWidth="1"/>
    <col min="14867" max="14867" width="4.7109375" customWidth="1"/>
    <col min="15093" max="15093" width="10.42578125" customWidth="1"/>
    <col min="15094" max="15094" width="0.5703125" customWidth="1"/>
    <col min="15095" max="15096" width="8.85546875" bestFit="1" customWidth="1"/>
    <col min="15098" max="15098" width="4.7109375" customWidth="1"/>
    <col min="15099" max="15099" width="0.5703125" customWidth="1"/>
    <col min="15103" max="15103" width="4.7109375" customWidth="1"/>
    <col min="15104" max="15104" width="0.5703125" customWidth="1"/>
    <col min="15108" max="15108" width="4.7109375" customWidth="1"/>
    <col min="15109" max="15109" width="0.5703125" customWidth="1"/>
    <col min="15113" max="15113" width="4.7109375" customWidth="1"/>
    <col min="15114" max="15114" width="0.5703125" customWidth="1"/>
    <col min="15115" max="15116" width="8.85546875" bestFit="1" customWidth="1"/>
    <col min="15117" max="15117" width="8.7109375" customWidth="1"/>
    <col min="15118" max="15118" width="4.7109375" customWidth="1"/>
    <col min="15119" max="15119" width="0.5703125" customWidth="1"/>
    <col min="15120" max="15121" width="8.85546875" bestFit="1" customWidth="1"/>
    <col min="15122" max="15122" width="8.7109375" customWidth="1"/>
    <col min="15123" max="15123" width="4.7109375" customWidth="1"/>
    <col min="15349" max="15349" width="10.42578125" customWidth="1"/>
    <col min="15350" max="15350" width="0.5703125" customWidth="1"/>
    <col min="15351" max="15352" width="8.85546875" bestFit="1" customWidth="1"/>
    <col min="15354" max="15354" width="4.7109375" customWidth="1"/>
    <col min="15355" max="15355" width="0.5703125" customWidth="1"/>
    <col min="15359" max="15359" width="4.7109375" customWidth="1"/>
    <col min="15360" max="15360" width="0.5703125" customWidth="1"/>
    <col min="15364" max="15364" width="4.7109375" customWidth="1"/>
    <col min="15365" max="15365" width="0.5703125" customWidth="1"/>
    <col min="15369" max="15369" width="4.7109375" customWidth="1"/>
    <col min="15370" max="15370" width="0.5703125" customWidth="1"/>
    <col min="15371" max="15372" width="8.85546875" bestFit="1" customWidth="1"/>
    <col min="15373" max="15373" width="8.7109375" customWidth="1"/>
    <col min="15374" max="15374" width="4.7109375" customWidth="1"/>
    <col min="15375" max="15375" width="0.5703125" customWidth="1"/>
    <col min="15376" max="15377" width="8.85546875" bestFit="1" customWidth="1"/>
    <col min="15378" max="15378" width="8.7109375" customWidth="1"/>
    <col min="15379" max="15379" width="4.7109375" customWidth="1"/>
    <col min="15605" max="15605" width="10.42578125" customWidth="1"/>
    <col min="15606" max="15606" width="0.5703125" customWidth="1"/>
    <col min="15607" max="15608" width="8.85546875" bestFit="1" customWidth="1"/>
    <col min="15610" max="15610" width="4.7109375" customWidth="1"/>
    <col min="15611" max="15611" width="0.5703125" customWidth="1"/>
    <col min="15615" max="15615" width="4.7109375" customWidth="1"/>
    <col min="15616" max="15616" width="0.5703125" customWidth="1"/>
    <col min="15620" max="15620" width="4.7109375" customWidth="1"/>
    <col min="15621" max="15621" width="0.5703125" customWidth="1"/>
    <col min="15625" max="15625" width="4.7109375" customWidth="1"/>
    <col min="15626" max="15626" width="0.5703125" customWidth="1"/>
    <col min="15627" max="15628" width="8.85546875" bestFit="1" customWidth="1"/>
    <col min="15629" max="15629" width="8.7109375" customWidth="1"/>
    <col min="15630" max="15630" width="4.7109375" customWidth="1"/>
    <col min="15631" max="15631" width="0.5703125" customWidth="1"/>
    <col min="15632" max="15633" width="8.85546875" bestFit="1" customWidth="1"/>
    <col min="15634" max="15634" width="8.7109375" customWidth="1"/>
    <col min="15635" max="15635" width="4.7109375" customWidth="1"/>
    <col min="15861" max="15861" width="10.42578125" customWidth="1"/>
    <col min="15862" max="15862" width="0.5703125" customWidth="1"/>
    <col min="15863" max="15864" width="8.85546875" bestFit="1" customWidth="1"/>
    <col min="15866" max="15866" width="4.7109375" customWidth="1"/>
    <col min="15867" max="15867" width="0.5703125" customWidth="1"/>
    <col min="15871" max="15871" width="4.7109375" customWidth="1"/>
    <col min="15872" max="15872" width="0.5703125" customWidth="1"/>
    <col min="15876" max="15876" width="4.7109375" customWidth="1"/>
    <col min="15877" max="15877" width="0.5703125" customWidth="1"/>
    <col min="15881" max="15881" width="4.7109375" customWidth="1"/>
    <col min="15882" max="15882" width="0.5703125" customWidth="1"/>
    <col min="15883" max="15884" width="8.85546875" bestFit="1" customWidth="1"/>
    <col min="15885" max="15885" width="8.7109375" customWidth="1"/>
    <col min="15886" max="15886" width="4.7109375" customWidth="1"/>
    <col min="15887" max="15887" width="0.5703125" customWidth="1"/>
    <col min="15888" max="15889" width="8.85546875" bestFit="1" customWidth="1"/>
    <col min="15890" max="15890" width="8.7109375" customWidth="1"/>
    <col min="15891" max="15891" width="4.7109375" customWidth="1"/>
    <col min="16117" max="16117" width="10.42578125" customWidth="1"/>
    <col min="16118" max="16118" width="0.5703125" customWidth="1"/>
    <col min="16119" max="16120" width="8.85546875" bestFit="1" customWidth="1"/>
    <col min="16122" max="16122" width="4.7109375" customWidth="1"/>
    <col min="16123" max="16123" width="0.5703125" customWidth="1"/>
    <col min="16127" max="16127" width="4.7109375" customWidth="1"/>
    <col min="16128" max="16128" width="0.5703125" customWidth="1"/>
    <col min="16132" max="16132" width="4.7109375" customWidth="1"/>
    <col min="16133" max="16133" width="0.5703125" customWidth="1"/>
    <col min="16137" max="16137" width="4.7109375" customWidth="1"/>
    <col min="16138" max="16138" width="0.5703125" customWidth="1"/>
    <col min="16139" max="16140" width="8.85546875" bestFit="1" customWidth="1"/>
    <col min="16141" max="16141" width="8.7109375" customWidth="1"/>
    <col min="16142" max="16142" width="4.7109375" customWidth="1"/>
    <col min="16143" max="16143" width="0.5703125" customWidth="1"/>
    <col min="16144" max="16145" width="8.85546875" bestFit="1" customWidth="1"/>
    <col min="16146" max="16146" width="8.7109375" customWidth="1"/>
    <col min="16147" max="16147" width="4.7109375" customWidth="1"/>
  </cols>
  <sheetData>
    <row r="1" spans="1:19" x14ac:dyDescent="0.2">
      <c r="A1" s="83" t="s">
        <v>423</v>
      </c>
      <c r="B1" s="84"/>
      <c r="C1" s="84"/>
      <c r="D1" s="84"/>
      <c r="E1" s="84"/>
      <c r="F1" s="84"/>
      <c r="G1" s="84"/>
      <c r="H1" s="84"/>
      <c r="I1" s="84"/>
      <c r="J1" s="84"/>
      <c r="K1" s="84"/>
      <c r="L1" s="84"/>
      <c r="M1" s="84"/>
      <c r="N1" s="84"/>
      <c r="O1" s="84"/>
      <c r="P1" s="84"/>
      <c r="Q1" s="73">
        <v>46066</v>
      </c>
    </row>
    <row r="2" spans="1:19" x14ac:dyDescent="0.2">
      <c r="A2" s="83" t="s">
        <v>339</v>
      </c>
      <c r="B2" s="84"/>
      <c r="C2" s="84"/>
      <c r="D2" s="84"/>
      <c r="E2" s="84"/>
      <c r="F2" s="84"/>
      <c r="G2" s="84"/>
      <c r="H2" s="84"/>
      <c r="I2" s="84"/>
      <c r="J2" s="84"/>
      <c r="K2" s="84"/>
      <c r="L2" s="84"/>
      <c r="M2" s="84"/>
      <c r="N2" s="84"/>
      <c r="O2" s="84"/>
      <c r="P2" s="84"/>
    </row>
    <row r="3" spans="1:19" s="29" customFormat="1" ht="25.15" customHeight="1" x14ac:dyDescent="0.2">
      <c r="A3" s="28" t="s">
        <v>340</v>
      </c>
      <c r="B3" s="94" t="s">
        <v>341</v>
      </c>
      <c r="C3" s="94"/>
      <c r="D3" s="95"/>
      <c r="E3" s="96" t="s">
        <v>342</v>
      </c>
      <c r="F3" s="96"/>
      <c r="G3" s="97"/>
      <c r="H3" s="94" t="s">
        <v>343</v>
      </c>
      <c r="I3" s="94"/>
      <c r="J3" s="95"/>
      <c r="K3" s="94" t="s">
        <v>344</v>
      </c>
      <c r="L3" s="94"/>
      <c r="M3" s="98"/>
      <c r="N3" s="94" t="s">
        <v>345</v>
      </c>
      <c r="O3" s="94"/>
      <c r="P3" s="95"/>
      <c r="Q3" s="94" t="s">
        <v>346</v>
      </c>
      <c r="R3" s="94"/>
      <c r="S3" s="95"/>
    </row>
    <row r="4" spans="1:19" s="30" customFormat="1" ht="11.25" x14ac:dyDescent="0.2">
      <c r="A4" s="99" t="s">
        <v>50</v>
      </c>
      <c r="B4" s="101" t="s">
        <v>347</v>
      </c>
      <c r="C4" s="101"/>
      <c r="D4" s="92" t="s">
        <v>126</v>
      </c>
      <c r="E4" s="101" t="s">
        <v>347</v>
      </c>
      <c r="F4" s="101"/>
      <c r="G4" s="92" t="s">
        <v>126</v>
      </c>
      <c r="H4" s="101" t="s">
        <v>347</v>
      </c>
      <c r="I4" s="101"/>
      <c r="J4" s="92" t="s">
        <v>126</v>
      </c>
      <c r="K4" s="101" t="s">
        <v>347</v>
      </c>
      <c r="L4" s="101"/>
      <c r="M4" s="92" t="s">
        <v>126</v>
      </c>
      <c r="N4" s="101" t="s">
        <v>347</v>
      </c>
      <c r="O4" s="101"/>
      <c r="P4" s="92" t="s">
        <v>126</v>
      </c>
      <c r="Q4" s="101" t="s">
        <v>348</v>
      </c>
      <c r="R4" s="101"/>
      <c r="S4" s="92" t="s">
        <v>126</v>
      </c>
    </row>
    <row r="5" spans="1:19" s="30" customFormat="1" ht="11.25" x14ac:dyDescent="0.2">
      <c r="A5" s="100"/>
      <c r="B5" s="31" t="s">
        <v>59</v>
      </c>
      <c r="C5" s="32" t="s">
        <v>60</v>
      </c>
      <c r="D5" s="93"/>
      <c r="E5" s="31" t="s">
        <v>59</v>
      </c>
      <c r="F5" s="32" t="s">
        <v>60</v>
      </c>
      <c r="G5" s="93"/>
      <c r="H5" s="31" t="s">
        <v>59</v>
      </c>
      <c r="I5" s="32" t="s">
        <v>60</v>
      </c>
      <c r="J5" s="102"/>
      <c r="K5" s="31" t="s">
        <v>59</v>
      </c>
      <c r="L5" s="32" t="s">
        <v>60</v>
      </c>
      <c r="M5" s="93"/>
      <c r="N5" s="31" t="s">
        <v>59</v>
      </c>
      <c r="O5" s="32" t="s">
        <v>60</v>
      </c>
      <c r="P5" s="102"/>
      <c r="Q5" s="31" t="s">
        <v>59</v>
      </c>
      <c r="R5" s="32" t="s">
        <v>60</v>
      </c>
      <c r="S5" s="93"/>
    </row>
    <row r="6" spans="1:19" x14ac:dyDescent="0.2">
      <c r="A6" s="3" t="s">
        <v>420</v>
      </c>
      <c r="B6" s="33" t="s">
        <v>340</v>
      </c>
      <c r="C6" s="34" t="s">
        <v>340</v>
      </c>
      <c r="D6" s="35" t="s">
        <v>340</v>
      </c>
      <c r="E6" s="34"/>
      <c r="F6" s="34"/>
      <c r="G6" s="35"/>
      <c r="H6" s="34"/>
      <c r="I6" s="34"/>
      <c r="J6" s="35"/>
      <c r="K6" s="34"/>
      <c r="L6" s="34"/>
      <c r="M6" s="35"/>
      <c r="N6" s="34"/>
      <c r="O6" s="34"/>
      <c r="P6" s="35"/>
      <c r="Q6" s="34"/>
      <c r="R6" s="34"/>
      <c r="S6" s="35"/>
    </row>
    <row r="7" spans="1:19" x14ac:dyDescent="0.2">
      <c r="A7" s="2" t="str">
        <f>"Oct "&amp;RIGHT(A6,4)-1</f>
        <v>Oct 2024</v>
      </c>
      <c r="B7" s="36">
        <v>21043697</v>
      </c>
      <c r="C7" s="37">
        <v>39573688</v>
      </c>
      <c r="D7" s="37">
        <v>7584870735</v>
      </c>
      <c r="E7" s="36">
        <v>252691</v>
      </c>
      <c r="F7" s="37">
        <v>594396</v>
      </c>
      <c r="G7" s="38">
        <v>73145289</v>
      </c>
      <c r="H7" s="37">
        <v>90341</v>
      </c>
      <c r="I7" s="37">
        <v>181550</v>
      </c>
      <c r="J7" s="38">
        <v>20264742</v>
      </c>
      <c r="K7" s="37">
        <v>316582</v>
      </c>
      <c r="L7" s="37">
        <v>653057</v>
      </c>
      <c r="M7" s="38">
        <v>90899857</v>
      </c>
      <c r="N7" s="37" t="s">
        <v>418</v>
      </c>
      <c r="O7" s="37" t="s">
        <v>418</v>
      </c>
      <c r="P7" s="38">
        <v>81924</v>
      </c>
      <c r="Q7" s="37">
        <v>21296388</v>
      </c>
      <c r="R7" s="37">
        <v>40168084</v>
      </c>
      <c r="S7" s="38">
        <v>7769262547</v>
      </c>
    </row>
    <row r="8" spans="1:19" x14ac:dyDescent="0.2">
      <c r="A8" s="2" t="str">
        <f>"Nov "&amp;RIGHT(A6,4)-1</f>
        <v>Nov 2024</v>
      </c>
      <c r="B8" s="36">
        <v>22713066</v>
      </c>
      <c r="C8" s="37">
        <v>42511223</v>
      </c>
      <c r="D8" s="37">
        <v>8108546787</v>
      </c>
      <c r="E8" s="36">
        <v>215727</v>
      </c>
      <c r="F8" s="37">
        <v>507625</v>
      </c>
      <c r="G8" s="37">
        <v>159732155</v>
      </c>
      <c r="H8" s="36">
        <v>196075</v>
      </c>
      <c r="I8" s="37">
        <v>402252</v>
      </c>
      <c r="J8" s="37">
        <v>55532648</v>
      </c>
      <c r="K8" s="36">
        <v>30312</v>
      </c>
      <c r="L8" s="37">
        <v>69793</v>
      </c>
      <c r="M8" s="37">
        <v>19593734</v>
      </c>
      <c r="N8" s="36" t="s">
        <v>418</v>
      </c>
      <c r="O8" s="37" t="s">
        <v>418</v>
      </c>
      <c r="P8" s="37">
        <v>76033</v>
      </c>
      <c r="Q8" s="36">
        <v>22928793</v>
      </c>
      <c r="R8" s="37">
        <v>43018848</v>
      </c>
      <c r="S8" s="38">
        <v>8343481357</v>
      </c>
    </row>
    <row r="9" spans="1:19" x14ac:dyDescent="0.2">
      <c r="A9" s="2" t="str">
        <f>"Dec "&amp;RIGHT(A6,4)-1</f>
        <v>Dec 2024</v>
      </c>
      <c r="B9" s="36">
        <v>22751338</v>
      </c>
      <c r="C9" s="37">
        <v>42554823</v>
      </c>
      <c r="D9" s="37">
        <v>8056224962</v>
      </c>
      <c r="E9" s="36">
        <v>151085</v>
      </c>
      <c r="F9" s="37">
        <v>402556</v>
      </c>
      <c r="G9" s="37">
        <v>69861844</v>
      </c>
      <c r="H9" s="36">
        <v>3737</v>
      </c>
      <c r="I9" s="37">
        <v>7970</v>
      </c>
      <c r="J9" s="37">
        <v>33710340</v>
      </c>
      <c r="K9" s="36">
        <v>23959</v>
      </c>
      <c r="L9" s="37">
        <v>48696</v>
      </c>
      <c r="M9" s="37">
        <v>17840883</v>
      </c>
      <c r="N9" s="36" t="s">
        <v>418</v>
      </c>
      <c r="O9" s="37" t="s">
        <v>418</v>
      </c>
      <c r="P9" s="37">
        <v>70072</v>
      </c>
      <c r="Q9" s="36">
        <v>22902423</v>
      </c>
      <c r="R9" s="37">
        <v>42957379</v>
      </c>
      <c r="S9" s="38">
        <v>8177708101</v>
      </c>
    </row>
    <row r="10" spans="1:19" x14ac:dyDescent="0.2">
      <c r="A10" s="2" t="str">
        <f>"Jan "&amp;RIGHT(A6,4)</f>
        <v>Jan 2025</v>
      </c>
      <c r="B10" s="36">
        <v>22718568</v>
      </c>
      <c r="C10" s="37">
        <v>42828402</v>
      </c>
      <c r="D10" s="37">
        <v>7946486620</v>
      </c>
      <c r="E10" s="36">
        <v>17</v>
      </c>
      <c r="F10" s="37">
        <v>47</v>
      </c>
      <c r="G10" s="37">
        <v>11078</v>
      </c>
      <c r="H10" s="36">
        <v>1</v>
      </c>
      <c r="I10" s="37">
        <v>2</v>
      </c>
      <c r="J10" s="37">
        <v>92540</v>
      </c>
      <c r="K10" s="36">
        <v>61471</v>
      </c>
      <c r="L10" s="37">
        <v>112159</v>
      </c>
      <c r="M10" s="37">
        <v>15668571</v>
      </c>
      <c r="N10" s="36" t="s">
        <v>418</v>
      </c>
      <c r="O10" s="37" t="s">
        <v>418</v>
      </c>
      <c r="P10" s="37">
        <v>45554</v>
      </c>
      <c r="Q10" s="36">
        <v>22718585</v>
      </c>
      <c r="R10" s="37">
        <v>42828449</v>
      </c>
      <c r="S10" s="38">
        <v>7962304363</v>
      </c>
    </row>
    <row r="11" spans="1:19" x14ac:dyDescent="0.2">
      <c r="A11" s="2" t="str">
        <f>"Feb "&amp;RIGHT(A6,4)</f>
        <v>Feb 2025</v>
      </c>
      <c r="B11" s="36">
        <v>22598460</v>
      </c>
      <c r="C11" s="37">
        <v>42177333</v>
      </c>
      <c r="D11" s="37">
        <v>7898146864</v>
      </c>
      <c r="E11" s="36">
        <v>1872</v>
      </c>
      <c r="F11" s="37">
        <v>3190</v>
      </c>
      <c r="G11" s="37">
        <v>-11342610</v>
      </c>
      <c r="H11" s="36">
        <v>3685</v>
      </c>
      <c r="I11" s="37">
        <v>5822</v>
      </c>
      <c r="J11" s="37">
        <v>769945</v>
      </c>
      <c r="K11" s="36">
        <v>92564</v>
      </c>
      <c r="L11" s="37">
        <v>162177</v>
      </c>
      <c r="M11" s="37">
        <v>19585992</v>
      </c>
      <c r="N11" s="36" t="s">
        <v>418</v>
      </c>
      <c r="O11" s="37" t="s">
        <v>418</v>
      </c>
      <c r="P11" s="37">
        <v>61527</v>
      </c>
      <c r="Q11" s="36">
        <v>22600332</v>
      </c>
      <c r="R11" s="37">
        <v>42180523</v>
      </c>
      <c r="S11" s="38">
        <v>7907221718</v>
      </c>
    </row>
    <row r="12" spans="1:19" x14ac:dyDescent="0.2">
      <c r="A12" s="2" t="str">
        <f>"Mar "&amp;RIGHT(A6,4)</f>
        <v>Mar 2025</v>
      </c>
      <c r="B12" s="36">
        <v>22627360</v>
      </c>
      <c r="C12" s="37">
        <v>42177094</v>
      </c>
      <c r="D12" s="37">
        <v>7943850446</v>
      </c>
      <c r="E12" s="36">
        <v>6596</v>
      </c>
      <c r="F12" s="37">
        <v>16761</v>
      </c>
      <c r="G12" s="37">
        <v>-13028467</v>
      </c>
      <c r="H12" s="36">
        <v>3427</v>
      </c>
      <c r="I12" s="37">
        <v>11622</v>
      </c>
      <c r="J12" s="37">
        <v>689398</v>
      </c>
      <c r="K12" s="36">
        <v>12386</v>
      </c>
      <c r="L12" s="37">
        <v>25319</v>
      </c>
      <c r="M12" s="37">
        <v>4220571</v>
      </c>
      <c r="N12" s="36" t="s">
        <v>418</v>
      </c>
      <c r="O12" s="37" t="s">
        <v>418</v>
      </c>
      <c r="P12" s="37">
        <v>111173</v>
      </c>
      <c r="Q12" s="36">
        <v>22633956</v>
      </c>
      <c r="R12" s="37">
        <v>42193855</v>
      </c>
      <c r="S12" s="38">
        <v>7935843121</v>
      </c>
    </row>
    <row r="13" spans="1:19" x14ac:dyDescent="0.2">
      <c r="A13" s="2" t="str">
        <f>"Apr "&amp;RIGHT(A6,4)</f>
        <v>Apr 2025</v>
      </c>
      <c r="B13" s="36">
        <v>22531009</v>
      </c>
      <c r="C13" s="37">
        <v>42353144</v>
      </c>
      <c r="D13" s="37">
        <v>7924707945</v>
      </c>
      <c r="E13" s="36">
        <v>3</v>
      </c>
      <c r="F13" s="37">
        <v>5</v>
      </c>
      <c r="G13" s="37">
        <v>-13157309</v>
      </c>
      <c r="H13" s="36">
        <v>544</v>
      </c>
      <c r="I13" s="37">
        <v>544</v>
      </c>
      <c r="J13" s="37">
        <v>0</v>
      </c>
      <c r="K13" s="36">
        <v>8201</v>
      </c>
      <c r="L13" s="37">
        <v>16071</v>
      </c>
      <c r="M13" s="37">
        <v>2473571</v>
      </c>
      <c r="N13" s="36" t="s">
        <v>418</v>
      </c>
      <c r="O13" s="37" t="s">
        <v>418</v>
      </c>
      <c r="P13" s="37">
        <v>73371</v>
      </c>
      <c r="Q13" s="36">
        <v>22531012</v>
      </c>
      <c r="R13" s="37">
        <v>42353149</v>
      </c>
      <c r="S13" s="38">
        <v>7914097578</v>
      </c>
    </row>
    <row r="14" spans="1:19" x14ac:dyDescent="0.2">
      <c r="A14" s="2" t="str">
        <f>"May "&amp;RIGHT(A6,4)</f>
        <v>May 2025</v>
      </c>
      <c r="B14" s="36">
        <v>22490693</v>
      </c>
      <c r="C14" s="37">
        <v>42243777</v>
      </c>
      <c r="D14" s="37">
        <v>7870923375</v>
      </c>
      <c r="E14" s="36">
        <v>1715</v>
      </c>
      <c r="F14" s="37">
        <v>4524</v>
      </c>
      <c r="G14" s="37">
        <v>-13150913</v>
      </c>
      <c r="H14" s="36">
        <v>1</v>
      </c>
      <c r="I14" s="37">
        <v>1</v>
      </c>
      <c r="J14" s="37">
        <v>1468</v>
      </c>
      <c r="K14" s="36">
        <v>17061</v>
      </c>
      <c r="L14" s="37">
        <v>40873</v>
      </c>
      <c r="M14" s="37">
        <v>13590652</v>
      </c>
      <c r="N14" s="36" t="s">
        <v>418</v>
      </c>
      <c r="O14" s="37" t="s">
        <v>418</v>
      </c>
      <c r="P14" s="37">
        <v>53578</v>
      </c>
      <c r="Q14" s="36">
        <v>22492408</v>
      </c>
      <c r="R14" s="37">
        <v>42248301</v>
      </c>
      <c r="S14" s="38">
        <v>7871418160</v>
      </c>
    </row>
    <row r="15" spans="1:19" x14ac:dyDescent="0.2">
      <c r="A15" s="2" t="str">
        <f>"Jun "&amp;RIGHT(A6,4)</f>
        <v>Jun 2025</v>
      </c>
      <c r="B15" s="36">
        <v>22386534</v>
      </c>
      <c r="C15" s="37">
        <v>42082283</v>
      </c>
      <c r="D15" s="37">
        <v>7802623056</v>
      </c>
      <c r="E15" s="36">
        <v>1057</v>
      </c>
      <c r="F15" s="37">
        <v>2597</v>
      </c>
      <c r="G15" s="37">
        <v>-12798893</v>
      </c>
      <c r="H15" s="36">
        <v>2</v>
      </c>
      <c r="I15" s="37">
        <v>6</v>
      </c>
      <c r="J15" s="37">
        <v>3860</v>
      </c>
      <c r="K15" s="36">
        <v>14074</v>
      </c>
      <c r="L15" s="37">
        <v>33525</v>
      </c>
      <c r="M15" s="37">
        <v>4876586</v>
      </c>
      <c r="N15" s="36" t="s">
        <v>418</v>
      </c>
      <c r="O15" s="37" t="s">
        <v>418</v>
      </c>
      <c r="P15" s="37">
        <v>55289</v>
      </c>
      <c r="Q15" s="36">
        <v>22387591</v>
      </c>
      <c r="R15" s="37">
        <v>42084880</v>
      </c>
      <c r="S15" s="38">
        <v>7794759898</v>
      </c>
    </row>
    <row r="16" spans="1:19" x14ac:dyDescent="0.2">
      <c r="A16" s="2" t="str">
        <f>"Jul "&amp;RIGHT(A6,4)</f>
        <v>Jul 2025</v>
      </c>
      <c r="B16" s="36">
        <v>22349186</v>
      </c>
      <c r="C16" s="37">
        <v>42012827</v>
      </c>
      <c r="D16" s="37">
        <v>7830201635</v>
      </c>
      <c r="E16" s="36">
        <v>1</v>
      </c>
      <c r="F16" s="37">
        <v>3</v>
      </c>
      <c r="G16" s="37">
        <v>-13698267</v>
      </c>
      <c r="H16" s="36">
        <v>0</v>
      </c>
      <c r="I16" s="37">
        <v>0</v>
      </c>
      <c r="J16" s="37">
        <v>0</v>
      </c>
      <c r="K16" s="36">
        <v>8560</v>
      </c>
      <c r="L16" s="37">
        <v>19999</v>
      </c>
      <c r="M16" s="37">
        <v>2930304</v>
      </c>
      <c r="N16" s="36" t="s">
        <v>418</v>
      </c>
      <c r="O16" s="37" t="s">
        <v>418</v>
      </c>
      <c r="P16" s="37">
        <v>48246</v>
      </c>
      <c r="Q16" s="36">
        <v>22349187</v>
      </c>
      <c r="R16" s="37">
        <v>42012830</v>
      </c>
      <c r="S16" s="38">
        <v>7819481918</v>
      </c>
    </row>
    <row r="17" spans="1:19" x14ac:dyDescent="0.2">
      <c r="A17" s="2" t="str">
        <f>"Aug "&amp;RIGHT(A6,4)</f>
        <v>Aug 2025</v>
      </c>
      <c r="B17" s="36">
        <v>22246820</v>
      </c>
      <c r="C17" s="37">
        <v>41826374</v>
      </c>
      <c r="D17" s="37">
        <v>7794519215</v>
      </c>
      <c r="E17" s="36">
        <v>3988</v>
      </c>
      <c r="F17" s="37">
        <v>10526</v>
      </c>
      <c r="G17" s="37">
        <v>-11651137</v>
      </c>
      <c r="H17" s="36">
        <v>1240</v>
      </c>
      <c r="I17" s="37">
        <v>3585</v>
      </c>
      <c r="J17" s="37">
        <v>436454</v>
      </c>
      <c r="K17" s="36">
        <v>13557</v>
      </c>
      <c r="L17" s="37">
        <v>34786</v>
      </c>
      <c r="M17" s="37">
        <v>4592117</v>
      </c>
      <c r="N17" s="36" t="s">
        <v>418</v>
      </c>
      <c r="O17" s="37" t="s">
        <v>418</v>
      </c>
      <c r="P17" s="37">
        <v>65644</v>
      </c>
      <c r="Q17" s="36">
        <v>22250808</v>
      </c>
      <c r="R17" s="37">
        <v>41836900</v>
      </c>
      <c r="S17" s="38">
        <v>7787962293</v>
      </c>
    </row>
    <row r="18" spans="1:19" x14ac:dyDescent="0.2">
      <c r="A18" s="2" t="str">
        <f>"Sep "&amp;RIGHT(A6,4)</f>
        <v>Sep 2025</v>
      </c>
      <c r="B18" s="36">
        <v>22167197</v>
      </c>
      <c r="C18" s="37">
        <v>41632863</v>
      </c>
      <c r="D18" s="37">
        <v>7723732546</v>
      </c>
      <c r="E18" s="36">
        <v>126</v>
      </c>
      <c r="F18" s="37">
        <v>227</v>
      </c>
      <c r="G18" s="37">
        <v>-12580905</v>
      </c>
      <c r="H18" s="36">
        <v>3</v>
      </c>
      <c r="I18" s="37">
        <v>9</v>
      </c>
      <c r="J18" s="37">
        <v>937</v>
      </c>
      <c r="K18" s="36">
        <v>14644</v>
      </c>
      <c r="L18" s="37">
        <v>36259</v>
      </c>
      <c r="M18" s="37">
        <v>12405250</v>
      </c>
      <c r="N18" s="36" t="s">
        <v>418</v>
      </c>
      <c r="O18" s="37" t="s">
        <v>418</v>
      </c>
      <c r="P18" s="37">
        <v>101071</v>
      </c>
      <c r="Q18" s="36">
        <v>22167323</v>
      </c>
      <c r="R18" s="37">
        <v>41633090</v>
      </c>
      <c r="S18" s="39">
        <v>7723658899</v>
      </c>
    </row>
    <row r="19" spans="1:19" s="42" customFormat="1" x14ac:dyDescent="0.2">
      <c r="A19" s="40" t="s">
        <v>55</v>
      </c>
      <c r="B19" s="41">
        <v>22385327.333299998</v>
      </c>
      <c r="C19" s="41">
        <v>41997819.25</v>
      </c>
      <c r="D19" s="41">
        <v>94484834186</v>
      </c>
      <c r="E19" s="41">
        <v>52906.5</v>
      </c>
      <c r="F19" s="41">
        <v>128538.0833</v>
      </c>
      <c r="G19" s="41">
        <v>201341865</v>
      </c>
      <c r="H19" s="41">
        <v>24921.333299999998</v>
      </c>
      <c r="I19" s="41">
        <v>51113.583299999998</v>
      </c>
      <c r="J19" s="41">
        <v>111502332</v>
      </c>
      <c r="K19" s="41">
        <v>51114.25</v>
      </c>
      <c r="L19" s="41">
        <v>104392.8333</v>
      </c>
      <c r="M19" s="41">
        <v>208678088</v>
      </c>
      <c r="N19" s="41" t="s">
        <v>418</v>
      </c>
      <c r="O19" s="41" t="s">
        <v>418</v>
      </c>
      <c r="P19" s="41">
        <v>843482</v>
      </c>
      <c r="Q19" s="41">
        <v>22438233.833299998</v>
      </c>
      <c r="R19" s="41">
        <v>42126357.333300002</v>
      </c>
      <c r="S19" s="41">
        <v>95007199953</v>
      </c>
    </row>
    <row r="20" spans="1:19" s="42" customFormat="1" x14ac:dyDescent="0.2">
      <c r="A20" s="14" t="s">
        <v>421</v>
      </c>
      <c r="B20" s="43">
        <v>21878381.5</v>
      </c>
      <c r="C20" s="43">
        <v>41042455.5</v>
      </c>
      <c r="D20" s="43">
        <v>15693417522</v>
      </c>
      <c r="E20" s="43">
        <v>234209</v>
      </c>
      <c r="F20" s="43">
        <v>551010.5</v>
      </c>
      <c r="G20" s="43">
        <v>232877444</v>
      </c>
      <c r="H20" s="43">
        <v>143208</v>
      </c>
      <c r="I20" s="43">
        <v>291901</v>
      </c>
      <c r="J20" s="43">
        <v>75797390</v>
      </c>
      <c r="K20" s="43">
        <v>173447</v>
      </c>
      <c r="L20" s="43">
        <v>361425</v>
      </c>
      <c r="M20" s="43">
        <v>110493591</v>
      </c>
      <c r="N20" s="43" t="s">
        <v>418</v>
      </c>
      <c r="O20" s="43" t="s">
        <v>418</v>
      </c>
      <c r="P20" s="43">
        <v>157957</v>
      </c>
      <c r="Q20" s="43">
        <v>22112590.5</v>
      </c>
      <c r="R20" s="43">
        <v>41593466</v>
      </c>
      <c r="S20" s="43">
        <v>16112743904</v>
      </c>
    </row>
    <row r="21" spans="1:19" x14ac:dyDescent="0.2">
      <c r="A21" s="3" t="str">
        <f>"FY "&amp;RIGHT(A6,4)+1</f>
        <v>FY 2026</v>
      </c>
      <c r="B21" s="44" t="s">
        <v>340</v>
      </c>
      <c r="C21" s="45" t="s">
        <v>340</v>
      </c>
      <c r="D21" s="46" t="s">
        <v>340</v>
      </c>
      <c r="E21" s="45"/>
      <c r="F21" s="45"/>
      <c r="G21" s="46"/>
      <c r="H21" s="45"/>
      <c r="I21" s="45"/>
      <c r="J21" s="46"/>
      <c r="K21" s="45"/>
      <c r="L21" s="45"/>
      <c r="M21" s="46"/>
      <c r="N21" s="45"/>
      <c r="O21" s="45"/>
      <c r="P21" s="46"/>
      <c r="Q21" s="45"/>
      <c r="R21" s="45"/>
      <c r="S21" s="46"/>
    </row>
    <row r="22" spans="1:19" x14ac:dyDescent="0.2">
      <c r="A22" s="2" t="str">
        <f>"Oct "&amp;RIGHT(A6,4)</f>
        <v>Oct 2025</v>
      </c>
      <c r="B22" s="36">
        <v>21915694</v>
      </c>
      <c r="C22" s="37">
        <v>41091794</v>
      </c>
      <c r="D22" s="37">
        <v>7837394497</v>
      </c>
      <c r="E22" s="36">
        <v>1</v>
      </c>
      <c r="F22" s="37">
        <v>6</v>
      </c>
      <c r="G22" s="37">
        <v>-13092876</v>
      </c>
      <c r="H22" s="36">
        <v>1</v>
      </c>
      <c r="I22" s="37">
        <v>6</v>
      </c>
      <c r="J22" s="37">
        <v>195</v>
      </c>
      <c r="K22" s="36">
        <v>1469</v>
      </c>
      <c r="L22" s="37">
        <v>3712</v>
      </c>
      <c r="M22" s="37">
        <v>5357501</v>
      </c>
      <c r="N22" s="36" t="s">
        <v>418</v>
      </c>
      <c r="O22" s="37" t="s">
        <v>418</v>
      </c>
      <c r="P22" s="37">
        <v>5907</v>
      </c>
      <c r="Q22" s="36">
        <v>21915695</v>
      </c>
      <c r="R22" s="37">
        <v>41091800</v>
      </c>
      <c r="S22" s="38">
        <v>7829665224</v>
      </c>
    </row>
    <row r="23" spans="1:19" x14ac:dyDescent="0.2">
      <c r="A23" s="2" t="str">
        <f>"Nov "&amp;RIGHT(A6,4)</f>
        <v>Nov 2025</v>
      </c>
      <c r="B23" s="36">
        <v>21558948</v>
      </c>
      <c r="C23" s="37">
        <v>40395735</v>
      </c>
      <c r="D23" s="37">
        <v>7703652080</v>
      </c>
      <c r="E23" s="36">
        <v>0</v>
      </c>
      <c r="F23" s="37">
        <v>0</v>
      </c>
      <c r="G23" s="37">
        <v>-148553</v>
      </c>
      <c r="H23" s="36">
        <v>2</v>
      </c>
      <c r="I23" s="37">
        <v>2</v>
      </c>
      <c r="J23" s="37">
        <v>697</v>
      </c>
      <c r="K23" s="36">
        <v>675</v>
      </c>
      <c r="L23" s="37">
        <v>1762</v>
      </c>
      <c r="M23" s="37">
        <v>265576339</v>
      </c>
      <c r="N23" s="36" t="s">
        <v>418</v>
      </c>
      <c r="O23" s="37" t="s">
        <v>418</v>
      </c>
      <c r="P23" s="37">
        <v>2000</v>
      </c>
      <c r="Q23" s="36">
        <v>21558948</v>
      </c>
      <c r="R23" s="37">
        <v>40395735</v>
      </c>
      <c r="S23" s="38">
        <v>7969082563</v>
      </c>
    </row>
    <row r="24" spans="1:19" x14ac:dyDescent="0.2">
      <c r="A24" s="2" t="str">
        <f>"Dec "&amp;RIGHT(A6,4)</f>
        <v>Dec 2025</v>
      </c>
      <c r="B24" s="36" t="s">
        <v>418</v>
      </c>
      <c r="C24" s="37" t="s">
        <v>418</v>
      </c>
      <c r="D24" s="37" t="s">
        <v>418</v>
      </c>
      <c r="E24" s="36" t="s">
        <v>418</v>
      </c>
      <c r="F24" s="37" t="s">
        <v>418</v>
      </c>
      <c r="G24" s="37" t="s">
        <v>418</v>
      </c>
      <c r="H24" s="36" t="s">
        <v>418</v>
      </c>
      <c r="I24" s="37" t="s">
        <v>418</v>
      </c>
      <c r="J24" s="37" t="s">
        <v>418</v>
      </c>
      <c r="K24" s="36" t="s">
        <v>418</v>
      </c>
      <c r="L24" s="37" t="s">
        <v>418</v>
      </c>
      <c r="M24" s="37" t="s">
        <v>418</v>
      </c>
      <c r="N24" s="36" t="s">
        <v>418</v>
      </c>
      <c r="O24" s="37" t="s">
        <v>418</v>
      </c>
      <c r="P24" s="37" t="s">
        <v>418</v>
      </c>
      <c r="Q24" s="36" t="s">
        <v>418</v>
      </c>
      <c r="R24" s="37" t="s">
        <v>418</v>
      </c>
      <c r="S24" s="38" t="s">
        <v>418</v>
      </c>
    </row>
    <row r="25" spans="1:19" x14ac:dyDescent="0.2">
      <c r="A25" s="2" t="str">
        <f>"Jan "&amp;RIGHT(A6,4)+1</f>
        <v>Jan 2026</v>
      </c>
      <c r="B25" s="36" t="s">
        <v>418</v>
      </c>
      <c r="C25" s="37" t="s">
        <v>418</v>
      </c>
      <c r="D25" s="37" t="s">
        <v>418</v>
      </c>
      <c r="E25" s="36" t="s">
        <v>418</v>
      </c>
      <c r="F25" s="37" t="s">
        <v>418</v>
      </c>
      <c r="G25" s="37" t="s">
        <v>418</v>
      </c>
      <c r="H25" s="36" t="s">
        <v>418</v>
      </c>
      <c r="I25" s="37" t="s">
        <v>418</v>
      </c>
      <c r="J25" s="37" t="s">
        <v>418</v>
      </c>
      <c r="K25" s="36" t="s">
        <v>418</v>
      </c>
      <c r="L25" s="37" t="s">
        <v>418</v>
      </c>
      <c r="M25" s="37" t="s">
        <v>418</v>
      </c>
      <c r="N25" s="36" t="s">
        <v>418</v>
      </c>
      <c r="O25" s="37" t="s">
        <v>418</v>
      </c>
      <c r="P25" s="37" t="s">
        <v>418</v>
      </c>
      <c r="Q25" s="36" t="s">
        <v>418</v>
      </c>
      <c r="R25" s="37" t="s">
        <v>418</v>
      </c>
      <c r="S25" s="38" t="s">
        <v>418</v>
      </c>
    </row>
    <row r="26" spans="1:19" x14ac:dyDescent="0.2">
      <c r="A26" s="2" t="str">
        <f>"Feb "&amp;RIGHT(A6,4)+1</f>
        <v>Feb 2026</v>
      </c>
      <c r="B26" s="36" t="s">
        <v>418</v>
      </c>
      <c r="C26" s="37" t="s">
        <v>418</v>
      </c>
      <c r="D26" s="37" t="s">
        <v>418</v>
      </c>
      <c r="E26" s="36" t="s">
        <v>418</v>
      </c>
      <c r="F26" s="37" t="s">
        <v>418</v>
      </c>
      <c r="G26" s="37" t="s">
        <v>418</v>
      </c>
      <c r="H26" s="36" t="s">
        <v>418</v>
      </c>
      <c r="I26" s="37" t="s">
        <v>418</v>
      </c>
      <c r="J26" s="37" t="s">
        <v>418</v>
      </c>
      <c r="K26" s="36" t="s">
        <v>418</v>
      </c>
      <c r="L26" s="37" t="s">
        <v>418</v>
      </c>
      <c r="M26" s="37" t="s">
        <v>418</v>
      </c>
      <c r="N26" s="36" t="s">
        <v>418</v>
      </c>
      <c r="O26" s="37" t="s">
        <v>418</v>
      </c>
      <c r="P26" s="37" t="s">
        <v>418</v>
      </c>
      <c r="Q26" s="36" t="s">
        <v>418</v>
      </c>
      <c r="R26" s="37" t="s">
        <v>418</v>
      </c>
      <c r="S26" s="38" t="s">
        <v>418</v>
      </c>
    </row>
    <row r="27" spans="1:19" x14ac:dyDescent="0.2">
      <c r="A27" s="2" t="str">
        <f>"Mar "&amp;RIGHT(A6,4)+1</f>
        <v>Mar 2026</v>
      </c>
      <c r="B27" s="36" t="s">
        <v>418</v>
      </c>
      <c r="C27" s="37" t="s">
        <v>418</v>
      </c>
      <c r="D27" s="37" t="s">
        <v>418</v>
      </c>
      <c r="E27" s="36" t="s">
        <v>418</v>
      </c>
      <c r="F27" s="37" t="s">
        <v>418</v>
      </c>
      <c r="G27" s="37" t="s">
        <v>418</v>
      </c>
      <c r="H27" s="36" t="s">
        <v>418</v>
      </c>
      <c r="I27" s="37" t="s">
        <v>418</v>
      </c>
      <c r="J27" s="37" t="s">
        <v>418</v>
      </c>
      <c r="K27" s="36" t="s">
        <v>418</v>
      </c>
      <c r="L27" s="37" t="s">
        <v>418</v>
      </c>
      <c r="M27" s="37" t="s">
        <v>418</v>
      </c>
      <c r="N27" s="36" t="s">
        <v>418</v>
      </c>
      <c r="O27" s="37" t="s">
        <v>418</v>
      </c>
      <c r="P27" s="37" t="s">
        <v>418</v>
      </c>
      <c r="Q27" s="36" t="s">
        <v>418</v>
      </c>
      <c r="R27" s="37" t="s">
        <v>418</v>
      </c>
      <c r="S27" s="38" t="s">
        <v>418</v>
      </c>
    </row>
    <row r="28" spans="1:19" x14ac:dyDescent="0.2">
      <c r="A28" s="2" t="str">
        <f>"Apr "&amp;RIGHT(A6,4)+1</f>
        <v>Apr 2026</v>
      </c>
      <c r="B28" s="36" t="s">
        <v>418</v>
      </c>
      <c r="C28" s="37" t="s">
        <v>418</v>
      </c>
      <c r="D28" s="37" t="s">
        <v>418</v>
      </c>
      <c r="E28" s="36" t="s">
        <v>418</v>
      </c>
      <c r="F28" s="37" t="s">
        <v>418</v>
      </c>
      <c r="G28" s="37" t="s">
        <v>418</v>
      </c>
      <c r="H28" s="36" t="s">
        <v>418</v>
      </c>
      <c r="I28" s="37" t="s">
        <v>418</v>
      </c>
      <c r="J28" s="37" t="s">
        <v>418</v>
      </c>
      <c r="K28" s="36" t="s">
        <v>418</v>
      </c>
      <c r="L28" s="37" t="s">
        <v>418</v>
      </c>
      <c r="M28" s="37" t="s">
        <v>418</v>
      </c>
      <c r="N28" s="36" t="s">
        <v>418</v>
      </c>
      <c r="O28" s="37" t="s">
        <v>418</v>
      </c>
      <c r="P28" s="37" t="s">
        <v>418</v>
      </c>
      <c r="Q28" s="36" t="s">
        <v>418</v>
      </c>
      <c r="R28" s="37" t="s">
        <v>418</v>
      </c>
      <c r="S28" s="38" t="s">
        <v>418</v>
      </c>
    </row>
    <row r="29" spans="1:19" x14ac:dyDescent="0.2">
      <c r="A29" s="2" t="str">
        <f>"May "&amp;RIGHT(A6,4)+1</f>
        <v>May 2026</v>
      </c>
      <c r="B29" s="36" t="s">
        <v>418</v>
      </c>
      <c r="C29" s="37" t="s">
        <v>418</v>
      </c>
      <c r="D29" s="37" t="s">
        <v>418</v>
      </c>
      <c r="E29" s="36" t="s">
        <v>418</v>
      </c>
      <c r="F29" s="37" t="s">
        <v>418</v>
      </c>
      <c r="G29" s="37" t="s">
        <v>418</v>
      </c>
      <c r="H29" s="36" t="s">
        <v>418</v>
      </c>
      <c r="I29" s="37" t="s">
        <v>418</v>
      </c>
      <c r="J29" s="37" t="s">
        <v>418</v>
      </c>
      <c r="K29" s="36" t="s">
        <v>418</v>
      </c>
      <c r="L29" s="37" t="s">
        <v>418</v>
      </c>
      <c r="M29" s="37" t="s">
        <v>418</v>
      </c>
      <c r="N29" s="36" t="s">
        <v>418</v>
      </c>
      <c r="O29" s="37" t="s">
        <v>418</v>
      </c>
      <c r="P29" s="37" t="s">
        <v>418</v>
      </c>
      <c r="Q29" s="36" t="s">
        <v>418</v>
      </c>
      <c r="R29" s="37" t="s">
        <v>418</v>
      </c>
      <c r="S29" s="38" t="s">
        <v>418</v>
      </c>
    </row>
    <row r="30" spans="1:19" x14ac:dyDescent="0.2">
      <c r="A30" s="2" t="str">
        <f>"Jun "&amp;RIGHT(A6,4)+1</f>
        <v>Jun 2026</v>
      </c>
      <c r="B30" s="36" t="s">
        <v>418</v>
      </c>
      <c r="C30" s="37" t="s">
        <v>418</v>
      </c>
      <c r="D30" s="37" t="s">
        <v>418</v>
      </c>
      <c r="E30" s="36" t="s">
        <v>418</v>
      </c>
      <c r="F30" s="37" t="s">
        <v>418</v>
      </c>
      <c r="G30" s="37" t="s">
        <v>418</v>
      </c>
      <c r="H30" s="36" t="s">
        <v>418</v>
      </c>
      <c r="I30" s="37" t="s">
        <v>418</v>
      </c>
      <c r="J30" s="37" t="s">
        <v>418</v>
      </c>
      <c r="K30" s="36" t="s">
        <v>418</v>
      </c>
      <c r="L30" s="37" t="s">
        <v>418</v>
      </c>
      <c r="M30" s="37" t="s">
        <v>418</v>
      </c>
      <c r="N30" s="36" t="s">
        <v>418</v>
      </c>
      <c r="O30" s="37" t="s">
        <v>418</v>
      </c>
      <c r="P30" s="37" t="s">
        <v>418</v>
      </c>
      <c r="Q30" s="36" t="s">
        <v>418</v>
      </c>
      <c r="R30" s="37" t="s">
        <v>418</v>
      </c>
      <c r="S30" s="38" t="s">
        <v>418</v>
      </c>
    </row>
    <row r="31" spans="1:19" x14ac:dyDescent="0.2">
      <c r="A31" s="2" t="str">
        <f>"Jul "&amp;RIGHT(A6,4)+1</f>
        <v>Jul 2026</v>
      </c>
      <c r="B31" s="36" t="s">
        <v>418</v>
      </c>
      <c r="C31" s="37" t="s">
        <v>418</v>
      </c>
      <c r="D31" s="37" t="s">
        <v>418</v>
      </c>
      <c r="E31" s="36" t="s">
        <v>418</v>
      </c>
      <c r="F31" s="37" t="s">
        <v>418</v>
      </c>
      <c r="G31" s="37" t="s">
        <v>418</v>
      </c>
      <c r="H31" s="36" t="s">
        <v>418</v>
      </c>
      <c r="I31" s="37" t="s">
        <v>418</v>
      </c>
      <c r="J31" s="37" t="s">
        <v>418</v>
      </c>
      <c r="K31" s="36" t="s">
        <v>418</v>
      </c>
      <c r="L31" s="37" t="s">
        <v>418</v>
      </c>
      <c r="M31" s="37" t="s">
        <v>418</v>
      </c>
      <c r="N31" s="36" t="s">
        <v>418</v>
      </c>
      <c r="O31" s="37" t="s">
        <v>418</v>
      </c>
      <c r="P31" s="37" t="s">
        <v>418</v>
      </c>
      <c r="Q31" s="36" t="s">
        <v>418</v>
      </c>
      <c r="R31" s="37" t="s">
        <v>418</v>
      </c>
      <c r="S31" s="38" t="s">
        <v>418</v>
      </c>
    </row>
    <row r="32" spans="1:19" x14ac:dyDescent="0.2">
      <c r="A32" s="2" t="str">
        <f>"Aug "&amp;RIGHT(A6,4)+1</f>
        <v>Aug 2026</v>
      </c>
      <c r="B32" s="36" t="s">
        <v>418</v>
      </c>
      <c r="C32" s="37" t="s">
        <v>418</v>
      </c>
      <c r="D32" s="37" t="s">
        <v>418</v>
      </c>
      <c r="E32" s="36" t="s">
        <v>418</v>
      </c>
      <c r="F32" s="37" t="s">
        <v>418</v>
      </c>
      <c r="G32" s="37" t="s">
        <v>418</v>
      </c>
      <c r="H32" s="36" t="s">
        <v>418</v>
      </c>
      <c r="I32" s="37" t="s">
        <v>418</v>
      </c>
      <c r="J32" s="37" t="s">
        <v>418</v>
      </c>
      <c r="K32" s="36" t="s">
        <v>418</v>
      </c>
      <c r="L32" s="37" t="s">
        <v>418</v>
      </c>
      <c r="M32" s="37" t="s">
        <v>418</v>
      </c>
      <c r="N32" s="36" t="s">
        <v>418</v>
      </c>
      <c r="O32" s="37" t="s">
        <v>418</v>
      </c>
      <c r="P32" s="37" t="s">
        <v>418</v>
      </c>
      <c r="Q32" s="36" t="s">
        <v>418</v>
      </c>
      <c r="R32" s="37" t="s">
        <v>418</v>
      </c>
      <c r="S32" s="38" t="s">
        <v>418</v>
      </c>
    </row>
    <row r="33" spans="1:19" x14ac:dyDescent="0.2">
      <c r="A33" s="2" t="str">
        <f>"Sep "&amp;RIGHT(A6,4)+1</f>
        <v>Sep 2026</v>
      </c>
      <c r="B33" s="47" t="s">
        <v>418</v>
      </c>
      <c r="C33" s="48" t="s">
        <v>418</v>
      </c>
      <c r="D33" s="37" t="s">
        <v>418</v>
      </c>
      <c r="E33" s="36" t="s">
        <v>418</v>
      </c>
      <c r="F33" s="37" t="s">
        <v>418</v>
      </c>
      <c r="G33" s="37" t="s">
        <v>418</v>
      </c>
      <c r="H33" s="36" t="s">
        <v>418</v>
      </c>
      <c r="I33" s="37" t="s">
        <v>418</v>
      </c>
      <c r="J33" s="37" t="s">
        <v>418</v>
      </c>
      <c r="K33" s="36" t="s">
        <v>418</v>
      </c>
      <c r="L33" s="37" t="s">
        <v>418</v>
      </c>
      <c r="M33" s="37" t="s">
        <v>418</v>
      </c>
      <c r="N33" s="36" t="s">
        <v>418</v>
      </c>
      <c r="O33" s="37" t="s">
        <v>418</v>
      </c>
      <c r="P33" s="37" t="s">
        <v>418</v>
      </c>
      <c r="Q33" s="36" t="s">
        <v>418</v>
      </c>
      <c r="R33" s="37" t="s">
        <v>418</v>
      </c>
      <c r="S33" s="39" t="s">
        <v>418</v>
      </c>
    </row>
    <row r="34" spans="1:19" s="42" customFormat="1" x14ac:dyDescent="0.2">
      <c r="A34" s="40" t="s">
        <v>55</v>
      </c>
      <c r="B34" s="49">
        <v>21737321</v>
      </c>
      <c r="C34" s="51">
        <v>40743764.5</v>
      </c>
      <c r="D34" s="41">
        <v>15541046577</v>
      </c>
      <c r="E34" s="41">
        <v>0.5</v>
      </c>
      <c r="F34" s="41">
        <v>3</v>
      </c>
      <c r="G34" s="41">
        <v>-13241429</v>
      </c>
      <c r="H34" s="41">
        <v>1.5</v>
      </c>
      <c r="I34" s="41">
        <v>4</v>
      </c>
      <c r="J34" s="41">
        <v>892</v>
      </c>
      <c r="K34" s="41">
        <v>1072</v>
      </c>
      <c r="L34" s="41">
        <v>2737</v>
      </c>
      <c r="M34" s="41">
        <v>270933840</v>
      </c>
      <c r="N34" s="41" t="s">
        <v>418</v>
      </c>
      <c r="O34" s="41" t="s">
        <v>418</v>
      </c>
      <c r="P34" s="41">
        <v>7907</v>
      </c>
      <c r="Q34" s="41">
        <v>21737321.5</v>
      </c>
      <c r="R34" s="41">
        <v>40743767.5</v>
      </c>
      <c r="S34" s="41">
        <v>15798747787</v>
      </c>
    </row>
    <row r="35" spans="1:19" s="42" customFormat="1" x14ac:dyDescent="0.2">
      <c r="A35" s="14" t="str">
        <f>"Total "&amp;MID(A20,7,LEN(A20)-13)&amp;" Months"</f>
        <v>Total 2 Months</v>
      </c>
      <c r="B35" s="43">
        <v>21737321</v>
      </c>
      <c r="C35" s="52">
        <v>40743764.5</v>
      </c>
      <c r="D35" s="43">
        <v>15541046577</v>
      </c>
      <c r="E35" s="43">
        <v>0.5</v>
      </c>
      <c r="F35" s="43">
        <v>3</v>
      </c>
      <c r="G35" s="43">
        <v>-13241429</v>
      </c>
      <c r="H35" s="43">
        <v>1.5</v>
      </c>
      <c r="I35" s="43">
        <v>4</v>
      </c>
      <c r="J35" s="43">
        <v>892</v>
      </c>
      <c r="K35" s="43">
        <v>1072</v>
      </c>
      <c r="L35" s="43">
        <v>2737</v>
      </c>
      <c r="M35" s="43">
        <v>270933840</v>
      </c>
      <c r="N35" s="43" t="s">
        <v>418</v>
      </c>
      <c r="O35" s="43" t="s">
        <v>418</v>
      </c>
      <c r="P35" s="43">
        <v>7907</v>
      </c>
      <c r="Q35" s="43">
        <v>21737321.5</v>
      </c>
      <c r="R35" s="43">
        <v>40743767.5</v>
      </c>
      <c r="S35" s="43">
        <v>15798747787</v>
      </c>
    </row>
    <row r="36" spans="1:19" x14ac:dyDescent="0.2">
      <c r="C36" s="50"/>
    </row>
    <row r="37" spans="1:19" x14ac:dyDescent="0.2">
      <c r="A37" s="1" t="s">
        <v>349</v>
      </c>
      <c r="C37" s="50"/>
    </row>
    <row r="38" spans="1:19" x14ac:dyDescent="0.2">
      <c r="A38" s="90" t="s">
        <v>356</v>
      </c>
      <c r="B38" s="91"/>
      <c r="C38" s="91"/>
      <c r="D38" s="91"/>
      <c r="E38" s="91"/>
      <c r="F38" s="91"/>
      <c r="G38" s="91"/>
      <c r="H38" s="91"/>
      <c r="I38" s="91"/>
      <c r="J38" s="91"/>
      <c r="K38" s="91"/>
      <c r="L38" s="91"/>
      <c r="M38" s="91"/>
      <c r="N38" s="91"/>
      <c r="O38" s="91"/>
      <c r="P38" s="91"/>
      <c r="Q38" s="91"/>
      <c r="R38" s="91"/>
      <c r="S38" s="91"/>
    </row>
    <row r="39" spans="1:19" x14ac:dyDescent="0.2">
      <c r="A39" s="90"/>
      <c r="B39" s="91"/>
      <c r="C39" s="91"/>
      <c r="D39" s="91"/>
      <c r="E39" s="91"/>
      <c r="F39" s="91"/>
      <c r="G39" s="91"/>
      <c r="H39" s="91"/>
      <c r="I39" s="91"/>
      <c r="J39" s="91"/>
      <c r="K39" s="91"/>
      <c r="L39" s="91"/>
      <c r="M39" s="91"/>
      <c r="N39" s="91"/>
      <c r="O39" s="91"/>
      <c r="P39" s="91"/>
      <c r="Q39" s="91"/>
      <c r="R39" s="91"/>
      <c r="S39" s="91"/>
    </row>
    <row r="40" spans="1:19" x14ac:dyDescent="0.2">
      <c r="A40" s="91"/>
      <c r="B40" s="91"/>
      <c r="C40" s="91"/>
      <c r="D40" s="91"/>
      <c r="E40" s="91"/>
      <c r="F40" s="91"/>
      <c r="G40" s="91"/>
      <c r="H40" s="91"/>
      <c r="I40" s="91"/>
      <c r="J40" s="91"/>
      <c r="K40" s="91"/>
      <c r="L40" s="91"/>
      <c r="M40" s="91"/>
      <c r="N40" s="91"/>
      <c r="O40" s="91"/>
      <c r="P40" s="91"/>
      <c r="Q40" s="91"/>
      <c r="R40" s="91"/>
      <c r="S40" s="91"/>
    </row>
    <row r="41" spans="1:19" x14ac:dyDescent="0.2">
      <c r="C41" s="50"/>
    </row>
    <row r="51" spans="3:3" customFormat="1" x14ac:dyDescent="0.2">
      <c r="C51" s="26"/>
    </row>
    <row r="100" spans="1:10" x14ac:dyDescent="0.2">
      <c r="A100"/>
    </row>
    <row r="101" spans="1:10" x14ac:dyDescent="0.2">
      <c r="A101"/>
      <c r="B101" s="26"/>
      <c r="C101" s="26"/>
      <c r="E101" s="26"/>
      <c r="F101" s="26"/>
      <c r="G101" s="26"/>
      <c r="J101" s="26"/>
    </row>
    <row r="102" spans="1:10" x14ac:dyDescent="0.2">
      <c r="A102"/>
    </row>
    <row r="103" spans="1:10" x14ac:dyDescent="0.2">
      <c r="A103"/>
    </row>
    <row r="104" spans="1:10" x14ac:dyDescent="0.2">
      <c r="A104"/>
    </row>
    <row r="105" spans="1:10" x14ac:dyDescent="0.2">
      <c r="A105"/>
    </row>
    <row r="106" spans="1:10" x14ac:dyDescent="0.2">
      <c r="A106"/>
    </row>
    <row r="107" spans="1:10" x14ac:dyDescent="0.2">
      <c r="A107"/>
    </row>
  </sheetData>
  <mergeCells count="23">
    <mergeCell ref="P4:P5"/>
    <mergeCell ref="Q4:R4"/>
    <mergeCell ref="H4:I4"/>
    <mergeCell ref="J4:J5"/>
    <mergeCell ref="K4:L4"/>
    <mergeCell ref="M4:M5"/>
    <mergeCell ref="N4:O4"/>
    <mergeCell ref="A39:S40"/>
    <mergeCell ref="S4:S5"/>
    <mergeCell ref="A1:P1"/>
    <mergeCell ref="A2:P2"/>
    <mergeCell ref="B3:D3"/>
    <mergeCell ref="E3:G3"/>
    <mergeCell ref="H3:J3"/>
    <mergeCell ref="K3:M3"/>
    <mergeCell ref="N3:P3"/>
    <mergeCell ref="A38:S38"/>
    <mergeCell ref="Q3:S3"/>
    <mergeCell ref="A4:A5"/>
    <mergeCell ref="B4:C4"/>
    <mergeCell ref="D4:D5"/>
    <mergeCell ref="E4:F4"/>
    <mergeCell ref="G4:G5"/>
  </mergeCells>
  <pageMargins left="0.75" right="0.5" top="0.75" bottom="0.5" header="0.5" footer="0.25"/>
  <pageSetup scale="3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S107"/>
  <sheetViews>
    <sheetView showGridLines="0" zoomScaleNormal="100" workbookViewId="0">
      <selection sqref="A1:U1"/>
    </sheetView>
  </sheetViews>
  <sheetFormatPr defaultColWidth="4.7109375" defaultRowHeight="12.75" x14ac:dyDescent="0.2"/>
  <cols>
    <col min="1" max="1" width="10.7109375" style="1" customWidth="1"/>
    <col min="2" max="2" width="9.85546875" customWidth="1"/>
    <col min="3" max="3" width="9.7109375" bestFit="1" customWidth="1"/>
    <col min="4" max="4" width="13.7109375" bestFit="1" customWidth="1"/>
    <col min="5" max="5" width="12.140625" bestFit="1" customWidth="1"/>
    <col min="6" max="6" width="12" bestFit="1" customWidth="1"/>
    <col min="7" max="7" width="13.42578125" bestFit="1" customWidth="1"/>
    <col min="8" max="8" width="10.28515625" bestFit="1" customWidth="1"/>
    <col min="9" max="9" width="8.42578125" bestFit="1" customWidth="1"/>
    <col min="10" max="10" width="12.5703125" bestFit="1" customWidth="1"/>
    <col min="11" max="12" width="12.140625" bestFit="1" customWidth="1"/>
    <col min="13" max="13" width="9.85546875" customWidth="1"/>
    <col min="14" max="14" width="8.85546875" customWidth="1"/>
    <col min="15" max="15" width="10.7109375" customWidth="1"/>
    <col min="16" max="16" width="9.7109375" customWidth="1"/>
    <col min="17" max="17" width="8.85546875" customWidth="1"/>
    <col min="18" max="18" width="10.7109375" customWidth="1"/>
    <col min="19" max="19" width="10.140625" customWidth="1"/>
    <col min="20" max="20" width="8.85546875" bestFit="1" customWidth="1"/>
    <col min="21" max="21" width="8.7109375" customWidth="1"/>
    <col min="22" max="22" width="10.28515625" bestFit="1" customWidth="1"/>
    <col min="23" max="23" width="9.85546875" bestFit="1" customWidth="1"/>
    <col min="24" max="24" width="15" customWidth="1"/>
    <col min="25" max="25" width="12.28515625" bestFit="1" customWidth="1"/>
    <col min="26" max="247" width="8.85546875" customWidth="1"/>
    <col min="248" max="248" width="10.42578125" customWidth="1"/>
    <col min="249" max="249" width="0.5703125" customWidth="1"/>
    <col min="250" max="251" width="8.85546875" bestFit="1" customWidth="1"/>
    <col min="252" max="252" width="8.85546875" customWidth="1"/>
  </cols>
  <sheetData>
    <row r="1" spans="1:253" x14ac:dyDescent="0.2">
      <c r="A1" s="83" t="s">
        <v>424</v>
      </c>
      <c r="B1" s="84"/>
      <c r="C1" s="84"/>
      <c r="D1" s="84"/>
      <c r="E1" s="84"/>
      <c r="F1" s="84"/>
      <c r="G1" s="84"/>
      <c r="H1" s="84"/>
      <c r="I1" s="84"/>
      <c r="J1" s="84"/>
      <c r="K1" s="84"/>
      <c r="L1" s="84"/>
      <c r="M1" s="84"/>
      <c r="N1" s="84"/>
      <c r="O1" s="84"/>
      <c r="P1" s="84"/>
      <c r="Q1" s="84"/>
      <c r="R1" s="84"/>
      <c r="S1" s="84"/>
      <c r="T1" s="84"/>
      <c r="U1" s="84"/>
      <c r="V1" s="73">
        <v>46066</v>
      </c>
    </row>
    <row r="2" spans="1:253" x14ac:dyDescent="0.2">
      <c r="A2" s="83" t="s">
        <v>357</v>
      </c>
      <c r="B2" s="84"/>
      <c r="C2" s="84"/>
      <c r="D2" s="84"/>
      <c r="E2" s="84"/>
      <c r="F2" s="84"/>
      <c r="G2" s="84"/>
      <c r="H2" s="84"/>
      <c r="I2" s="84"/>
      <c r="J2" s="84"/>
      <c r="K2" s="84"/>
      <c r="L2" s="84"/>
      <c r="M2" s="84"/>
      <c r="N2" s="84"/>
      <c r="O2" s="84"/>
      <c r="P2" s="84"/>
      <c r="Q2" s="84"/>
      <c r="R2" s="84"/>
      <c r="S2" s="84"/>
      <c r="T2" s="84"/>
      <c r="U2" s="84"/>
    </row>
    <row r="3" spans="1:253" ht="29.45" customHeight="1" x14ac:dyDescent="0.2">
      <c r="A3" s="28" t="s">
        <v>340</v>
      </c>
      <c r="B3" s="112" t="s">
        <v>358</v>
      </c>
      <c r="C3" s="112"/>
      <c r="D3" s="112"/>
      <c r="E3" s="112"/>
      <c r="F3" s="112"/>
      <c r="G3" s="113"/>
      <c r="H3" s="109" t="s">
        <v>369</v>
      </c>
      <c r="I3" s="109"/>
      <c r="J3" s="109"/>
      <c r="K3" s="109"/>
      <c r="L3" s="110"/>
      <c r="M3" s="109" t="s">
        <v>359</v>
      </c>
      <c r="N3" s="109"/>
      <c r="O3" s="110"/>
      <c r="P3" s="109" t="s">
        <v>360</v>
      </c>
      <c r="Q3" s="109"/>
      <c r="R3" s="110"/>
      <c r="S3" s="109" t="s">
        <v>361</v>
      </c>
      <c r="T3" s="109"/>
      <c r="U3" s="114"/>
      <c r="V3" s="109" t="s">
        <v>346</v>
      </c>
      <c r="W3" s="109"/>
      <c r="X3" s="110"/>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row>
    <row r="4" spans="1:253" ht="14.45" customHeight="1" x14ac:dyDescent="0.2">
      <c r="A4" s="99" t="s">
        <v>50</v>
      </c>
      <c r="B4" s="106" t="s">
        <v>348</v>
      </c>
      <c r="C4" s="106"/>
      <c r="D4" s="111" t="s">
        <v>362</v>
      </c>
      <c r="E4" s="111"/>
      <c r="F4" s="111"/>
      <c r="G4" s="107" t="s">
        <v>144</v>
      </c>
      <c r="H4" s="106" t="s">
        <v>348</v>
      </c>
      <c r="I4" s="106"/>
      <c r="J4" s="111" t="s">
        <v>363</v>
      </c>
      <c r="K4" s="111"/>
      <c r="L4" s="107" t="s">
        <v>144</v>
      </c>
      <c r="M4" s="106" t="s">
        <v>348</v>
      </c>
      <c r="N4" s="106"/>
      <c r="O4" s="107" t="s">
        <v>144</v>
      </c>
      <c r="P4" s="106" t="s">
        <v>348</v>
      </c>
      <c r="Q4" s="106"/>
      <c r="R4" s="107" t="s">
        <v>144</v>
      </c>
      <c r="S4" s="106" t="s">
        <v>348</v>
      </c>
      <c r="T4" s="106"/>
      <c r="U4" s="107" t="s">
        <v>144</v>
      </c>
      <c r="V4" s="106" t="s">
        <v>348</v>
      </c>
      <c r="W4" s="106"/>
      <c r="X4" s="107" t="s">
        <v>144</v>
      </c>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row>
    <row r="5" spans="1:253" x14ac:dyDescent="0.2">
      <c r="A5" s="100"/>
      <c r="B5" s="53" t="s">
        <v>364</v>
      </c>
      <c r="C5" s="54" t="s">
        <v>60</v>
      </c>
      <c r="D5" s="54" t="s">
        <v>153</v>
      </c>
      <c r="E5" s="54" t="s">
        <v>365</v>
      </c>
      <c r="F5" s="54" t="s">
        <v>366</v>
      </c>
      <c r="G5" s="108"/>
      <c r="H5" s="53" t="s">
        <v>364</v>
      </c>
      <c r="I5" s="54" t="s">
        <v>60</v>
      </c>
      <c r="J5" s="54" t="s">
        <v>153</v>
      </c>
      <c r="K5" s="54" t="s">
        <v>365</v>
      </c>
      <c r="L5" s="108"/>
      <c r="M5" s="53" t="s">
        <v>364</v>
      </c>
      <c r="N5" s="54" t="s">
        <v>60</v>
      </c>
      <c r="O5" s="108"/>
      <c r="P5" s="31" t="s">
        <v>364</v>
      </c>
      <c r="Q5" s="32" t="s">
        <v>60</v>
      </c>
      <c r="R5" s="108"/>
      <c r="S5" s="31" t="s">
        <v>364</v>
      </c>
      <c r="T5" s="32" t="s">
        <v>60</v>
      </c>
      <c r="U5" s="108"/>
      <c r="V5" s="53" t="s">
        <v>364</v>
      </c>
      <c r="W5" s="54" t="s">
        <v>60</v>
      </c>
      <c r="X5" s="108"/>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row>
    <row r="6" spans="1:253" x14ac:dyDescent="0.2">
      <c r="A6" s="63" t="s">
        <v>420</v>
      </c>
      <c r="B6" s="33" t="s">
        <v>340</v>
      </c>
      <c r="C6" s="55" t="s">
        <v>340</v>
      </c>
      <c r="D6" s="55"/>
      <c r="E6" s="55"/>
      <c r="F6" s="55"/>
      <c r="G6" s="35" t="s">
        <v>340</v>
      </c>
      <c r="H6" s="34"/>
      <c r="I6" s="34"/>
      <c r="J6" s="34"/>
      <c r="K6" s="34"/>
      <c r="L6" s="35"/>
      <c r="M6" s="34"/>
      <c r="N6" s="34"/>
      <c r="O6" s="35"/>
      <c r="P6" s="34"/>
      <c r="Q6" s="34"/>
      <c r="R6" s="35"/>
      <c r="S6" s="33"/>
      <c r="T6" s="55"/>
      <c r="U6" s="35"/>
      <c r="V6" s="34"/>
      <c r="W6" s="34"/>
      <c r="X6" s="35"/>
    </row>
    <row r="7" spans="1:253" x14ac:dyDescent="0.2">
      <c r="A7" s="64" t="str">
        <f>"Oct "&amp;RIGHT(A6,4)-1</f>
        <v>Oct 2024</v>
      </c>
      <c r="B7" s="36">
        <v>729743</v>
      </c>
      <c r="C7" s="37">
        <v>1248605</v>
      </c>
      <c r="D7" s="37">
        <v>222516662</v>
      </c>
      <c r="E7" s="37">
        <v>0</v>
      </c>
      <c r="F7" s="37" t="s">
        <v>418</v>
      </c>
      <c r="G7" s="38">
        <v>222516662</v>
      </c>
      <c r="H7" s="36">
        <v>0</v>
      </c>
      <c r="I7" s="37">
        <v>0</v>
      </c>
      <c r="J7" s="37">
        <v>0</v>
      </c>
      <c r="K7" s="37">
        <v>0</v>
      </c>
      <c r="L7" s="38">
        <v>0</v>
      </c>
      <c r="M7" s="37" t="s">
        <v>418</v>
      </c>
      <c r="N7" s="37" t="s">
        <v>418</v>
      </c>
      <c r="O7" s="38" t="s">
        <v>418</v>
      </c>
      <c r="P7" s="37" t="s">
        <v>418</v>
      </c>
      <c r="Q7" s="37" t="s">
        <v>418</v>
      </c>
      <c r="R7" s="38" t="s">
        <v>418</v>
      </c>
      <c r="S7" s="36">
        <v>1</v>
      </c>
      <c r="T7" s="37">
        <v>1</v>
      </c>
      <c r="U7" s="38">
        <v>193</v>
      </c>
      <c r="V7" s="37">
        <v>729744</v>
      </c>
      <c r="W7" s="37">
        <v>1248606</v>
      </c>
      <c r="X7" s="38">
        <v>222516855</v>
      </c>
    </row>
    <row r="8" spans="1:253" x14ac:dyDescent="0.2">
      <c r="A8" s="64" t="str">
        <f>"Nov "&amp;RIGHT(A6,4)-1</f>
        <v>Nov 2024</v>
      </c>
      <c r="B8" s="36">
        <v>733086</v>
      </c>
      <c r="C8" s="37">
        <v>1254186</v>
      </c>
      <c r="D8" s="37">
        <v>237157968</v>
      </c>
      <c r="E8" s="37">
        <v>0</v>
      </c>
      <c r="F8" s="37" t="s">
        <v>418</v>
      </c>
      <c r="G8" s="38">
        <v>237157968</v>
      </c>
      <c r="H8" s="36">
        <v>0</v>
      </c>
      <c r="I8" s="37">
        <v>0</v>
      </c>
      <c r="J8" s="37">
        <v>0</v>
      </c>
      <c r="K8" s="37">
        <v>0</v>
      </c>
      <c r="L8" s="38">
        <v>0</v>
      </c>
      <c r="M8" s="37" t="s">
        <v>418</v>
      </c>
      <c r="N8" s="37" t="s">
        <v>418</v>
      </c>
      <c r="O8" s="38" t="s">
        <v>418</v>
      </c>
      <c r="P8" s="37" t="s">
        <v>418</v>
      </c>
      <c r="Q8" s="37" t="s">
        <v>418</v>
      </c>
      <c r="R8" s="38" t="s">
        <v>418</v>
      </c>
      <c r="S8" s="36">
        <v>0</v>
      </c>
      <c r="T8" s="37">
        <v>0</v>
      </c>
      <c r="U8" s="38">
        <v>0</v>
      </c>
      <c r="V8" s="37">
        <v>733086</v>
      </c>
      <c r="W8" s="37">
        <v>1254186</v>
      </c>
      <c r="X8" s="38">
        <v>237157968</v>
      </c>
    </row>
    <row r="9" spans="1:253" x14ac:dyDescent="0.2">
      <c r="A9" s="64" t="str">
        <f>"Dec "&amp;RIGHT(A6,4)-1</f>
        <v>Dec 2024</v>
      </c>
      <c r="B9" s="36">
        <v>731278</v>
      </c>
      <c r="C9" s="37">
        <v>1252082</v>
      </c>
      <c r="D9" s="37">
        <v>238697458</v>
      </c>
      <c r="E9" s="37">
        <v>0</v>
      </c>
      <c r="F9" s="37" t="s">
        <v>418</v>
      </c>
      <c r="G9" s="38">
        <v>238697458</v>
      </c>
      <c r="H9" s="36">
        <v>0</v>
      </c>
      <c r="I9" s="37">
        <v>0</v>
      </c>
      <c r="J9" s="37">
        <v>0</v>
      </c>
      <c r="K9" s="37">
        <v>0</v>
      </c>
      <c r="L9" s="38">
        <v>0</v>
      </c>
      <c r="M9" s="37" t="s">
        <v>418</v>
      </c>
      <c r="N9" s="37" t="s">
        <v>418</v>
      </c>
      <c r="O9" s="38" t="s">
        <v>418</v>
      </c>
      <c r="P9" s="37" t="s">
        <v>418</v>
      </c>
      <c r="Q9" s="37" t="s">
        <v>418</v>
      </c>
      <c r="R9" s="38" t="s">
        <v>418</v>
      </c>
      <c r="S9" s="36">
        <v>3</v>
      </c>
      <c r="T9" s="37">
        <v>5</v>
      </c>
      <c r="U9" s="38">
        <v>505</v>
      </c>
      <c r="V9" s="37">
        <v>731281</v>
      </c>
      <c r="W9" s="37">
        <v>1252087</v>
      </c>
      <c r="X9" s="38">
        <v>238697963</v>
      </c>
    </row>
    <row r="10" spans="1:253" x14ac:dyDescent="0.2">
      <c r="A10" s="64" t="str">
        <f>"Jan "&amp;RIGHT(A6,4)</f>
        <v>Jan 2025</v>
      </c>
      <c r="B10" s="36">
        <v>726934</v>
      </c>
      <c r="C10" s="37">
        <v>1243393</v>
      </c>
      <c r="D10" s="37">
        <v>238278472</v>
      </c>
      <c r="E10" s="37">
        <v>0</v>
      </c>
      <c r="F10" s="37" t="s">
        <v>418</v>
      </c>
      <c r="G10" s="38">
        <v>238278472</v>
      </c>
      <c r="H10" s="36">
        <v>0</v>
      </c>
      <c r="I10" s="37">
        <v>0</v>
      </c>
      <c r="J10" s="37">
        <v>0</v>
      </c>
      <c r="K10" s="37">
        <v>0</v>
      </c>
      <c r="L10" s="38">
        <v>0</v>
      </c>
      <c r="M10" s="37" t="s">
        <v>418</v>
      </c>
      <c r="N10" s="37" t="s">
        <v>418</v>
      </c>
      <c r="O10" s="38" t="s">
        <v>418</v>
      </c>
      <c r="P10" s="37" t="s">
        <v>418</v>
      </c>
      <c r="Q10" s="37" t="s">
        <v>418</v>
      </c>
      <c r="R10" s="38" t="s">
        <v>418</v>
      </c>
      <c r="S10" s="36">
        <v>0</v>
      </c>
      <c r="T10" s="37">
        <v>0</v>
      </c>
      <c r="U10" s="38">
        <v>0</v>
      </c>
      <c r="V10" s="37">
        <v>726934</v>
      </c>
      <c r="W10" s="37">
        <v>1243393</v>
      </c>
      <c r="X10" s="38">
        <v>238278472</v>
      </c>
    </row>
    <row r="11" spans="1:253" s="56" customFormat="1" ht="15" x14ac:dyDescent="0.25">
      <c r="A11" s="64" t="str">
        <f>"Feb "&amp;RIGHT(A6,4)</f>
        <v>Feb 2025</v>
      </c>
      <c r="B11" s="36">
        <v>726170</v>
      </c>
      <c r="C11" s="37">
        <v>1240941</v>
      </c>
      <c r="D11" s="37">
        <v>237990426</v>
      </c>
      <c r="E11" s="37">
        <v>0</v>
      </c>
      <c r="F11" s="37" t="s">
        <v>418</v>
      </c>
      <c r="G11" s="38">
        <v>237990426</v>
      </c>
      <c r="H11" s="36">
        <v>0</v>
      </c>
      <c r="I11" s="37">
        <v>0</v>
      </c>
      <c r="J11" s="37">
        <v>0</v>
      </c>
      <c r="K11" s="37">
        <v>0</v>
      </c>
      <c r="L11" s="38">
        <v>0</v>
      </c>
      <c r="M11" s="37" t="s">
        <v>418</v>
      </c>
      <c r="N11" s="37" t="s">
        <v>418</v>
      </c>
      <c r="O11" s="38" t="s">
        <v>418</v>
      </c>
      <c r="P11" s="37" t="s">
        <v>418</v>
      </c>
      <c r="Q11" s="37" t="s">
        <v>418</v>
      </c>
      <c r="R11" s="38" t="s">
        <v>418</v>
      </c>
      <c r="S11" s="36">
        <v>1</v>
      </c>
      <c r="T11" s="37">
        <v>3</v>
      </c>
      <c r="U11" s="38">
        <v>551</v>
      </c>
      <c r="V11" s="37">
        <v>726171</v>
      </c>
      <c r="W11" s="37">
        <v>1240944</v>
      </c>
      <c r="X11" s="38">
        <v>237990977</v>
      </c>
    </row>
    <row r="12" spans="1:253" s="56" customFormat="1" ht="15" x14ac:dyDescent="0.25">
      <c r="A12" s="64" t="str">
        <f>"Mar "&amp;RIGHT(A6,4)</f>
        <v>Mar 2025</v>
      </c>
      <c r="B12" s="36">
        <v>728056</v>
      </c>
      <c r="C12" s="37">
        <v>1244081</v>
      </c>
      <c r="D12" s="37">
        <v>240122743</v>
      </c>
      <c r="E12" s="37">
        <v>0</v>
      </c>
      <c r="F12" s="37" t="s">
        <v>418</v>
      </c>
      <c r="G12" s="38">
        <v>240122743</v>
      </c>
      <c r="H12" s="36">
        <v>0</v>
      </c>
      <c r="I12" s="37">
        <v>0</v>
      </c>
      <c r="J12" s="37">
        <v>0</v>
      </c>
      <c r="K12" s="37">
        <v>0</v>
      </c>
      <c r="L12" s="38">
        <v>0</v>
      </c>
      <c r="M12" s="37" t="s">
        <v>418</v>
      </c>
      <c r="N12" s="37" t="s">
        <v>418</v>
      </c>
      <c r="O12" s="38" t="s">
        <v>418</v>
      </c>
      <c r="P12" s="37" t="s">
        <v>418</v>
      </c>
      <c r="Q12" s="37" t="s">
        <v>418</v>
      </c>
      <c r="R12" s="38" t="s">
        <v>418</v>
      </c>
      <c r="S12" s="36">
        <v>0</v>
      </c>
      <c r="T12" s="37">
        <v>0</v>
      </c>
      <c r="U12" s="38">
        <v>0</v>
      </c>
      <c r="V12" s="37">
        <v>728056</v>
      </c>
      <c r="W12" s="37">
        <v>1244081</v>
      </c>
      <c r="X12" s="38">
        <v>240122743</v>
      </c>
    </row>
    <row r="13" spans="1:253" s="56" customFormat="1" ht="15" x14ac:dyDescent="0.25">
      <c r="A13" s="64" t="str">
        <f>"Apr "&amp;RIGHT(A6,4)</f>
        <v>Apr 2025</v>
      </c>
      <c r="B13" s="36">
        <v>726587</v>
      </c>
      <c r="C13" s="37">
        <v>1239622</v>
      </c>
      <c r="D13" s="37">
        <v>238650498</v>
      </c>
      <c r="E13" s="37">
        <v>0</v>
      </c>
      <c r="F13" s="37" t="s">
        <v>418</v>
      </c>
      <c r="G13" s="38">
        <v>238650498</v>
      </c>
      <c r="H13" s="36">
        <v>0</v>
      </c>
      <c r="I13" s="37">
        <v>0</v>
      </c>
      <c r="J13" s="37">
        <v>0</v>
      </c>
      <c r="K13" s="37">
        <v>0</v>
      </c>
      <c r="L13" s="38">
        <v>0</v>
      </c>
      <c r="M13" s="37" t="s">
        <v>418</v>
      </c>
      <c r="N13" s="37" t="s">
        <v>418</v>
      </c>
      <c r="O13" s="38" t="s">
        <v>418</v>
      </c>
      <c r="P13" s="37" t="s">
        <v>418</v>
      </c>
      <c r="Q13" s="37" t="s">
        <v>418</v>
      </c>
      <c r="R13" s="38" t="s">
        <v>418</v>
      </c>
      <c r="S13" s="36">
        <v>2</v>
      </c>
      <c r="T13" s="37">
        <v>5</v>
      </c>
      <c r="U13" s="38">
        <v>484</v>
      </c>
      <c r="V13" s="37">
        <v>726589</v>
      </c>
      <c r="W13" s="37">
        <v>1239627</v>
      </c>
      <c r="X13" s="38">
        <v>238650982</v>
      </c>
    </row>
    <row r="14" spans="1:253" s="56" customFormat="1" ht="15" x14ac:dyDescent="0.25">
      <c r="A14" s="64" t="str">
        <f>"May "&amp;RIGHT(A6,4)</f>
        <v>May 2025</v>
      </c>
      <c r="B14" s="36">
        <v>732805</v>
      </c>
      <c r="C14" s="37">
        <v>1251506</v>
      </c>
      <c r="D14" s="37">
        <v>231381809</v>
      </c>
      <c r="E14" s="37">
        <v>0</v>
      </c>
      <c r="F14" s="37" t="s">
        <v>418</v>
      </c>
      <c r="G14" s="38">
        <v>231381809</v>
      </c>
      <c r="H14" s="36">
        <v>0</v>
      </c>
      <c r="I14" s="37">
        <v>0</v>
      </c>
      <c r="J14" s="37">
        <v>0</v>
      </c>
      <c r="K14" s="37">
        <v>0</v>
      </c>
      <c r="L14" s="38">
        <v>0</v>
      </c>
      <c r="M14" s="37" t="s">
        <v>418</v>
      </c>
      <c r="N14" s="37" t="s">
        <v>418</v>
      </c>
      <c r="O14" s="38" t="s">
        <v>418</v>
      </c>
      <c r="P14" s="37" t="s">
        <v>418</v>
      </c>
      <c r="Q14" s="37" t="s">
        <v>418</v>
      </c>
      <c r="R14" s="38" t="s">
        <v>418</v>
      </c>
      <c r="S14" s="36">
        <v>1</v>
      </c>
      <c r="T14" s="37">
        <v>3</v>
      </c>
      <c r="U14" s="38">
        <v>260</v>
      </c>
      <c r="V14" s="37">
        <v>732806</v>
      </c>
      <c r="W14" s="37">
        <v>1251509</v>
      </c>
      <c r="X14" s="38">
        <v>231382069</v>
      </c>
    </row>
    <row r="15" spans="1:253" s="56" customFormat="1" ht="15" x14ac:dyDescent="0.25">
      <c r="A15" s="64" t="str">
        <f>"Jun "&amp;RIGHT(A6,4)</f>
        <v>Jun 2025</v>
      </c>
      <c r="B15" s="36">
        <v>729833</v>
      </c>
      <c r="C15" s="37">
        <v>1245418</v>
      </c>
      <c r="D15" s="37">
        <v>245022614</v>
      </c>
      <c r="E15" s="37">
        <v>0</v>
      </c>
      <c r="F15" s="37" t="s">
        <v>418</v>
      </c>
      <c r="G15" s="38">
        <v>245022614</v>
      </c>
      <c r="H15" s="36">
        <v>0</v>
      </c>
      <c r="I15" s="37">
        <v>0</v>
      </c>
      <c r="J15" s="37">
        <v>0</v>
      </c>
      <c r="K15" s="37">
        <v>0</v>
      </c>
      <c r="L15" s="38">
        <v>0</v>
      </c>
      <c r="M15" s="37" t="s">
        <v>418</v>
      </c>
      <c r="N15" s="37" t="s">
        <v>418</v>
      </c>
      <c r="O15" s="38" t="s">
        <v>418</v>
      </c>
      <c r="P15" s="37" t="s">
        <v>418</v>
      </c>
      <c r="Q15" s="37" t="s">
        <v>418</v>
      </c>
      <c r="R15" s="38" t="s">
        <v>418</v>
      </c>
      <c r="S15" s="36">
        <v>0</v>
      </c>
      <c r="T15" s="37">
        <v>0</v>
      </c>
      <c r="U15" s="38">
        <v>0</v>
      </c>
      <c r="V15" s="37">
        <v>729833</v>
      </c>
      <c r="W15" s="37">
        <v>1245418</v>
      </c>
      <c r="X15" s="38">
        <v>245022614</v>
      </c>
    </row>
    <row r="16" spans="1:253" s="56" customFormat="1" ht="15" x14ac:dyDescent="0.25">
      <c r="A16" s="64" t="str">
        <f>"Jul "&amp;RIGHT(A6,4)</f>
        <v>Jul 2025</v>
      </c>
      <c r="B16" s="36">
        <v>727544</v>
      </c>
      <c r="C16" s="37">
        <v>1240276</v>
      </c>
      <c r="D16" s="37">
        <v>240913368</v>
      </c>
      <c r="E16" s="37">
        <v>0</v>
      </c>
      <c r="F16" s="37" t="s">
        <v>418</v>
      </c>
      <c r="G16" s="38">
        <v>240913368</v>
      </c>
      <c r="H16" s="36">
        <v>0</v>
      </c>
      <c r="I16" s="37">
        <v>0</v>
      </c>
      <c r="J16" s="37">
        <v>0</v>
      </c>
      <c r="K16" s="37">
        <v>0</v>
      </c>
      <c r="L16" s="38">
        <v>0</v>
      </c>
      <c r="M16" s="37" t="s">
        <v>418</v>
      </c>
      <c r="N16" s="37" t="s">
        <v>418</v>
      </c>
      <c r="O16" s="38" t="s">
        <v>418</v>
      </c>
      <c r="P16" s="37" t="s">
        <v>418</v>
      </c>
      <c r="Q16" s="37" t="s">
        <v>418</v>
      </c>
      <c r="R16" s="38" t="s">
        <v>418</v>
      </c>
      <c r="S16" s="36">
        <v>2</v>
      </c>
      <c r="T16" s="37">
        <v>4</v>
      </c>
      <c r="U16" s="38">
        <v>664</v>
      </c>
      <c r="V16" s="37">
        <v>727546</v>
      </c>
      <c r="W16" s="37">
        <v>1240280</v>
      </c>
      <c r="X16" s="38">
        <v>240914032</v>
      </c>
    </row>
    <row r="17" spans="1:253" s="56" customFormat="1" ht="15" x14ac:dyDescent="0.25">
      <c r="A17" s="64" t="str">
        <f>"Aug "&amp;RIGHT(A6,4)</f>
        <v>Aug 2025</v>
      </c>
      <c r="B17" s="36">
        <v>727081</v>
      </c>
      <c r="C17" s="37">
        <v>1238698</v>
      </c>
      <c r="D17" s="37">
        <v>239810712</v>
      </c>
      <c r="E17" s="37">
        <v>0</v>
      </c>
      <c r="F17" s="37" t="s">
        <v>418</v>
      </c>
      <c r="G17" s="38">
        <v>239810712</v>
      </c>
      <c r="H17" s="36">
        <v>0</v>
      </c>
      <c r="I17" s="37">
        <v>0</v>
      </c>
      <c r="J17" s="37">
        <v>0</v>
      </c>
      <c r="K17" s="37">
        <v>0</v>
      </c>
      <c r="L17" s="38">
        <v>0</v>
      </c>
      <c r="M17" s="37" t="s">
        <v>418</v>
      </c>
      <c r="N17" s="37" t="s">
        <v>418</v>
      </c>
      <c r="O17" s="38" t="s">
        <v>418</v>
      </c>
      <c r="P17" s="37" t="s">
        <v>418</v>
      </c>
      <c r="Q17" s="37" t="s">
        <v>418</v>
      </c>
      <c r="R17" s="38" t="s">
        <v>418</v>
      </c>
      <c r="S17" s="36">
        <v>1</v>
      </c>
      <c r="T17" s="37">
        <v>5</v>
      </c>
      <c r="U17" s="38">
        <v>381</v>
      </c>
      <c r="V17" s="37">
        <v>727082</v>
      </c>
      <c r="W17" s="37">
        <v>1238703</v>
      </c>
      <c r="X17" s="38">
        <v>239811093</v>
      </c>
    </row>
    <row r="18" spans="1:253" s="56" customFormat="1" ht="15" x14ac:dyDescent="0.25">
      <c r="A18" s="65" t="str">
        <f>"Sep "&amp;RIGHT(A6,4)</f>
        <v>Sep 2025</v>
      </c>
      <c r="B18" s="47">
        <v>738219</v>
      </c>
      <c r="C18" s="48">
        <v>1260977</v>
      </c>
      <c r="D18" s="48">
        <v>333650068</v>
      </c>
      <c r="E18" s="48">
        <v>0</v>
      </c>
      <c r="F18" s="48" t="s">
        <v>418</v>
      </c>
      <c r="G18" s="39">
        <v>333650068</v>
      </c>
      <c r="H18" s="36">
        <v>5144</v>
      </c>
      <c r="I18" s="37">
        <v>9412</v>
      </c>
      <c r="J18" s="37">
        <v>428269</v>
      </c>
      <c r="K18" s="37">
        <v>0</v>
      </c>
      <c r="L18" s="39">
        <v>428269</v>
      </c>
      <c r="M18" s="37" t="s">
        <v>418</v>
      </c>
      <c r="N18" s="37" t="s">
        <v>418</v>
      </c>
      <c r="O18" s="38" t="s">
        <v>418</v>
      </c>
      <c r="P18" s="37" t="s">
        <v>418</v>
      </c>
      <c r="Q18" s="37" t="s">
        <v>418</v>
      </c>
      <c r="R18" s="38" t="s">
        <v>418</v>
      </c>
      <c r="S18" s="47">
        <v>1</v>
      </c>
      <c r="T18" s="48">
        <v>1</v>
      </c>
      <c r="U18" s="39">
        <v>79</v>
      </c>
      <c r="V18" s="48">
        <v>738220</v>
      </c>
      <c r="W18" s="48">
        <v>1260978</v>
      </c>
      <c r="X18" s="39">
        <v>334078416</v>
      </c>
    </row>
    <row r="19" spans="1:253" x14ac:dyDescent="0.2">
      <c r="A19" s="40" t="s">
        <v>55</v>
      </c>
      <c r="B19" s="41">
        <v>729778</v>
      </c>
      <c r="C19" s="41">
        <v>1246648.75</v>
      </c>
      <c r="D19" s="41">
        <v>2944192798</v>
      </c>
      <c r="E19" s="41">
        <v>0</v>
      </c>
      <c r="F19" s="41" t="s">
        <v>418</v>
      </c>
      <c r="G19" s="41">
        <v>2944192798</v>
      </c>
      <c r="H19" s="41">
        <v>428.66669999999999</v>
      </c>
      <c r="I19" s="41">
        <v>784.33330000000001</v>
      </c>
      <c r="J19" s="41">
        <v>428269</v>
      </c>
      <c r="K19" s="41">
        <v>0</v>
      </c>
      <c r="L19" s="41">
        <v>428269</v>
      </c>
      <c r="M19" s="41" t="s">
        <v>418</v>
      </c>
      <c r="N19" s="41" t="s">
        <v>418</v>
      </c>
      <c r="O19" s="41" t="s">
        <v>418</v>
      </c>
      <c r="P19" s="41" t="s">
        <v>418</v>
      </c>
      <c r="Q19" s="41" t="s">
        <v>418</v>
      </c>
      <c r="R19" s="41" t="s">
        <v>418</v>
      </c>
      <c r="S19" s="41">
        <v>1</v>
      </c>
      <c r="T19" s="41">
        <v>2.25</v>
      </c>
      <c r="U19" s="41">
        <v>3117</v>
      </c>
      <c r="V19" s="49">
        <v>729779</v>
      </c>
      <c r="W19" s="49">
        <v>1246651</v>
      </c>
      <c r="X19" s="57">
        <v>2944624184</v>
      </c>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row>
    <row r="20" spans="1:253" x14ac:dyDescent="0.2">
      <c r="A20" s="14" t="s">
        <v>421</v>
      </c>
      <c r="B20" s="49">
        <v>731414.5</v>
      </c>
      <c r="C20" s="49">
        <v>1251395.5</v>
      </c>
      <c r="D20" s="49">
        <v>459674630</v>
      </c>
      <c r="E20" s="49">
        <v>0</v>
      </c>
      <c r="F20" s="49" t="s">
        <v>418</v>
      </c>
      <c r="G20" s="43">
        <v>459674630</v>
      </c>
      <c r="H20" s="49">
        <v>0</v>
      </c>
      <c r="I20" s="49">
        <v>0</v>
      </c>
      <c r="J20" s="43">
        <v>0</v>
      </c>
      <c r="K20" s="43">
        <v>0</v>
      </c>
      <c r="L20" s="43">
        <v>0</v>
      </c>
      <c r="M20" s="43" t="s">
        <v>418</v>
      </c>
      <c r="N20" s="43" t="s">
        <v>418</v>
      </c>
      <c r="O20" s="43" t="s">
        <v>418</v>
      </c>
      <c r="P20" s="43" t="s">
        <v>418</v>
      </c>
      <c r="Q20" s="43" t="s">
        <v>418</v>
      </c>
      <c r="R20" s="43" t="s">
        <v>418</v>
      </c>
      <c r="S20" s="43">
        <v>0.5</v>
      </c>
      <c r="T20" s="43">
        <v>0.5</v>
      </c>
      <c r="U20" s="43">
        <v>193</v>
      </c>
      <c r="V20" s="43">
        <v>731415</v>
      </c>
      <c r="W20" s="43">
        <v>1251396</v>
      </c>
      <c r="X20" s="58">
        <v>459674823</v>
      </c>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row>
    <row r="21" spans="1:253" s="56" customFormat="1" ht="15" x14ac:dyDescent="0.25">
      <c r="A21" s="3" t="str">
        <f>"FY "&amp;RIGHT(A6,4)+1</f>
        <v>FY 2026</v>
      </c>
      <c r="B21" s="44"/>
      <c r="C21" s="45"/>
      <c r="D21" s="45"/>
      <c r="E21" s="45"/>
      <c r="F21" s="45"/>
      <c r="G21" s="46"/>
      <c r="H21" s="45"/>
      <c r="I21" s="45"/>
      <c r="J21" s="45"/>
      <c r="K21" s="45"/>
      <c r="L21" s="38" t="s">
        <v>340</v>
      </c>
      <c r="M21" s="45"/>
      <c r="N21" s="45"/>
      <c r="O21" s="46"/>
      <c r="P21" s="45"/>
      <c r="Q21" s="45"/>
      <c r="R21" s="46"/>
      <c r="S21" s="44"/>
      <c r="T21" s="45"/>
      <c r="U21" s="46"/>
      <c r="V21" s="37"/>
      <c r="W21" s="37"/>
      <c r="X21" s="38"/>
    </row>
    <row r="22" spans="1:253" s="56" customFormat="1" ht="15" x14ac:dyDescent="0.25">
      <c r="A22" s="2" t="str">
        <f>"Oct "&amp;RIGHT(A6,4)</f>
        <v>Oct 2025</v>
      </c>
      <c r="B22" s="36">
        <v>727619</v>
      </c>
      <c r="C22" s="37">
        <v>1238201</v>
      </c>
      <c r="D22" s="37">
        <v>219419829</v>
      </c>
      <c r="E22" s="37">
        <v>0</v>
      </c>
      <c r="F22" s="37" t="s">
        <v>418</v>
      </c>
      <c r="G22" s="37">
        <v>219419829</v>
      </c>
      <c r="H22" s="36">
        <v>0</v>
      </c>
      <c r="I22" s="37">
        <v>0</v>
      </c>
      <c r="J22" s="37">
        <v>0</v>
      </c>
      <c r="K22" s="37">
        <v>0</v>
      </c>
      <c r="L22" s="38">
        <v>0</v>
      </c>
      <c r="M22" s="36" t="s">
        <v>418</v>
      </c>
      <c r="N22" s="37" t="s">
        <v>418</v>
      </c>
      <c r="O22" s="37" t="s">
        <v>418</v>
      </c>
      <c r="P22" s="36" t="s">
        <v>418</v>
      </c>
      <c r="Q22" s="37" t="s">
        <v>418</v>
      </c>
      <c r="R22" s="37" t="s">
        <v>418</v>
      </c>
      <c r="S22" s="36">
        <v>0</v>
      </c>
      <c r="T22" s="37">
        <v>0</v>
      </c>
      <c r="U22" s="38">
        <v>0</v>
      </c>
      <c r="V22" s="37">
        <v>727619</v>
      </c>
      <c r="W22" s="37">
        <v>1238201</v>
      </c>
      <c r="X22" s="38">
        <v>219419829</v>
      </c>
      <c r="Y22" s="59" t="s">
        <v>340</v>
      </c>
    </row>
    <row r="23" spans="1:253" s="56" customFormat="1" ht="15" x14ac:dyDescent="0.25">
      <c r="A23" s="2" t="str">
        <f>"Nov "&amp;RIGHT(A6,4)</f>
        <v>Nov 2025</v>
      </c>
      <c r="B23" s="36">
        <v>724939</v>
      </c>
      <c r="C23" s="37">
        <v>1239890</v>
      </c>
      <c r="D23" s="37">
        <v>207105335</v>
      </c>
      <c r="E23" s="37">
        <v>0</v>
      </c>
      <c r="F23" s="37" t="s">
        <v>418</v>
      </c>
      <c r="G23" s="37">
        <v>207105335</v>
      </c>
      <c r="H23" s="36">
        <v>0</v>
      </c>
      <c r="I23" s="37">
        <v>0</v>
      </c>
      <c r="J23" s="37">
        <v>0</v>
      </c>
      <c r="K23" s="37">
        <v>0</v>
      </c>
      <c r="L23" s="38">
        <v>0</v>
      </c>
      <c r="M23" s="36" t="s">
        <v>418</v>
      </c>
      <c r="N23" s="37" t="s">
        <v>418</v>
      </c>
      <c r="O23" s="37" t="s">
        <v>418</v>
      </c>
      <c r="P23" s="36" t="s">
        <v>418</v>
      </c>
      <c r="Q23" s="37" t="s">
        <v>418</v>
      </c>
      <c r="R23" s="37" t="s">
        <v>418</v>
      </c>
      <c r="S23" s="36">
        <v>0</v>
      </c>
      <c r="T23" s="37">
        <v>0</v>
      </c>
      <c r="U23" s="38">
        <v>0</v>
      </c>
      <c r="V23" s="37">
        <v>724939</v>
      </c>
      <c r="W23" s="37">
        <v>1239890</v>
      </c>
      <c r="X23" s="38">
        <v>207105335</v>
      </c>
    </row>
    <row r="24" spans="1:253" s="56" customFormat="1" ht="15" x14ac:dyDescent="0.25">
      <c r="A24" s="2" t="str">
        <f>"Dec "&amp;RIGHT(A6,4)</f>
        <v>Dec 2025</v>
      </c>
      <c r="B24" s="36" t="s">
        <v>418</v>
      </c>
      <c r="C24" s="37" t="s">
        <v>418</v>
      </c>
      <c r="D24" s="37" t="s">
        <v>418</v>
      </c>
      <c r="E24" s="37" t="s">
        <v>418</v>
      </c>
      <c r="F24" s="37" t="s">
        <v>418</v>
      </c>
      <c r="G24" s="37" t="s">
        <v>418</v>
      </c>
      <c r="H24" s="36" t="s">
        <v>418</v>
      </c>
      <c r="I24" s="37" t="s">
        <v>418</v>
      </c>
      <c r="J24" s="37" t="s">
        <v>418</v>
      </c>
      <c r="K24" s="37" t="s">
        <v>418</v>
      </c>
      <c r="L24" s="38" t="s">
        <v>418</v>
      </c>
      <c r="M24" s="36" t="s">
        <v>418</v>
      </c>
      <c r="N24" s="37" t="s">
        <v>418</v>
      </c>
      <c r="O24" s="37" t="s">
        <v>418</v>
      </c>
      <c r="P24" s="36" t="s">
        <v>418</v>
      </c>
      <c r="Q24" s="37" t="s">
        <v>418</v>
      </c>
      <c r="R24" s="37" t="s">
        <v>418</v>
      </c>
      <c r="S24" s="36" t="s">
        <v>418</v>
      </c>
      <c r="T24" s="37" t="s">
        <v>418</v>
      </c>
      <c r="U24" s="38" t="s">
        <v>418</v>
      </c>
      <c r="V24" s="37" t="s">
        <v>418</v>
      </c>
      <c r="W24" s="37" t="s">
        <v>418</v>
      </c>
      <c r="X24" s="38" t="s">
        <v>418</v>
      </c>
    </row>
    <row r="25" spans="1:253" s="56" customFormat="1" ht="15" x14ac:dyDescent="0.25">
      <c r="A25" s="2" t="str">
        <f>"Jan "&amp;RIGHT(A6,4)+1</f>
        <v>Jan 2026</v>
      </c>
      <c r="B25" s="36" t="s">
        <v>418</v>
      </c>
      <c r="C25" s="37" t="s">
        <v>418</v>
      </c>
      <c r="D25" s="37" t="s">
        <v>418</v>
      </c>
      <c r="E25" s="37" t="s">
        <v>418</v>
      </c>
      <c r="F25" s="37" t="s">
        <v>418</v>
      </c>
      <c r="G25" s="37" t="s">
        <v>418</v>
      </c>
      <c r="H25" s="36" t="s">
        <v>418</v>
      </c>
      <c r="I25" s="37" t="s">
        <v>418</v>
      </c>
      <c r="J25" s="37" t="s">
        <v>418</v>
      </c>
      <c r="K25" s="37" t="s">
        <v>418</v>
      </c>
      <c r="L25" s="38" t="s">
        <v>418</v>
      </c>
      <c r="M25" s="36" t="s">
        <v>418</v>
      </c>
      <c r="N25" s="37" t="s">
        <v>418</v>
      </c>
      <c r="O25" s="37" t="s">
        <v>418</v>
      </c>
      <c r="P25" s="36" t="s">
        <v>418</v>
      </c>
      <c r="Q25" s="37" t="s">
        <v>418</v>
      </c>
      <c r="R25" s="37" t="s">
        <v>418</v>
      </c>
      <c r="S25" s="36" t="s">
        <v>418</v>
      </c>
      <c r="T25" s="37" t="s">
        <v>418</v>
      </c>
      <c r="U25" s="38" t="s">
        <v>418</v>
      </c>
      <c r="V25" s="37" t="s">
        <v>418</v>
      </c>
      <c r="W25" s="37" t="s">
        <v>418</v>
      </c>
      <c r="X25" s="38" t="s">
        <v>418</v>
      </c>
    </row>
    <row r="26" spans="1:253" s="56" customFormat="1" ht="15" x14ac:dyDescent="0.25">
      <c r="A26" s="2" t="str">
        <f>"Feb "&amp;RIGHT(A6,4)+1</f>
        <v>Feb 2026</v>
      </c>
      <c r="B26" s="36" t="s">
        <v>418</v>
      </c>
      <c r="C26" s="37" t="s">
        <v>418</v>
      </c>
      <c r="D26" s="37" t="s">
        <v>418</v>
      </c>
      <c r="E26" s="37" t="s">
        <v>418</v>
      </c>
      <c r="F26" s="37" t="s">
        <v>418</v>
      </c>
      <c r="G26" s="37" t="s">
        <v>418</v>
      </c>
      <c r="H26" s="36" t="s">
        <v>418</v>
      </c>
      <c r="I26" s="37" t="s">
        <v>418</v>
      </c>
      <c r="J26" s="37" t="s">
        <v>418</v>
      </c>
      <c r="K26" s="37" t="s">
        <v>418</v>
      </c>
      <c r="L26" s="38" t="s">
        <v>418</v>
      </c>
      <c r="M26" s="36" t="s">
        <v>418</v>
      </c>
      <c r="N26" s="37" t="s">
        <v>418</v>
      </c>
      <c r="O26" s="37" t="s">
        <v>418</v>
      </c>
      <c r="P26" s="36" t="s">
        <v>418</v>
      </c>
      <c r="Q26" s="37" t="s">
        <v>418</v>
      </c>
      <c r="R26" s="37" t="s">
        <v>418</v>
      </c>
      <c r="S26" s="36" t="s">
        <v>418</v>
      </c>
      <c r="T26" s="37" t="s">
        <v>418</v>
      </c>
      <c r="U26" s="38" t="s">
        <v>418</v>
      </c>
      <c r="V26" s="37" t="s">
        <v>418</v>
      </c>
      <c r="W26" s="37" t="s">
        <v>418</v>
      </c>
      <c r="X26" s="38" t="s">
        <v>418</v>
      </c>
    </row>
    <row r="27" spans="1:253" s="56" customFormat="1" ht="15" x14ac:dyDescent="0.25">
      <c r="A27" s="2" t="str">
        <f>"Mar "&amp;RIGHT(A6,4)+1</f>
        <v>Mar 2026</v>
      </c>
      <c r="B27" s="36" t="s">
        <v>418</v>
      </c>
      <c r="C27" s="37" t="s">
        <v>418</v>
      </c>
      <c r="D27" s="37" t="s">
        <v>418</v>
      </c>
      <c r="E27" s="37" t="s">
        <v>418</v>
      </c>
      <c r="F27" s="37" t="s">
        <v>418</v>
      </c>
      <c r="G27" s="37" t="s">
        <v>418</v>
      </c>
      <c r="H27" s="36" t="s">
        <v>418</v>
      </c>
      <c r="I27" s="37" t="s">
        <v>418</v>
      </c>
      <c r="J27" s="37" t="s">
        <v>418</v>
      </c>
      <c r="K27" s="37" t="s">
        <v>418</v>
      </c>
      <c r="L27" s="38" t="s">
        <v>418</v>
      </c>
      <c r="M27" s="36" t="s">
        <v>418</v>
      </c>
      <c r="N27" s="37" t="s">
        <v>418</v>
      </c>
      <c r="O27" s="37" t="s">
        <v>418</v>
      </c>
      <c r="P27" s="36" t="s">
        <v>418</v>
      </c>
      <c r="Q27" s="37" t="s">
        <v>418</v>
      </c>
      <c r="R27" s="37" t="s">
        <v>418</v>
      </c>
      <c r="S27" s="36" t="s">
        <v>418</v>
      </c>
      <c r="T27" s="37" t="s">
        <v>418</v>
      </c>
      <c r="U27" s="38" t="s">
        <v>418</v>
      </c>
      <c r="V27" s="37" t="s">
        <v>418</v>
      </c>
      <c r="W27" s="37" t="s">
        <v>418</v>
      </c>
      <c r="X27" s="38" t="s">
        <v>418</v>
      </c>
    </row>
    <row r="28" spans="1:253" x14ac:dyDescent="0.2">
      <c r="A28" s="2" t="str">
        <f>"Apr "&amp;RIGHT(A6,4)+1</f>
        <v>Apr 2026</v>
      </c>
      <c r="B28" s="36" t="s">
        <v>418</v>
      </c>
      <c r="C28" s="37" t="s">
        <v>418</v>
      </c>
      <c r="D28" s="37" t="s">
        <v>418</v>
      </c>
      <c r="E28" s="37" t="s">
        <v>418</v>
      </c>
      <c r="F28" s="37" t="s">
        <v>418</v>
      </c>
      <c r="G28" s="37" t="s">
        <v>418</v>
      </c>
      <c r="H28" s="36" t="s">
        <v>418</v>
      </c>
      <c r="I28" s="37" t="s">
        <v>418</v>
      </c>
      <c r="J28" s="37" t="s">
        <v>418</v>
      </c>
      <c r="K28" s="37" t="s">
        <v>418</v>
      </c>
      <c r="L28" s="38" t="s">
        <v>418</v>
      </c>
      <c r="M28" s="36" t="s">
        <v>418</v>
      </c>
      <c r="N28" s="37" t="s">
        <v>418</v>
      </c>
      <c r="O28" s="37" t="s">
        <v>418</v>
      </c>
      <c r="P28" s="36" t="s">
        <v>418</v>
      </c>
      <c r="Q28" s="37" t="s">
        <v>418</v>
      </c>
      <c r="R28" s="37" t="s">
        <v>418</v>
      </c>
      <c r="S28" s="36" t="s">
        <v>418</v>
      </c>
      <c r="T28" s="37" t="s">
        <v>418</v>
      </c>
      <c r="U28" s="38" t="s">
        <v>418</v>
      </c>
      <c r="V28" s="37" t="s">
        <v>418</v>
      </c>
      <c r="W28" s="37" t="s">
        <v>418</v>
      </c>
      <c r="X28" s="38" t="s">
        <v>418</v>
      </c>
    </row>
    <row r="29" spans="1:253" x14ac:dyDescent="0.2">
      <c r="A29" s="2" t="str">
        <f>"May "&amp;RIGHT(A6,4)+1</f>
        <v>May 2026</v>
      </c>
      <c r="B29" s="36" t="s">
        <v>418</v>
      </c>
      <c r="C29" s="37" t="s">
        <v>418</v>
      </c>
      <c r="D29" s="37" t="s">
        <v>418</v>
      </c>
      <c r="E29" s="37" t="s">
        <v>418</v>
      </c>
      <c r="F29" s="37" t="s">
        <v>418</v>
      </c>
      <c r="G29" s="37" t="s">
        <v>418</v>
      </c>
      <c r="H29" s="36" t="s">
        <v>418</v>
      </c>
      <c r="I29" s="37" t="s">
        <v>418</v>
      </c>
      <c r="J29" s="37" t="s">
        <v>418</v>
      </c>
      <c r="K29" s="37" t="s">
        <v>418</v>
      </c>
      <c r="L29" s="38" t="s">
        <v>418</v>
      </c>
      <c r="M29" s="36" t="s">
        <v>418</v>
      </c>
      <c r="N29" s="37" t="s">
        <v>418</v>
      </c>
      <c r="O29" s="37" t="s">
        <v>418</v>
      </c>
      <c r="P29" s="36" t="s">
        <v>418</v>
      </c>
      <c r="Q29" s="37" t="s">
        <v>418</v>
      </c>
      <c r="R29" s="37" t="s">
        <v>418</v>
      </c>
      <c r="S29" s="36" t="s">
        <v>418</v>
      </c>
      <c r="T29" s="37" t="s">
        <v>418</v>
      </c>
      <c r="U29" s="38" t="s">
        <v>418</v>
      </c>
      <c r="V29" s="37" t="s">
        <v>418</v>
      </c>
      <c r="W29" s="37" t="s">
        <v>418</v>
      </c>
      <c r="X29" s="38" t="s">
        <v>418</v>
      </c>
    </row>
    <row r="30" spans="1:253" x14ac:dyDescent="0.2">
      <c r="A30" s="2" t="str">
        <f>"Jun "&amp;RIGHT(A6,4)+1</f>
        <v>Jun 2026</v>
      </c>
      <c r="B30" s="36" t="s">
        <v>418</v>
      </c>
      <c r="C30" s="37" t="s">
        <v>418</v>
      </c>
      <c r="D30" s="37" t="s">
        <v>418</v>
      </c>
      <c r="E30" s="37" t="s">
        <v>418</v>
      </c>
      <c r="F30" s="37" t="s">
        <v>418</v>
      </c>
      <c r="G30" s="37" t="s">
        <v>418</v>
      </c>
      <c r="H30" s="36" t="s">
        <v>418</v>
      </c>
      <c r="I30" s="37" t="s">
        <v>418</v>
      </c>
      <c r="J30" s="37" t="s">
        <v>418</v>
      </c>
      <c r="K30" s="37" t="s">
        <v>418</v>
      </c>
      <c r="L30" s="38" t="s">
        <v>418</v>
      </c>
      <c r="M30" s="36" t="s">
        <v>418</v>
      </c>
      <c r="N30" s="37" t="s">
        <v>418</v>
      </c>
      <c r="O30" s="37" t="s">
        <v>418</v>
      </c>
      <c r="P30" s="36" t="s">
        <v>418</v>
      </c>
      <c r="Q30" s="37" t="s">
        <v>418</v>
      </c>
      <c r="R30" s="37" t="s">
        <v>418</v>
      </c>
      <c r="S30" s="36" t="s">
        <v>418</v>
      </c>
      <c r="T30" s="37" t="s">
        <v>418</v>
      </c>
      <c r="U30" s="38" t="s">
        <v>418</v>
      </c>
      <c r="V30" s="37" t="s">
        <v>418</v>
      </c>
      <c r="W30" s="37" t="s">
        <v>418</v>
      </c>
      <c r="X30" s="38" t="s">
        <v>418</v>
      </c>
    </row>
    <row r="31" spans="1:253" x14ac:dyDescent="0.2">
      <c r="A31" s="2" t="str">
        <f>"Jul "&amp;RIGHT(A6,4)+1</f>
        <v>Jul 2026</v>
      </c>
      <c r="B31" s="36" t="s">
        <v>418</v>
      </c>
      <c r="C31" s="37" t="s">
        <v>418</v>
      </c>
      <c r="D31" s="37" t="s">
        <v>418</v>
      </c>
      <c r="E31" s="37" t="s">
        <v>418</v>
      </c>
      <c r="F31" s="37" t="s">
        <v>418</v>
      </c>
      <c r="G31" s="37" t="s">
        <v>418</v>
      </c>
      <c r="H31" s="36" t="s">
        <v>418</v>
      </c>
      <c r="I31" s="37" t="s">
        <v>418</v>
      </c>
      <c r="J31" s="37" t="s">
        <v>418</v>
      </c>
      <c r="K31" s="37" t="s">
        <v>418</v>
      </c>
      <c r="L31" s="38" t="s">
        <v>418</v>
      </c>
      <c r="M31" s="36" t="s">
        <v>418</v>
      </c>
      <c r="N31" s="37" t="s">
        <v>418</v>
      </c>
      <c r="O31" s="37" t="s">
        <v>418</v>
      </c>
      <c r="P31" s="36" t="s">
        <v>418</v>
      </c>
      <c r="Q31" s="37" t="s">
        <v>418</v>
      </c>
      <c r="R31" s="37" t="s">
        <v>418</v>
      </c>
      <c r="S31" s="36" t="s">
        <v>418</v>
      </c>
      <c r="T31" s="37" t="s">
        <v>418</v>
      </c>
      <c r="U31" s="38" t="s">
        <v>418</v>
      </c>
      <c r="V31" s="37" t="s">
        <v>418</v>
      </c>
      <c r="W31" s="37" t="s">
        <v>418</v>
      </c>
      <c r="X31" s="38" t="s">
        <v>418</v>
      </c>
    </row>
    <row r="32" spans="1:253" x14ac:dyDescent="0.2">
      <c r="A32" s="2" t="str">
        <f>"Aug "&amp;RIGHT(A6,4)+1</f>
        <v>Aug 2026</v>
      </c>
      <c r="B32" s="36" t="s">
        <v>418</v>
      </c>
      <c r="C32" s="37" t="s">
        <v>418</v>
      </c>
      <c r="D32" s="37" t="s">
        <v>418</v>
      </c>
      <c r="E32" s="37" t="s">
        <v>418</v>
      </c>
      <c r="F32" s="37" t="s">
        <v>418</v>
      </c>
      <c r="G32" s="37" t="s">
        <v>418</v>
      </c>
      <c r="H32" s="36" t="s">
        <v>418</v>
      </c>
      <c r="I32" s="37" t="s">
        <v>418</v>
      </c>
      <c r="J32" s="37" t="s">
        <v>418</v>
      </c>
      <c r="K32" s="37" t="s">
        <v>418</v>
      </c>
      <c r="L32" s="38" t="s">
        <v>418</v>
      </c>
      <c r="M32" s="36" t="s">
        <v>418</v>
      </c>
      <c r="N32" s="37" t="s">
        <v>418</v>
      </c>
      <c r="O32" s="37" t="s">
        <v>418</v>
      </c>
      <c r="P32" s="36" t="s">
        <v>418</v>
      </c>
      <c r="Q32" s="37" t="s">
        <v>418</v>
      </c>
      <c r="R32" s="37" t="s">
        <v>418</v>
      </c>
      <c r="S32" s="36" t="s">
        <v>418</v>
      </c>
      <c r="T32" s="37" t="s">
        <v>418</v>
      </c>
      <c r="U32" s="38" t="s">
        <v>418</v>
      </c>
      <c r="V32" s="37" t="s">
        <v>418</v>
      </c>
      <c r="W32" s="37" t="s">
        <v>418</v>
      </c>
      <c r="X32" s="38" t="s">
        <v>418</v>
      </c>
    </row>
    <row r="33" spans="1:253" x14ac:dyDescent="0.2">
      <c r="A33" s="2" t="str">
        <f>"Sep "&amp;RIGHT(A6,4)+1</f>
        <v>Sep 2026</v>
      </c>
      <c r="B33" s="47" t="s">
        <v>418</v>
      </c>
      <c r="C33" s="48" t="s">
        <v>418</v>
      </c>
      <c r="D33" s="48" t="s">
        <v>418</v>
      </c>
      <c r="E33" s="48" t="s">
        <v>418</v>
      </c>
      <c r="F33" s="48" t="s">
        <v>418</v>
      </c>
      <c r="G33" s="37" t="s">
        <v>418</v>
      </c>
      <c r="H33" s="36" t="s">
        <v>418</v>
      </c>
      <c r="I33" s="37" t="s">
        <v>418</v>
      </c>
      <c r="J33" s="37" t="s">
        <v>418</v>
      </c>
      <c r="K33" s="37" t="s">
        <v>418</v>
      </c>
      <c r="L33" s="38" t="s">
        <v>418</v>
      </c>
      <c r="M33" s="36" t="s">
        <v>418</v>
      </c>
      <c r="N33" s="37" t="s">
        <v>418</v>
      </c>
      <c r="O33" s="37" t="s">
        <v>418</v>
      </c>
      <c r="P33" s="36" t="s">
        <v>418</v>
      </c>
      <c r="Q33" s="37" t="s">
        <v>418</v>
      </c>
      <c r="R33" s="37" t="s">
        <v>418</v>
      </c>
      <c r="S33" s="47" t="s">
        <v>418</v>
      </c>
      <c r="T33" s="48" t="s">
        <v>418</v>
      </c>
      <c r="U33" s="39" t="s">
        <v>418</v>
      </c>
      <c r="V33" s="37" t="s">
        <v>418</v>
      </c>
      <c r="W33" s="37" t="s">
        <v>418</v>
      </c>
      <c r="X33" s="38" t="s">
        <v>418</v>
      </c>
    </row>
    <row r="34" spans="1:253" x14ac:dyDescent="0.2">
      <c r="A34" s="40" t="s">
        <v>55</v>
      </c>
      <c r="B34" s="49">
        <v>726279</v>
      </c>
      <c r="C34" s="51">
        <v>1239045.5</v>
      </c>
      <c r="D34" s="51">
        <v>426525164</v>
      </c>
      <c r="E34" s="51">
        <v>0</v>
      </c>
      <c r="F34" s="51" t="s">
        <v>418</v>
      </c>
      <c r="G34" s="41">
        <v>426525164</v>
      </c>
      <c r="H34" s="41">
        <v>0</v>
      </c>
      <c r="I34" s="41">
        <v>0</v>
      </c>
      <c r="J34" s="41">
        <v>0</v>
      </c>
      <c r="K34" s="41">
        <v>0</v>
      </c>
      <c r="L34" s="41">
        <v>0</v>
      </c>
      <c r="M34" s="41" t="s">
        <v>418</v>
      </c>
      <c r="N34" s="41" t="s">
        <v>418</v>
      </c>
      <c r="O34" s="41" t="s">
        <v>418</v>
      </c>
      <c r="P34" s="41" t="s">
        <v>418</v>
      </c>
      <c r="Q34" s="41" t="s">
        <v>418</v>
      </c>
      <c r="R34" s="41" t="s">
        <v>418</v>
      </c>
      <c r="S34" s="41">
        <v>0</v>
      </c>
      <c r="T34" s="41">
        <v>0</v>
      </c>
      <c r="U34" s="41">
        <v>0</v>
      </c>
      <c r="V34" s="41">
        <v>726279</v>
      </c>
      <c r="W34" s="41">
        <v>1239045.5</v>
      </c>
      <c r="X34" s="60">
        <v>426525164</v>
      </c>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row>
    <row r="35" spans="1:253" x14ac:dyDescent="0.2">
      <c r="A35" s="14" t="str">
        <f>"Total "&amp;MID(A20,7,LEN(A20)-13)&amp;" Months"</f>
        <v>Total 2 Months</v>
      </c>
      <c r="B35" s="43">
        <v>726279</v>
      </c>
      <c r="C35" s="43">
        <v>1239045.5</v>
      </c>
      <c r="D35" s="52">
        <v>426525164</v>
      </c>
      <c r="E35" s="52">
        <v>0</v>
      </c>
      <c r="F35" s="52" t="s">
        <v>418</v>
      </c>
      <c r="G35" s="52">
        <v>426525164</v>
      </c>
      <c r="H35" s="43">
        <v>0</v>
      </c>
      <c r="I35" s="43">
        <v>0</v>
      </c>
      <c r="J35" s="43">
        <v>0</v>
      </c>
      <c r="K35" s="43">
        <v>0</v>
      </c>
      <c r="L35" s="43">
        <v>0</v>
      </c>
      <c r="M35" s="43" t="s">
        <v>418</v>
      </c>
      <c r="N35" s="43" t="s">
        <v>418</v>
      </c>
      <c r="O35" s="43" t="s">
        <v>418</v>
      </c>
      <c r="P35" s="43" t="s">
        <v>418</v>
      </c>
      <c r="Q35" s="43" t="s">
        <v>418</v>
      </c>
      <c r="R35" s="43" t="s">
        <v>418</v>
      </c>
      <c r="S35" s="43">
        <v>0</v>
      </c>
      <c r="T35" s="43">
        <v>0</v>
      </c>
      <c r="U35" s="43">
        <v>0</v>
      </c>
      <c r="V35" s="43">
        <v>726279</v>
      </c>
      <c r="W35" s="43">
        <v>1239045.5</v>
      </c>
      <c r="X35" s="58">
        <v>426525164</v>
      </c>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row>
    <row r="36" spans="1:253" x14ac:dyDescent="0.2">
      <c r="C36" s="50"/>
      <c r="D36" s="50"/>
      <c r="E36" s="50"/>
      <c r="F36" s="50"/>
    </row>
    <row r="37" spans="1:253" x14ac:dyDescent="0.2">
      <c r="A37" s="1" t="s">
        <v>349</v>
      </c>
      <c r="C37" s="50"/>
      <c r="D37" s="50"/>
      <c r="E37" s="50"/>
      <c r="F37" s="50"/>
    </row>
    <row r="38" spans="1:253" ht="18" customHeight="1" x14ac:dyDescent="0.2">
      <c r="A38" s="90" t="s">
        <v>427</v>
      </c>
      <c r="B38" s="90"/>
      <c r="C38" s="90"/>
      <c r="D38" s="90"/>
      <c r="E38" s="90"/>
      <c r="F38" s="90"/>
      <c r="G38" s="90"/>
      <c r="H38" s="90"/>
      <c r="I38" s="90"/>
      <c r="J38" s="90"/>
      <c r="K38" s="90"/>
      <c r="L38" s="90"/>
      <c r="M38" s="90"/>
      <c r="N38" s="90"/>
      <c r="O38" s="90"/>
      <c r="P38" s="90"/>
      <c r="Q38" s="90"/>
      <c r="R38" s="90"/>
      <c r="S38" s="90"/>
      <c r="T38" s="90"/>
      <c r="U38" s="90"/>
      <c r="V38" s="90"/>
      <c r="W38" s="90"/>
      <c r="X38" s="90"/>
    </row>
    <row r="39" spans="1:253" ht="21.75" customHeight="1" x14ac:dyDescent="0.2">
      <c r="A39" s="90"/>
      <c r="B39" s="91"/>
      <c r="C39" s="91"/>
      <c r="D39" s="91"/>
      <c r="E39" s="91"/>
      <c r="F39" s="91"/>
      <c r="G39" s="91"/>
      <c r="H39" s="91"/>
      <c r="I39" s="91"/>
      <c r="J39" s="91"/>
      <c r="K39" s="91"/>
      <c r="L39" s="91"/>
      <c r="M39" s="91"/>
      <c r="N39" s="91"/>
      <c r="O39" s="91"/>
      <c r="P39" s="91"/>
      <c r="Q39" s="91"/>
      <c r="R39" s="91"/>
      <c r="S39" s="91"/>
      <c r="T39" s="91"/>
      <c r="U39" s="91"/>
      <c r="V39" s="91"/>
      <c r="W39" s="91"/>
      <c r="X39" s="91"/>
    </row>
    <row r="40" spans="1:253" x14ac:dyDescent="0.2">
      <c r="A40" s="104"/>
      <c r="B40" s="105"/>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53" x14ac:dyDescent="0.2">
      <c r="C41" s="50"/>
      <c r="D41" s="50"/>
      <c r="E41" s="50"/>
      <c r="F41" s="50"/>
    </row>
    <row r="51" spans="3:6" x14ac:dyDescent="0.2">
      <c r="C51" s="26"/>
      <c r="D51" s="26"/>
      <c r="E51" s="26"/>
      <c r="F51" s="26"/>
    </row>
    <row r="100" spans="1:24" x14ac:dyDescent="0.2">
      <c r="A100"/>
    </row>
    <row r="101" spans="1:24" ht="15" x14ac:dyDescent="0.2">
      <c r="A101"/>
      <c r="B101" s="61"/>
      <c r="C101" s="61"/>
      <c r="D101" s="61"/>
      <c r="E101" s="62"/>
      <c r="F101" s="62"/>
      <c r="G101" s="62"/>
      <c r="H101" s="61"/>
      <c r="I101" s="61"/>
      <c r="J101" s="61"/>
      <c r="K101" s="61"/>
      <c r="L101" s="61"/>
      <c r="M101" s="61"/>
      <c r="N101" s="61"/>
      <c r="O101" s="61"/>
      <c r="P101" s="61"/>
      <c r="Q101" s="61"/>
      <c r="R101" s="61"/>
      <c r="S101" s="61"/>
      <c r="T101" s="61"/>
      <c r="U101" s="61"/>
      <c r="V101" s="61"/>
      <c r="W101" s="61"/>
      <c r="X101" s="61"/>
    </row>
    <row r="102" spans="1:24" x14ac:dyDescent="0.2">
      <c r="A102"/>
    </row>
    <row r="103" spans="1:24" x14ac:dyDescent="0.2">
      <c r="A103"/>
    </row>
    <row r="104" spans="1:24" x14ac:dyDescent="0.2">
      <c r="A104"/>
    </row>
    <row r="105" spans="1:24" x14ac:dyDescent="0.2">
      <c r="A105"/>
    </row>
    <row r="106" spans="1:24" x14ac:dyDescent="0.2">
      <c r="A106"/>
    </row>
    <row r="107" spans="1:24" x14ac:dyDescent="0.2">
      <c r="A107"/>
    </row>
  </sheetData>
  <mergeCells count="26">
    <mergeCell ref="A1:U1"/>
    <mergeCell ref="A2:U2"/>
    <mergeCell ref="B3:G3"/>
    <mergeCell ref="H3:L3"/>
    <mergeCell ref="M3:O3"/>
    <mergeCell ref="P3:R3"/>
    <mergeCell ref="S3:U3"/>
    <mergeCell ref="V3:X3"/>
    <mergeCell ref="A4:A5"/>
    <mergeCell ref="B4:C4"/>
    <mergeCell ref="D4:F4"/>
    <mergeCell ref="G4:G5"/>
    <mergeCell ref="H4:I4"/>
    <mergeCell ref="J4:K4"/>
    <mergeCell ref="L4:L5"/>
    <mergeCell ref="M4:N4"/>
    <mergeCell ref="O4:O5"/>
    <mergeCell ref="A38:X38"/>
    <mergeCell ref="A39:X39"/>
    <mergeCell ref="A40:X40"/>
    <mergeCell ref="P4:Q4"/>
    <mergeCell ref="R4:R5"/>
    <mergeCell ref="S4:T4"/>
    <mergeCell ref="U4:U5"/>
    <mergeCell ref="V4:W4"/>
    <mergeCell ref="X4:X5"/>
  </mergeCells>
  <pageMargins left="0.7" right="0.7"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G29"/>
  <sheetViews>
    <sheetView showGridLines="0" workbookViewId="0">
      <selection sqref="A1:F1"/>
    </sheetView>
  </sheetViews>
  <sheetFormatPr defaultRowHeight="12.75" x14ac:dyDescent="0.2"/>
  <cols>
    <col min="1" max="1" width="11.42578125" customWidth="1"/>
    <col min="2" max="3" width="22.85546875" customWidth="1"/>
    <col min="4" max="7" width="11.42578125" customWidth="1"/>
  </cols>
  <sheetData>
    <row r="1" spans="1:7" ht="12" customHeight="1" x14ac:dyDescent="0.2">
      <c r="A1" s="83" t="s">
        <v>423</v>
      </c>
      <c r="B1" s="83"/>
      <c r="C1" s="83"/>
      <c r="D1" s="83"/>
      <c r="E1" s="83"/>
      <c r="F1" s="83"/>
      <c r="G1" s="73">
        <v>46066</v>
      </c>
    </row>
    <row r="2" spans="1:7" ht="12" customHeight="1" x14ac:dyDescent="0.2">
      <c r="A2" s="85" t="s">
        <v>62</v>
      </c>
      <c r="B2" s="85"/>
      <c r="C2" s="85"/>
      <c r="D2" s="85"/>
      <c r="E2" s="85"/>
      <c r="F2" s="85"/>
      <c r="G2" s="1"/>
    </row>
    <row r="3" spans="1:7" ht="24" customHeight="1" x14ac:dyDescent="0.2">
      <c r="A3" s="87" t="s">
        <v>63</v>
      </c>
      <c r="B3" s="81" t="s">
        <v>64</v>
      </c>
      <c r="C3" s="79"/>
      <c r="D3" s="79" t="s">
        <v>195</v>
      </c>
      <c r="E3" s="79" t="s">
        <v>442</v>
      </c>
      <c r="F3" s="79" t="s">
        <v>196</v>
      </c>
      <c r="G3" s="81" t="s">
        <v>65</v>
      </c>
    </row>
    <row r="4" spans="1:7" x14ac:dyDescent="0.2">
      <c r="A4" s="88"/>
      <c r="B4" s="82"/>
      <c r="C4" s="80"/>
      <c r="D4" s="80"/>
      <c r="E4" s="80"/>
      <c r="F4" s="80"/>
      <c r="G4" s="82"/>
    </row>
    <row r="5" spans="1:7" ht="12" customHeight="1" x14ac:dyDescent="0.2">
      <c r="A5" s="1"/>
      <c r="B5" s="1"/>
      <c r="C5" s="1"/>
      <c r="D5" s="76" t="str">
        <f>REPT("-",29)&amp;" Element IDs "&amp;REPT("-",29)</f>
        <v>----------------------------- Element IDs -----------------------------</v>
      </c>
      <c r="E5" s="76"/>
      <c r="F5" s="76"/>
      <c r="G5" s="1" t="str">
        <f>REPT("-",6)&amp;" Percent "&amp;REPT("-",5)</f>
        <v>------ Percent -----</v>
      </c>
    </row>
    <row r="6" spans="1:7" ht="12" customHeight="1" x14ac:dyDescent="0.2">
      <c r="A6" s="3" t="s">
        <v>420</v>
      </c>
    </row>
    <row r="7" spans="1:7" ht="12" customHeight="1" x14ac:dyDescent="0.2">
      <c r="A7" s="2"/>
      <c r="B7" s="3" t="s">
        <v>66</v>
      </c>
      <c r="C7" s="3" t="s">
        <v>67</v>
      </c>
      <c r="D7" s="66">
        <v>95765</v>
      </c>
      <c r="E7" s="66">
        <v>49996735</v>
      </c>
      <c r="F7" s="66">
        <v>29967684.7656</v>
      </c>
      <c r="G7" s="19">
        <f t="shared" ref="G7:G16" si="0">IF(AND(ISNUMBER(E7),ISNUMBER(F7)),IF(E7=0,"--",IF(F7=0,"--",F7/E7)),"--")</f>
        <v>0.5993928356641689</v>
      </c>
    </row>
    <row r="8" spans="1:7" ht="12" customHeight="1" x14ac:dyDescent="0.2">
      <c r="A8" s="1"/>
      <c r="B8" s="1"/>
      <c r="C8" s="3" t="s">
        <v>68</v>
      </c>
      <c r="D8" s="66">
        <v>94124</v>
      </c>
      <c r="E8" s="66">
        <v>49918379</v>
      </c>
      <c r="F8" s="66" t="s">
        <v>418</v>
      </c>
      <c r="G8" s="19" t="str">
        <f t="shared" si="0"/>
        <v>--</v>
      </c>
    </row>
    <row r="9" spans="1:7" ht="12" customHeight="1" x14ac:dyDescent="0.2">
      <c r="A9" s="1"/>
      <c r="B9" s="1"/>
      <c r="C9" s="3" t="s">
        <v>69</v>
      </c>
      <c r="D9" s="66">
        <v>1641</v>
      </c>
      <c r="E9" s="66">
        <v>78356</v>
      </c>
      <c r="F9" s="66" t="s">
        <v>418</v>
      </c>
      <c r="G9" s="19" t="str">
        <f t="shared" si="0"/>
        <v>--</v>
      </c>
    </row>
    <row r="10" spans="1:7" ht="12" customHeight="1" x14ac:dyDescent="0.2">
      <c r="A10" s="1"/>
      <c r="B10" s="3" t="s">
        <v>70</v>
      </c>
      <c r="C10" s="3" t="s">
        <v>67</v>
      </c>
      <c r="D10" s="66">
        <v>92789</v>
      </c>
      <c r="E10" s="66">
        <v>49058638</v>
      </c>
      <c r="F10" s="66">
        <v>15690634.9034</v>
      </c>
      <c r="G10" s="19">
        <f t="shared" si="0"/>
        <v>0.31983429510211842</v>
      </c>
    </row>
    <row r="11" spans="1:7" ht="12" customHeight="1" x14ac:dyDescent="0.2">
      <c r="A11" s="1"/>
      <c r="B11" s="1"/>
      <c r="C11" s="3" t="s">
        <v>68</v>
      </c>
      <c r="D11" s="66">
        <v>91196</v>
      </c>
      <c r="E11" s="66">
        <v>48983398</v>
      </c>
      <c r="F11" s="66" t="s">
        <v>418</v>
      </c>
      <c r="G11" s="19" t="str">
        <f t="shared" si="0"/>
        <v>--</v>
      </c>
    </row>
    <row r="12" spans="1:7" ht="12" customHeight="1" x14ac:dyDescent="0.2">
      <c r="A12" s="1"/>
      <c r="B12" s="1"/>
      <c r="C12" s="3" t="s">
        <v>69</v>
      </c>
      <c r="D12" s="66">
        <v>1593</v>
      </c>
      <c r="E12" s="66">
        <v>75240</v>
      </c>
      <c r="F12" s="66" t="s">
        <v>418</v>
      </c>
      <c r="G12" s="19" t="str">
        <f t="shared" si="0"/>
        <v>--</v>
      </c>
    </row>
    <row r="13" spans="1:7" ht="12" customHeight="1" x14ac:dyDescent="0.2">
      <c r="A13" s="1"/>
      <c r="B13" s="3" t="s">
        <v>19</v>
      </c>
      <c r="C13" s="3" t="s">
        <v>19</v>
      </c>
      <c r="D13" s="66">
        <v>0</v>
      </c>
      <c r="E13" s="66">
        <v>0</v>
      </c>
      <c r="F13" s="11" t="s">
        <v>418</v>
      </c>
      <c r="G13" s="19" t="str">
        <f t="shared" si="0"/>
        <v>--</v>
      </c>
    </row>
    <row r="14" spans="1:7" ht="12" customHeight="1" x14ac:dyDescent="0.2">
      <c r="A14" s="1"/>
      <c r="B14" s="3" t="s">
        <v>71</v>
      </c>
      <c r="C14" s="3" t="s">
        <v>72</v>
      </c>
      <c r="D14" s="66">
        <v>1189</v>
      </c>
      <c r="E14" s="66" t="s">
        <v>418</v>
      </c>
      <c r="F14" s="11" t="s">
        <v>418</v>
      </c>
      <c r="G14" s="19" t="str">
        <f t="shared" si="0"/>
        <v>--</v>
      </c>
    </row>
    <row r="15" spans="1:7" ht="12" customHeight="1" x14ac:dyDescent="0.2">
      <c r="A15" s="1"/>
      <c r="B15" s="1"/>
      <c r="C15" s="3" t="s">
        <v>73</v>
      </c>
      <c r="D15" s="66">
        <v>175</v>
      </c>
      <c r="E15" s="66" t="s">
        <v>418</v>
      </c>
      <c r="F15" s="11" t="s">
        <v>418</v>
      </c>
      <c r="G15" s="19" t="str">
        <f t="shared" si="0"/>
        <v>--</v>
      </c>
    </row>
    <row r="16" spans="1:7" ht="12" customHeight="1" x14ac:dyDescent="0.2">
      <c r="A16" s="20"/>
      <c r="B16" s="20"/>
      <c r="C16" s="20" t="s">
        <v>74</v>
      </c>
      <c r="D16" s="69">
        <v>106</v>
      </c>
      <c r="E16" s="69" t="s">
        <v>418</v>
      </c>
      <c r="F16" s="21" t="s">
        <v>418</v>
      </c>
      <c r="G16" s="24" t="str">
        <f t="shared" si="0"/>
        <v>--</v>
      </c>
    </row>
    <row r="17" spans="1:7" ht="12" customHeight="1" x14ac:dyDescent="0.2">
      <c r="A17" s="3" t="str">
        <f>"FY "&amp;RIGHT(A6,4)+1</f>
        <v>FY 2026</v>
      </c>
      <c r="D17" s="70"/>
      <c r="E17" s="70"/>
      <c r="G17" s="19"/>
    </row>
    <row r="18" spans="1:7" ht="12" customHeight="1" x14ac:dyDescent="0.2">
      <c r="A18" s="2"/>
      <c r="B18" s="3" t="s">
        <v>66</v>
      </c>
      <c r="C18" s="3" t="s">
        <v>67</v>
      </c>
      <c r="D18" s="11" t="s">
        <v>418</v>
      </c>
      <c r="E18" s="11" t="s">
        <v>418</v>
      </c>
      <c r="F18" s="11">
        <v>30162272.384100001</v>
      </c>
      <c r="G18" s="19" t="str">
        <f t="shared" ref="G18:G27" si="1">IF(AND(ISNUMBER(E18),ISNUMBER(F18)),IF(E18=0,"--",IF(F18=0,"--",F18/E18)),"--")</f>
        <v>--</v>
      </c>
    </row>
    <row r="19" spans="1:7" ht="12" customHeight="1" x14ac:dyDescent="0.2">
      <c r="A19" s="1"/>
      <c r="B19" s="1"/>
      <c r="C19" s="3" t="s">
        <v>68</v>
      </c>
      <c r="D19" s="11" t="s">
        <v>418</v>
      </c>
      <c r="E19" s="11" t="s">
        <v>418</v>
      </c>
      <c r="F19" s="11" t="s">
        <v>418</v>
      </c>
      <c r="G19" s="19" t="str">
        <f t="shared" si="1"/>
        <v>--</v>
      </c>
    </row>
    <row r="20" spans="1:7" ht="12" customHeight="1" x14ac:dyDescent="0.2">
      <c r="A20" s="1"/>
      <c r="B20" s="1"/>
      <c r="C20" s="3" t="s">
        <v>69</v>
      </c>
      <c r="D20" s="11" t="s">
        <v>418</v>
      </c>
      <c r="E20" s="11" t="s">
        <v>418</v>
      </c>
      <c r="F20" s="11" t="s">
        <v>418</v>
      </c>
      <c r="G20" s="19" t="str">
        <f t="shared" si="1"/>
        <v>--</v>
      </c>
    </row>
    <row r="21" spans="1:7" ht="12" customHeight="1" x14ac:dyDescent="0.2">
      <c r="A21" s="1"/>
      <c r="B21" s="3" t="s">
        <v>70</v>
      </c>
      <c r="C21" s="3" t="s">
        <v>67</v>
      </c>
      <c r="D21" s="11" t="s">
        <v>418</v>
      </c>
      <c r="E21" s="11" t="s">
        <v>418</v>
      </c>
      <c r="F21" s="11">
        <v>16136272.384199999</v>
      </c>
      <c r="G21" s="19" t="str">
        <f t="shared" si="1"/>
        <v>--</v>
      </c>
    </row>
    <row r="22" spans="1:7" ht="12" customHeight="1" x14ac:dyDescent="0.2">
      <c r="A22" s="1"/>
      <c r="B22" s="1"/>
      <c r="C22" s="3" t="s">
        <v>68</v>
      </c>
      <c r="D22" s="11" t="s">
        <v>418</v>
      </c>
      <c r="E22" s="11" t="s">
        <v>418</v>
      </c>
      <c r="F22" s="11" t="s">
        <v>418</v>
      </c>
      <c r="G22" s="19" t="str">
        <f t="shared" si="1"/>
        <v>--</v>
      </c>
    </row>
    <row r="23" spans="1:7" ht="12" customHeight="1" x14ac:dyDescent="0.2">
      <c r="A23" s="1"/>
      <c r="B23" s="67"/>
      <c r="C23" s="3" t="s">
        <v>69</v>
      </c>
      <c r="D23" s="11" t="s">
        <v>418</v>
      </c>
      <c r="E23" s="11" t="s">
        <v>418</v>
      </c>
      <c r="F23" s="66" t="s">
        <v>418</v>
      </c>
      <c r="G23" s="68" t="str">
        <f t="shared" si="1"/>
        <v>--</v>
      </c>
    </row>
    <row r="24" spans="1:7" ht="12" customHeight="1" x14ac:dyDescent="0.2">
      <c r="A24" s="1"/>
      <c r="B24" s="3" t="s">
        <v>19</v>
      </c>
      <c r="C24" s="3" t="s">
        <v>19</v>
      </c>
      <c r="D24" s="11" t="s">
        <v>418</v>
      </c>
      <c r="E24" s="11" t="s">
        <v>418</v>
      </c>
      <c r="F24" s="11" t="s">
        <v>418</v>
      </c>
      <c r="G24" s="19" t="str">
        <f t="shared" si="1"/>
        <v>--</v>
      </c>
    </row>
    <row r="25" spans="1:7" ht="12" customHeight="1" x14ac:dyDescent="0.2">
      <c r="A25" s="1"/>
      <c r="B25" s="3" t="s">
        <v>71</v>
      </c>
      <c r="C25" s="3" t="s">
        <v>72</v>
      </c>
      <c r="D25" s="11" t="s">
        <v>418</v>
      </c>
      <c r="E25" s="11" t="s">
        <v>418</v>
      </c>
      <c r="F25" s="11" t="s">
        <v>418</v>
      </c>
      <c r="G25" s="19" t="str">
        <f t="shared" si="1"/>
        <v>--</v>
      </c>
    </row>
    <row r="26" spans="1:7" ht="12" customHeight="1" x14ac:dyDescent="0.2">
      <c r="A26" s="1"/>
      <c r="B26" s="1"/>
      <c r="C26" s="3" t="s">
        <v>73</v>
      </c>
      <c r="D26" s="11" t="s">
        <v>418</v>
      </c>
      <c r="E26" s="11" t="s">
        <v>418</v>
      </c>
      <c r="F26" s="11" t="s">
        <v>418</v>
      </c>
      <c r="G26" s="19" t="str">
        <f t="shared" si="1"/>
        <v>--</v>
      </c>
    </row>
    <row r="27" spans="1:7" ht="12" customHeight="1" x14ac:dyDescent="0.2">
      <c r="A27" s="20"/>
      <c r="B27" s="20"/>
      <c r="C27" s="20" t="s">
        <v>74</v>
      </c>
      <c r="D27" s="21" t="s">
        <v>418</v>
      </c>
      <c r="E27" s="21" t="s">
        <v>418</v>
      </c>
      <c r="F27" s="21" t="s">
        <v>418</v>
      </c>
      <c r="G27" s="19" t="str">
        <f t="shared" si="1"/>
        <v>--</v>
      </c>
    </row>
    <row r="28" spans="1:7" ht="12" customHeight="1" x14ac:dyDescent="0.2">
      <c r="A28" s="76"/>
      <c r="B28" s="76"/>
      <c r="C28" s="76"/>
      <c r="D28" s="76"/>
      <c r="E28" s="76"/>
      <c r="F28" s="76"/>
      <c r="G28" s="76"/>
    </row>
    <row r="29" spans="1:7" ht="69.95" customHeight="1" x14ac:dyDescent="0.2">
      <c r="A29" s="78" t="s">
        <v>390</v>
      </c>
      <c r="B29" s="78"/>
      <c r="C29" s="78"/>
      <c r="D29" s="78"/>
      <c r="E29" s="78"/>
      <c r="F29" s="78"/>
      <c r="G29" s="78"/>
    </row>
  </sheetData>
  <mergeCells count="11">
    <mergeCell ref="A28:G28"/>
    <mergeCell ref="A29:G29"/>
    <mergeCell ref="G3:G4"/>
    <mergeCell ref="D5:F5"/>
    <mergeCell ref="A1:F1"/>
    <mergeCell ref="A2:F2"/>
    <mergeCell ref="A3:A4"/>
    <mergeCell ref="B3:C4"/>
    <mergeCell ref="D3:D4"/>
    <mergeCell ref="E3:E4"/>
    <mergeCell ref="F3:F4"/>
  </mergeCells>
  <phoneticPr fontId="0" type="noConversion"/>
  <pageMargins left="0.75" right="0.5" top="0.75" bottom="0.5" header="0.5" footer="0.25"/>
  <pageSetup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37"/>
  <sheetViews>
    <sheetView showGridLines="0" workbookViewId="0">
      <selection sqref="A1:H1"/>
    </sheetView>
  </sheetViews>
  <sheetFormatPr defaultRowHeight="12.75" x14ac:dyDescent="0.2"/>
  <cols>
    <col min="1" max="8" width="11.42578125" customWidth="1"/>
    <col min="9" max="9" width="14.42578125" customWidth="1"/>
    <col min="10" max="10" width="11.42578125" customWidth="1"/>
  </cols>
  <sheetData>
    <row r="1" spans="1:10" ht="12" customHeight="1" x14ac:dyDescent="0.2">
      <c r="A1" s="83" t="s">
        <v>424</v>
      </c>
      <c r="B1" s="83"/>
      <c r="C1" s="83"/>
      <c r="D1" s="83"/>
      <c r="E1" s="83"/>
      <c r="F1" s="83"/>
      <c r="G1" s="83"/>
      <c r="H1" s="83"/>
      <c r="I1" s="5"/>
      <c r="J1" s="73">
        <v>46066</v>
      </c>
    </row>
    <row r="2" spans="1:10" ht="12" customHeight="1" x14ac:dyDescent="0.2">
      <c r="A2" s="85" t="s">
        <v>75</v>
      </c>
      <c r="B2" s="85"/>
      <c r="C2" s="85"/>
      <c r="D2" s="85"/>
      <c r="E2" s="85"/>
      <c r="F2" s="85"/>
      <c r="G2" s="85"/>
      <c r="H2" s="85"/>
      <c r="I2" s="5"/>
      <c r="J2" s="1"/>
    </row>
    <row r="3" spans="1:10" ht="24" customHeight="1" x14ac:dyDescent="0.2">
      <c r="A3" s="87" t="s">
        <v>50</v>
      </c>
      <c r="B3" s="82" t="s">
        <v>404</v>
      </c>
      <c r="C3" s="82"/>
      <c r="D3" s="82"/>
      <c r="E3" s="80"/>
      <c r="F3" s="82" t="s">
        <v>76</v>
      </c>
      <c r="G3" s="82"/>
      <c r="H3" s="82"/>
      <c r="I3" s="82"/>
      <c r="J3" s="82"/>
    </row>
    <row r="4" spans="1:10" ht="24" customHeight="1" x14ac:dyDescent="0.2">
      <c r="A4" s="88"/>
      <c r="B4" s="10" t="s">
        <v>222</v>
      </c>
      <c r="C4" s="10" t="s">
        <v>398</v>
      </c>
      <c r="D4" s="10" t="s">
        <v>405</v>
      </c>
      <c r="E4" s="10" t="s">
        <v>434</v>
      </c>
      <c r="F4" s="10" t="s">
        <v>77</v>
      </c>
      <c r="G4" s="10" t="s">
        <v>78</v>
      </c>
      <c r="H4" s="10" t="s">
        <v>79</v>
      </c>
      <c r="I4" s="10" t="s">
        <v>429</v>
      </c>
      <c r="J4" s="9" t="s">
        <v>55</v>
      </c>
    </row>
    <row r="5" spans="1:10" ht="12" customHeight="1" x14ac:dyDescent="0.2">
      <c r="A5" s="1"/>
      <c r="B5" s="76" t="str">
        <f>REPT("-",90)&amp;" Number "&amp;REPT("-",90)</f>
        <v>------------------------------------------------------------------------------------------ Number ------------------------------------------------------------------------------------------</v>
      </c>
      <c r="C5" s="76"/>
      <c r="D5" s="76"/>
      <c r="E5" s="76"/>
      <c r="F5" s="76"/>
      <c r="G5" s="76"/>
      <c r="H5" s="76"/>
      <c r="I5" s="76"/>
      <c r="J5" s="76"/>
    </row>
    <row r="6" spans="1:10" ht="12" customHeight="1" x14ac:dyDescent="0.2">
      <c r="A6" s="3" t="s">
        <v>420</v>
      </c>
    </row>
    <row r="7" spans="1:10" ht="12" customHeight="1" x14ac:dyDescent="0.2">
      <c r="A7" s="2" t="str">
        <f>"Oct "&amp;RIGHT(A6,4)-1</f>
        <v>Oct 2024</v>
      </c>
      <c r="B7" s="11">
        <v>21504017.899099998</v>
      </c>
      <c r="C7" s="11">
        <v>869216.39610000001</v>
      </c>
      <c r="D7" s="11">
        <v>8371890.1321999999</v>
      </c>
      <c r="E7" s="11">
        <v>30691212.5134</v>
      </c>
      <c r="F7" s="11">
        <v>404711893</v>
      </c>
      <c r="G7" s="11">
        <v>16406032</v>
      </c>
      <c r="H7" s="11">
        <v>158015309</v>
      </c>
      <c r="I7" s="11">
        <v>100477</v>
      </c>
      <c r="J7" s="11">
        <v>579233711</v>
      </c>
    </row>
    <row r="8" spans="1:10" ht="12" customHeight="1" x14ac:dyDescent="0.2">
      <c r="A8" s="2" t="str">
        <f>"Nov "&amp;RIGHT(A6,4)-1</f>
        <v>Nov 2024</v>
      </c>
      <c r="B8" s="11">
        <v>21375374.8376</v>
      </c>
      <c r="C8" s="11">
        <v>875351.04449999996</v>
      </c>
      <c r="D8" s="11">
        <v>8323999.8481000001</v>
      </c>
      <c r="E8" s="11">
        <v>30502928.802099999</v>
      </c>
      <c r="F8" s="11">
        <v>311306453</v>
      </c>
      <c r="G8" s="11">
        <v>12800290</v>
      </c>
      <c r="H8" s="11">
        <v>121722151</v>
      </c>
      <c r="I8" s="11">
        <v>14012</v>
      </c>
      <c r="J8" s="11">
        <v>445842906</v>
      </c>
    </row>
    <row r="9" spans="1:10" ht="12" customHeight="1" x14ac:dyDescent="0.2">
      <c r="A9" s="2" t="str">
        <f>"Dec "&amp;RIGHT(A6,4)-1</f>
        <v>Dec 2024</v>
      </c>
      <c r="B9" s="11">
        <v>21037100.348200001</v>
      </c>
      <c r="C9" s="11">
        <v>850744.56319999998</v>
      </c>
      <c r="D9" s="11">
        <v>8136215.3734999998</v>
      </c>
      <c r="E9" s="11">
        <v>30033094.93</v>
      </c>
      <c r="F9" s="11">
        <v>284885162</v>
      </c>
      <c r="G9" s="11">
        <v>11517416</v>
      </c>
      <c r="H9" s="11">
        <v>110148429</v>
      </c>
      <c r="I9" s="11">
        <v>11401</v>
      </c>
      <c r="J9" s="11">
        <v>406562408</v>
      </c>
    </row>
    <row r="10" spans="1:10" ht="12" customHeight="1" x14ac:dyDescent="0.2">
      <c r="A10" s="2" t="str">
        <f>"Jan "&amp;RIGHT(A6,4)</f>
        <v>Jan 2025</v>
      </c>
      <c r="B10" s="11">
        <v>20860373.8026</v>
      </c>
      <c r="C10" s="11">
        <v>851569.49690000003</v>
      </c>
      <c r="D10" s="11">
        <v>8205130.9981000004</v>
      </c>
      <c r="E10" s="11">
        <v>29810842.502500001</v>
      </c>
      <c r="F10" s="11">
        <v>326608350</v>
      </c>
      <c r="G10" s="11">
        <v>13417140</v>
      </c>
      <c r="H10" s="11">
        <v>129278223</v>
      </c>
      <c r="I10" s="34">
        <v>81895</v>
      </c>
      <c r="J10" s="11">
        <v>469385608</v>
      </c>
    </row>
    <row r="11" spans="1:10" ht="12" customHeight="1" x14ac:dyDescent="0.2">
      <c r="A11" s="2" t="str">
        <f>"Feb "&amp;RIGHT(A6,4)</f>
        <v>Feb 2025</v>
      </c>
      <c r="B11" s="11">
        <v>21119676.8114</v>
      </c>
      <c r="C11" s="11">
        <v>845638.66509999998</v>
      </c>
      <c r="D11" s="11">
        <v>7956968.5116999997</v>
      </c>
      <c r="E11" s="11">
        <v>29989622.438000001</v>
      </c>
      <c r="F11" s="11">
        <v>338192372</v>
      </c>
      <c r="G11" s="11">
        <v>13498883</v>
      </c>
      <c r="H11" s="11">
        <v>127016646</v>
      </c>
      <c r="I11" s="11">
        <v>4451</v>
      </c>
      <c r="J11" s="11">
        <v>478712352</v>
      </c>
    </row>
    <row r="12" spans="1:10" ht="12" customHeight="1" x14ac:dyDescent="0.2">
      <c r="A12" s="2" t="str">
        <f>"Mar "&amp;RIGHT(A6,4)</f>
        <v>Mar 2025</v>
      </c>
      <c r="B12" s="11">
        <v>21019683.857299998</v>
      </c>
      <c r="C12" s="11">
        <v>823353.57109999994</v>
      </c>
      <c r="D12" s="11">
        <v>8019190.7978999997</v>
      </c>
      <c r="E12" s="11">
        <v>29857216.8281</v>
      </c>
      <c r="F12" s="11">
        <v>343763995</v>
      </c>
      <c r="G12" s="11">
        <v>13469105</v>
      </c>
      <c r="H12" s="11">
        <v>131184617</v>
      </c>
      <c r="I12" s="11">
        <v>21734</v>
      </c>
      <c r="J12" s="11">
        <v>488439451</v>
      </c>
    </row>
    <row r="13" spans="1:10" ht="12" customHeight="1" x14ac:dyDescent="0.2">
      <c r="A13" s="2" t="str">
        <f>"Apr "&amp;RIGHT(A6,4)</f>
        <v>Apr 2025</v>
      </c>
      <c r="B13" s="11">
        <v>21346317.9769</v>
      </c>
      <c r="C13" s="11">
        <v>851030.60560000001</v>
      </c>
      <c r="D13" s="11">
        <v>8038101.3113000002</v>
      </c>
      <c r="E13" s="11">
        <v>30247833.872900002</v>
      </c>
      <c r="F13" s="11">
        <v>370811225</v>
      </c>
      <c r="G13" s="11">
        <v>14775136</v>
      </c>
      <c r="H13" s="11">
        <v>139553195</v>
      </c>
      <c r="I13" s="11">
        <v>3863</v>
      </c>
      <c r="J13" s="11">
        <v>525143419</v>
      </c>
    </row>
    <row r="14" spans="1:10" ht="12" customHeight="1" x14ac:dyDescent="0.2">
      <c r="A14" s="2" t="str">
        <f>"May "&amp;RIGHT(A6,4)</f>
        <v>May 2025</v>
      </c>
      <c r="B14" s="11">
        <v>20233523.079100002</v>
      </c>
      <c r="C14" s="11">
        <v>747242.26859999995</v>
      </c>
      <c r="D14" s="11">
        <v>7689574.9839000003</v>
      </c>
      <c r="E14" s="11">
        <v>28685793.958700001</v>
      </c>
      <c r="F14" s="11">
        <v>354642147</v>
      </c>
      <c r="G14" s="11">
        <v>13123211</v>
      </c>
      <c r="H14" s="11">
        <v>135045780</v>
      </c>
      <c r="I14" s="11">
        <v>387513</v>
      </c>
      <c r="J14" s="11">
        <v>503198651</v>
      </c>
    </row>
    <row r="15" spans="1:10" ht="12" customHeight="1" x14ac:dyDescent="0.2">
      <c r="A15" s="2" t="str">
        <f>"Jun "&amp;RIGHT(A6,4)</f>
        <v>Jun 2025</v>
      </c>
      <c r="B15" s="11">
        <v>7263878.9645999996</v>
      </c>
      <c r="C15" s="11">
        <v>181347.17800000001</v>
      </c>
      <c r="D15" s="11">
        <v>2674148.2535000001</v>
      </c>
      <c r="E15" s="11">
        <v>13393279.396299999</v>
      </c>
      <c r="F15" s="11">
        <v>67223195</v>
      </c>
      <c r="G15" s="11">
        <v>1655312</v>
      </c>
      <c r="H15" s="11">
        <v>24409256</v>
      </c>
      <c r="I15" s="11">
        <v>14592657</v>
      </c>
      <c r="J15" s="11">
        <v>107880420</v>
      </c>
    </row>
    <row r="16" spans="1:10" ht="12" customHeight="1" x14ac:dyDescent="0.2">
      <c r="A16" s="2" t="str">
        <f>"Jul "&amp;RIGHT(A6,4)</f>
        <v>Jul 2025</v>
      </c>
      <c r="B16" s="11">
        <v>989942.04079999996</v>
      </c>
      <c r="C16" s="11">
        <v>17472.887299999999</v>
      </c>
      <c r="D16" s="11">
        <v>178049.16570000001</v>
      </c>
      <c r="E16" s="11">
        <v>1933032.3624</v>
      </c>
      <c r="F16" s="11">
        <v>9360814</v>
      </c>
      <c r="G16" s="11">
        <v>157300</v>
      </c>
      <c r="H16" s="11">
        <v>1602891</v>
      </c>
      <c r="I16" s="11">
        <v>8490087</v>
      </c>
      <c r="J16" s="11">
        <v>19611092</v>
      </c>
    </row>
    <row r="17" spans="1:10" ht="12" customHeight="1" x14ac:dyDescent="0.2">
      <c r="A17" s="2" t="str">
        <f>"Aug "&amp;RIGHT(A6,4)</f>
        <v>Aug 2025</v>
      </c>
      <c r="B17" s="11">
        <v>16328878.512700001</v>
      </c>
      <c r="C17" s="11">
        <v>656573.36439999996</v>
      </c>
      <c r="D17" s="11">
        <v>5021000.6853</v>
      </c>
      <c r="E17" s="11">
        <v>22436731.391100001</v>
      </c>
      <c r="F17" s="11">
        <v>205514059</v>
      </c>
      <c r="G17" s="11">
        <v>8106691</v>
      </c>
      <c r="H17" s="11">
        <v>61994140</v>
      </c>
      <c r="I17" s="11">
        <v>601704</v>
      </c>
      <c r="J17" s="11">
        <v>276216594</v>
      </c>
    </row>
    <row r="18" spans="1:10" ht="12" customHeight="1" x14ac:dyDescent="0.2">
      <c r="A18" s="2" t="str">
        <f>"Sep "&amp;RIGHT(A6,4)</f>
        <v>Sep 2025</v>
      </c>
      <c r="B18" s="11">
        <v>21324065.293499999</v>
      </c>
      <c r="C18" s="11">
        <v>877949.75109999999</v>
      </c>
      <c r="D18" s="11">
        <v>7820139.6502999999</v>
      </c>
      <c r="E18" s="11">
        <v>30001449.838100001</v>
      </c>
      <c r="F18" s="11">
        <v>403348512</v>
      </c>
      <c r="G18" s="11">
        <v>16625148</v>
      </c>
      <c r="H18" s="11">
        <v>148084761</v>
      </c>
      <c r="I18" s="11">
        <v>5960</v>
      </c>
      <c r="J18" s="11">
        <v>568064381</v>
      </c>
    </row>
    <row r="19" spans="1:10" ht="12" customHeight="1" x14ac:dyDescent="0.2">
      <c r="A19" s="12" t="s">
        <v>55</v>
      </c>
      <c r="B19" s="13">
        <v>21091125.989500001</v>
      </c>
      <c r="C19" s="13">
        <v>843566.26249999995</v>
      </c>
      <c r="D19" s="13">
        <v>8062356.8452000003</v>
      </c>
      <c r="E19" s="13">
        <v>29979999.520399999</v>
      </c>
      <c r="F19" s="13">
        <v>3420368177</v>
      </c>
      <c r="G19" s="13">
        <v>135551664</v>
      </c>
      <c r="H19" s="13">
        <v>1288055398</v>
      </c>
      <c r="I19" s="13">
        <v>24315754</v>
      </c>
      <c r="J19" s="13">
        <v>4868290993</v>
      </c>
    </row>
    <row r="20" spans="1:10" ht="12" customHeight="1" x14ac:dyDescent="0.2">
      <c r="A20" s="14" t="s">
        <v>421</v>
      </c>
      <c r="B20" s="15">
        <v>21439696.3684</v>
      </c>
      <c r="C20" s="15">
        <v>872283.72030000004</v>
      </c>
      <c r="D20" s="15">
        <v>8347944.9901999999</v>
      </c>
      <c r="E20" s="15">
        <v>30597070.6578</v>
      </c>
      <c r="F20" s="15">
        <v>716018346</v>
      </c>
      <c r="G20" s="15">
        <v>29206322</v>
      </c>
      <c r="H20" s="15">
        <v>279737460</v>
      </c>
      <c r="I20" s="15">
        <v>114489</v>
      </c>
      <c r="J20" s="15">
        <v>1025076617</v>
      </c>
    </row>
    <row r="21" spans="1:10" ht="12" customHeight="1" x14ac:dyDescent="0.2">
      <c r="A21" s="3" t="str">
        <f>"FY "&amp;RIGHT(A6,4)+1</f>
        <v>FY 2026</v>
      </c>
    </row>
    <row r="22" spans="1:10" ht="12" customHeight="1" x14ac:dyDescent="0.2">
      <c r="A22" s="2" t="str">
        <f>"Oct "&amp;RIGHT(A6,4)</f>
        <v>Oct 2025</v>
      </c>
      <c r="B22" s="11">
        <v>21167834.4747</v>
      </c>
      <c r="C22" s="11">
        <v>833021.603</v>
      </c>
      <c r="D22" s="11">
        <v>8161373.6842999998</v>
      </c>
      <c r="E22" s="11">
        <v>30150677.454</v>
      </c>
      <c r="F22" s="11">
        <v>402273034</v>
      </c>
      <c r="G22" s="11">
        <v>15842791</v>
      </c>
      <c r="H22" s="11">
        <v>155216788</v>
      </c>
      <c r="I22" s="11">
        <v>21704</v>
      </c>
      <c r="J22" s="11">
        <v>573354317</v>
      </c>
    </row>
    <row r="23" spans="1:10" ht="12" customHeight="1" x14ac:dyDescent="0.2">
      <c r="A23" s="2" t="str">
        <f>"Nov "&amp;RIGHT(A6,4)</f>
        <v>Nov 2025</v>
      </c>
      <c r="B23" s="11">
        <v>21093041.311999999</v>
      </c>
      <c r="C23" s="11">
        <v>865653.73439999996</v>
      </c>
      <c r="D23" s="11">
        <v>8363277.1497</v>
      </c>
      <c r="E23" s="11">
        <v>30178439.050900001</v>
      </c>
      <c r="F23" s="11">
        <v>302622538</v>
      </c>
      <c r="G23" s="11">
        <v>12504653</v>
      </c>
      <c r="H23" s="11">
        <v>120810290</v>
      </c>
      <c r="I23" s="11">
        <v>0</v>
      </c>
      <c r="J23" s="11">
        <v>435937481</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v>21130437.893399999</v>
      </c>
      <c r="C34" s="13">
        <v>849337.66870000004</v>
      </c>
      <c r="D34" s="13">
        <v>8262325.4170000004</v>
      </c>
      <c r="E34" s="13">
        <v>30164558.252500001</v>
      </c>
      <c r="F34" s="13">
        <v>704895572</v>
      </c>
      <c r="G34" s="13">
        <v>28347444</v>
      </c>
      <c r="H34" s="13">
        <v>276027078</v>
      </c>
      <c r="I34" s="13">
        <v>21704</v>
      </c>
      <c r="J34" s="13">
        <v>1009291798</v>
      </c>
    </row>
    <row r="35" spans="1:10" ht="12" customHeight="1" x14ac:dyDescent="0.2">
      <c r="A35" s="14" t="str">
        <f>"Total "&amp;MID(A20,7,LEN(A20)-13)&amp;" Months"</f>
        <v>Total 2 Months</v>
      </c>
      <c r="B35" s="15">
        <v>21130437.893399999</v>
      </c>
      <c r="C35" s="15">
        <v>849337.66870000004</v>
      </c>
      <c r="D35" s="15">
        <v>8262325.4170000004</v>
      </c>
      <c r="E35" s="15">
        <v>30164558.252500001</v>
      </c>
      <c r="F35" s="15">
        <v>704895572</v>
      </c>
      <c r="G35" s="15">
        <v>28347444</v>
      </c>
      <c r="H35" s="15">
        <v>276027078</v>
      </c>
      <c r="I35" s="15">
        <v>21704</v>
      </c>
      <c r="J35" s="15">
        <v>1009291798</v>
      </c>
    </row>
    <row r="36" spans="1:10" ht="12" customHeight="1" x14ac:dyDescent="0.2">
      <c r="A36" s="76"/>
      <c r="B36" s="76"/>
      <c r="C36" s="76"/>
      <c r="D36" s="76"/>
      <c r="E36" s="76"/>
      <c r="F36" s="76"/>
      <c r="G36" s="76"/>
      <c r="H36" s="76"/>
      <c r="I36" s="76"/>
      <c r="J36" s="76"/>
    </row>
    <row r="37" spans="1:10" ht="73.5" customHeight="1" x14ac:dyDescent="0.2">
      <c r="A37" s="78" t="s">
        <v>428</v>
      </c>
      <c r="B37" s="78"/>
      <c r="C37" s="78"/>
      <c r="D37" s="78"/>
      <c r="E37" s="78"/>
      <c r="F37" s="78"/>
      <c r="G37" s="78"/>
      <c r="H37" s="78"/>
      <c r="I37" s="78"/>
      <c r="J37" s="78"/>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J37"/>
  <sheetViews>
    <sheetView showGridLines="0" workbookViewId="0">
      <selection sqref="A1:G1"/>
    </sheetView>
  </sheetViews>
  <sheetFormatPr defaultRowHeight="12.75" x14ac:dyDescent="0.2"/>
  <cols>
    <col min="1" max="1" width="11.42578125" customWidth="1"/>
    <col min="2" max="2" width="12.28515625" customWidth="1"/>
    <col min="3" max="3" width="13" customWidth="1"/>
    <col min="4" max="5" width="11.42578125" customWidth="1"/>
    <col min="6" max="6" width="13.140625" customWidth="1"/>
    <col min="7" max="7" width="13.42578125" customWidth="1"/>
    <col min="8" max="8" width="11.42578125" customWidth="1"/>
    <col min="10" max="10" width="9.85546875" bestFit="1" customWidth="1"/>
  </cols>
  <sheetData>
    <row r="1" spans="1:10" ht="12" customHeight="1" x14ac:dyDescent="0.2">
      <c r="A1" s="83" t="s">
        <v>423</v>
      </c>
      <c r="B1" s="83"/>
      <c r="C1" s="83"/>
      <c r="D1" s="83"/>
      <c r="E1" s="83"/>
      <c r="F1" s="83"/>
      <c r="G1" s="83"/>
      <c r="H1" s="73">
        <v>46066</v>
      </c>
    </row>
    <row r="2" spans="1:10" ht="12" customHeight="1" x14ac:dyDescent="0.2">
      <c r="A2" s="85" t="s">
        <v>80</v>
      </c>
      <c r="B2" s="85"/>
      <c r="C2" s="85"/>
      <c r="D2" s="85"/>
      <c r="E2" s="85"/>
      <c r="F2" s="85"/>
      <c r="G2" s="85"/>
      <c r="H2" s="1"/>
    </row>
    <row r="3" spans="1:10" ht="24" customHeight="1" x14ac:dyDescent="0.2">
      <c r="A3" s="87" t="s">
        <v>50</v>
      </c>
      <c r="B3" s="79" t="s">
        <v>197</v>
      </c>
      <c r="C3" s="79" t="s">
        <v>81</v>
      </c>
      <c r="D3" s="79" t="s">
        <v>431</v>
      </c>
      <c r="E3" s="79" t="s">
        <v>396</v>
      </c>
      <c r="F3" s="79" t="s">
        <v>403</v>
      </c>
      <c r="G3" s="79" t="s">
        <v>82</v>
      </c>
      <c r="H3" s="81" t="s">
        <v>430</v>
      </c>
    </row>
    <row r="4" spans="1:10" ht="24" customHeight="1" x14ac:dyDescent="0.2">
      <c r="A4" s="88"/>
      <c r="B4" s="80"/>
      <c r="C4" s="80"/>
      <c r="D4" s="80"/>
      <c r="E4" s="80"/>
      <c r="F4" s="80"/>
      <c r="G4" s="80"/>
      <c r="H4" s="82"/>
    </row>
    <row r="5" spans="1:10" ht="12" customHeight="1" x14ac:dyDescent="0.2">
      <c r="A5" s="1"/>
      <c r="B5" s="76" t="str">
        <f>REPT("-",80)&amp;" Number "&amp;REPT("-",150)</f>
        <v>-------------------------------------------------------------------------------- Number ------------------------------------------------------------------------------------------------------------------------------------------------------</v>
      </c>
      <c r="C5" s="76"/>
      <c r="D5" s="76"/>
      <c r="E5" s="76"/>
      <c r="F5" s="76"/>
      <c r="G5" s="76"/>
      <c r="H5" s="76"/>
    </row>
    <row r="6" spans="1:10" ht="12" customHeight="1" x14ac:dyDescent="0.2">
      <c r="A6" s="3" t="s">
        <v>420</v>
      </c>
    </row>
    <row r="7" spans="1:10" ht="12" customHeight="1" x14ac:dyDescent="0.2">
      <c r="A7" s="2" t="str">
        <f>"Oct "&amp;RIGHT(A6,4)-1</f>
        <v>Oct 2024</v>
      </c>
      <c r="B7" s="11">
        <v>398845577</v>
      </c>
      <c r="C7" s="11">
        <v>579233711</v>
      </c>
      <c r="D7" s="11">
        <v>28450754</v>
      </c>
      <c r="E7" s="16">
        <v>20.360900000000001</v>
      </c>
      <c r="F7" s="11">
        <v>17758820</v>
      </c>
      <c r="G7" s="11">
        <v>18869166</v>
      </c>
      <c r="H7" s="11">
        <v>1312807</v>
      </c>
      <c r="J7" s="74"/>
    </row>
    <row r="8" spans="1:10" ht="12" customHeight="1" x14ac:dyDescent="0.2">
      <c r="A8" s="2" t="str">
        <f>"Nov "&amp;RIGHT(A6,4)-1</f>
        <v>Nov 2024</v>
      </c>
      <c r="B8" s="11">
        <v>306769503</v>
      </c>
      <c r="C8" s="11">
        <v>445842906</v>
      </c>
      <c r="D8" s="11">
        <v>28276215</v>
      </c>
      <c r="E8" s="16">
        <v>15.7746</v>
      </c>
      <c r="F8" s="11">
        <v>14404765</v>
      </c>
      <c r="G8" s="11">
        <v>15318608</v>
      </c>
      <c r="H8" s="11">
        <v>1389953</v>
      </c>
      <c r="J8" s="74"/>
    </row>
    <row r="9" spans="1:10" ht="12" customHeight="1" x14ac:dyDescent="0.2">
      <c r="A9" s="2" t="str">
        <f>"Dec "&amp;RIGHT(A6,4)-1</f>
        <v>Dec 2024</v>
      </c>
      <c r="B9" s="11">
        <v>280566252</v>
      </c>
      <c r="C9" s="11">
        <v>406562408</v>
      </c>
      <c r="D9" s="11">
        <v>27840679</v>
      </c>
      <c r="E9" s="16">
        <v>14.604100000000001</v>
      </c>
      <c r="F9" s="11">
        <v>13567257</v>
      </c>
      <c r="G9" s="11">
        <v>14405519</v>
      </c>
      <c r="H9" s="11">
        <v>1402674</v>
      </c>
      <c r="J9" s="74"/>
    </row>
    <row r="10" spans="1:10" ht="12" customHeight="1" x14ac:dyDescent="0.2">
      <c r="A10" s="2" t="str">
        <f>"Jan "&amp;RIGHT(A6,4)</f>
        <v>Jan 2025</v>
      </c>
      <c r="B10" s="11">
        <v>320046152</v>
      </c>
      <c r="C10" s="11">
        <v>469385608</v>
      </c>
      <c r="D10" s="11">
        <v>27634651</v>
      </c>
      <c r="E10" s="16">
        <v>16.996500000000001</v>
      </c>
      <c r="F10" s="11">
        <v>15960445</v>
      </c>
      <c r="G10" s="11">
        <v>16946578</v>
      </c>
      <c r="H10" s="11">
        <v>1362753</v>
      </c>
      <c r="J10" s="74"/>
    </row>
    <row r="11" spans="1:10" ht="12" customHeight="1" x14ac:dyDescent="0.2">
      <c r="A11" s="2" t="str">
        <f>"Feb "&amp;RIGHT(A6,4)</f>
        <v>Feb 2025</v>
      </c>
      <c r="B11" s="11">
        <v>334506281</v>
      </c>
      <c r="C11" s="11">
        <v>478712352</v>
      </c>
      <c r="D11" s="11">
        <v>27800380</v>
      </c>
      <c r="E11" s="16">
        <v>17.22</v>
      </c>
      <c r="F11" s="11">
        <v>16269838</v>
      </c>
      <c r="G11" s="11">
        <v>17404424</v>
      </c>
      <c r="H11" s="11">
        <v>1365927</v>
      </c>
      <c r="J11" s="74"/>
    </row>
    <row r="12" spans="1:10" ht="12" customHeight="1" x14ac:dyDescent="0.2">
      <c r="A12" s="2" t="str">
        <f>"Mar "&amp;RIGHT(A6,4)</f>
        <v>Mar 2025</v>
      </c>
      <c r="B12" s="11">
        <v>336683164</v>
      </c>
      <c r="C12" s="11">
        <v>488439451</v>
      </c>
      <c r="D12" s="11">
        <v>27677640</v>
      </c>
      <c r="E12" s="16">
        <v>17.647099999999998</v>
      </c>
      <c r="F12" s="11">
        <v>17321455</v>
      </c>
      <c r="G12" s="11">
        <v>18388754</v>
      </c>
      <c r="H12" s="11">
        <v>1436382</v>
      </c>
      <c r="J12" s="74"/>
    </row>
    <row r="13" spans="1:10" ht="12" customHeight="1" x14ac:dyDescent="0.2">
      <c r="A13" s="2" t="str">
        <f>"Apr "&amp;RIGHT(A6,4)</f>
        <v>Apr 2025</v>
      </c>
      <c r="B13" s="11">
        <v>364511972</v>
      </c>
      <c r="C13" s="11">
        <v>525143419</v>
      </c>
      <c r="D13" s="11">
        <v>28039742</v>
      </c>
      <c r="E13" s="16">
        <v>18.7287</v>
      </c>
      <c r="F13" s="11">
        <v>16983091</v>
      </c>
      <c r="G13" s="11">
        <v>17959500</v>
      </c>
      <c r="H13" s="11">
        <v>1461165</v>
      </c>
      <c r="J13" s="74"/>
    </row>
    <row r="14" spans="1:10" ht="12" customHeight="1" x14ac:dyDescent="0.2">
      <c r="A14" s="2" t="str">
        <f>"May "&amp;RIGHT(A6,4)</f>
        <v>May 2025</v>
      </c>
      <c r="B14" s="11">
        <v>345005194</v>
      </c>
      <c r="C14" s="11">
        <v>503198651</v>
      </c>
      <c r="D14" s="11">
        <v>26591731</v>
      </c>
      <c r="E14" s="16">
        <v>18.9452</v>
      </c>
      <c r="F14" s="11">
        <v>15482370</v>
      </c>
      <c r="G14" s="11">
        <v>16453183</v>
      </c>
      <c r="H14" s="11">
        <v>1224669</v>
      </c>
      <c r="J14" s="74"/>
    </row>
    <row r="15" spans="1:10" ht="12" customHeight="1" x14ac:dyDescent="0.2">
      <c r="A15" s="2" t="str">
        <f>"Jun "&amp;RIGHT(A6,4)</f>
        <v>Jun 2025</v>
      </c>
      <c r="B15" s="11">
        <v>61815310</v>
      </c>
      <c r="C15" s="11">
        <v>107880420</v>
      </c>
      <c r="D15" s="11">
        <v>12415570</v>
      </c>
      <c r="E15" s="16">
        <v>9.8467000000000002</v>
      </c>
      <c r="F15" s="11">
        <v>4386018</v>
      </c>
      <c r="G15" s="11">
        <v>4670797</v>
      </c>
      <c r="H15" s="11">
        <v>610715</v>
      </c>
      <c r="J15" s="74"/>
    </row>
    <row r="16" spans="1:10" ht="12" customHeight="1" x14ac:dyDescent="0.2">
      <c r="A16" s="2" t="str">
        <f>"Jul "&amp;RIGHT(A6,4)</f>
        <v>Jul 2025</v>
      </c>
      <c r="B16" s="11">
        <v>8970342</v>
      </c>
      <c r="C16" s="11">
        <v>19611092</v>
      </c>
      <c r="D16" s="11">
        <v>1791921</v>
      </c>
      <c r="E16" s="16">
        <v>9.7114999999999991</v>
      </c>
      <c r="F16" s="11">
        <v>1721025</v>
      </c>
      <c r="G16" s="11">
        <v>1782165</v>
      </c>
      <c r="H16" s="11">
        <v>159963</v>
      </c>
      <c r="J16" s="74"/>
    </row>
    <row r="17" spans="1:10" ht="12" customHeight="1" x14ac:dyDescent="0.2">
      <c r="A17" s="2" t="str">
        <f>"Aug "&amp;RIGHT(A6,4)</f>
        <v>Aug 2025</v>
      </c>
      <c r="B17" s="11">
        <v>217181192</v>
      </c>
      <c r="C17" s="11">
        <v>276216594</v>
      </c>
      <c r="D17" s="11">
        <v>20798850</v>
      </c>
      <c r="E17" s="16">
        <v>13.3193</v>
      </c>
      <c r="F17" s="11">
        <v>7769984</v>
      </c>
      <c r="G17" s="11">
        <v>8212793</v>
      </c>
      <c r="H17" s="11">
        <v>607163</v>
      </c>
      <c r="J17" s="74"/>
    </row>
    <row r="18" spans="1:10" ht="12" customHeight="1" x14ac:dyDescent="0.2">
      <c r="A18" s="2" t="str">
        <f>"Sep "&amp;RIGHT(A6,4)</f>
        <v>Sep 2025</v>
      </c>
      <c r="B18" s="11">
        <v>407696278</v>
      </c>
      <c r="C18" s="11">
        <v>568064381</v>
      </c>
      <c r="D18" s="11">
        <v>27811344</v>
      </c>
      <c r="E18" s="16">
        <v>20.427499999999998</v>
      </c>
      <c r="F18" s="11">
        <v>15659886</v>
      </c>
      <c r="G18" s="11">
        <v>16946412</v>
      </c>
      <c r="H18" s="11">
        <v>1257550</v>
      </c>
      <c r="J18" s="74"/>
    </row>
    <row r="19" spans="1:10" ht="12" customHeight="1" x14ac:dyDescent="0.2">
      <c r="A19" s="12" t="s">
        <v>55</v>
      </c>
      <c r="B19" s="13">
        <v>3382597217</v>
      </c>
      <c r="C19" s="13">
        <v>4868290993</v>
      </c>
      <c r="D19" s="13">
        <v>27791459.555555556</v>
      </c>
      <c r="E19" s="17">
        <v>170.5513</v>
      </c>
      <c r="F19" s="13">
        <v>157284954</v>
      </c>
      <c r="G19" s="13">
        <v>167357899</v>
      </c>
      <c r="H19" s="13">
        <v>1357097.7777777778</v>
      </c>
      <c r="J19" s="74"/>
    </row>
    <row r="20" spans="1:10" ht="12" customHeight="1" x14ac:dyDescent="0.2">
      <c r="A20" s="14" t="s">
        <v>421</v>
      </c>
      <c r="B20" s="15">
        <v>705615080</v>
      </c>
      <c r="C20" s="15">
        <v>1025076617</v>
      </c>
      <c r="D20" s="15">
        <v>28363484.5</v>
      </c>
      <c r="E20" s="18">
        <v>36.1355</v>
      </c>
      <c r="F20" s="15">
        <v>32163585</v>
      </c>
      <c r="G20" s="15">
        <v>34187774</v>
      </c>
      <c r="H20" s="15">
        <v>1351380</v>
      </c>
      <c r="J20" s="74"/>
    </row>
    <row r="21" spans="1:10" ht="12" customHeight="1" x14ac:dyDescent="0.2">
      <c r="A21" s="3" t="str">
        <f>"FY "&amp;RIGHT(A6,4)+1</f>
        <v>FY 2026</v>
      </c>
      <c r="J21" s="74"/>
    </row>
    <row r="22" spans="1:10" ht="12" customHeight="1" x14ac:dyDescent="0.2">
      <c r="A22" s="2" t="str">
        <f>"Oct "&amp;RIGHT(A6,4)</f>
        <v>Oct 2025</v>
      </c>
      <c r="B22" s="11">
        <v>391511636</v>
      </c>
      <c r="C22" s="11">
        <v>573354317</v>
      </c>
      <c r="D22" s="11">
        <v>27949678</v>
      </c>
      <c r="E22" s="16">
        <v>20.516100000000002</v>
      </c>
      <c r="F22" s="11">
        <v>14042188</v>
      </c>
      <c r="G22" s="11">
        <v>18164321</v>
      </c>
      <c r="H22" s="11">
        <v>1264573</v>
      </c>
      <c r="J22" s="74"/>
    </row>
    <row r="23" spans="1:10" ht="12" customHeight="1" x14ac:dyDescent="0.2">
      <c r="A23" s="2" t="str">
        <f>"Nov "&amp;RIGHT(A6,4)</f>
        <v>Nov 2025</v>
      </c>
      <c r="B23" s="11">
        <v>298695910</v>
      </c>
      <c r="C23" s="11">
        <v>435937481</v>
      </c>
      <c r="D23" s="11">
        <v>27975413</v>
      </c>
      <c r="E23" s="16">
        <v>15.5829</v>
      </c>
      <c r="F23" s="11">
        <v>12699343</v>
      </c>
      <c r="G23" s="11">
        <v>15057829</v>
      </c>
      <c r="H23" s="11">
        <v>1352130</v>
      </c>
      <c r="J23" s="74"/>
    </row>
    <row r="24" spans="1:10" ht="12" customHeight="1" x14ac:dyDescent="0.2">
      <c r="A24" s="2" t="str">
        <f>"Dec "&amp;RIGHT(A6,4)</f>
        <v>Dec 2025</v>
      </c>
      <c r="B24" s="11" t="s">
        <v>418</v>
      </c>
      <c r="C24" s="11" t="s">
        <v>418</v>
      </c>
      <c r="D24" s="11" t="s">
        <v>418</v>
      </c>
      <c r="E24" s="16" t="s">
        <v>418</v>
      </c>
      <c r="F24" s="11" t="s">
        <v>418</v>
      </c>
      <c r="G24" s="11" t="s">
        <v>418</v>
      </c>
      <c r="H24" s="11" t="s">
        <v>418</v>
      </c>
      <c r="J24" s="74"/>
    </row>
    <row r="25" spans="1:10" ht="12" customHeight="1" x14ac:dyDescent="0.2">
      <c r="A25" s="2" t="str">
        <f>"Jan "&amp;RIGHT(A6,4)+1</f>
        <v>Jan 2026</v>
      </c>
      <c r="B25" s="11" t="s">
        <v>418</v>
      </c>
      <c r="C25" s="11" t="s">
        <v>418</v>
      </c>
      <c r="D25" s="11" t="s">
        <v>418</v>
      </c>
      <c r="E25" s="16" t="s">
        <v>418</v>
      </c>
      <c r="F25" s="11" t="s">
        <v>418</v>
      </c>
      <c r="G25" s="11" t="s">
        <v>418</v>
      </c>
      <c r="H25" s="11" t="s">
        <v>418</v>
      </c>
      <c r="J25" s="74"/>
    </row>
    <row r="26" spans="1:10" ht="12" customHeight="1" x14ac:dyDescent="0.2">
      <c r="A26" s="2" t="str">
        <f>"Feb "&amp;RIGHT(A6,4)+1</f>
        <v>Feb 2026</v>
      </c>
      <c r="B26" s="11" t="s">
        <v>418</v>
      </c>
      <c r="C26" s="11" t="s">
        <v>418</v>
      </c>
      <c r="D26" s="11" t="s">
        <v>418</v>
      </c>
      <c r="E26" s="16" t="s">
        <v>418</v>
      </c>
      <c r="F26" s="11" t="s">
        <v>418</v>
      </c>
      <c r="G26" s="11" t="s">
        <v>418</v>
      </c>
      <c r="H26" s="11" t="s">
        <v>418</v>
      </c>
      <c r="J26" s="74"/>
    </row>
    <row r="27" spans="1:10" ht="12" customHeight="1" x14ac:dyDescent="0.2">
      <c r="A27" s="2" t="str">
        <f>"Mar "&amp;RIGHT(A6,4)+1</f>
        <v>Mar 2026</v>
      </c>
      <c r="B27" s="11" t="s">
        <v>418</v>
      </c>
      <c r="C27" s="11" t="s">
        <v>418</v>
      </c>
      <c r="D27" s="11" t="s">
        <v>418</v>
      </c>
      <c r="E27" s="16" t="s">
        <v>418</v>
      </c>
      <c r="F27" s="11" t="s">
        <v>418</v>
      </c>
      <c r="G27" s="11" t="s">
        <v>418</v>
      </c>
      <c r="H27" s="11" t="s">
        <v>418</v>
      </c>
      <c r="J27" s="74"/>
    </row>
    <row r="28" spans="1:10" ht="12" customHeight="1" x14ac:dyDescent="0.2">
      <c r="A28" s="2" t="str">
        <f>"Apr "&amp;RIGHT(A6,4)+1</f>
        <v>Apr 2026</v>
      </c>
      <c r="B28" s="11" t="s">
        <v>418</v>
      </c>
      <c r="C28" s="11" t="s">
        <v>418</v>
      </c>
      <c r="D28" s="11" t="s">
        <v>418</v>
      </c>
      <c r="E28" s="16" t="s">
        <v>418</v>
      </c>
      <c r="F28" s="11" t="s">
        <v>418</v>
      </c>
      <c r="G28" s="11" t="s">
        <v>418</v>
      </c>
      <c r="H28" s="11" t="s">
        <v>418</v>
      </c>
      <c r="J28" s="74"/>
    </row>
    <row r="29" spans="1:10" ht="12" customHeight="1" x14ac:dyDescent="0.2">
      <c r="A29" s="2" t="str">
        <f>"May "&amp;RIGHT(A6,4)+1</f>
        <v>May 2026</v>
      </c>
      <c r="B29" s="11" t="s">
        <v>418</v>
      </c>
      <c r="C29" s="11" t="s">
        <v>418</v>
      </c>
      <c r="D29" s="11" t="s">
        <v>418</v>
      </c>
      <c r="E29" s="16" t="s">
        <v>418</v>
      </c>
      <c r="F29" s="11" t="s">
        <v>418</v>
      </c>
      <c r="G29" s="11" t="s">
        <v>418</v>
      </c>
      <c r="H29" s="11" t="s">
        <v>418</v>
      </c>
      <c r="J29" s="74"/>
    </row>
    <row r="30" spans="1:10" ht="12" customHeight="1" x14ac:dyDescent="0.2">
      <c r="A30" s="2" t="str">
        <f>"Jun "&amp;RIGHT(A6,4)+1</f>
        <v>Jun 2026</v>
      </c>
      <c r="B30" s="11" t="s">
        <v>418</v>
      </c>
      <c r="C30" s="11" t="s">
        <v>418</v>
      </c>
      <c r="D30" s="11" t="s">
        <v>418</v>
      </c>
      <c r="E30" s="16" t="s">
        <v>418</v>
      </c>
      <c r="F30" s="11" t="s">
        <v>418</v>
      </c>
      <c r="G30" s="11" t="s">
        <v>418</v>
      </c>
      <c r="H30" s="11" t="s">
        <v>418</v>
      </c>
      <c r="J30" s="74"/>
    </row>
    <row r="31" spans="1:10" ht="12" customHeight="1" x14ac:dyDescent="0.2">
      <c r="A31" s="2" t="str">
        <f>"Jul "&amp;RIGHT(A6,4)+1</f>
        <v>Jul 2026</v>
      </c>
      <c r="B31" s="11" t="s">
        <v>418</v>
      </c>
      <c r="C31" s="11" t="s">
        <v>418</v>
      </c>
      <c r="D31" s="11" t="s">
        <v>418</v>
      </c>
      <c r="E31" s="16" t="s">
        <v>418</v>
      </c>
      <c r="F31" s="11" t="s">
        <v>418</v>
      </c>
      <c r="G31" s="11" t="s">
        <v>418</v>
      </c>
      <c r="H31" s="11" t="s">
        <v>418</v>
      </c>
      <c r="J31" s="74"/>
    </row>
    <row r="32" spans="1:10" ht="12" customHeight="1" x14ac:dyDescent="0.2">
      <c r="A32" s="2" t="str">
        <f>"Aug "&amp;RIGHT(A6,4)+1</f>
        <v>Aug 2026</v>
      </c>
      <c r="B32" s="11" t="s">
        <v>418</v>
      </c>
      <c r="C32" s="11" t="s">
        <v>418</v>
      </c>
      <c r="D32" s="11" t="s">
        <v>418</v>
      </c>
      <c r="E32" s="16" t="s">
        <v>418</v>
      </c>
      <c r="F32" s="11" t="s">
        <v>418</v>
      </c>
      <c r="G32" s="11" t="s">
        <v>418</v>
      </c>
      <c r="H32" s="11" t="s">
        <v>418</v>
      </c>
      <c r="J32" s="74"/>
    </row>
    <row r="33" spans="1:10" ht="12" customHeight="1" x14ac:dyDescent="0.2">
      <c r="A33" s="2" t="str">
        <f>"Sep "&amp;RIGHT(A6,4)+1</f>
        <v>Sep 2026</v>
      </c>
      <c r="B33" s="11" t="s">
        <v>418</v>
      </c>
      <c r="C33" s="11" t="s">
        <v>418</v>
      </c>
      <c r="D33" s="11" t="s">
        <v>418</v>
      </c>
      <c r="E33" s="16" t="s">
        <v>418</v>
      </c>
      <c r="F33" s="11" t="s">
        <v>418</v>
      </c>
      <c r="G33" s="11" t="s">
        <v>418</v>
      </c>
      <c r="H33" s="11" t="s">
        <v>418</v>
      </c>
      <c r="J33" s="74"/>
    </row>
    <row r="34" spans="1:10" ht="12" customHeight="1" x14ac:dyDescent="0.2">
      <c r="A34" s="12" t="s">
        <v>55</v>
      </c>
      <c r="B34" s="13">
        <v>690207546</v>
      </c>
      <c r="C34" s="13">
        <v>1009291798</v>
      </c>
      <c r="D34" s="13">
        <v>27962545.5</v>
      </c>
      <c r="E34" s="17">
        <v>36.098999999999997</v>
      </c>
      <c r="F34" s="13">
        <v>26741531</v>
      </c>
      <c r="G34" s="13">
        <v>33222150</v>
      </c>
      <c r="H34" s="13">
        <v>1308351.5</v>
      </c>
      <c r="J34" s="74"/>
    </row>
    <row r="35" spans="1:10" ht="12" customHeight="1" x14ac:dyDescent="0.2">
      <c r="A35" s="14" t="str">
        <f>"Total "&amp;MID(A20,7,LEN(A20)-13)&amp;" Months"</f>
        <v>Total 2 Months</v>
      </c>
      <c r="B35" s="15">
        <v>690207546</v>
      </c>
      <c r="C35" s="15">
        <v>1009291798</v>
      </c>
      <c r="D35" s="15">
        <v>27962545.5</v>
      </c>
      <c r="E35" s="18">
        <v>36.098999999999997</v>
      </c>
      <c r="F35" s="15">
        <v>26741531</v>
      </c>
      <c r="G35" s="15">
        <v>33222150</v>
      </c>
      <c r="H35" s="15">
        <v>1308351.5</v>
      </c>
      <c r="J35" s="74"/>
    </row>
    <row r="36" spans="1:10" ht="12" customHeight="1" x14ac:dyDescent="0.2">
      <c r="A36" s="76"/>
      <c r="B36" s="76"/>
      <c r="C36" s="76"/>
      <c r="D36" s="76"/>
      <c r="E36" s="76"/>
      <c r="F36" s="76"/>
      <c r="G36" s="76"/>
      <c r="H36" s="76"/>
    </row>
    <row r="37" spans="1:10" ht="101.45" customHeight="1" x14ac:dyDescent="0.2">
      <c r="A37" s="78" t="s">
        <v>432</v>
      </c>
      <c r="B37" s="78"/>
      <c r="C37" s="78"/>
      <c r="D37" s="78"/>
      <c r="E37" s="78"/>
      <c r="F37" s="78"/>
      <c r="G37" s="78"/>
      <c r="H37" s="78"/>
    </row>
  </sheetData>
  <mergeCells count="13">
    <mergeCell ref="A36:H36"/>
    <mergeCell ref="A37:H37"/>
    <mergeCell ref="A3:A4"/>
    <mergeCell ref="B3:B4"/>
    <mergeCell ref="C3:C4"/>
    <mergeCell ref="D3:D4"/>
    <mergeCell ref="E3:E4"/>
    <mergeCell ref="F3:F4"/>
    <mergeCell ref="A1:G1"/>
    <mergeCell ref="A2:G2"/>
    <mergeCell ref="G3:G4"/>
    <mergeCell ref="H3:H4"/>
    <mergeCell ref="B5:H5"/>
  </mergeCells>
  <phoneticPr fontId="0" type="noConversion"/>
  <pageMargins left="0.75" right="0.5" top="0.75" bottom="0.5" header="0.5" footer="0.25"/>
  <pageSetup orientation="landscape"/>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43</vt:i4>
      </vt:variant>
      <vt:variant>
        <vt:lpstr>Named Ranges</vt:lpstr>
      </vt:variant>
      <vt:variant>
        <vt:i4>2</vt:i4>
      </vt:variant>
    </vt:vector>
  </HeadingPairs>
  <TitlesOfParts>
    <vt:vector size="45" baseType="lpstr">
      <vt:lpstr>KDALL</vt:lpstr>
      <vt:lpstr>ToC</vt:lpstr>
      <vt:lpstr>FNS-$</vt:lpstr>
      <vt:lpstr>SNAP-$</vt:lpstr>
      <vt:lpstr>SNAP-$a</vt:lpstr>
      <vt:lpstr>NAP-$b</vt:lpstr>
      <vt:lpstr>Schools</vt:lpstr>
      <vt:lpstr>NSLP-P</vt:lpstr>
      <vt:lpstr>NSLP-M</vt:lpstr>
      <vt:lpstr>NSLP-$</vt:lpstr>
      <vt:lpstr>SBP-P</vt:lpstr>
      <vt:lpstr>SBP-M</vt:lpstr>
      <vt:lpstr>SBP-$</vt:lpstr>
      <vt:lpstr>CCCDCH-S</vt:lpstr>
      <vt:lpstr>CCC-C</vt:lpstr>
      <vt:lpstr>CCCDCH-M1</vt:lpstr>
      <vt:lpstr>CCCDCH-M2</vt:lpstr>
      <vt:lpstr>CCCDCH-M3</vt:lpstr>
      <vt:lpstr>CCCDCH-M4</vt:lpstr>
      <vt:lpstr>CCCDCH-M5</vt:lpstr>
      <vt:lpstr>CCCDCH-$</vt:lpstr>
      <vt:lpstr>ADC-M</vt:lpstr>
      <vt:lpstr>ADC-$</vt:lpstr>
      <vt:lpstr>CACFP-T</vt:lpstr>
      <vt:lpstr>SFSP-PM</vt:lpstr>
      <vt:lpstr>SFSP-$</vt:lpstr>
      <vt:lpstr>S-EBT-$</vt:lpstr>
      <vt:lpstr>CN-$</vt:lpstr>
      <vt:lpstr>CNFNS-T$</vt:lpstr>
      <vt:lpstr>SMP-M</vt:lpstr>
      <vt:lpstr>SMP-T</vt:lpstr>
      <vt:lpstr>WIC</vt:lpstr>
      <vt:lpstr>CSFP</vt:lpstr>
      <vt:lpstr>FDPIR</vt:lpstr>
      <vt:lpstr>COM-E1</vt:lpstr>
      <vt:lpstr>COM-E2</vt:lpstr>
      <vt:lpstr>COM-ET</vt:lpstr>
      <vt:lpstr>COM-X1</vt:lpstr>
      <vt:lpstr>COM-X2</vt:lpstr>
      <vt:lpstr>COM-T</vt:lpstr>
      <vt:lpstr>USDA-$1</vt:lpstr>
      <vt:lpstr>USDA-$2</vt:lpstr>
      <vt:lpstr>USDA-$3</vt:lpstr>
      <vt:lpstr>'CNFNS-T$'!Print_Area</vt:lpstr>
      <vt:lpstr>'NAP-$b'!Print_Area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Keydata Report</dc:title>
  <dc:creator>Mountjoy, Candy - FNS</dc:creator>
  <cp:keywords>Nutrition, keydata, CN, FD, SNAP, WIC</cp:keywords>
  <cp:lastModifiedBy>Kreh, Tim - FNS</cp:lastModifiedBy>
  <cp:lastPrinted>2014-11-10T21:56:47Z</cp:lastPrinted>
  <dcterms:created xsi:type="dcterms:W3CDTF">2003-04-09T21:32:01Z</dcterms:created>
  <dcterms:modified xsi:type="dcterms:W3CDTF">2026-02-18T16:13:13Z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