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codeName="ThisWorkbook" defaultThemeVersion="124226"/>
  <mc:AlternateContent xmlns:mc="http://schemas.openxmlformats.org/markup-compatibility/2006">
    <mc:Choice Requires="x15">
      <x15ac:absPath xmlns:x15ac="http://schemas.microsoft.com/office/spreadsheetml/2010/11/ac" url="I:\01 Keydata Electronic Version\PDB KD &amp; DRUPAL Files by FY\FY2025\Keydata June 2025\"/>
    </mc:Choice>
  </mc:AlternateContent>
  <xr:revisionPtr revIDLastSave="0" documentId="13_ncr:1_{A367C5FC-1D0F-43AC-A18D-D283A6AE98E5}" xr6:coauthVersionLast="47" xr6:coauthVersionMax="47" xr10:uidLastSave="{00000000-0000-0000-0000-000000000000}"/>
  <bookViews>
    <workbookView xWindow="-19320" yWindow="1065" windowWidth="19440" windowHeight="11520" tabRatio="817" xr2:uid="{00000000-000D-0000-FFFF-FFFF00000000}"/>
  </bookViews>
  <sheets>
    <sheet name="KDALL" sheetId="1" r:id="rId1"/>
    <sheet name="ToC" sheetId="2" r:id="rId2"/>
    <sheet name="FNS-$" sheetId="45" r:id="rId3"/>
    <sheet name="SNAP-$" sheetId="46" r:id="rId4"/>
    <sheet name="SNAP-$a" sheetId="49" r:id="rId5"/>
    <sheet name="SNAP-$a-PEBT-Other" sheetId="51" r:id="rId6"/>
    <sheet name="NAP-$b" sheetId="50" r:id="rId7"/>
    <sheet name="Schools" sheetId="7" r:id="rId8"/>
    <sheet name="NSLP-P" sheetId="8" r:id="rId9"/>
    <sheet name="NSLP-M" sheetId="9" r:id="rId10"/>
    <sheet name="NSLP-$" sheetId="10" r:id="rId11"/>
    <sheet name="SBP-P" sheetId="12" r:id="rId12"/>
    <sheet name="SBP-M" sheetId="13" r:id="rId13"/>
    <sheet name="SBP-$" sheetId="14" r:id="rId14"/>
    <sheet name="CCCDCH-S" sheetId="15" r:id="rId15"/>
    <sheet name="CCC-C" sheetId="16" r:id="rId16"/>
    <sheet name="CCCDCH-M1" sheetId="17" r:id="rId17"/>
    <sheet name="CCCDCH-M2" sheetId="18" r:id="rId18"/>
    <sheet name="CCCDCH-M3" sheetId="19" r:id="rId19"/>
    <sheet name="CCCDCH-M4" sheetId="20" r:id="rId20"/>
    <sheet name="CCCDCH-M5" sheetId="21" r:id="rId21"/>
    <sheet name="CCCDCH-$" sheetId="22" r:id="rId22"/>
    <sheet name="ADC-M" sheetId="23" r:id="rId23"/>
    <sheet name="ADC-$" sheetId="24" r:id="rId24"/>
    <sheet name="CACFP-T" sheetId="25" r:id="rId25"/>
    <sheet name="SFSP-PM" sheetId="26" r:id="rId26"/>
    <sheet name="SFSP-$" sheetId="27" r:id="rId27"/>
    <sheet name="CN-$" sheetId="28" r:id="rId28"/>
    <sheet name="CNFNS-T$" sheetId="29" r:id="rId29"/>
    <sheet name="SMP-M" sheetId="30" r:id="rId30"/>
    <sheet name="SMP-T" sheetId="31" r:id="rId31"/>
    <sheet name="WIC" sheetId="32" r:id="rId32"/>
    <sheet name="CSFP" sheetId="33" r:id="rId33"/>
    <sheet name="FDPIR" sheetId="34" r:id="rId34"/>
    <sheet name="COM-E1" sheetId="36" r:id="rId35"/>
    <sheet name="COM-E2" sheetId="37" r:id="rId36"/>
    <sheet name="COM-ET" sheetId="38" r:id="rId37"/>
    <sheet name="COM-X1" sheetId="39" r:id="rId38"/>
    <sheet name="COM-X2" sheetId="40" r:id="rId39"/>
    <sheet name="COM-T" sheetId="41" r:id="rId40"/>
    <sheet name="USDA-$1" sheetId="42" r:id="rId41"/>
    <sheet name="USDA-$2" sheetId="43" r:id="rId42"/>
    <sheet name="USDA-$3" sheetId="44" r:id="rId43"/>
  </sheets>
  <definedNames>
    <definedName name="_xlnm.Print_Area" localSheetId="28">'CNFNS-T$'!$A$1:$I$37</definedName>
    <definedName name="_xlnm.Print_Area" localSheetId="6">'NAP-$b'!$A$1:$X$39</definedName>
    <definedName name="_xlnm.Print_Area" localSheetId="5">'SNAP-$a-PEBT-Other'!$A$1:$E$36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5" i="44" l="1"/>
  <c r="A33" i="44"/>
  <c r="A32" i="44"/>
  <c r="A31" i="44"/>
  <c r="A30" i="44"/>
  <c r="A29" i="44"/>
  <c r="A28" i="44"/>
  <c r="A27" i="44"/>
  <c r="A26" i="44"/>
  <c r="A25" i="44"/>
  <c r="A24" i="44"/>
  <c r="A23" i="44"/>
  <c r="A22" i="44"/>
  <c r="A21" i="44"/>
  <c r="A18" i="44"/>
  <c r="A17" i="44"/>
  <c r="A16" i="44"/>
  <c r="A15" i="44"/>
  <c r="A14" i="44"/>
  <c r="A13" i="44"/>
  <c r="A12" i="44"/>
  <c r="A11" i="44"/>
  <c r="A10" i="44"/>
  <c r="A9" i="44"/>
  <c r="A8" i="44"/>
  <c r="A7" i="44"/>
  <c r="B5" i="44"/>
  <c r="A35" i="43"/>
  <c r="A33" i="43"/>
  <c r="A32" i="43"/>
  <c r="A31" i="43"/>
  <c r="A30" i="43"/>
  <c r="A29" i="43"/>
  <c r="A28" i="43"/>
  <c r="A27" i="43"/>
  <c r="A26" i="43"/>
  <c r="A25" i="43"/>
  <c r="A24" i="43"/>
  <c r="A23" i="43"/>
  <c r="A22" i="43"/>
  <c r="A21" i="43"/>
  <c r="A18" i="43"/>
  <c r="A17" i="43"/>
  <c r="A16" i="43"/>
  <c r="A15" i="43"/>
  <c r="A14" i="43"/>
  <c r="A13" i="43"/>
  <c r="A12" i="43"/>
  <c r="A11" i="43"/>
  <c r="A10" i="43"/>
  <c r="A9" i="43"/>
  <c r="A8" i="43"/>
  <c r="A7" i="43"/>
  <c r="B5" i="43"/>
  <c r="A35" i="42"/>
  <c r="A33" i="42"/>
  <c r="A32" i="42"/>
  <c r="A31" i="42"/>
  <c r="A30" i="42"/>
  <c r="A29" i="42"/>
  <c r="A28" i="42"/>
  <c r="A27" i="42"/>
  <c r="A26" i="42"/>
  <c r="A25" i="42"/>
  <c r="A24" i="42"/>
  <c r="A23" i="42"/>
  <c r="A22" i="42"/>
  <c r="A21" i="42"/>
  <c r="A18" i="42"/>
  <c r="A17" i="42"/>
  <c r="A16" i="42"/>
  <c r="A15" i="42"/>
  <c r="A14" i="42"/>
  <c r="A13" i="42"/>
  <c r="A12" i="42"/>
  <c r="A11" i="42"/>
  <c r="A10" i="42"/>
  <c r="A9" i="42"/>
  <c r="A8" i="42"/>
  <c r="A7" i="42"/>
  <c r="B5" i="42"/>
  <c r="A36" i="41"/>
  <c r="A34" i="41"/>
  <c r="A33" i="41"/>
  <c r="A32" i="41"/>
  <c r="A31" i="41"/>
  <c r="A30" i="41"/>
  <c r="A29" i="41"/>
  <c r="A28" i="41"/>
  <c r="A27" i="41"/>
  <c r="A26" i="41"/>
  <c r="A25" i="41"/>
  <c r="A24" i="41"/>
  <c r="A23" i="41"/>
  <c r="A22" i="41"/>
  <c r="A19" i="41"/>
  <c r="A18" i="41"/>
  <c r="A17" i="41"/>
  <c r="A16" i="41"/>
  <c r="A15" i="41"/>
  <c r="A14" i="41"/>
  <c r="A13" i="41"/>
  <c r="A12" i="41"/>
  <c r="A11" i="41"/>
  <c r="A10" i="41"/>
  <c r="A9" i="41"/>
  <c r="A8" i="41"/>
  <c r="B6" i="41"/>
  <c r="A35" i="40"/>
  <c r="A33" i="40"/>
  <c r="A32" i="40"/>
  <c r="A31" i="40"/>
  <c r="A30" i="40"/>
  <c r="A29" i="40"/>
  <c r="A28" i="40"/>
  <c r="A27" i="40"/>
  <c r="A26" i="40"/>
  <c r="A25" i="40"/>
  <c r="A24" i="40"/>
  <c r="A23" i="40"/>
  <c r="A22" i="40"/>
  <c r="A21" i="40"/>
  <c r="A18" i="40"/>
  <c r="A17" i="40"/>
  <c r="A16" i="40"/>
  <c r="A15" i="40"/>
  <c r="A14" i="40"/>
  <c r="A13" i="40"/>
  <c r="A12" i="40"/>
  <c r="A11" i="40"/>
  <c r="A10" i="40"/>
  <c r="A9" i="40"/>
  <c r="A8" i="40"/>
  <c r="A7" i="40"/>
  <c r="B5" i="40"/>
  <c r="A35" i="39"/>
  <c r="A33" i="39"/>
  <c r="A32" i="39"/>
  <c r="A31" i="39"/>
  <c r="A30" i="39"/>
  <c r="A29" i="39"/>
  <c r="A28" i="39"/>
  <c r="A27" i="39"/>
  <c r="A26" i="39"/>
  <c r="A25" i="39"/>
  <c r="A24" i="39"/>
  <c r="A23" i="39"/>
  <c r="A22" i="39"/>
  <c r="A21" i="39"/>
  <c r="A18" i="39"/>
  <c r="A17" i="39"/>
  <c r="A16" i="39"/>
  <c r="A15" i="39"/>
  <c r="A14" i="39"/>
  <c r="A13" i="39"/>
  <c r="A12" i="39"/>
  <c r="A11" i="39"/>
  <c r="A10" i="39"/>
  <c r="A9" i="39"/>
  <c r="A8" i="39"/>
  <c r="A7" i="39"/>
  <c r="B5" i="39"/>
  <c r="A35" i="38"/>
  <c r="A33" i="38"/>
  <c r="A32" i="38"/>
  <c r="A31" i="38"/>
  <c r="A30" i="38"/>
  <c r="A29" i="38"/>
  <c r="A28" i="38"/>
  <c r="A27" i="38"/>
  <c r="A26" i="38"/>
  <c r="A25" i="38"/>
  <c r="A24" i="38"/>
  <c r="A23" i="38"/>
  <c r="A22" i="38"/>
  <c r="A21" i="38"/>
  <c r="A18" i="38"/>
  <c r="A17" i="38"/>
  <c r="A16" i="38"/>
  <c r="A15" i="38"/>
  <c r="A14" i="38"/>
  <c r="A13" i="38"/>
  <c r="A12" i="38"/>
  <c r="A11" i="38"/>
  <c r="A10" i="38"/>
  <c r="A9" i="38"/>
  <c r="A8" i="38"/>
  <c r="A7" i="38"/>
  <c r="B5" i="38"/>
  <c r="H35" i="37"/>
  <c r="A35" i="37"/>
  <c r="H34" i="37"/>
  <c r="H33" i="37"/>
  <c r="A33" i="37"/>
  <c r="H32" i="37"/>
  <c r="A32" i="37"/>
  <c r="H31" i="37"/>
  <c r="A31" i="37"/>
  <c r="H30" i="37"/>
  <c r="A30" i="37"/>
  <c r="H29" i="37"/>
  <c r="A29" i="37"/>
  <c r="H28" i="37"/>
  <c r="A28" i="37"/>
  <c r="H27" i="37"/>
  <c r="A27" i="37"/>
  <c r="H26" i="37"/>
  <c r="A26" i="37"/>
  <c r="H25" i="37"/>
  <c r="A25" i="37"/>
  <c r="H24" i="37"/>
  <c r="A24" i="37"/>
  <c r="H23" i="37"/>
  <c r="A23" i="37"/>
  <c r="H22" i="37"/>
  <c r="A22" i="37"/>
  <c r="A21" i="37"/>
  <c r="H20" i="37"/>
  <c r="H19" i="37"/>
  <c r="H18" i="37"/>
  <c r="A18" i="37"/>
  <c r="H17" i="37"/>
  <c r="A17" i="37"/>
  <c r="H16" i="37"/>
  <c r="A16" i="37"/>
  <c r="H15" i="37"/>
  <c r="A15" i="37"/>
  <c r="H14" i="37"/>
  <c r="A14" i="37"/>
  <c r="H13" i="37"/>
  <c r="A13" i="37"/>
  <c r="H12" i="37"/>
  <c r="A12" i="37"/>
  <c r="H11" i="37"/>
  <c r="A11" i="37"/>
  <c r="H10" i="37"/>
  <c r="A10" i="37"/>
  <c r="H9" i="37"/>
  <c r="A9" i="37"/>
  <c r="H8" i="37"/>
  <c r="A8" i="37"/>
  <c r="H7" i="37"/>
  <c r="A7" i="37"/>
  <c r="B5" i="37"/>
  <c r="A35" i="36"/>
  <c r="A33" i="36"/>
  <c r="A32" i="36"/>
  <c r="A31" i="36"/>
  <c r="A30" i="36"/>
  <c r="A29" i="36"/>
  <c r="A28" i="36"/>
  <c r="A27" i="36"/>
  <c r="A26" i="36"/>
  <c r="A25" i="36"/>
  <c r="A24" i="36"/>
  <c r="A23" i="36"/>
  <c r="A22" i="36"/>
  <c r="A21" i="36"/>
  <c r="A18" i="36"/>
  <c r="A17" i="36"/>
  <c r="A16" i="36"/>
  <c r="A15" i="36"/>
  <c r="A14" i="36"/>
  <c r="A13" i="36"/>
  <c r="A12" i="36"/>
  <c r="A11" i="36"/>
  <c r="A10" i="36"/>
  <c r="A9" i="36"/>
  <c r="A8" i="36"/>
  <c r="A7" i="36"/>
  <c r="B5" i="36"/>
  <c r="A35" i="34"/>
  <c r="A33" i="34"/>
  <c r="A32" i="34"/>
  <c r="A31" i="34"/>
  <c r="A30" i="34"/>
  <c r="A29" i="34"/>
  <c r="A28" i="34"/>
  <c r="A27" i="34"/>
  <c r="A26" i="34"/>
  <c r="A25" i="34"/>
  <c r="A24" i="34"/>
  <c r="A23" i="34"/>
  <c r="A22" i="34"/>
  <c r="A21" i="34"/>
  <c r="A18" i="34"/>
  <c r="A17" i="34"/>
  <c r="A16" i="34"/>
  <c r="A15" i="34"/>
  <c r="A14" i="34"/>
  <c r="A13" i="34"/>
  <c r="A12" i="34"/>
  <c r="A11" i="34"/>
  <c r="A10" i="34"/>
  <c r="A9" i="34"/>
  <c r="A8" i="34"/>
  <c r="A7" i="34"/>
  <c r="B5" i="34"/>
  <c r="A35" i="33"/>
  <c r="A33" i="33"/>
  <c r="A32" i="33"/>
  <c r="A31" i="33"/>
  <c r="A30" i="33"/>
  <c r="A29" i="33"/>
  <c r="A28" i="33"/>
  <c r="A27" i="33"/>
  <c r="A26" i="33"/>
  <c r="A25" i="33"/>
  <c r="A24" i="33"/>
  <c r="A23" i="33"/>
  <c r="A22" i="33"/>
  <c r="A21" i="33"/>
  <c r="A18" i="33"/>
  <c r="A17" i="33"/>
  <c r="A16" i="33"/>
  <c r="A15" i="33"/>
  <c r="A14" i="33"/>
  <c r="A13" i="33"/>
  <c r="A12" i="33"/>
  <c r="A11" i="33"/>
  <c r="A10" i="33"/>
  <c r="A9" i="33"/>
  <c r="A8" i="33"/>
  <c r="A7" i="33"/>
  <c r="B5" i="33"/>
  <c r="A35" i="32"/>
  <c r="A33" i="32"/>
  <c r="A32" i="32"/>
  <c r="A31" i="32"/>
  <c r="A30" i="32"/>
  <c r="A29" i="32"/>
  <c r="A28" i="32"/>
  <c r="A27" i="32"/>
  <c r="A26" i="32"/>
  <c r="A25" i="32"/>
  <c r="A24" i="32"/>
  <c r="A23" i="32"/>
  <c r="A22" i="32"/>
  <c r="A21" i="32"/>
  <c r="A18" i="32"/>
  <c r="A17" i="32"/>
  <c r="A16" i="32"/>
  <c r="A15" i="32"/>
  <c r="A14" i="32"/>
  <c r="A13" i="32"/>
  <c r="A12" i="32"/>
  <c r="A11" i="32"/>
  <c r="A10" i="32"/>
  <c r="A9" i="32"/>
  <c r="A8" i="32"/>
  <c r="A7" i="32"/>
  <c r="B5" i="32"/>
  <c r="A35" i="31"/>
  <c r="A33" i="31"/>
  <c r="A32" i="31"/>
  <c r="A31" i="31"/>
  <c r="A30" i="31"/>
  <c r="A29" i="31"/>
  <c r="A28" i="31"/>
  <c r="A27" i="31"/>
  <c r="A26" i="31"/>
  <c r="A25" i="31"/>
  <c r="A24" i="31"/>
  <c r="A23" i="31"/>
  <c r="A22" i="31"/>
  <c r="A21" i="31"/>
  <c r="A18" i="31"/>
  <c r="A17" i="31"/>
  <c r="A16" i="31"/>
  <c r="A15" i="31"/>
  <c r="A14" i="31"/>
  <c r="A13" i="31"/>
  <c r="A12" i="31"/>
  <c r="A11" i="31"/>
  <c r="A10" i="31"/>
  <c r="A9" i="31"/>
  <c r="A8" i="31"/>
  <c r="A7" i="31"/>
  <c r="B5" i="31"/>
  <c r="A35" i="30"/>
  <c r="A33" i="30"/>
  <c r="A32" i="30"/>
  <c r="A31" i="30"/>
  <c r="A30" i="30"/>
  <c r="A29" i="30"/>
  <c r="A28" i="30"/>
  <c r="A27" i="30"/>
  <c r="A26" i="30"/>
  <c r="A25" i="30"/>
  <c r="A24" i="30"/>
  <c r="A23" i="30"/>
  <c r="A22" i="30"/>
  <c r="A21" i="30"/>
  <c r="A18" i="30"/>
  <c r="A17" i="30"/>
  <c r="A16" i="30"/>
  <c r="A15" i="30"/>
  <c r="A14" i="30"/>
  <c r="A13" i="30"/>
  <c r="A12" i="30"/>
  <c r="A11" i="30"/>
  <c r="A10" i="30"/>
  <c r="A9" i="30"/>
  <c r="A8" i="30"/>
  <c r="A7" i="30"/>
  <c r="B5" i="30"/>
  <c r="A35" i="29"/>
  <c r="A33" i="29"/>
  <c r="A32" i="29"/>
  <c r="A31" i="29"/>
  <c r="A30" i="29"/>
  <c r="A29" i="29"/>
  <c r="A28" i="29"/>
  <c r="A27" i="29"/>
  <c r="A26" i="29"/>
  <c r="A25" i="29"/>
  <c r="A24" i="29"/>
  <c r="A23" i="29"/>
  <c r="A22" i="29"/>
  <c r="A21" i="29"/>
  <c r="A18" i="29"/>
  <c r="A17" i="29"/>
  <c r="A16" i="29"/>
  <c r="A15" i="29"/>
  <c r="A14" i="29"/>
  <c r="A13" i="29"/>
  <c r="A12" i="29"/>
  <c r="A11" i="29"/>
  <c r="A10" i="29"/>
  <c r="A9" i="29"/>
  <c r="A8" i="29"/>
  <c r="A7" i="29"/>
  <c r="B5" i="29"/>
  <c r="A35" i="28"/>
  <c r="A33" i="28"/>
  <c r="A32" i="28"/>
  <c r="A31" i="28"/>
  <c r="A30" i="28"/>
  <c r="A29" i="28"/>
  <c r="A28" i="28"/>
  <c r="A27" i="28"/>
  <c r="A26" i="28"/>
  <c r="A25" i="28"/>
  <c r="A24" i="28"/>
  <c r="A23" i="28"/>
  <c r="A22" i="28"/>
  <c r="A21" i="28"/>
  <c r="A18" i="28"/>
  <c r="A17" i="28"/>
  <c r="A16" i="28"/>
  <c r="A15" i="28"/>
  <c r="A14" i="28"/>
  <c r="A13" i="28"/>
  <c r="A12" i="28"/>
  <c r="A11" i="28"/>
  <c r="A10" i="28"/>
  <c r="A9" i="28"/>
  <c r="A8" i="28"/>
  <c r="A7" i="28"/>
  <c r="B5" i="28"/>
  <c r="A35" i="27"/>
  <c r="A33" i="27"/>
  <c r="A32" i="27"/>
  <c r="A31" i="27"/>
  <c r="A30" i="27"/>
  <c r="A29" i="27"/>
  <c r="A28" i="27"/>
  <c r="A27" i="27"/>
  <c r="A26" i="27"/>
  <c r="A25" i="27"/>
  <c r="A24" i="27"/>
  <c r="A23" i="27"/>
  <c r="A22" i="27"/>
  <c r="A21" i="27"/>
  <c r="A18" i="27"/>
  <c r="A17" i="27"/>
  <c r="A16" i="27"/>
  <c r="A15" i="27"/>
  <c r="A14" i="27"/>
  <c r="A13" i="27"/>
  <c r="A12" i="27"/>
  <c r="A11" i="27"/>
  <c r="A10" i="27"/>
  <c r="A9" i="27"/>
  <c r="A8" i="27"/>
  <c r="A7" i="27"/>
  <c r="B5" i="27"/>
  <c r="A35" i="26"/>
  <c r="A33" i="26"/>
  <c r="A32" i="26"/>
  <c r="A31" i="26"/>
  <c r="A30" i="26"/>
  <c r="A29" i="26"/>
  <c r="A28" i="26"/>
  <c r="A27" i="26"/>
  <c r="A26" i="26"/>
  <c r="A25" i="26"/>
  <c r="A24" i="26"/>
  <c r="A23" i="26"/>
  <c r="A22" i="26"/>
  <c r="A21" i="26"/>
  <c r="A18" i="26"/>
  <c r="A17" i="26"/>
  <c r="A16" i="26"/>
  <c r="A15" i="26"/>
  <c r="A14" i="26"/>
  <c r="A13" i="26"/>
  <c r="A12" i="26"/>
  <c r="A11" i="26"/>
  <c r="A10" i="26"/>
  <c r="A9" i="26"/>
  <c r="A8" i="26"/>
  <c r="A7" i="26"/>
  <c r="B5" i="26"/>
  <c r="A35" i="25"/>
  <c r="A33" i="25"/>
  <c r="A32" i="25"/>
  <c r="A31" i="25"/>
  <c r="A30" i="25"/>
  <c r="A29" i="25"/>
  <c r="A28" i="25"/>
  <c r="A27" i="25"/>
  <c r="A26" i="25"/>
  <c r="A25" i="25"/>
  <c r="A24" i="25"/>
  <c r="A23" i="25"/>
  <c r="A22" i="25"/>
  <c r="A21" i="25"/>
  <c r="A18" i="25"/>
  <c r="A17" i="25"/>
  <c r="A16" i="25"/>
  <c r="A15" i="25"/>
  <c r="A14" i="25"/>
  <c r="A13" i="25"/>
  <c r="A12" i="25"/>
  <c r="A11" i="25"/>
  <c r="A10" i="25"/>
  <c r="A9" i="25"/>
  <c r="A8" i="25"/>
  <c r="A7" i="25"/>
  <c r="B5" i="25"/>
  <c r="H35" i="24"/>
  <c r="A35" i="24"/>
  <c r="H34" i="24"/>
  <c r="H33" i="24"/>
  <c r="A33" i="24"/>
  <c r="H32" i="24"/>
  <c r="A32" i="24"/>
  <c r="H31" i="24"/>
  <c r="A31" i="24"/>
  <c r="H30" i="24"/>
  <c r="A30" i="24"/>
  <c r="H29" i="24"/>
  <c r="A29" i="24"/>
  <c r="H28" i="24"/>
  <c r="A28" i="24"/>
  <c r="H27" i="24"/>
  <c r="A27" i="24"/>
  <c r="H26" i="24"/>
  <c r="A26" i="24"/>
  <c r="H25" i="24"/>
  <c r="A25" i="24"/>
  <c r="H24" i="24"/>
  <c r="A24" i="24"/>
  <c r="H23" i="24"/>
  <c r="A23" i="24"/>
  <c r="H22" i="24"/>
  <c r="A22" i="24"/>
  <c r="A21" i="24"/>
  <c r="H20" i="24"/>
  <c r="H19" i="24"/>
  <c r="H18" i="24"/>
  <c r="A18" i="24"/>
  <c r="H17" i="24"/>
  <c r="A17" i="24"/>
  <c r="H16" i="24"/>
  <c r="A16" i="24"/>
  <c r="H15" i="24"/>
  <c r="A15" i="24"/>
  <c r="H14" i="24"/>
  <c r="A14" i="24"/>
  <c r="H13" i="24"/>
  <c r="A13" i="24"/>
  <c r="H12" i="24"/>
  <c r="A12" i="24"/>
  <c r="H11" i="24"/>
  <c r="A11" i="24"/>
  <c r="H10" i="24"/>
  <c r="A10" i="24"/>
  <c r="H9" i="24"/>
  <c r="A9" i="24"/>
  <c r="H8" i="24"/>
  <c r="A8" i="24"/>
  <c r="H7" i="24"/>
  <c r="A7" i="24"/>
  <c r="F5" i="24"/>
  <c r="B5" i="24"/>
  <c r="J35" i="23"/>
  <c r="A35" i="23"/>
  <c r="J34" i="23"/>
  <c r="J33" i="23"/>
  <c r="A33" i="23"/>
  <c r="J32" i="23"/>
  <c r="A32" i="23"/>
  <c r="J31" i="23"/>
  <c r="A31" i="23"/>
  <c r="J30" i="23"/>
  <c r="A30" i="23"/>
  <c r="J29" i="23"/>
  <c r="A29" i="23"/>
  <c r="J28" i="23"/>
  <c r="A28" i="23"/>
  <c r="J27" i="23"/>
  <c r="A27" i="23"/>
  <c r="J26" i="23"/>
  <c r="A26" i="23"/>
  <c r="J25" i="23"/>
  <c r="A25" i="23"/>
  <c r="J24" i="23"/>
  <c r="A24" i="23"/>
  <c r="J23" i="23"/>
  <c r="A23" i="23"/>
  <c r="J22" i="23"/>
  <c r="A22" i="23"/>
  <c r="A21" i="23"/>
  <c r="J20" i="23"/>
  <c r="J19" i="23"/>
  <c r="J18" i="23"/>
  <c r="A18" i="23"/>
  <c r="J17" i="23"/>
  <c r="A17" i="23"/>
  <c r="J16" i="23"/>
  <c r="A16" i="23"/>
  <c r="J15" i="23"/>
  <c r="A15" i="23"/>
  <c r="J14" i="23"/>
  <c r="A14" i="23"/>
  <c r="J13" i="23"/>
  <c r="A13" i="23"/>
  <c r="J12" i="23"/>
  <c r="A12" i="23"/>
  <c r="J11" i="23"/>
  <c r="A11" i="23"/>
  <c r="J10" i="23"/>
  <c r="A10" i="23"/>
  <c r="J9" i="23"/>
  <c r="A9" i="23"/>
  <c r="J8" i="23"/>
  <c r="A8" i="23"/>
  <c r="J7" i="23"/>
  <c r="A7" i="23"/>
  <c r="B5" i="23"/>
  <c r="A35" i="22"/>
  <c r="A33" i="22"/>
  <c r="A32" i="22"/>
  <c r="A31" i="22"/>
  <c r="A30" i="22"/>
  <c r="A29" i="22"/>
  <c r="A28" i="22"/>
  <c r="A27" i="22"/>
  <c r="A26" i="22"/>
  <c r="A25" i="22"/>
  <c r="A24" i="22"/>
  <c r="A23" i="22"/>
  <c r="A22" i="22"/>
  <c r="A21" i="22"/>
  <c r="A18" i="22"/>
  <c r="A17" i="22"/>
  <c r="A16" i="22"/>
  <c r="A15" i="22"/>
  <c r="A14" i="22"/>
  <c r="A13" i="22"/>
  <c r="A12" i="22"/>
  <c r="A11" i="22"/>
  <c r="A10" i="22"/>
  <c r="A9" i="22"/>
  <c r="A8" i="22"/>
  <c r="A7" i="22"/>
  <c r="B5" i="22"/>
  <c r="A35" i="21"/>
  <c r="A33" i="21"/>
  <c r="A32" i="21"/>
  <c r="A31" i="21"/>
  <c r="A30" i="21"/>
  <c r="A29" i="21"/>
  <c r="A28" i="21"/>
  <c r="A27" i="21"/>
  <c r="A26" i="21"/>
  <c r="A25" i="21"/>
  <c r="A24" i="21"/>
  <c r="A23" i="21"/>
  <c r="A22" i="21"/>
  <c r="A21" i="21"/>
  <c r="A18" i="21"/>
  <c r="A17" i="21"/>
  <c r="A16" i="21"/>
  <c r="A15" i="21"/>
  <c r="A14" i="21"/>
  <c r="A13" i="21"/>
  <c r="A12" i="21"/>
  <c r="A11" i="21"/>
  <c r="A10" i="21"/>
  <c r="A9" i="21"/>
  <c r="A8" i="21"/>
  <c r="A7" i="21"/>
  <c r="G5" i="21"/>
  <c r="B5" i="21"/>
  <c r="A35" i="20"/>
  <c r="A33" i="20"/>
  <c r="A32" i="20"/>
  <c r="A31" i="20"/>
  <c r="A30" i="20"/>
  <c r="A29" i="20"/>
  <c r="A28" i="20"/>
  <c r="A27" i="20"/>
  <c r="A26" i="20"/>
  <c r="A25" i="20"/>
  <c r="A24" i="20"/>
  <c r="A23" i="20"/>
  <c r="A22" i="20"/>
  <c r="A21" i="20"/>
  <c r="A18" i="20"/>
  <c r="A17" i="20"/>
  <c r="A16" i="20"/>
  <c r="A15" i="20"/>
  <c r="A14" i="20"/>
  <c r="A13" i="20"/>
  <c r="A12" i="20"/>
  <c r="A11" i="20"/>
  <c r="A10" i="20"/>
  <c r="A9" i="20"/>
  <c r="A8" i="20"/>
  <c r="A7" i="20"/>
  <c r="B5" i="20"/>
  <c r="A35" i="19"/>
  <c r="A33" i="19"/>
  <c r="A32" i="19"/>
  <c r="A31" i="19"/>
  <c r="A30" i="19"/>
  <c r="A29" i="19"/>
  <c r="A28" i="19"/>
  <c r="A27" i="19"/>
  <c r="A26" i="19"/>
  <c r="A25" i="19"/>
  <c r="A24" i="19"/>
  <c r="A23" i="19"/>
  <c r="A22" i="19"/>
  <c r="A21" i="19"/>
  <c r="A18" i="19"/>
  <c r="A17" i="19"/>
  <c r="A16" i="19"/>
  <c r="A15" i="19"/>
  <c r="A14" i="19"/>
  <c r="A13" i="19"/>
  <c r="A12" i="19"/>
  <c r="A11" i="19"/>
  <c r="A10" i="19"/>
  <c r="A9" i="19"/>
  <c r="A8" i="19"/>
  <c r="A7" i="19"/>
  <c r="B5" i="19"/>
  <c r="A35" i="18"/>
  <c r="A33" i="18"/>
  <c r="A32" i="18"/>
  <c r="A31" i="18"/>
  <c r="A30" i="18"/>
  <c r="A29" i="18"/>
  <c r="A28" i="18"/>
  <c r="A27" i="18"/>
  <c r="A26" i="18"/>
  <c r="A25" i="18"/>
  <c r="A24" i="18"/>
  <c r="A23" i="18"/>
  <c r="A22" i="18"/>
  <c r="A21" i="18"/>
  <c r="A18" i="18"/>
  <c r="A17" i="18"/>
  <c r="A16" i="18"/>
  <c r="A15" i="18"/>
  <c r="A14" i="18"/>
  <c r="A13" i="18"/>
  <c r="A12" i="18"/>
  <c r="A11" i="18"/>
  <c r="A10" i="18"/>
  <c r="A9" i="18"/>
  <c r="A8" i="18"/>
  <c r="A7" i="18"/>
  <c r="B5" i="18"/>
  <c r="A35" i="17"/>
  <c r="A33" i="17"/>
  <c r="A32" i="17"/>
  <c r="A31" i="17"/>
  <c r="A30" i="17"/>
  <c r="A29" i="17"/>
  <c r="A28" i="17"/>
  <c r="A27" i="17"/>
  <c r="A26" i="17"/>
  <c r="A25" i="17"/>
  <c r="A24" i="17"/>
  <c r="A23" i="17"/>
  <c r="A22" i="17"/>
  <c r="A21" i="17"/>
  <c r="A18" i="17"/>
  <c r="A17" i="17"/>
  <c r="A16" i="17"/>
  <c r="A15" i="17"/>
  <c r="A14" i="17"/>
  <c r="A13" i="17"/>
  <c r="A12" i="17"/>
  <c r="A11" i="17"/>
  <c r="A10" i="17"/>
  <c r="A9" i="17"/>
  <c r="A8" i="17"/>
  <c r="A7" i="17"/>
  <c r="B5" i="17"/>
  <c r="A35" i="16"/>
  <c r="A33" i="16"/>
  <c r="A32" i="16"/>
  <c r="A31" i="16"/>
  <c r="A30" i="16"/>
  <c r="A29" i="16"/>
  <c r="A28" i="16"/>
  <c r="A27" i="16"/>
  <c r="A26" i="16"/>
  <c r="A25" i="16"/>
  <c r="A24" i="16"/>
  <c r="A23" i="16"/>
  <c r="A22" i="16"/>
  <c r="A21" i="16"/>
  <c r="A18" i="16"/>
  <c r="A17" i="16"/>
  <c r="A16" i="16"/>
  <c r="A15" i="16"/>
  <c r="A14" i="16"/>
  <c r="A13" i="16"/>
  <c r="A12" i="16"/>
  <c r="A11" i="16"/>
  <c r="A10" i="16"/>
  <c r="A9" i="16"/>
  <c r="A8" i="16"/>
  <c r="A7" i="16"/>
  <c r="B5" i="16"/>
  <c r="A35" i="15"/>
  <c r="A33" i="15"/>
  <c r="A32" i="15"/>
  <c r="A31" i="15"/>
  <c r="A30" i="15"/>
  <c r="A29" i="15"/>
  <c r="A28" i="15"/>
  <c r="A27" i="15"/>
  <c r="A26" i="15"/>
  <c r="A25" i="15"/>
  <c r="A24" i="15"/>
  <c r="A23" i="15"/>
  <c r="A22" i="15"/>
  <c r="A21" i="15"/>
  <c r="A18" i="15"/>
  <c r="A17" i="15"/>
  <c r="A16" i="15"/>
  <c r="A15" i="15"/>
  <c r="A14" i="15"/>
  <c r="A13" i="15"/>
  <c r="A12" i="15"/>
  <c r="A11" i="15"/>
  <c r="A10" i="15"/>
  <c r="A9" i="15"/>
  <c r="A8" i="15"/>
  <c r="A7" i="15"/>
  <c r="B5" i="15"/>
  <c r="A35" i="14"/>
  <c r="A33" i="14"/>
  <c r="A32" i="14"/>
  <c r="A31" i="14"/>
  <c r="A30" i="14"/>
  <c r="A29" i="14"/>
  <c r="A28" i="14"/>
  <c r="A27" i="14"/>
  <c r="A26" i="14"/>
  <c r="A25" i="14"/>
  <c r="A24" i="14"/>
  <c r="A23" i="14"/>
  <c r="A22" i="14"/>
  <c r="A21" i="14"/>
  <c r="A18" i="14"/>
  <c r="A17" i="14"/>
  <c r="A16" i="14"/>
  <c r="A15" i="14"/>
  <c r="A14" i="14"/>
  <c r="A13" i="14"/>
  <c r="A12" i="14"/>
  <c r="A11" i="14"/>
  <c r="A10" i="14"/>
  <c r="A9" i="14"/>
  <c r="A8" i="14"/>
  <c r="A7" i="14"/>
  <c r="B5" i="14"/>
  <c r="A35" i="13"/>
  <c r="A33" i="13"/>
  <c r="A32" i="13"/>
  <c r="A31" i="13"/>
  <c r="A30" i="13"/>
  <c r="A29" i="13"/>
  <c r="A28" i="13"/>
  <c r="A27" i="13"/>
  <c r="A26" i="13"/>
  <c r="A25" i="13"/>
  <c r="A24" i="13"/>
  <c r="A23" i="13"/>
  <c r="A22" i="13"/>
  <c r="A21" i="13"/>
  <c r="A18" i="13"/>
  <c r="A17" i="13"/>
  <c r="A16" i="13"/>
  <c r="A15" i="13"/>
  <c r="A14" i="13"/>
  <c r="A13" i="13"/>
  <c r="A12" i="13"/>
  <c r="A11" i="13"/>
  <c r="A10" i="13"/>
  <c r="A9" i="13"/>
  <c r="A8" i="13"/>
  <c r="A7" i="13"/>
  <c r="B5" i="13"/>
  <c r="A35" i="12"/>
  <c r="A33" i="12"/>
  <c r="A32" i="12"/>
  <c r="A31" i="12"/>
  <c r="A30" i="12"/>
  <c r="A29" i="12"/>
  <c r="A28" i="12"/>
  <c r="A27" i="12"/>
  <c r="A26" i="12"/>
  <c r="A25" i="12"/>
  <c r="A24" i="12"/>
  <c r="A23" i="12"/>
  <c r="A22" i="12"/>
  <c r="A21" i="12"/>
  <c r="A18" i="12"/>
  <c r="A17" i="12"/>
  <c r="A16" i="12"/>
  <c r="A15" i="12"/>
  <c r="A14" i="12"/>
  <c r="A13" i="12"/>
  <c r="A12" i="12"/>
  <c r="A11" i="12"/>
  <c r="A10" i="12"/>
  <c r="A9" i="12"/>
  <c r="A8" i="12"/>
  <c r="A7" i="12"/>
  <c r="B5" i="12"/>
  <c r="A35" i="10"/>
  <c r="A33" i="10"/>
  <c r="A32" i="10"/>
  <c r="A31" i="10"/>
  <c r="A30" i="10"/>
  <c r="A29" i="10"/>
  <c r="A28" i="10"/>
  <c r="A27" i="10"/>
  <c r="A26" i="10"/>
  <c r="A25" i="10"/>
  <c r="A24" i="10"/>
  <c r="A23" i="10"/>
  <c r="A22" i="10"/>
  <c r="A21" i="10"/>
  <c r="A18" i="10"/>
  <c r="A17" i="10"/>
  <c r="A16" i="10"/>
  <c r="A15" i="10"/>
  <c r="A14" i="10"/>
  <c r="A13" i="10"/>
  <c r="A12" i="10"/>
  <c r="A11" i="10"/>
  <c r="A10" i="10"/>
  <c r="A9" i="10"/>
  <c r="A8" i="10"/>
  <c r="A7" i="10"/>
  <c r="B5" i="10"/>
  <c r="A35" i="9"/>
  <c r="A33" i="9"/>
  <c r="A32" i="9"/>
  <c r="A31" i="9"/>
  <c r="A30" i="9"/>
  <c r="A29" i="9"/>
  <c r="A28" i="9"/>
  <c r="A27" i="9"/>
  <c r="A26" i="9"/>
  <c r="A25" i="9"/>
  <c r="A24" i="9"/>
  <c r="A23" i="9"/>
  <c r="A22" i="9"/>
  <c r="A21" i="9"/>
  <c r="A18" i="9"/>
  <c r="A17" i="9"/>
  <c r="A16" i="9"/>
  <c r="A15" i="9"/>
  <c r="A14" i="9"/>
  <c r="A13" i="9"/>
  <c r="A12" i="9"/>
  <c r="A11" i="9"/>
  <c r="A10" i="9"/>
  <c r="A9" i="9"/>
  <c r="A8" i="9"/>
  <c r="A7" i="9"/>
  <c r="B5" i="9"/>
  <c r="A35" i="8"/>
  <c r="A33" i="8"/>
  <c r="A32" i="8"/>
  <c r="A31" i="8"/>
  <c r="A30" i="8"/>
  <c r="A29" i="8"/>
  <c r="A28" i="8"/>
  <c r="A27" i="8"/>
  <c r="A26" i="8"/>
  <c r="A25" i="8"/>
  <c r="A24" i="8"/>
  <c r="A23" i="8"/>
  <c r="A22" i="8"/>
  <c r="A21" i="8"/>
  <c r="A18" i="8"/>
  <c r="A17" i="8"/>
  <c r="A16" i="8"/>
  <c r="A15" i="8"/>
  <c r="A14" i="8"/>
  <c r="A13" i="8"/>
  <c r="A12" i="8"/>
  <c r="A11" i="8"/>
  <c r="A10" i="8"/>
  <c r="A9" i="8"/>
  <c r="A8" i="8"/>
  <c r="A7" i="8"/>
  <c r="B5" i="8"/>
  <c r="G27" i="7"/>
  <c r="G26" i="7"/>
  <c r="G25" i="7"/>
  <c r="G24" i="7"/>
  <c r="G23" i="7"/>
  <c r="G22" i="7"/>
  <c r="G21" i="7"/>
  <c r="G20" i="7"/>
  <c r="G19" i="7"/>
  <c r="G18" i="7"/>
  <c r="A17" i="7"/>
  <c r="G16" i="7"/>
  <c r="G15" i="7"/>
  <c r="G14" i="7"/>
  <c r="G13" i="7"/>
  <c r="G12" i="7"/>
  <c r="G11" i="7"/>
  <c r="G10" i="7"/>
  <c r="G9" i="7"/>
  <c r="G8" i="7"/>
  <c r="G7" i="7"/>
  <c r="G5" i="7"/>
  <c r="D5" i="7"/>
  <c r="A35" i="50"/>
  <c r="A33" i="50"/>
  <c r="A32" i="50"/>
  <c r="A31" i="50"/>
  <c r="A30" i="50"/>
  <c r="A29" i="50"/>
  <c r="A28" i="50"/>
  <c r="A27" i="50"/>
  <c r="A26" i="50"/>
  <c r="A25" i="50"/>
  <c r="A24" i="50"/>
  <c r="A23" i="50"/>
  <c r="A22" i="50"/>
  <c r="A21" i="50"/>
  <c r="A18" i="50"/>
  <c r="A17" i="50"/>
  <c r="A16" i="50"/>
  <c r="A15" i="50"/>
  <c r="A14" i="50"/>
  <c r="A13" i="50"/>
  <c r="A12" i="50"/>
  <c r="A11" i="50"/>
  <c r="A10" i="50"/>
  <c r="A9" i="50"/>
  <c r="A8" i="50"/>
  <c r="A7" i="50"/>
  <c r="A35" i="51"/>
  <c r="A33" i="51"/>
  <c r="A32" i="51"/>
  <c r="A31" i="51"/>
  <c r="A30" i="51"/>
  <c r="A29" i="51"/>
  <c r="A28" i="51"/>
  <c r="A27" i="51"/>
  <c r="A26" i="51"/>
  <c r="A25" i="51"/>
  <c r="A24" i="51"/>
  <c r="A23" i="51"/>
  <c r="A22" i="51"/>
  <c r="A21" i="51"/>
  <c r="A18" i="51"/>
  <c r="A17" i="51"/>
  <c r="A16" i="51"/>
  <c r="A15" i="51"/>
  <c r="A14" i="51"/>
  <c r="A13" i="51"/>
  <c r="A12" i="51"/>
  <c r="A11" i="51"/>
  <c r="A10" i="51"/>
  <c r="A9" i="51"/>
  <c r="A8" i="51"/>
  <c r="A7" i="51"/>
  <c r="A35" i="49"/>
  <c r="A33" i="49"/>
  <c r="A32" i="49"/>
  <c r="A31" i="49"/>
  <c r="A30" i="49"/>
  <c r="A29" i="49"/>
  <c r="A28" i="49"/>
  <c r="A27" i="49"/>
  <c r="A26" i="49"/>
  <c r="A25" i="49"/>
  <c r="A24" i="49"/>
  <c r="A23" i="49"/>
  <c r="A22" i="49"/>
  <c r="A21" i="49"/>
  <c r="A18" i="49"/>
  <c r="A17" i="49"/>
  <c r="A16" i="49"/>
  <c r="A15" i="49"/>
  <c r="A14" i="49"/>
  <c r="A13" i="49"/>
  <c r="A12" i="49"/>
  <c r="A11" i="49"/>
  <c r="A10" i="49"/>
  <c r="A9" i="49"/>
  <c r="A8" i="49"/>
  <c r="A7" i="49"/>
  <c r="A35" i="46"/>
  <c r="A33" i="46"/>
  <c r="A32" i="46"/>
  <c r="A31" i="46"/>
  <c r="A30" i="46"/>
  <c r="A29" i="46"/>
  <c r="A28" i="46"/>
  <c r="A27" i="46"/>
  <c r="A26" i="46"/>
  <c r="A25" i="46"/>
  <c r="A24" i="46"/>
  <c r="A23" i="46"/>
  <c r="A22" i="46"/>
  <c r="A21" i="46"/>
  <c r="A18" i="46"/>
  <c r="A17" i="46"/>
  <c r="A16" i="46"/>
  <c r="A15" i="46"/>
  <c r="A14" i="46"/>
  <c r="A13" i="46"/>
  <c r="A12" i="46"/>
  <c r="A11" i="46"/>
  <c r="A10" i="46"/>
  <c r="A9" i="46"/>
  <c r="A8" i="46"/>
  <c r="A7" i="46"/>
  <c r="D5" i="46"/>
  <c r="B5" i="46"/>
  <c r="A35" i="45"/>
  <c r="A33" i="45"/>
  <c r="A32" i="45"/>
  <c r="A31" i="45"/>
  <c r="A30" i="45"/>
  <c r="A29" i="45"/>
  <c r="A28" i="45"/>
  <c r="A27" i="45"/>
  <c r="A26" i="45"/>
  <c r="A25" i="45"/>
  <c r="A24" i="45"/>
  <c r="A23" i="45"/>
  <c r="A22" i="45"/>
  <c r="A21" i="45"/>
  <c r="A18" i="45"/>
  <c r="A17" i="45"/>
  <c r="A16" i="45"/>
  <c r="A15" i="45"/>
  <c r="A14" i="45"/>
  <c r="A13" i="45"/>
  <c r="A12" i="45"/>
  <c r="A11" i="45"/>
  <c r="A10" i="45"/>
  <c r="A9" i="45"/>
  <c r="A8" i="45"/>
  <c r="A7" i="45"/>
  <c r="B5" i="45"/>
</calcChain>
</file>

<file path=xl/sharedStrings.xml><?xml version="1.0" encoding="utf-8"?>
<sst xmlns="http://schemas.openxmlformats.org/spreadsheetml/2006/main" count="3740" uniqueCount="436">
  <si>
    <t>PROGRAM INFORMATION REPORT</t>
  </si>
  <si>
    <t>(KEYDATA)</t>
  </si>
  <si>
    <t>Budget Division</t>
  </si>
  <si>
    <t>Financial Management</t>
  </si>
  <si>
    <t>Food and Nutrition Service</t>
  </si>
  <si>
    <t>U.S. Department of Agriculture</t>
  </si>
  <si>
    <t>Note:</t>
  </si>
  <si>
    <t>This report is based in part on preliminary data submitted by various reporting agencies.</t>
  </si>
  <si>
    <t>Users should anticipate changes in future reports as reporting agencies finalize data.</t>
  </si>
  <si>
    <t>Questions about information in this report should be addressed to the data administrator,</t>
  </si>
  <si>
    <t>Budget Division (305-2189).</t>
  </si>
  <si>
    <t>Table of Contents</t>
  </si>
  <si>
    <t>Table</t>
  </si>
  <si>
    <t>Title</t>
  </si>
  <si>
    <t>Total FNS Costs -- All Programs</t>
  </si>
  <si>
    <t>School Program Operations -- October Data</t>
  </si>
  <si>
    <t>National School Lunch Program -- Participation and Lunches Served</t>
  </si>
  <si>
    <t>National School Lunch Program -- Total Lunches Served</t>
  </si>
  <si>
    <t>National School Lunch Program -- Program Cost</t>
  </si>
  <si>
    <t>Commodity Schools</t>
  </si>
  <si>
    <t>School Breakfast Program -- Participation and Breakfasts Served</t>
  </si>
  <si>
    <t>School Breakfast Program -- Program Totals</t>
  </si>
  <si>
    <t>School Breakfast Program -- Program Costs ($)</t>
  </si>
  <si>
    <t>Child and Adult Care Food Program -- Child Care Homes and Centers</t>
  </si>
  <si>
    <t>Child and Adult Care Food Program -- Child Care Type of Centers</t>
  </si>
  <si>
    <t>Child and Adult Care Food Program -- Child Care Type of Meal Served: Homes &amp; Centers</t>
  </si>
  <si>
    <t>Child and Adult Care Food Program -- Child Care Type of Meal Served: Breakfasts &amp; Lunches</t>
  </si>
  <si>
    <t>Child and Adult Care Food Program -- Child Care Type of Meal Served: Suppers &amp; Snacks</t>
  </si>
  <si>
    <t>Child and Adult Care Food Program -- Child Care Type of Meal Served: Totals</t>
  </si>
  <si>
    <t>Child and Adult Care Food Program -- Child Care Type of Meal Payment</t>
  </si>
  <si>
    <t>Child and Adult Care Food Program -- Child Care Program Cost</t>
  </si>
  <si>
    <t>Child and Adult Care Food Program -- Adult Care Total Meals Served</t>
  </si>
  <si>
    <t>Child and Adult Care Food Program -- Adult Care Participation and Cost</t>
  </si>
  <si>
    <t>Child and Adult Care Food Program (Summary)</t>
  </si>
  <si>
    <t>Summer Food Service Program -- Type of Meal Served</t>
  </si>
  <si>
    <t>Summer Food Service Program -- Program Cost</t>
  </si>
  <si>
    <t>Child Nutrition Programs -- Cash Payments</t>
  </si>
  <si>
    <t>Child Nutrition Programs -- Total FNS Cost</t>
  </si>
  <si>
    <t>Special Milk Program -- Half Pints Served Per Month</t>
  </si>
  <si>
    <t>Special Milk Program -- Program Totals</t>
  </si>
  <si>
    <t>Special Supplemental Nutrition Program (WIC)</t>
  </si>
  <si>
    <t>Commodity Supplemental Food Program (CSFP)</t>
  </si>
  <si>
    <t>Food Donation Program -- Food Distribution Program on Indian Reservations (IR)</t>
  </si>
  <si>
    <t>FNS Commodity Distribution Entitlements -- Food and Cash-In-Lieu</t>
  </si>
  <si>
    <t>Total FNS and USDA Commodity Distribution Entitlements</t>
  </si>
  <si>
    <t>USDA Surplus Commodities (Bonus &amp; TEFAP Foods) -- Federal Cost: CN &amp; SF Programs</t>
  </si>
  <si>
    <t>USDA Surplus Commodities (Bonus &amp; TEFAP Foods) -- Federal Cost</t>
  </si>
  <si>
    <t>Total USDA Donated Foods -- Entitlements, Bonus Commodities and TEFAP Foods</t>
  </si>
  <si>
    <t>USDA Expenditures -- All Programs</t>
  </si>
  <si>
    <t>USDA Expenditures -- All Programs, Continued</t>
  </si>
  <si>
    <t>Fiscal Year and Month</t>
  </si>
  <si>
    <t>Child Nutrition</t>
  </si>
  <si>
    <t>Special Milk</t>
  </si>
  <si>
    <t>Supplemental Food</t>
  </si>
  <si>
    <t>Total FNS Cost</t>
  </si>
  <si>
    <t>Total</t>
  </si>
  <si>
    <t>Benefit</t>
  </si>
  <si>
    <t>E &amp; T Administrative Cost</t>
  </si>
  <si>
    <t>Total Program Cost</t>
  </si>
  <si>
    <t>Household</t>
  </si>
  <si>
    <t>Persons</t>
  </si>
  <si>
    <t>Per Person</t>
  </si>
  <si>
    <t>Table 3: School Program Operations -- October Data</t>
  </si>
  <si>
    <t>Fiscal Year</t>
  </si>
  <si>
    <t>Program and Type</t>
  </si>
  <si>
    <t>Enrollment</t>
  </si>
  <si>
    <t>Participation Divided by Enrollment</t>
  </si>
  <si>
    <t>National School Lunch Program</t>
  </si>
  <si>
    <t>Total Schools and RCCI's</t>
  </si>
  <si>
    <t>Schools</t>
  </si>
  <si>
    <t>Res. Child Care Institutions</t>
  </si>
  <si>
    <t>School Breakfast Program</t>
  </si>
  <si>
    <t>Special Milk Program</t>
  </si>
  <si>
    <t>Schools &amp; Res. Child Care Inst.</t>
  </si>
  <si>
    <t>Non-Res. Child Care Inst.</t>
  </si>
  <si>
    <t>Summer Camps (July)</t>
  </si>
  <si>
    <t>Table 4: National School Lunch Program -- Participation and Lunches Served</t>
  </si>
  <si>
    <t>Lunches Served Per Month</t>
  </si>
  <si>
    <t>Free</t>
  </si>
  <si>
    <t>Reduced</t>
  </si>
  <si>
    <t>Paid</t>
  </si>
  <si>
    <t>Table 5: National School Lunch Program -- Total Lunches Served</t>
  </si>
  <si>
    <t>Total Lunches Served (Includes Col.1)</t>
  </si>
  <si>
    <t>Total Afterschool Snacks Served (Includes Col.5)</t>
  </si>
  <si>
    <t>Table 6: National School Lunch Program -- Program Cost</t>
  </si>
  <si>
    <t>Section 11</t>
  </si>
  <si>
    <t>Regular</t>
  </si>
  <si>
    <t>Table 8: School Breakfast Program -- Participation and Breakfasts Served</t>
  </si>
  <si>
    <t>All Breakfasts Served Per Month</t>
  </si>
  <si>
    <t>Table 9: School Breakfast Program -- Program Totals</t>
  </si>
  <si>
    <t>Regular Breakfasts</t>
  </si>
  <si>
    <t>Severe Need Breakfasts</t>
  </si>
  <si>
    <t>Total - F&amp;R</t>
  </si>
  <si>
    <t>Table 10: School Breakfast Program -- Program Cost ($)</t>
  </si>
  <si>
    <t>Table 11: Child and Adult Care Food Program -- Child Care Home and Centers</t>
  </si>
  <si>
    <t>Outlets</t>
  </si>
  <si>
    <t>Avg. Daily Attendance</t>
  </si>
  <si>
    <t>Inst. or Sponsors</t>
  </si>
  <si>
    <t>1. Totals are averaged.
2. Includes Sponsors of both Child Care Centers and Day Care Homes.</t>
  </si>
  <si>
    <t>1. Subset of Table 11 Child Care Centers.
2. Totals are averaged.</t>
  </si>
  <si>
    <t>Table 13a: Child and Adult Care Food Program -- Child Care Type of Meals Served: Homes and Centers</t>
  </si>
  <si>
    <t>Day Care Homes</t>
  </si>
  <si>
    <t>Child Care Centers</t>
  </si>
  <si>
    <t>Breakfasts</t>
  </si>
  <si>
    <t>Lunches</t>
  </si>
  <si>
    <t>Suppers</t>
  </si>
  <si>
    <t>Supplements</t>
  </si>
  <si>
    <t>Table 13c: Child and Adult Care Food Program -- Child Care Type of Meals Served: Suppers and Supplements</t>
  </si>
  <si>
    <t>Table 13d: Child and Adult Care Food Program -- Child Care Type of Meals Served: Totals</t>
  </si>
  <si>
    <t>Total Meals</t>
  </si>
  <si>
    <t>1. Includes Child Care Centers and Day Care Homes; excludes Adult Care information.</t>
  </si>
  <si>
    <t>Table 14: Child and Adult Care Food Program -- Child Care Type of Meal Payment</t>
  </si>
  <si>
    <t>Homes Free</t>
  </si>
  <si>
    <t>Free of All Meals</t>
  </si>
  <si>
    <t>Homes</t>
  </si>
  <si>
    <t>Centers</t>
  </si>
  <si>
    <t>Table 15a: Child and Adult Care Food Program -- Child Care Program Cost</t>
  </si>
  <si>
    <t>Table 15b: Child and Adult Care Food Program -- Adult Care Total Meals Served</t>
  </si>
  <si>
    <t>Total Meals Served</t>
  </si>
  <si>
    <t>Table 15c: Child and Adult Care Food Program -- Adult Care Participation and Cost</t>
  </si>
  <si>
    <t>Sponsors</t>
  </si>
  <si>
    <t>Sites</t>
  </si>
  <si>
    <t>Average Daily Attendance</t>
  </si>
  <si>
    <t>Total Meal Cost</t>
  </si>
  <si>
    <t xml:space="preserve">1. Breakout for Adult Care Commodities and Cash-in-lieu not available. Data included with Child Care on Table 15d.
</t>
  </si>
  <si>
    <t>Table 15d: Child and Adult Care Food Program (Summary)</t>
  </si>
  <si>
    <t>Served</t>
  </si>
  <si>
    <t>Cost</t>
  </si>
  <si>
    <t>1. Child Care Food Program only.</t>
  </si>
  <si>
    <t>Meals Served</t>
  </si>
  <si>
    <t>Table 16b: Summer Food Service Program -- Program Cost</t>
  </si>
  <si>
    <t>Table 17: Child Nutrition Program -- Cash Payments</t>
  </si>
  <si>
    <t>National School Lunch</t>
  </si>
  <si>
    <t>School Breakfast</t>
  </si>
  <si>
    <t>Child/Adult Care</t>
  </si>
  <si>
    <t>Summer Feeding</t>
  </si>
  <si>
    <t>Total Cash Payment</t>
  </si>
  <si>
    <t>Section 4</t>
  </si>
  <si>
    <t>Total Child Nutrition</t>
  </si>
  <si>
    <t>Table 19: Special Milk Program -- Half Pints Served per Month</t>
  </si>
  <si>
    <t>Schools and Res. Child Care Inst.</t>
  </si>
  <si>
    <t>Summer Camps</t>
  </si>
  <si>
    <t>Total All Programs</t>
  </si>
  <si>
    <t>Table 20: Special Milk Program -- Program Totals</t>
  </si>
  <si>
    <t>Total Half Pints Served</t>
  </si>
  <si>
    <t>Total Cost</t>
  </si>
  <si>
    <t>Avg. Half Pint Cost</t>
  </si>
  <si>
    <t>1. Based on earnings (meals x reimbursement rates). 
2. Estimated cost.</t>
  </si>
  <si>
    <t>Table 21: Special Supplemental Nutrition Program (WIC)</t>
  </si>
  <si>
    <t>Program Cost</t>
  </si>
  <si>
    <t>Cost Per Person</t>
  </si>
  <si>
    <t>Women</t>
  </si>
  <si>
    <t>Infants</t>
  </si>
  <si>
    <t>Children</t>
  </si>
  <si>
    <t>Food</t>
  </si>
  <si>
    <t>Elderly</t>
  </si>
  <si>
    <t>Admin. Expenses</t>
  </si>
  <si>
    <t>FDPIR NET Cost</t>
  </si>
  <si>
    <t>Marshall Is.</t>
  </si>
  <si>
    <t>Indians</t>
  </si>
  <si>
    <t>Table 25a: FNS Commodity Distribution Entitlements -- Food and Cash-In-Lieu</t>
  </si>
  <si>
    <t>CNP Totals</t>
  </si>
  <si>
    <t>Cash-In-Lieu</t>
  </si>
  <si>
    <t>Table 25b: FNS Commodity Distribution Entitlements -- Food and Cash-In-Lieu</t>
  </si>
  <si>
    <t>Nutrition Program for the Elderly</t>
  </si>
  <si>
    <t>IR &amp; NPE Grand Totals</t>
  </si>
  <si>
    <t>Table 26: Total FNS and USDA Commodity Distribution Entitlements</t>
  </si>
  <si>
    <t>FNS Entitlements</t>
  </si>
  <si>
    <t>Char. Inst</t>
  </si>
  <si>
    <t>Table 27a: USDA Surplus Commodities (Bonus &amp; TEFAP Foods) -- Federal Cost: CN &amp; SF Programs</t>
  </si>
  <si>
    <t>School</t>
  </si>
  <si>
    <t>Child and Adult Care</t>
  </si>
  <si>
    <t>Food Donation Programs (Bonus)</t>
  </si>
  <si>
    <t>Summer Camps (Bonus)</t>
  </si>
  <si>
    <t>Charitable Institution (Bonus)</t>
  </si>
  <si>
    <t>Total Cost of USDA Bonus Food</t>
  </si>
  <si>
    <t>Total Cost of USDA Bonus and TEFAP Foods</t>
  </si>
  <si>
    <t>Nutr. Program for the Elderly</t>
  </si>
  <si>
    <t>Table 28: Total USDA Donated Foods -- Entitlements,Bonus Commodities and TEFAP Foods</t>
  </si>
  <si>
    <t>Entitlements</t>
  </si>
  <si>
    <t>USDA Surplus Commodities</t>
  </si>
  <si>
    <t>Total Value of, Entitlements, Bonus and TEFAP</t>
  </si>
  <si>
    <t>FNS Entitlement Food and Cash</t>
  </si>
  <si>
    <t>USDA Entitlement Food</t>
  </si>
  <si>
    <t>Bonus Foods</t>
  </si>
  <si>
    <t>Food Donation</t>
  </si>
  <si>
    <t>School Lunch</t>
  </si>
  <si>
    <t>Comm. Schools</t>
  </si>
  <si>
    <t>Breakfast</t>
  </si>
  <si>
    <t>Summer Food</t>
  </si>
  <si>
    <t>SAE &amp; Other</t>
  </si>
  <si>
    <t>Charitable Institutions</t>
  </si>
  <si>
    <r>
      <t xml:space="preserve">WIC </t>
    </r>
    <r>
      <rPr>
        <b/>
        <vertAlign val="superscript"/>
        <sz val="8"/>
        <rFont val="Arial"/>
        <family val="2"/>
      </rPr>
      <t>2/</t>
    </r>
  </si>
  <si>
    <r>
      <t xml:space="preserve">Food Donation (NPE, IR, DF, SK, FB, TE) </t>
    </r>
    <r>
      <rPr>
        <b/>
        <vertAlign val="superscript"/>
        <sz val="8"/>
        <rFont val="Arial"/>
        <family val="2"/>
      </rPr>
      <t>4/</t>
    </r>
  </si>
  <si>
    <r>
      <t xml:space="preserve">Participation </t>
    </r>
    <r>
      <rPr>
        <b/>
        <vertAlign val="superscript"/>
        <sz val="8"/>
        <rFont val="Arial"/>
        <family val="2"/>
      </rPr>
      <t>1/</t>
    </r>
  </si>
  <si>
    <r>
      <t xml:space="preserve">State Administrative Expenses </t>
    </r>
    <r>
      <rPr>
        <b/>
        <vertAlign val="superscript"/>
        <sz val="8"/>
        <rFont val="Arial"/>
        <family val="2"/>
      </rPr>
      <t>3/</t>
    </r>
  </si>
  <si>
    <r>
      <t xml:space="preserve">Outlets Operating </t>
    </r>
    <r>
      <rPr>
        <b/>
        <vertAlign val="superscript"/>
        <sz val="8"/>
        <rFont val="Arial"/>
        <family val="2"/>
      </rPr>
      <t>1/</t>
    </r>
  </si>
  <si>
    <r>
      <t xml:space="preserve">Participation </t>
    </r>
    <r>
      <rPr>
        <b/>
        <vertAlign val="superscript"/>
        <sz val="8"/>
        <rFont val="Arial"/>
        <family val="2"/>
      </rPr>
      <t>2/</t>
    </r>
  </si>
  <si>
    <r>
      <t xml:space="preserve">Additional Payment Lunches (60% Criteria) </t>
    </r>
    <r>
      <rPr>
        <b/>
        <vertAlign val="superscript"/>
        <sz val="8"/>
        <rFont val="Arial"/>
        <family val="2"/>
      </rPr>
      <t>1/</t>
    </r>
  </si>
  <si>
    <r>
      <t xml:space="preserve">Section 4  </t>
    </r>
    <r>
      <rPr>
        <b/>
        <vertAlign val="superscript"/>
        <sz val="8"/>
        <rFont val="Arial"/>
        <family val="2"/>
      </rPr>
      <t>1/</t>
    </r>
  </si>
  <si>
    <r>
      <t xml:space="preserve">Add. Pay. </t>
    </r>
    <r>
      <rPr>
        <b/>
        <vertAlign val="superscript"/>
        <sz val="8"/>
        <rFont val="Arial"/>
        <family val="2"/>
      </rPr>
      <t>2/</t>
    </r>
  </si>
  <si>
    <r>
      <t xml:space="preserve">Cost </t>
    </r>
    <r>
      <rPr>
        <b/>
        <vertAlign val="superscript"/>
        <sz val="8"/>
        <rFont val="Arial"/>
        <family val="2"/>
      </rPr>
      <t>2/</t>
    </r>
  </si>
  <si>
    <r>
      <t xml:space="preserve">Day Care Homes </t>
    </r>
    <r>
      <rPr>
        <b/>
        <vertAlign val="superscript"/>
        <sz val="8"/>
        <rFont val="Arial"/>
        <family val="2"/>
      </rPr>
      <t>1/</t>
    </r>
  </si>
  <si>
    <r>
      <t xml:space="preserve">Inst. or Sponsors </t>
    </r>
    <r>
      <rPr>
        <b/>
        <vertAlign val="superscript"/>
        <sz val="8"/>
        <rFont val="Arial"/>
        <family val="2"/>
      </rPr>
      <t>2/</t>
    </r>
  </si>
  <si>
    <r>
      <t xml:space="preserve">Child Care Centers </t>
    </r>
    <r>
      <rPr>
        <b/>
        <vertAlign val="superscript"/>
        <sz val="8"/>
        <rFont val="Arial"/>
        <family val="2"/>
      </rPr>
      <t>1/</t>
    </r>
  </si>
  <si>
    <r>
      <t xml:space="preserve">Proprietary Title XX Centers </t>
    </r>
    <r>
      <rPr>
        <b/>
        <vertAlign val="superscript"/>
        <sz val="8"/>
        <rFont val="Arial"/>
        <family val="2"/>
      </rPr>
      <t>2/</t>
    </r>
  </si>
  <si>
    <r>
      <t xml:space="preserve">Table 12: Child and Adult Care Food Program -- Child Care Type of Centers </t>
    </r>
    <r>
      <rPr>
        <b/>
        <vertAlign val="superscript"/>
        <sz val="8"/>
        <rFont val="Arial"/>
        <family val="2"/>
      </rPr>
      <t>1/</t>
    </r>
  </si>
  <si>
    <r>
      <t xml:space="preserve">Outside School Hour Care Centers </t>
    </r>
    <r>
      <rPr>
        <b/>
        <vertAlign val="superscript"/>
        <sz val="8"/>
        <rFont val="Arial"/>
        <family val="2"/>
      </rPr>
      <t>2/</t>
    </r>
  </si>
  <si>
    <r>
      <t xml:space="preserve">Headstart Centers </t>
    </r>
    <r>
      <rPr>
        <b/>
        <vertAlign val="superscript"/>
        <sz val="8"/>
        <rFont val="Arial"/>
        <family val="2"/>
      </rPr>
      <t>2/</t>
    </r>
  </si>
  <si>
    <r>
      <t xml:space="preserve">Total </t>
    </r>
    <r>
      <rPr>
        <b/>
        <vertAlign val="superscript"/>
        <sz val="8"/>
        <rFont val="Arial"/>
        <family val="2"/>
      </rPr>
      <t>1/</t>
    </r>
  </si>
  <si>
    <r>
      <t xml:space="preserve">Meal Cost by Outlet Type </t>
    </r>
    <r>
      <rPr>
        <b/>
        <vertAlign val="superscript"/>
        <sz val="8"/>
        <rFont val="Arial"/>
        <family val="2"/>
      </rPr>
      <t>1/</t>
    </r>
  </si>
  <si>
    <r>
      <t xml:space="preserve">Total Meal Cost </t>
    </r>
    <r>
      <rPr>
        <b/>
        <vertAlign val="superscript"/>
        <sz val="8"/>
        <rFont val="Arial"/>
        <family val="2"/>
      </rPr>
      <t>2/</t>
    </r>
  </si>
  <si>
    <r>
      <t xml:space="preserve">(Homes) Sponsor Admin. </t>
    </r>
    <r>
      <rPr>
        <b/>
        <vertAlign val="superscript"/>
        <sz val="8"/>
        <rFont val="Arial"/>
        <family val="2"/>
      </rPr>
      <t>4/</t>
    </r>
  </si>
  <si>
    <r>
      <t xml:space="preserve">Audit/Startup Cost </t>
    </r>
    <r>
      <rPr>
        <b/>
        <vertAlign val="superscript"/>
        <sz val="8"/>
        <rFont val="Arial"/>
        <family val="2"/>
      </rPr>
      <t>4/</t>
    </r>
  </si>
  <si>
    <r>
      <t xml:space="preserve">Audit/Startup Cost Sponsor Admin. </t>
    </r>
    <r>
      <rPr>
        <b/>
        <vertAlign val="superscript"/>
        <sz val="8"/>
        <rFont val="Arial"/>
        <family val="2"/>
      </rPr>
      <t>1/</t>
    </r>
  </si>
  <si>
    <r>
      <t xml:space="preserve">Table 16a: Summer Food Service Program -- Type of Meal Served </t>
    </r>
    <r>
      <rPr>
        <b/>
        <vertAlign val="superscript"/>
        <sz val="8"/>
        <rFont val="Arial"/>
        <family val="2"/>
      </rPr>
      <t>1/</t>
    </r>
  </si>
  <si>
    <r>
      <t xml:space="preserve">Meal Cost </t>
    </r>
    <r>
      <rPr>
        <b/>
        <vertAlign val="superscript"/>
        <sz val="8"/>
        <rFont val="Arial"/>
        <family val="2"/>
      </rPr>
      <t>1/</t>
    </r>
  </si>
  <si>
    <r>
      <t xml:space="preserve">Sponsor Administrative Cost </t>
    </r>
    <r>
      <rPr>
        <b/>
        <vertAlign val="superscript"/>
        <sz val="8"/>
        <rFont val="Arial"/>
        <family val="2"/>
      </rPr>
      <t>3/</t>
    </r>
  </si>
  <si>
    <r>
      <t xml:space="preserve">State Admin. and Health Inspection Cost </t>
    </r>
    <r>
      <rPr>
        <b/>
        <vertAlign val="superscript"/>
        <sz val="8"/>
        <rFont val="Arial"/>
        <family val="2"/>
      </rPr>
      <t>4/</t>
    </r>
  </si>
  <si>
    <r>
      <t xml:space="preserve">Total Program Cost </t>
    </r>
    <r>
      <rPr>
        <b/>
        <vertAlign val="superscript"/>
        <sz val="8"/>
        <rFont val="Arial"/>
        <family val="2"/>
      </rPr>
      <t>5/</t>
    </r>
  </si>
  <si>
    <r>
      <t xml:space="preserve">Table 18: Child Nutrition Program -- Total FNS Cost </t>
    </r>
    <r>
      <rPr>
        <b/>
        <vertAlign val="superscript"/>
        <sz val="8"/>
        <rFont val="Arial"/>
        <family val="2"/>
      </rPr>
      <t>1/</t>
    </r>
  </si>
  <si>
    <r>
      <t xml:space="preserve">State Administrative Expenses </t>
    </r>
    <r>
      <rPr>
        <b/>
        <vertAlign val="superscript"/>
        <sz val="8"/>
        <rFont val="Arial"/>
        <family val="2"/>
      </rPr>
      <t>2/</t>
    </r>
  </si>
  <si>
    <r>
      <t xml:space="preserve">Other CN Costs </t>
    </r>
    <r>
      <rPr>
        <b/>
        <vertAlign val="superscript"/>
        <sz val="8"/>
        <rFont val="Arial"/>
        <family val="2"/>
      </rPr>
      <t>3/</t>
    </r>
  </si>
  <si>
    <r>
      <t xml:space="preserve">Free </t>
    </r>
    <r>
      <rPr>
        <b/>
        <vertAlign val="superscript"/>
        <sz val="8"/>
        <rFont val="Arial"/>
        <family val="2"/>
      </rPr>
      <t>1/</t>
    </r>
  </si>
  <si>
    <r>
      <t>Total</t>
    </r>
    <r>
      <rPr>
        <b/>
        <vertAlign val="superscript"/>
        <sz val="8"/>
        <rFont val="Arial"/>
        <family val="2"/>
      </rPr>
      <t xml:space="preserve"> 1/</t>
    </r>
  </si>
  <si>
    <r>
      <t xml:space="preserve">Free </t>
    </r>
    <r>
      <rPr>
        <b/>
        <vertAlign val="superscript"/>
        <sz val="8"/>
        <rFont val="Arial"/>
        <family val="2"/>
      </rPr>
      <t>2/</t>
    </r>
  </si>
  <si>
    <r>
      <t xml:space="preserve">Food cost Per Person </t>
    </r>
    <r>
      <rPr>
        <b/>
        <vertAlign val="superscript"/>
        <sz val="8"/>
        <rFont val="Arial"/>
        <family val="2"/>
      </rPr>
      <t>2/</t>
    </r>
  </si>
  <si>
    <r>
      <t xml:space="preserve">Table 22: Commodity Supplemental Food Program (CSFP) </t>
    </r>
    <r>
      <rPr>
        <b/>
        <vertAlign val="superscript"/>
        <sz val="8"/>
        <rFont val="Arial"/>
        <family val="2"/>
      </rPr>
      <t>1/</t>
    </r>
  </si>
  <si>
    <r>
      <t xml:space="preserve">Food Cost </t>
    </r>
    <r>
      <rPr>
        <b/>
        <vertAlign val="superscript"/>
        <sz val="8"/>
        <rFont val="Arial"/>
        <family val="2"/>
      </rPr>
      <t>2/</t>
    </r>
  </si>
  <si>
    <r>
      <t xml:space="preserve">Administrative Expense </t>
    </r>
    <r>
      <rPr>
        <b/>
        <vertAlign val="superscript"/>
        <sz val="8"/>
        <rFont val="Arial"/>
        <family val="2"/>
      </rPr>
      <t>3/</t>
    </r>
  </si>
  <si>
    <r>
      <t xml:space="preserve">Food </t>
    </r>
    <r>
      <rPr>
        <b/>
        <vertAlign val="superscript"/>
        <sz val="8"/>
        <rFont val="Arial"/>
        <family val="2"/>
      </rPr>
      <t>1/</t>
    </r>
  </si>
  <si>
    <r>
      <t xml:space="preserve">Cash-In-Lieu </t>
    </r>
    <r>
      <rPr>
        <b/>
        <vertAlign val="superscript"/>
        <sz val="8"/>
        <rFont val="Arial"/>
        <family val="2"/>
      </rPr>
      <t>2/</t>
    </r>
  </si>
  <si>
    <r>
      <t xml:space="preserve">Summer Feeding (Food) </t>
    </r>
    <r>
      <rPr>
        <b/>
        <vertAlign val="superscript"/>
        <sz val="8"/>
        <rFont val="Arial"/>
        <family val="2"/>
      </rPr>
      <t>1/</t>
    </r>
  </si>
  <si>
    <r>
      <t xml:space="preserve">Commodity Supplemental (Food) </t>
    </r>
    <r>
      <rPr>
        <b/>
        <vertAlign val="superscript"/>
        <sz val="8"/>
        <rFont val="Arial"/>
        <family val="2"/>
      </rPr>
      <t>1/</t>
    </r>
  </si>
  <si>
    <r>
      <t xml:space="preserve">Indian Resr. (Food) </t>
    </r>
    <r>
      <rPr>
        <b/>
        <vertAlign val="superscript"/>
        <sz val="8"/>
        <rFont val="Arial"/>
        <family val="2"/>
      </rPr>
      <t>2/</t>
    </r>
  </si>
  <si>
    <r>
      <t xml:space="preserve">Food </t>
    </r>
    <r>
      <rPr>
        <b/>
        <vertAlign val="superscript"/>
        <sz val="8"/>
        <rFont val="Arial"/>
        <family val="2"/>
      </rPr>
      <t>3/</t>
    </r>
  </si>
  <si>
    <r>
      <t xml:space="preserve">Cash-In-Lieu </t>
    </r>
    <r>
      <rPr>
        <b/>
        <vertAlign val="superscript"/>
        <sz val="8"/>
        <rFont val="Arial"/>
        <family val="2"/>
      </rPr>
      <t>4/</t>
    </r>
  </si>
  <si>
    <r>
      <t xml:space="preserve">Total </t>
    </r>
    <r>
      <rPr>
        <b/>
        <vertAlign val="superscript"/>
        <sz val="8"/>
        <rFont val="Arial"/>
        <family val="2"/>
      </rPr>
      <t>5/</t>
    </r>
  </si>
  <si>
    <r>
      <t xml:space="preserve">Soup Kitchens, Food Banks, BOP, VAA and Other </t>
    </r>
    <r>
      <rPr>
        <b/>
        <vertAlign val="superscript"/>
        <sz val="8"/>
        <rFont val="Arial"/>
        <family val="2"/>
      </rPr>
      <t>3/</t>
    </r>
  </si>
  <si>
    <r>
      <t xml:space="preserve">USDA Entitlements (Food) </t>
    </r>
    <r>
      <rPr>
        <b/>
        <vertAlign val="superscript"/>
        <sz val="8"/>
        <rFont val="Arial"/>
        <family val="2"/>
      </rPr>
      <t>1/</t>
    </r>
  </si>
  <si>
    <r>
      <t xml:space="preserve">Disaster Feeding (DF) </t>
    </r>
    <r>
      <rPr>
        <b/>
        <vertAlign val="superscript"/>
        <sz val="8"/>
        <rFont val="Arial"/>
        <family val="2"/>
      </rPr>
      <t>1/</t>
    </r>
  </si>
  <si>
    <r>
      <t xml:space="preserve">Total FNS &amp; USDA Entitlements </t>
    </r>
    <r>
      <rPr>
        <b/>
        <vertAlign val="superscript"/>
        <sz val="8"/>
        <rFont val="Arial"/>
        <family val="2"/>
      </rPr>
      <t>2/</t>
    </r>
  </si>
  <si>
    <r>
      <t xml:space="preserve">Child Nutrition Programs (Bonus) </t>
    </r>
    <r>
      <rPr>
        <b/>
        <vertAlign val="superscript"/>
        <sz val="8"/>
        <rFont val="Arial"/>
        <family val="2"/>
      </rPr>
      <t>1/</t>
    </r>
  </si>
  <si>
    <r>
      <t xml:space="preserve">Disaster Feeding </t>
    </r>
    <r>
      <rPr>
        <b/>
        <vertAlign val="superscript"/>
        <sz val="8"/>
        <rFont val="Arial"/>
        <family val="2"/>
      </rPr>
      <t>1/</t>
    </r>
  </si>
  <si>
    <r>
      <t xml:space="preserve">Supplemental Food Program </t>
    </r>
    <r>
      <rPr>
        <b/>
        <vertAlign val="superscript"/>
        <sz val="8"/>
        <rFont val="Arial"/>
        <family val="2"/>
      </rPr>
      <t>2/</t>
    </r>
  </si>
  <si>
    <r>
      <t xml:space="preserve">Soup Kitchens, Food Banks, BOP, VAA and Other </t>
    </r>
    <r>
      <rPr>
        <b/>
        <vertAlign val="superscript"/>
        <sz val="8"/>
        <rFont val="Arial"/>
        <family val="2"/>
      </rPr>
      <t>1/</t>
    </r>
  </si>
  <si>
    <r>
      <t xml:space="preserve">Indian Resr. </t>
    </r>
    <r>
      <rPr>
        <b/>
        <vertAlign val="superscript"/>
        <sz val="8"/>
        <rFont val="Arial"/>
        <family val="2"/>
      </rPr>
      <t>2/</t>
    </r>
  </si>
  <si>
    <r>
      <t xml:space="preserve">Table 27b: USDA Surplus Commodities (Bonus &amp; TEFAP Foods) -- Federal Cost </t>
    </r>
    <r>
      <rPr>
        <b/>
        <vertAlign val="superscript"/>
        <sz val="8"/>
        <rFont val="Arial"/>
        <family val="2"/>
      </rPr>
      <t>1/</t>
    </r>
  </si>
  <si>
    <r>
      <t xml:space="preserve">Total TEFAP Foods </t>
    </r>
    <r>
      <rPr>
        <b/>
        <vertAlign val="superscript"/>
        <sz val="8"/>
        <rFont val="Arial"/>
        <family val="2"/>
      </rPr>
      <t>3/</t>
    </r>
  </si>
  <si>
    <r>
      <t xml:space="preserve">Total TEFAP Foods </t>
    </r>
    <r>
      <rPr>
        <b/>
        <vertAlign val="superscript"/>
        <sz val="8"/>
        <rFont val="Arial"/>
        <family val="2"/>
      </rPr>
      <t>1/</t>
    </r>
  </si>
  <si>
    <r>
      <t xml:space="preserve">Table 29a: USDA Expenditures -- All Programs </t>
    </r>
    <r>
      <rPr>
        <b/>
        <vertAlign val="superscript"/>
        <sz val="8"/>
        <rFont val="Arial"/>
        <family val="2"/>
      </rPr>
      <t>1/</t>
    </r>
  </si>
  <si>
    <r>
      <t xml:space="preserve">WIC </t>
    </r>
    <r>
      <rPr>
        <b/>
        <vertAlign val="superscript"/>
        <sz val="8"/>
        <rFont val="Arial"/>
        <family val="2"/>
      </rPr>
      <t>3/</t>
    </r>
  </si>
  <si>
    <r>
      <t xml:space="preserve">NSIP </t>
    </r>
    <r>
      <rPr>
        <b/>
        <vertAlign val="superscript"/>
        <sz val="8"/>
        <rFont val="Arial"/>
        <family val="2"/>
      </rPr>
      <t>5/</t>
    </r>
  </si>
  <si>
    <r>
      <t xml:space="preserve">Table 29b: USDA Expenditures -- All Programs, Continued </t>
    </r>
    <r>
      <rPr>
        <b/>
        <vertAlign val="superscript"/>
        <sz val="8"/>
        <rFont val="Arial"/>
        <family val="2"/>
      </rPr>
      <t>1/</t>
    </r>
  </si>
  <si>
    <r>
      <t xml:space="preserve">Child Nutrition Programs </t>
    </r>
    <r>
      <rPr>
        <b/>
        <vertAlign val="superscript"/>
        <sz val="8"/>
        <rFont val="Arial"/>
        <family val="2"/>
      </rPr>
      <t>1/</t>
    </r>
  </si>
  <si>
    <r>
      <t xml:space="preserve">Table 29c: USDA Expenditures -- All Programs, Continued </t>
    </r>
    <r>
      <rPr>
        <b/>
        <vertAlign val="superscript"/>
        <sz val="8"/>
        <rFont val="Arial"/>
        <family val="2"/>
      </rPr>
      <t>1/</t>
    </r>
  </si>
  <si>
    <r>
      <t xml:space="preserve">Disaster Feeding </t>
    </r>
    <r>
      <rPr>
        <b/>
        <vertAlign val="superscript"/>
        <sz val="8"/>
        <rFont val="Arial"/>
        <family val="2"/>
      </rPr>
      <t>2/</t>
    </r>
  </si>
  <si>
    <r>
      <t xml:space="preserve">Soup Kitchens, Food Banks and Other </t>
    </r>
    <r>
      <rPr>
        <b/>
        <vertAlign val="superscript"/>
        <sz val="8"/>
        <rFont val="Arial"/>
        <family val="2"/>
      </rPr>
      <t>2/</t>
    </r>
  </si>
  <si>
    <r>
      <t xml:space="preserve">Puerto Rico, N. Mariana, Am Samoa Grants </t>
    </r>
    <r>
      <rPr>
        <b/>
        <vertAlign val="superscript"/>
        <sz val="8"/>
        <rFont val="Arial"/>
        <family val="2"/>
      </rPr>
      <t>5/</t>
    </r>
  </si>
  <si>
    <r>
      <t xml:space="preserve">Puerto Rico, N. Mariana, Am Samoa Grants </t>
    </r>
    <r>
      <rPr>
        <b/>
        <vertAlign val="superscript"/>
        <sz val="8"/>
        <rFont val="Arial"/>
        <family val="2"/>
      </rPr>
      <t>2/</t>
    </r>
  </si>
  <si>
    <r>
      <t xml:space="preserve">W-I-C </t>
    </r>
    <r>
      <rPr>
        <b/>
        <vertAlign val="superscript"/>
        <sz val="8"/>
        <rFont val="Arial"/>
        <family val="2"/>
      </rPr>
      <t>5/</t>
    </r>
  </si>
  <si>
    <t>1       FNS-$</t>
  </si>
  <si>
    <t>3      Schools</t>
  </si>
  <si>
    <t>4      NSLP-P</t>
  </si>
  <si>
    <t>5      NSLP-M</t>
  </si>
  <si>
    <t>6      NSLP-$</t>
  </si>
  <si>
    <t>7      NSLP-CS</t>
  </si>
  <si>
    <t>8      SBP-P</t>
  </si>
  <si>
    <t>9      SBP-M</t>
  </si>
  <si>
    <t>10    SBP-$</t>
  </si>
  <si>
    <t>11    CCCDCH-S</t>
  </si>
  <si>
    <t>12    CCC-C</t>
  </si>
  <si>
    <t xml:space="preserve">13a  CCCDCH-M1 </t>
  </si>
  <si>
    <t>13b  CCCDCH-M2</t>
  </si>
  <si>
    <t>13c  CCCDCH-M3</t>
  </si>
  <si>
    <t>13d  CCCDCH-M4</t>
  </si>
  <si>
    <t>14    CCCDCH-M5</t>
  </si>
  <si>
    <t xml:space="preserve">15a  CCCDCH-$ </t>
  </si>
  <si>
    <t>15b  ADC-M</t>
  </si>
  <si>
    <t>15c  ADC-$</t>
  </si>
  <si>
    <t>15d  CACFP-T</t>
  </si>
  <si>
    <t xml:space="preserve">16a  SFSP-PM </t>
  </si>
  <si>
    <t>16b  SFSP-$</t>
  </si>
  <si>
    <t>17   CN-$</t>
  </si>
  <si>
    <t>18   CNFNS-T$</t>
  </si>
  <si>
    <t>19   SMP-M</t>
  </si>
  <si>
    <t>20   SMP-T</t>
  </si>
  <si>
    <t>25a  COM-E1</t>
  </si>
  <si>
    <t>25b  COM-E2</t>
  </si>
  <si>
    <t>26    COM-ET</t>
  </si>
  <si>
    <t>27a  COM-X1</t>
  </si>
  <si>
    <t>27b  COM-X2</t>
  </si>
  <si>
    <t>28    COM-T</t>
  </si>
  <si>
    <t>29a  USDA-$1</t>
  </si>
  <si>
    <t>29b  USDA-$2</t>
  </si>
  <si>
    <t>29c  USDA-$3</t>
  </si>
  <si>
    <t>22   CSFP</t>
  </si>
  <si>
    <t>21    WIC</t>
  </si>
  <si>
    <t>23   FDPIR</t>
  </si>
  <si>
    <t>$ = Costs</t>
  </si>
  <si>
    <t>P = Participation</t>
  </si>
  <si>
    <t>M = Meals</t>
  </si>
  <si>
    <t>CS = Commodity Schools</t>
  </si>
  <si>
    <t>S = Summary</t>
  </si>
  <si>
    <t>C = Centers</t>
  </si>
  <si>
    <t>T = Total</t>
  </si>
  <si>
    <t>T$ = Total Costs</t>
  </si>
  <si>
    <t>PM = Participation and Meals</t>
  </si>
  <si>
    <t>E = Entitlement</t>
  </si>
  <si>
    <t>X = Surplus</t>
  </si>
  <si>
    <t>Nutrition Programs Administration</t>
  </si>
  <si>
    <r>
      <t xml:space="preserve">Commodities </t>
    </r>
    <r>
      <rPr>
        <b/>
        <vertAlign val="superscript"/>
        <sz val="8"/>
        <rFont val="Arial"/>
        <family val="2"/>
      </rPr>
      <t>2/</t>
    </r>
  </si>
  <si>
    <t>Commodities &amp; Cash-In-Lieu</t>
  </si>
  <si>
    <r>
      <t xml:space="preserve">Commodity Assistance (Cash + Comm.) </t>
    </r>
    <r>
      <rPr>
        <b/>
        <vertAlign val="superscript"/>
        <sz val="8"/>
        <rFont val="Arial"/>
        <family val="2"/>
      </rPr>
      <t>1/</t>
    </r>
  </si>
  <si>
    <r>
      <t xml:space="preserve">Commodity Assistance (Cash + Comm.) </t>
    </r>
    <r>
      <rPr>
        <b/>
        <vertAlign val="superscript"/>
        <sz val="8"/>
        <rFont val="Arial"/>
        <family val="2"/>
      </rPr>
      <t>3/</t>
    </r>
  </si>
  <si>
    <t>Table 2: Supplemental Nutrition Assistance Program (Excludes Puerto Rico)</t>
  </si>
  <si>
    <t>2       SNAP-$</t>
  </si>
  <si>
    <t>Supplemental Nutrition Assistance Program (Excludes Puerto Rico)</t>
  </si>
  <si>
    <t>Table 13b: Child and Adult Care Food Program -- Child Care Type of Meals Served: Breakfasts and Lunches</t>
  </si>
  <si>
    <r>
      <t xml:space="preserve">Table 1: Total FNS Cost -- All Programs </t>
    </r>
    <r>
      <rPr>
        <b/>
        <vertAlign val="superscript"/>
        <sz val="8"/>
        <rFont val="Arial"/>
        <family val="2"/>
      </rPr>
      <t>1/</t>
    </r>
  </si>
  <si>
    <t>Supplemental Nutrition Assistance (SNAP)</t>
  </si>
  <si>
    <t>Nutrition  Programs Administration</t>
  </si>
  <si>
    <r>
      <t xml:space="preserve">Total USDA Expenditures </t>
    </r>
    <r>
      <rPr>
        <b/>
        <vertAlign val="superscript"/>
        <sz val="8"/>
        <rFont val="Arial"/>
        <family val="2"/>
      </rPr>
      <t>2/  5/</t>
    </r>
  </si>
  <si>
    <t xml:space="preserve">1. FNS-155/PCIMS/WBSCM data.
2. Based on data from the quarterly SF-269/through FY2010 and FNS-777/FY2011 onward.
</t>
  </si>
  <si>
    <t xml:space="preserve">1. Based on earnings (meals times reimbursement rates). 
2. Based on FNS-155/PCIMS/WBSCM data. 
3. Based on data from the SF-269/through FY2010 and the FNS-777/FY2011 onward (except for ROAP states, which are based on the ROAP Payment System). 
4. Based on data from the SF-269/through FY2010 and the FNS-777/FY2011 onward (does not include ROAP states).
5. Does not include estimates for states which have not submitted reports.
</t>
  </si>
  <si>
    <t xml:space="preserve">1. FNS-155/PCIMS/WBSCM data. Includes data for commodity only schools.
</t>
  </si>
  <si>
    <r>
      <t>Other Costs</t>
    </r>
    <r>
      <rPr>
        <b/>
        <vertAlign val="superscript"/>
        <sz val="8"/>
        <rFont val="Arial"/>
        <family val="2"/>
      </rPr>
      <t xml:space="preserve"> 5/</t>
    </r>
  </si>
  <si>
    <r>
      <t xml:space="preserve">Nutrition Education </t>
    </r>
    <r>
      <rPr>
        <b/>
        <vertAlign val="superscript"/>
        <sz val="8"/>
        <rFont val="Arial"/>
        <family val="2"/>
      </rPr>
      <t>4</t>
    </r>
    <r>
      <rPr>
        <b/>
        <sz val="8"/>
        <rFont val="Arial"/>
        <family val="2"/>
      </rPr>
      <t>/</t>
    </r>
  </si>
  <si>
    <r>
      <t xml:space="preserve">Perf. Based </t>
    </r>
    <r>
      <rPr>
        <b/>
        <vertAlign val="superscript"/>
        <sz val="8"/>
        <rFont val="Arial"/>
        <family val="2"/>
      </rPr>
      <t>3/</t>
    </r>
  </si>
  <si>
    <t xml:space="preserve">Food Cost </t>
  </si>
  <si>
    <r>
      <t xml:space="preserve">Other Costs </t>
    </r>
    <r>
      <rPr>
        <b/>
        <vertAlign val="superscript"/>
        <sz val="8"/>
        <rFont val="Arial"/>
        <family val="2"/>
      </rPr>
      <t>2/</t>
    </r>
  </si>
  <si>
    <t>Nutrition Services and Administration (NSA)</t>
  </si>
  <si>
    <t>NSA</t>
  </si>
  <si>
    <t>Program Data Branch</t>
  </si>
  <si>
    <t>USDA / FNS / Budget Division / Program Data Branch</t>
  </si>
  <si>
    <t>Commodity Schools (1989 to 2004 only)</t>
  </si>
  <si>
    <r>
      <t xml:space="preserve">CSFP </t>
    </r>
    <r>
      <rPr>
        <b/>
        <vertAlign val="superscript"/>
        <sz val="8"/>
        <rFont val="Arial"/>
        <family val="2"/>
      </rPr>
      <t>3/</t>
    </r>
  </si>
  <si>
    <r>
      <t xml:space="preserve">Total </t>
    </r>
    <r>
      <rPr>
        <b/>
        <vertAlign val="superscript"/>
        <sz val="8"/>
        <rFont val="Arial"/>
        <family val="2"/>
      </rPr>
      <t>3/</t>
    </r>
  </si>
  <si>
    <r>
      <t xml:space="preserve">CSFP </t>
    </r>
    <r>
      <rPr>
        <b/>
        <vertAlign val="superscript"/>
        <sz val="8"/>
        <rFont val="Arial"/>
        <family val="2"/>
      </rPr>
      <t>4/</t>
    </r>
  </si>
  <si>
    <t>Table 2a: Supplemental Nutrition Assistance Program (Excludes Puerto Rico) - Benefit by Type: Participation and Cost/Issuance</t>
  </si>
  <si>
    <t xml:space="preserve"> </t>
  </si>
  <si>
    <t>Regular Ongoing</t>
  </si>
  <si>
    <t>D-SNAP New Participation</t>
  </si>
  <si>
    <t>Disaster Supplements</t>
  </si>
  <si>
    <t>Replacements</t>
  </si>
  <si>
    <t>Other</t>
  </si>
  <si>
    <r>
      <t xml:space="preserve">Total </t>
    </r>
    <r>
      <rPr>
        <b/>
        <i/>
        <sz val="5"/>
        <color indexed="9"/>
        <rFont val="Arial"/>
        <family val="2"/>
      </rPr>
      <t>1/</t>
    </r>
  </si>
  <si>
    <t>Participation</t>
  </si>
  <si>
    <r>
      <t xml:space="preserve">Participation </t>
    </r>
    <r>
      <rPr>
        <b/>
        <sz val="5"/>
        <rFont val="Arial"/>
        <family val="2"/>
      </rPr>
      <t>1/</t>
    </r>
  </si>
  <si>
    <t>Footnotes:</t>
  </si>
  <si>
    <t>2a     SNAP-$a</t>
  </si>
  <si>
    <t>Supplemental Nutrition Assistance Program (Excludes Puerto Rico) - Benefit by Type: Participation and Cost/Issuance</t>
  </si>
  <si>
    <t xml:space="preserve">1. Includes Child Care Centers and Day Care Homes; excludes Adult Care information.
2. Based on earnings (meals x rates).
3. Based on data from the FNS-155 (Commodity), PCIMS/WBSCM, and the quarterly SF-269/through FY2010 and FNS-777/FY2011 onward (Cash-in-lieu).
4. Based on the quarterly SF-269/through FY2010 and FNS-777/FY2011 onward. FY 2013 onward:  Includes CACFP Audit Reallocated Funds, reported annually on the CN-CACFP-AUDIT SF-425. </t>
  </si>
  <si>
    <t xml:space="preserve">1. Year totals are sums of average monthly figures of substates which may not match average of monthly totals. </t>
  </si>
  <si>
    <t xml:space="preserve">3. Totals includes Food Cost, NSA, WIC Other Costs and Farmers Market total federal outlays and unliquidated obligations.  Farmers Market costs for current year are not reported until February of the following year and will only be reflected in the September report month. </t>
  </si>
  <si>
    <t>ARRA  excluding SNAP Issuance and WIC Contingency Funds</t>
  </si>
  <si>
    <t>1. "Total Participation" (Households and Persons) excludes the counts of participation for Disaster Supplements and Replacements. The participation data reflected in those categories are a subset of the “Regular Ongoing” participation category.</t>
  </si>
  <si>
    <t>Table 2b: Nutrition Assistance Program - Benefit by Type: Participation and Cost/Issuance</t>
  </si>
  <si>
    <t>Regular Ongoing                                                                                                                            FNS-388(PR) &amp; FNS-388 (PR-NAP)</t>
  </si>
  <si>
    <t>Disaster - FNS-388(PR)</t>
  </si>
  <si>
    <t>Disaster Supplement - FNS-388(PR)</t>
  </si>
  <si>
    <t>Replacements - FNS-388(PR-NAP)</t>
  </si>
  <si>
    <t>------------------------Cost------------------------</t>
  </si>
  <si>
    <t>---------Cost---------</t>
  </si>
  <si>
    <t>Households</t>
  </si>
  <si>
    <t>Cash</t>
  </si>
  <si>
    <t>Adjustments</t>
  </si>
  <si>
    <t>2b     NAP-$b</t>
  </si>
  <si>
    <t>Nutrition Assistance Program (NAP) - Puerto Rico</t>
  </si>
  <si>
    <t>NAP Relief Grant   -   FNS-388(PR-NAP)</t>
  </si>
  <si>
    <t>FDPIR</t>
  </si>
  <si>
    <r>
      <t xml:space="preserve">Table 23: Food Donation Program -- Food Distribution Program on Indian Reservations (FDPIR) </t>
    </r>
    <r>
      <rPr>
        <b/>
        <vertAlign val="superscript"/>
        <sz val="8"/>
        <rFont val="Arial"/>
        <family val="2"/>
      </rPr>
      <t>1/</t>
    </r>
  </si>
  <si>
    <r>
      <t xml:space="preserve">TEFAP Foods and Administrative Expenses </t>
    </r>
    <r>
      <rPr>
        <b/>
        <vertAlign val="superscript"/>
        <sz val="8"/>
        <rFont val="Arial"/>
        <family val="2"/>
      </rPr>
      <t>3/</t>
    </r>
  </si>
  <si>
    <r>
      <t xml:space="preserve">ARRA  excluding SNAP Issuance and WIC Contingency Funds </t>
    </r>
    <r>
      <rPr>
        <b/>
        <vertAlign val="superscript"/>
        <sz val="8"/>
        <rFont val="Arial"/>
        <family val="2"/>
      </rPr>
      <t>4/</t>
    </r>
  </si>
  <si>
    <r>
      <t xml:space="preserve">Storage, Transportation, Commodity Admin, Food Losses </t>
    </r>
    <r>
      <rPr>
        <b/>
        <vertAlign val="superscript"/>
        <sz val="8"/>
        <rFont val="Arial"/>
        <family val="2"/>
      </rPr>
      <t>3/</t>
    </r>
  </si>
  <si>
    <r>
      <t xml:space="preserve">FDPIR Other Costs </t>
    </r>
    <r>
      <rPr>
        <b/>
        <vertAlign val="superscript"/>
        <sz val="8"/>
        <rFont val="Arial"/>
        <family val="2"/>
      </rPr>
      <t>4/</t>
    </r>
  </si>
  <si>
    <t>Table 2a-PEBT/Other: Supplemental Nutrition Assistance Program (Excludes Puerto Rico) - P-EBT/Other Participation and Cost/Issuance</t>
  </si>
  <si>
    <t>P-EBT/OTHER</t>
  </si>
  <si>
    <t>2a     SNAP-$a-PEBT/Other</t>
  </si>
  <si>
    <t>Supplemental Nutrition Assistance Program (Excludes Puerto Rico) - P-EBT/Other Participation and Cost/Issuance</t>
  </si>
  <si>
    <t>1. FNS-388 data. Totals are averaged.
2. FNS-388/250 data for FY 1992 and FNS-388/46 for FY 1993 and beyond. Starting April 2009, ARRA SNAP Issuance was 15.27% of total issuance in FY 2009; 16.38% of total issuance in FY 2010; 16.55% of total issuance in FY 2011, and 10.95% of total issuance in FY 2012; 7.79% of total issuance in FY 2013;  for FY 2014, it was 100% of total issuance from October 1-15 and 7.05% of total issuance from October 16-31 in FY 2014.
3. SF-269/SF-425 data are reported quarterly.
4. Prior to FY 2011, Nutrition Education expenditures were included in State Administrative Expenses. 
5. Includes Other Costs (e.g., Benefit and Retailer Redemption and Monitoring, Payment Accuracy, EBT Systems, Program Evaluation and Modernization, Program Access, Health and Nutrition Pilot Projects.)
6. Supplemental Nutrition Assistance Program (SNAP) formerly known as the Food Stamp Program (prior to FY 2009).</t>
  </si>
  <si>
    <t xml:space="preserve">ALL DATA SUBJECT TO REVISION
1. States tend to distribute multiple months of P-EBT benefits in a single issuance. Benefits distributed in June, for example, may represent the value of P-EBT benefits for participants’ virtual school days in the months of March through May.
2. Because states distribute multiple months of benefits in a single issuance, participant counts must be interpreted with caution. Participants who receive a combined P-EBT benefit in June for the months of March through May will appear in the participant count for June only. A household or person who receives a combined benefit for March and April in June, and a second combined benefit for May and June in July will appear in the June and July participant counts. As result, the number of P-EBT beneficiaries is much greater than any single monthly count, but summing the participant counts across months will overstate the number of beneficiaries.
3. States issue P-EBT benefits to individual children in cases when they are unable to group children into household units. This is sometimes an issue where P-EBT beneficiaries are not SNAP recipients. Because these children are counted as separate households, the household count in this table overstates the number of unique household beneficiaries.
</t>
  </si>
  <si>
    <r>
      <t xml:space="preserve">Storage, Transportation, Commodity Admin, Food Losses </t>
    </r>
    <r>
      <rPr>
        <b/>
        <vertAlign val="superscript"/>
        <sz val="8"/>
        <rFont val="Arial"/>
        <family val="2"/>
      </rPr>
      <t>4/</t>
    </r>
  </si>
  <si>
    <r>
      <t xml:space="preserve">CSFP Other Costs </t>
    </r>
    <r>
      <rPr>
        <b/>
        <vertAlign val="superscript"/>
        <sz val="8"/>
        <rFont val="Arial"/>
        <family val="2"/>
      </rPr>
      <t>6/</t>
    </r>
  </si>
  <si>
    <t>1. Expenditures include cash payments, entitlement commodities and cash-in-lieu, and bonus and TEFAP commodities.
2. Includes all entitlement and bonus food cost. 
3. Includes data reported for quarterly Administrative Cost (FNS-667) and SF-425 for discretionary grants: TEFAP Farm to Food Bank Projects; TEFAP General Infrastructure; TEFAP Rural Infrastructure; TEFAP Supplemental Funding; Trade Mitigation Administrative Funds; Pandemic Family First Act; Pandemic CARES Act; Pandemic CRRSAA; Pandemic Build Back Better Grants; Pandemic ARPA Reach and Resiliency Grants.
4. 2009 ARRA SNAP Issuance is included in KD29a column 1;  WIC Contingency funds (FY 2009 only) are included in KD29a column 3. 
5. Interim Financial Admin. data are from FNS-153.  Final data from SF-269/SF-425.</t>
  </si>
  <si>
    <t>1. Expenditures include entitlement commodities and cash-in-lieu, and bonus and TEFAP commodities.
2. Nutrition family assistance grants in lieu of SNAP are provided to Puerto Rico ($2,815.6 billion for FY2023 and $2,915.6 billion for FY2024), Northern Marianas ($34.0 million for FY2023 and $34.8 million for FY2024), and American Samoa ($11.3 million in FY2023 and $11.7 million for FY2024). 
3. Includes Food, Nutrition Services and Administration (NSA) and Other Costs.  See Table 21 for detailed description of Other Costs.              
4. Interim Financial Admin. data are from FNS-153.  Final data from SF-269/SF-425.
5. The Nutrition Program for the Elderly (NPE) was transferred to the Agency on Aging (DHHS) in FY 2003 and renamed the Nutrition Services Incentive Program (NSIP).  FNS operations are limited to commodity donation.</t>
  </si>
  <si>
    <t xml:space="preserve">1. TEFAP foods distributed through nonprofit local emergency feeding organizations. Includes Bonus and Entitlement foods. Administrative cost is excluded. Food cost calculations (technical updates/validation as well as coding corrections) were updated in September 2024, which affected program costs reported prior to June 2024.
</t>
  </si>
  <si>
    <t xml:space="preserve">1. FNS-155/PCIMS/WBSCM data except as noted.
2. FNS-152 data; includes value of bonus and free foods. Food cost calculations (technical updates/validation as well as coding corrections) were updated in September 2024, which affected program costs reported for FY11-FY24/June.
3. TEFAP foods distributed through nonprofit local emergency feeding organizations. Includes Bonus and Entitlement foods. Administrative cost is excluded.
</t>
  </si>
  <si>
    <t xml:space="preserve">1. FNS-155/PCIMS/WBSCM data. BOP = Bureau of Federal Prisons. VAA = Veterans Affairs Administration.  
2. FNS-153 data; includes value of bonus and free foods. Food cost calculations (technical updates/validation as well as coding corrections) were updated in September 2024, which affected program costs reported for FY17-FY24/June.
</t>
  </si>
  <si>
    <t xml:space="preserve">1. Data from FNS-153 (includes WIC and elderly components). Food cost calculations (technical updates/validation as well as coding corrections) were updated in September 2024, which affected program costs reported for FY17-FY24/June.
2. Data from FNS-152 and FNS-155/PCIMS/WBSCM. Food cost calculations (technical updates/validation as well as coding corrections) were updated in September 2024, which affected program costs reported for FY11-FY24/June.
3. Data from FNS-52. BOP = Bureau of Federal Prisons. VAA = Veterans Affairs Administration.
4. NSIP (NPE) appropriation transferred to HHS in FY 2003. FNS continues to procure commodities on behalf of State Agencies.
5. Total entitlement cost based on earnings (meals times rate) rather than food cost plus cash-in-lieu. (SF-269 no longer reported starting in FY 98).
</t>
  </si>
  <si>
    <t>1. Includes needy families in the former Trust Territories (the Marshall Islands)--FY 1989 through FY 1995 only.
2. FNS-152 data; participation totals are averaged. Food cost calculations (technical updates/validation as well as coding corrections) were updated in September 2024, which affected program costs reported for FY11-FY24/June.
3. Data are national level only; they are not available prior to FY 1996.
4. Includes data reported on SF-425 for the following discretionary grants: FDPIR Produce Training; FDPIR Nutrition Education Symposium; FDPIR Food Package Review Workgroup Strategic Planning; FDPIR Infrastructure; FDPIR Infrastructure; FDPIR Nutrition Paraprofessional Training Project; FDPIR Nutrition Education Grant Program (1-yr &amp; 2-Year); Pandemic CARES Act FDPIR Facility Improvement and Equipment Grants; Pandemic CARES Act FDPIR Supplemental Administrative Grants.</t>
  </si>
  <si>
    <t xml:space="preserve">1. Excludes USDA bonus foods.
2. Includes Food, Nutrition Services and Administration (NSA), and WIC Other Costs.  See Table 21 for detailed description of WIC Other Costs.  It also includes Farmers Market total federal outlays and unliquidated obligations (costs for current fiscal year are not reported until February of the following fiscal year).   
3. Consists of 2 components: Women/Infants/Children and Elderly. Interim Financial Admin. data are from FNS-153. Final data are from SF-269. Food cost calculations were updated in September 2024, which affected program costs reported for FY17-FY24/June.
4. The Nutrition Program for the Elderly (NPE) was transferred to the Agency on Aging (DHHS) in FY 2003 and renamed the Nutrition Services Incentive Program (NSIP).  FNS operations are limited to commodity donation. IR (FDPIR), DF (Disaster Feeding), SK (Soup Kitchens), FB (Food Banks), TE (TEFAP). Food cost calculations (technical updates/validation as well as coding corrections) were updated in September 2024, which affected program costs reported for CSFP FY17-FY24/June and for FDPIR FY11-FY24/June.
5. Nutrition family assistance grants in lieu of SNAP are provided to Puerto Rico ($2,815.6 billion for FY2023 and $2,915.6 billion for FY2024), Northern Marianas ($34.0 million for FY2023 and $34.8 million for FY2024), and American Samoa ($11.3 million in FY2023 and $11.7 million for FY2024). </t>
  </si>
  <si>
    <t>1. FNS-153 data. Totals are averaged.
2. Value of entitlement foods only. Food cost per person excludes value of free and bonus foods. Food cost calculations (technical updates/validation as well as coding corrections) were updated in September 2024, which affected program costs reported for FY17-FY24/June.
3. Interim Financial Admin. data are from FNS-153. Final data are from SF-269/SF-425. 
4. Includes storage and transportation, commodity administration, and food losses. Current FY data is estimated. Data are national level only; they are not available prior to FY 1996.
5. Represents women, infants, and children participants.
6. Includes data reported on SF-425 for Pandemic CRRSAA Supplemental Administrative Grants and ARPA Additional Caseload Administrative Grants.</t>
  </si>
  <si>
    <t>2. The September number will continue to change until all multi-year grants of that source year are closed out.  FY 2024 WIC Other Costs include appropriation levels for the following:  Program Evaluation &amp; Monitoring ($12M), Technical Assistance ($400,000), Federal Admin and Oversight ($31.958M), and UPC Database ($1M). Also includes all WIC Pandemic grant outlays and unliquidated obligations.</t>
  </si>
  <si>
    <t xml:space="preserve">1. Data provided prior to January Keydata are fragmentary for the current fiscal year. These elements are reported 90 days after the close of the reporting period.
2. Participation data are estimated based on average daily meals served.
</t>
  </si>
  <si>
    <r>
      <t xml:space="preserve">SSO Meals </t>
    </r>
    <r>
      <rPr>
        <b/>
        <vertAlign val="superscript"/>
        <sz val="8"/>
        <rFont val="Arial"/>
        <family val="2"/>
      </rPr>
      <t>1/</t>
    </r>
  </si>
  <si>
    <r>
      <t xml:space="preserve">SSO Breakfasts </t>
    </r>
    <r>
      <rPr>
        <b/>
        <vertAlign val="superscript"/>
        <sz val="8"/>
        <rFont val="Arial"/>
        <family val="2"/>
      </rPr>
      <t>1/</t>
    </r>
  </si>
  <si>
    <r>
      <t xml:space="preserve">All Paid </t>
    </r>
    <r>
      <rPr>
        <b/>
        <vertAlign val="superscript"/>
        <sz val="8"/>
        <rFont val="Arial"/>
        <family val="2"/>
      </rPr>
      <t>2/</t>
    </r>
  </si>
  <si>
    <r>
      <t xml:space="preserve">Total Program Cost </t>
    </r>
    <r>
      <rPr>
        <b/>
        <vertAlign val="superscript"/>
        <sz val="8"/>
        <rFont val="Arial"/>
        <family val="2"/>
      </rPr>
      <t>3/</t>
    </r>
  </si>
  <si>
    <r>
      <t xml:space="preserve">Average Daily Breakfasts Total Program </t>
    </r>
    <r>
      <rPr>
        <b/>
        <vertAlign val="superscript"/>
        <sz val="8"/>
        <rFont val="Arial"/>
        <family val="2"/>
      </rPr>
      <t>2/</t>
    </r>
  </si>
  <si>
    <r>
      <t xml:space="preserve">Days of Operation </t>
    </r>
    <r>
      <rPr>
        <b/>
        <vertAlign val="superscript"/>
        <sz val="8"/>
        <rFont val="Arial"/>
        <family val="2"/>
      </rPr>
      <t>4/</t>
    </r>
  </si>
  <si>
    <t>Average Participation Per Day</t>
  </si>
  <si>
    <r>
      <t xml:space="preserve">Reduced </t>
    </r>
    <r>
      <rPr>
        <b/>
        <vertAlign val="superscript"/>
        <sz val="8"/>
        <rFont val="Arial"/>
        <family val="2"/>
      </rPr>
      <t>1/</t>
    </r>
  </si>
  <si>
    <r>
      <t xml:space="preserve">Paid </t>
    </r>
    <r>
      <rPr>
        <b/>
        <vertAlign val="superscript"/>
        <sz val="8"/>
        <rFont val="Arial"/>
        <family val="2"/>
      </rPr>
      <t>1/</t>
    </r>
  </si>
  <si>
    <r>
      <t xml:space="preserve">SSO Lunches, Suppers and Snacks Earnings </t>
    </r>
    <r>
      <rPr>
        <b/>
        <vertAlign val="superscript"/>
        <sz val="8"/>
        <rFont val="Arial"/>
        <family val="2"/>
      </rPr>
      <t>4/</t>
    </r>
  </si>
  <si>
    <r>
      <t xml:space="preserve">Total Cash </t>
    </r>
    <r>
      <rPr>
        <b/>
        <vertAlign val="superscript"/>
        <sz val="8"/>
        <rFont val="Arial"/>
        <family val="2"/>
      </rPr>
      <t>5/</t>
    </r>
  </si>
  <si>
    <r>
      <t xml:space="preserve">Comm. &amp; Cash-In-Lieu (Entitlement) </t>
    </r>
    <r>
      <rPr>
        <b/>
        <vertAlign val="superscript"/>
        <sz val="8"/>
        <rFont val="Arial"/>
        <family val="2"/>
      </rPr>
      <t>6/</t>
    </r>
  </si>
  <si>
    <r>
      <t xml:space="preserve">Snacks Served in Area Eligible Schools &amp; Sites </t>
    </r>
    <r>
      <rPr>
        <b/>
        <vertAlign val="superscript"/>
        <sz val="8"/>
        <rFont val="Arial"/>
        <family val="2"/>
      </rPr>
      <t>5/</t>
    </r>
  </si>
  <si>
    <t xml:space="preserve">Average Participation Per Day </t>
  </si>
  <si>
    <r>
      <t>Paid</t>
    </r>
    <r>
      <rPr>
        <b/>
        <vertAlign val="superscript"/>
        <sz val="8"/>
        <rFont val="Arial"/>
        <family val="2"/>
      </rPr>
      <t xml:space="preserve"> 1/</t>
    </r>
  </si>
  <si>
    <t>1. Expenditures include cash payments, entitlement commodities and cash-in-lieu, and bonus and TEFAP commodities, based on data from the SF-269/through FY2010 and the FNS-777/FY2011 onward (reported quarterly).   Also includes data reported on the SF-425 quarterly for CN Food Box Summer Demonstration Project (CN-FOODBOX-D), CN School Meals Research Cooperative Agreement (CN-SC-MEAL-R), Supplemental marketing and communications for Healthy Meals Incentives Initiative (CN-HMI-SUPP), Summer EBT Technology Grants (SEBT-TECH), Child Nutrition School Foodservice Workforce Study Cooperative Agreement Grant (CN-OPS-SFWS-23), Healthy Meals Incentives Recognition Awards and Sub-Grants for SFAs Spring Summit (CN-HMI-Summit), Child Nutrition Traditional Indigenous Foods Cooperative Agreement Grant (CN-TIF-CAG), Farm to School Technical Assistance Cooperative Agreement (CN-F2S-CoopTech), Child Nutrition Procurement Practices in Schools Meals Training Development (CN-Procurement-Training), Food Safety Research (FS-RESEARCH), Child Nutrition School Breakfast Program Expansion Grants (CN-SBP-EXP), CN Healthy Meals Incentives Recognition Awards and Sub-Grants for School Food Authorities (PAN-CN-CRRSAA-HMI-RA), CN  Healthy Meals Incentives School Food System Transformation Challenge Sub-Grants (PAN-CN-CRRSAA-HMI-TG), CN OPS Equitable Access in Child Nutrition Programs (CN-OPS-EA), NSLP Equipment Grant (PAN-CN-ARPA-NSLPE), CN F2S State Agency Formula Grant (PAN-CN-ARPA-F2S-FG), Farm to School Shelburne Farms National Institute (CN-F2S-NATINST), CN Farm to School Racial Equity Learning Lab (CN-F2S-RACIALEQ), CN PEBT Administration Grant (PAN-CN-PEBT-Admin), CN Supply Chain Assistance Funding (CN-CCC), CN Farm-to-School Turnkey Grant (CN-F2S-TURNKEY), NSLP Coronavirus Local-level Costs (PAN-CN-CRRSAA), NSLP Emergency Operating Costs (PAN-CN-CRRSAA-EMOP), CACFP Emergency Operating Costs (PAN-CACFP-CRRSAA-EMOP), CN SFSP WIC EBT Pilot Food Funds v.5 (CN-SFSP-WICFOOD-5), Farm-to-School Grantee Gathering (CN-F2S-GATHERING), Farm to School Regional Institute Grant (CN-F2S-REGINST), Culinary Institute of Child Nutrition (CN-ICN-CICN), CN Farm-to-School State Agency Grants (CN-F2S-SA), CN grants including Administrative Review and Training Programs (CN-ARTMI/ARTMII), CACFP Child Care Wellness (CN-CACFP-CCW), Community Garden Project (CN-CGP), Direct Certification Verification/Improvement (CN-DCV/DCI),  Fresh Fruit and Vegetables Programs (CN-FFVP), Food Safety Programs (CN-FSMI), Hunger Free Community Grants (CN-HFC), National School Lunch Program Equipment (CN-NSLPE), the Summer Food Service Program EBT pilot projects for WIC, SNAP, and Home Delivery Food Backpack (CN-SFSP-WIC, CN-SFSP-SNAP, CN-SFSP-HDFB), Team Nutrition (CN-TN), the Food Safety Center of Excellence (FS-CE), Institute for Child Nutrition (CN-ICN), Institute for Child Nutrition-Food Safety (CN-ICN-FS), Institute for Child Nutrition - General Education (CN-ICN-GE), Institute of Child Nutrition (ICN) School Nutrition Strategies, Training, Action Plans, and Resources (CN-ICN-STAR), CN Farm to School Training Grant  (CN-F2S-TRAIN), CN CACFP Training Grants (CN-CACFP-TRAIN), SFSP SNAP EBT Pilot Food Funds (CN-SFSP-SNAPFOOD), CACFP Meal Service Training Grant (CN-CACFP-MEALTRAIN), Farm to School Training and Curricula (CN-F2S-TRNCUR), CN School Nutrition Training Grant for Allied Professional Organizations (CN-ALLIED), SFSP Rural Summer Meals Demonstration Program (CN-SFSP-RDEMO), CN Team Nutrition E-STAR Program Training Grant (CN-TN-ESTAR), CN Team Nutrition Training Grant for Innovative State Training Programs (CN-TN-INNOV) and SBP Special Grants, administrative and computer support.</t>
  </si>
  <si>
    <t>U.S. Summary,  FY 2024 - FY 2025</t>
  </si>
  <si>
    <t>June 2025</t>
  </si>
  <si>
    <t>--</t>
  </si>
  <si>
    <t>FY 2024</t>
  </si>
  <si>
    <t>Total 9 Months</t>
  </si>
  <si>
    <t xml:space="preserve">1. General assistance for all meals served, including full-price (paid).
2. School districts receive additional Section 4 reimbursements when they serve 60% or more of the children free or reduced meals.                                                                                                                   
3. Beginning October 1, 2012, school districts receive an additional 6 cents per meal reimbursement when they meet meal pattern requirements under the Healthy Hunger Free Kids Act of 2010.
4. The FNS-10 (Report of School Program Operations) report was revised and implemented beginning in FY 2025 to capture data related to SSO meals and meal service options separately from NSLP/SBP meals.                                                                                                                                                   
5. Based on earnings (meals x reimbursement rates). Includes earnings for Section 4, Section 11, and meal supplements served under Section 17A and earnings for SSO lunches, suppers and snacks.
6. Based on FNS-155/PCIMS/WBSCM data plus Kansas cash-in-lieu (earnings).
</t>
  </si>
  <si>
    <t xml:space="preserve">1. The FNS-10 (Report of School Program Operations) report was revised and implemented beginning in FY 2025 to capture data related to SSO meals and meal service options separately from NSLP/SBP meals.                                                                                                                                                                                                                                                                                                                                                                                                     
2. Refers to full-price (paid) meals served in regular and severe-need schools.
3. Based on earnings (meals x reimbursement rates).
</t>
  </si>
  <si>
    <t xml:space="preserve">1. Does not include estimates for states which have not submitted reports.                                                                                                                                                              2. Reported monthly on the FNS-418 90-day report beginning January 2025.                                                                                                                                                                                                                                                                                               3. ADA congregate sponsors
</t>
  </si>
  <si>
    <r>
      <t xml:space="preserve">Total </t>
    </r>
    <r>
      <rPr>
        <b/>
        <vertAlign val="superscript"/>
        <sz val="8"/>
        <rFont val="Arial"/>
        <family val="2"/>
      </rPr>
      <t>2/, 3/</t>
    </r>
  </si>
  <si>
    <t xml:space="preserve">1. Totals are averaged; fiscal year computations are based on October through May plus September. Subtotals may not add to total due to rounding calculations.                                                            
2. The FNS-10 (Report of School Program Operations) report was revised and implemented beginning in FY 2025 to capture data related to SSO meals and meal service options separately from NSLP/SBP meals.                                                                                                                                                                                                                                                                                                                                                             3. Includes SSO average daily participation       </t>
  </si>
  <si>
    <r>
      <t xml:space="preserve">Average Daily Lunches </t>
    </r>
    <r>
      <rPr>
        <b/>
        <vertAlign val="superscript"/>
        <sz val="8"/>
        <rFont val="Arial"/>
        <family val="2"/>
      </rPr>
      <t>2/, 3/</t>
    </r>
  </si>
  <si>
    <t>1. School districts receive additional Sec. 4 reimbursement when they serve 60% or more of children free or reduced price lunches.
2. Totals are averaged; fiscal year computations are based on October thru May plus September.                                                                                                                                                                                3. Includes SSO average daily meals. Average daily SSO meal reporting requirement for non-congregate meal service will not be fully implemented by all states until FY 2026.  
4. Sum excludes July and August.
5. All 'AREA ELIGIBLE' schools and sites receive free snacks. 'AREA ELIGIBLE' means a school or site located in the attendance area of a school in which at least 50% of the enrolled children are eligible for free or reduced price meals.</t>
  </si>
  <si>
    <r>
      <t xml:space="preserve">Average Daily Afterschool Snacks </t>
    </r>
    <r>
      <rPr>
        <b/>
        <vertAlign val="superscript"/>
        <sz val="8"/>
        <rFont val="Arial"/>
        <family val="2"/>
      </rPr>
      <t>2/, 3/</t>
    </r>
  </si>
  <si>
    <t>1. Totals are averaged; fiscal year computations are based on October through May plus September. Subtotals may not add to total due to rounding calculations.
2. The FNS-10 (Report of School Program Operations) report was revised and implemented beginning in FY 2025 to capture data related to SSO meals and meal service options separately from NSLP/SBP meals.                                                                                                                                                                                                                                                                                                                                                                 3. Includes SSO average daily participation</t>
  </si>
  <si>
    <r>
      <t>SSO Breakfasts</t>
    </r>
    <r>
      <rPr>
        <b/>
        <vertAlign val="superscript"/>
        <sz val="8"/>
        <rFont val="Arial"/>
        <family val="2"/>
      </rPr>
      <t xml:space="preserve"> 2/</t>
    </r>
  </si>
  <si>
    <r>
      <t xml:space="preserve">SSO Lunches </t>
    </r>
    <r>
      <rPr>
        <b/>
        <vertAlign val="superscript"/>
        <sz val="8"/>
        <rFont val="Arial"/>
        <family val="2"/>
      </rPr>
      <t>2/</t>
    </r>
  </si>
  <si>
    <r>
      <t xml:space="preserve">Days of Operation </t>
    </r>
    <r>
      <rPr>
        <b/>
        <vertAlign val="superscript"/>
        <sz val="8"/>
        <rFont val="Arial"/>
        <family val="2"/>
      </rPr>
      <t>3/</t>
    </r>
  </si>
  <si>
    <t>1. The FNS-10 (Report of School Program Operations) report was revised and implemented beginning in FY 2025 to capture data related to SSO meals and meal service options separately from NSLP/SBP meals.                                                                                                                                                                                                                                                                                                                                                              
2. Totals are averaged; fiscal year computations are based on October thru May plus September.  Includes average daily SSO breakfasts. Average daily SSO meal reporting requirement for non-congregate meal service will not be fully implemented by all states until FY 2026.     
3. Sum excludes July and August.</t>
  </si>
  <si>
    <t xml:space="preserve">1. The FNS-10 (Report of School Program Operations) report was revised and implemented beginning in FY 2025 to capture data related to SSO meals and meal service options separately from NSLP/SBP meals.     </t>
  </si>
  <si>
    <t>1. Does not include bonus commodities. Includes SSO meals.
2. Data from the SF-269/through FY2010 and the FNS-777/FY2011 onward (reported quarterly).
3. Includes data reported on the SF-425 quarterly for CN Food Box Summer Demonstration Project (CN-FOODBOX-D), CN School Meals Research Cooperative Agreement (CN-SC-MEAL-R), Supplemental marketing and communications for Healthy Meals Incentives Initiative (CN-HMI-SUPP), Summer EBT Technology Grants (SEBT-TECH), Child Nutrition School Foodservice Workforce Study Cooperative Agreement Grant (CN-OPS-SFWS-23), Healthy Meals Incentives Recognition Awards and Sub-Grants for SFAs Spring Summit (CN-HMI-Summit), Child Nutrition Traditional Indigenous Foods Cooperative Agreement Grant (CN-TIF-CAG), Farm to School Technical Assistance Cooperative Agreement (CN-F2S-CoopTech), Child Nutrition Procurement Practices in Schools Meals Training Development (CN-Procurement-Training), Child Nutrition Procurement Practices in Schools Meals Training Developmen (CN-Procurement-Training), Food Safety Research (FS-RESEARCH), Child Nutrition School Breakfast Program Expansion Grants (CN-SBP-EXP), CN Healthy Meals Incentives Recognition Awards and Sub-Grants for School Food Authorities (PAN-CN-CRRSAA-HMI-RA), CN  Healthy Meals Incentives School Food System Transformation Challenge Sub-Grants (PAN-CN-CRRSAA-HMI-TG), CN OPS Equitable Access in Child Nutrition Programs (CN-OPS-EA), NSLP Equipment Grant (PAN-CN-ARPA-NSLPE), CN F2S State Agency Formula Grant (PAN-CN-ARPA-F2S-FG), Farm to School Shelburne Farms National Institute (CN-F2S-NATINST), CN Farm to School Racial Equity Learning Lab (CN-F2S-RACIALEQ), CN PEBT Administration Grant (PAN-CN-PEBT-Admin), CN Supply Chain Assistance Funding (CN-CCC), CN Farm-to-School Turnkey Grant (CN-F2S-TURNKEY), NSLP Coronavirus Local-level Costs (PAN-CN-CRRSAA), NSLP Emergency Operating Costs (PAN-CN-CRRSAA-EMOP), CACFP Emergency Operating Costs (PAN-CACFP-CRRSAA-EMOP), CN SFSP WIC EBT Pilot Food Funds v.5 (CN-SFSP-WICFOOD-5), Farm-to-School Grantee Gathering(CN-F2S-GATHERING), National School Lunch Program Equipment Grant v5(CN-NSLPE-v5), CN Summer Food Demonstration Grant(CN-SFSP-DEMO), Farm to School Regional Institute Grant(CN-F2S-REGINST), Culinary Institute of Child Nutrition (CN-ICN-CICN), CN grants including CN Farm-to-School State Agency Grants (CN-F2S-SA), Administrative Review and Training Programs (CN-ARTMI/ARTMII), CACFP Child Care Wellness (CN-CACFP-CCW), Community Garden Project (CN-CGP), Direct Certification Verification/Improvement (CN-DCV/DCI),  Fresh Fruit and Vegetables Programs (CN-FFVP), Food Safety Programs (CN-FSMI), Hunger Free Community Grants (CN-HFC), National School Lunch Program Equipment (CN-NSLPE), the Summer Food Service Program EBT pilot projects for WIC, SNAP, and Home Delivery Food Backpack (CN-SFSP-WIC, CN-SFSP-SNAP, CN-SFSP-HDFB), Team Nutrition (CN-TN), the Food Safety Center of Excellence (FS-CE), Healthy Hunger Free Kids Act Administration (CN-HHFKA-ADM) , Farm to School (CN-F2S-Impl/Plan), Farm to School Team (CN-F2S-TEAM), Farm to School Support Services (CN-F2S-SUPP),  NSLPE Equipment Grants, Second Round (CN-NSLPE2),  Farm to School Conference and Event Grants (CN-F2S-EVENT), National Food Service Management Institute - Chef's Move to School (CN-FSMI-CMTS), USDA Rural Child Poverty Nutrition Center (CN-OPS-RCPNC), Local Wellness Policy Surveillance System Cooperative Agreement (CN-OPS-LWPSS), Child Nutrition Professional Standards for All School Nutrition Employees (CN-PRO-STANDARD), Institute for Child Nutrition (CN-ICN), Institute for Child Nutrition-Food Safety (CN-ICN-FS), Institute for Child Nutrition - General Education (CN-ICN-GE), Institute of Child Nutrition (ICN) School Nutrition Strategies, Training, Action Plans, and Resources (CN-ICN-STAR), CN Farm to School Training Grant  (CN-F2S-TRAIN), CN CACFP Training Grants (CN-CACFP-TRAIN), SFSP SNAP EBT Pilot Food Funds (CN-SFSP-SNAPFOOD), CACFP Meal Service Training Grant (CN-CACFP-MEALTRAIN), Farm to School Training and Curricula (CN-F2S-TRNCUR), CN School Nutrition Training Grant for Allied Professional Organizations (CN-ALLIED), SFSP Rural Summer Meals Demonstration Program (CN-SFSP-RDEMO), CN Team Nutrition E-STAR Program Training Grant (CN-TN-ESTAR), CN Team Nutrition Training Grant for Innovative State Training Programs (CN-TN-INNOV) and SBP Special Grants, administrative and computer support.</t>
  </si>
  <si>
    <t>Generated from National Data Bank Version 8.2 PUBLIC on 09/12/2025</t>
  </si>
  <si>
    <t>National Data Bank Version 8.2 PUBLIC - U.S. Summary</t>
  </si>
  <si>
    <t>1. Effective FY20, "Total Participation" (Households and Persons) excludes the counts of participation for NAP Relief Grant, Disaster FNS-388(PR), and Disaster Supplements. The participation data reflected in those categories are a subset of the “Regular Ongoing” participation category. Total participation counts are averaged.</t>
  </si>
  <si>
    <t>National Data Bank Version 8.2 PUBLIC -U.S. Summary</t>
  </si>
  <si>
    <t>National Data Bank Version 8.2 PUBLIC- U.S.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</si>
</sst>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6" x14ac:knownFonts="1">
    <font>
      <sz val="10"/>
      <name val="Arial"/>
    </font>
    <font>
      <sz val="8"/>
      <name val="Arial"/>
      <family val="2"/>
    </font>
    <font>
      <b/>
      <sz val="8"/>
      <name val="Arial"/>
      <family val="2"/>
    </font>
    <font>
      <b/>
      <vertAlign val="superscript"/>
      <sz val="8"/>
      <name val="Arial"/>
      <family val="2"/>
    </font>
    <font>
      <sz val="10"/>
      <name val="Arial"/>
      <family val="2"/>
    </font>
    <font>
      <b/>
      <i/>
      <sz val="8"/>
      <color theme="0"/>
      <name val="Arial"/>
      <family val="2"/>
    </font>
    <font>
      <b/>
      <i/>
      <sz val="5"/>
      <color indexed="9"/>
      <name val="Arial"/>
      <family val="2"/>
    </font>
    <font>
      <i/>
      <sz val="8"/>
      <name val="Arial"/>
      <family val="2"/>
    </font>
    <font>
      <b/>
      <sz val="5"/>
      <name val="Arial"/>
      <family val="2"/>
    </font>
    <font>
      <b/>
      <sz val="10"/>
      <name val="Arial"/>
      <family val="2"/>
    </font>
    <font>
      <i/>
      <sz val="10"/>
      <color indexed="40"/>
      <name val="Arial"/>
      <family val="2"/>
    </font>
    <font>
      <b/>
      <i/>
      <sz val="10"/>
      <color theme="0"/>
      <name val="Arial"/>
      <family val="2"/>
    </font>
    <font>
      <b/>
      <sz val="8"/>
      <color theme="1"/>
      <name val="Arial"/>
      <family val="2"/>
    </font>
    <font>
      <sz val="11"/>
      <name val="Calibri"/>
      <family val="2"/>
    </font>
    <font>
      <sz val="8"/>
      <color rgb="FF222222"/>
      <name val="Arial"/>
      <family val="2"/>
    </font>
    <font>
      <b/>
      <sz val="10"/>
      <color theme="1"/>
      <name val="Arial"/>
      <family val="2"/>
    </font>
  </fonts>
  <fills count="8">
    <fill>
      <patternFill patternType="none"/>
    </fill>
    <fill>
      <patternFill patternType="gray125"/>
    </fill>
    <fill>
      <patternFill patternType="solid">
        <fgColor theme="1"/>
      </patternFill>
    </fill>
    <fill>
      <patternFill patternType="solid">
        <fgColor theme="0" tint="-0.14996795556505021"/>
        <bgColor indexed="65"/>
      </patternFill>
    </fill>
    <fill>
      <patternFill patternType="solid">
        <fgColor theme="1"/>
      </patternFill>
    </fill>
    <fill>
      <patternFill patternType="solid">
        <fgColor theme="0" tint="-0.14993743705557422"/>
        <bgColor indexed="65"/>
      </patternFill>
    </fill>
    <fill>
      <patternFill patternType="solid">
        <fgColor rgb="FFD9D9D9"/>
      </patternFill>
    </fill>
    <fill>
      <patternFill patternType="solid">
        <fgColor theme="0" tint="-0.34998626667073579"/>
        <bgColor indexed="65"/>
      </patternFill>
    </fill>
  </fills>
  <borders count="13">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4" fillId="0" borderId="0"/>
  </cellStyleXfs>
  <cellXfs count="137">
    <xf numFmtId="0" fontId="0" fillId="0" borderId="0" xfId="0"/>
    <xf numFmtId="0" fontId="1" fillId="0" borderId="0" xfId="0" applyFont="1"/>
    <xf numFmtId="0" fontId="1" fillId="0" borderId="0" xfId="0" applyFont="1" applyAlignment="1">
      <alignment horizontal="right"/>
    </xf>
    <xf numFmtId="0" fontId="1" fillId="0" borderId="0" xfId="0" applyFont="1" applyAlignment="1">
      <alignment horizontal="left"/>
    </xf>
    <xf numFmtId="0" fontId="1" fillId="0" borderId="1" xfId="0" applyFont="1" applyBorder="1"/>
    <xf numFmtId="0" fontId="2" fillId="0" borderId="0" xfId="0" applyFont="1" applyAlignment="1">
      <alignment horizontal="center"/>
    </xf>
    <xf numFmtId="0" fontId="2" fillId="0" borderId="1" xfId="0" applyFont="1" applyBorder="1"/>
    <xf numFmtId="0" fontId="2" fillId="0" borderId="1" xfId="0" applyFont="1" applyBorder="1" applyAlignment="1">
      <alignment horizontal="center"/>
    </xf>
    <xf numFmtId="0" fontId="1" fillId="0" borderId="1" xfId="0" applyFont="1" applyBorder="1" applyAlignment="1">
      <alignment horizontal="lef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3" fontId="1" fillId="0" borderId="0" xfId="0" applyNumberFormat="1" applyFont="1" applyAlignment="1">
      <alignment horizontal="right"/>
    </xf>
    <xf numFmtId="0" fontId="2" fillId="0" borderId="4" xfId="0" applyFont="1" applyBorder="1" applyAlignment="1">
      <alignment horizontal="left"/>
    </xf>
    <xf numFmtId="3" fontId="2" fillId="0" borderId="4" xfId="0" applyNumberFormat="1" applyFont="1" applyBorder="1" applyAlignment="1">
      <alignment horizontal="right"/>
    </xf>
    <xf numFmtId="0" fontId="2" fillId="0" borderId="1" xfId="0" applyFont="1" applyBorder="1" applyAlignment="1">
      <alignment horizontal="left"/>
    </xf>
    <xf numFmtId="3" fontId="2" fillId="0" borderId="1" xfId="0" applyNumberFormat="1" applyFont="1" applyBorder="1" applyAlignment="1">
      <alignment horizontal="right"/>
    </xf>
    <xf numFmtId="4" fontId="1" fillId="0" borderId="0" xfId="0" applyNumberFormat="1" applyFont="1" applyAlignment="1">
      <alignment horizontal="right"/>
    </xf>
    <xf numFmtId="4" fontId="2" fillId="0" borderId="4" xfId="0" applyNumberFormat="1" applyFont="1" applyBorder="1" applyAlignment="1">
      <alignment horizontal="right"/>
    </xf>
    <xf numFmtId="4" fontId="2" fillId="0" borderId="1" xfId="0" applyNumberFormat="1" applyFont="1" applyBorder="1" applyAlignment="1">
      <alignment horizontal="right"/>
    </xf>
    <xf numFmtId="164" fontId="1" fillId="0" borderId="0" xfId="0" applyNumberFormat="1" applyFont="1" applyAlignment="1">
      <alignment horizontal="right"/>
    </xf>
    <xf numFmtId="3" fontId="1" fillId="0" borderId="1" xfId="0" applyNumberFormat="1" applyFont="1" applyBorder="1" applyAlignment="1">
      <alignment horizontal="left"/>
    </xf>
    <xf numFmtId="3" fontId="1" fillId="0" borderId="1" xfId="0" applyNumberFormat="1" applyFont="1" applyBorder="1" applyAlignment="1">
      <alignment horizontal="right"/>
    </xf>
    <xf numFmtId="164" fontId="2" fillId="0" borderId="4" xfId="0" applyNumberFormat="1" applyFont="1" applyBorder="1" applyAlignment="1">
      <alignment horizontal="right"/>
    </xf>
    <xf numFmtId="164" fontId="2" fillId="0" borderId="1" xfId="0" applyNumberFormat="1" applyFont="1" applyBorder="1" applyAlignment="1">
      <alignment horizontal="right"/>
    </xf>
    <xf numFmtId="164" fontId="1" fillId="0" borderId="1" xfId="0" applyNumberFormat="1" applyFont="1" applyBorder="1" applyAlignment="1">
      <alignment horizontal="right"/>
    </xf>
    <xf numFmtId="0" fontId="2" fillId="0" borderId="0" xfId="0" applyFont="1"/>
    <xf numFmtId="0" fontId="4" fillId="0" borderId="0" xfId="0" applyFont="1"/>
    <xf numFmtId="0" fontId="4" fillId="0" borderId="0" xfId="0" applyFont="1" applyAlignment="1">
      <alignment wrapText="1"/>
    </xf>
    <xf numFmtId="0" fontId="5" fillId="0" borderId="8" xfId="0" applyFont="1" applyBorder="1" applyAlignment="1">
      <alignment vertical="center"/>
    </xf>
    <xf numFmtId="0" fontId="7" fillId="0" borderId="0" xfId="0" applyFont="1" applyAlignment="1">
      <alignment horizontal="center"/>
    </xf>
    <xf numFmtId="0" fontId="1" fillId="0" borderId="0" xfId="0" applyFont="1" applyAlignment="1">
      <alignment horizontal="center"/>
    </xf>
    <xf numFmtId="0" fontId="2" fillId="3" borderId="7" xfId="0" applyFont="1" applyFill="1" applyBorder="1" applyAlignment="1">
      <alignment horizontal="center" vertical="center"/>
    </xf>
    <xf numFmtId="0" fontId="2" fillId="3" borderId="1" xfId="0" applyFont="1" applyFill="1" applyBorder="1" applyAlignment="1">
      <alignment horizontal="center" vertical="center"/>
    </xf>
    <xf numFmtId="3" fontId="1" fillId="0" borderId="6" xfId="0" applyNumberFormat="1" applyFont="1" applyBorder="1"/>
    <xf numFmtId="3" fontId="1" fillId="0" borderId="0" xfId="0" applyNumberFormat="1" applyFont="1"/>
    <xf numFmtId="3" fontId="1" fillId="0" borderId="8" xfId="0" applyNumberFormat="1" applyFont="1" applyBorder="1"/>
    <xf numFmtId="3" fontId="1" fillId="0" borderId="11" xfId="0" applyNumberFormat="1" applyFont="1" applyBorder="1" applyAlignment="1">
      <alignment horizontal="right" vertical="center"/>
    </xf>
    <xf numFmtId="3" fontId="1" fillId="0" borderId="0" xfId="0" applyNumberFormat="1" applyFont="1" applyAlignment="1">
      <alignment horizontal="right" vertical="center"/>
    </xf>
    <xf numFmtId="3" fontId="1" fillId="0" borderId="12" xfId="0" applyNumberFormat="1" applyFont="1" applyBorder="1" applyAlignment="1">
      <alignment horizontal="right" vertical="center"/>
    </xf>
    <xf numFmtId="3" fontId="1" fillId="0" borderId="9" xfId="0" applyNumberFormat="1" applyFont="1" applyBorder="1" applyAlignment="1">
      <alignment horizontal="right" vertical="center"/>
    </xf>
    <xf numFmtId="0" fontId="2" fillId="0" borderId="6" xfId="0" applyFont="1" applyBorder="1"/>
    <xf numFmtId="3" fontId="2" fillId="0" borderId="4" xfId="0" applyNumberFormat="1" applyFont="1" applyBorder="1" applyAlignment="1">
      <alignment horizontal="right" vertical="center"/>
    </xf>
    <xf numFmtId="0" fontId="9" fillId="0" borderId="0" xfId="0" applyFont="1"/>
    <xf numFmtId="3" fontId="2" fillId="0" borderId="1" xfId="0" applyNumberFormat="1" applyFont="1" applyBorder="1" applyAlignment="1">
      <alignment horizontal="right" vertical="center"/>
    </xf>
    <xf numFmtId="3" fontId="1" fillId="0" borderId="6" xfId="0" applyNumberFormat="1" applyFont="1" applyBorder="1" applyAlignment="1">
      <alignment horizontal="right" vertical="center"/>
    </xf>
    <xf numFmtId="3" fontId="1" fillId="0" borderId="4" xfId="0" applyNumberFormat="1" applyFont="1" applyBorder="1" applyAlignment="1">
      <alignment horizontal="right" vertical="center"/>
    </xf>
    <xf numFmtId="3" fontId="1" fillId="0" borderId="8" xfId="0" applyNumberFormat="1" applyFont="1" applyBorder="1" applyAlignment="1">
      <alignment horizontal="right" vertical="center"/>
    </xf>
    <xf numFmtId="3" fontId="1" fillId="0" borderId="7" xfId="0" applyNumberFormat="1" applyFont="1" applyBorder="1" applyAlignment="1">
      <alignment horizontal="right" vertical="center"/>
    </xf>
    <xf numFmtId="3" fontId="1" fillId="0" borderId="1" xfId="0" applyNumberFormat="1" applyFont="1" applyBorder="1" applyAlignment="1">
      <alignment horizontal="right" vertical="center"/>
    </xf>
    <xf numFmtId="3" fontId="2" fillId="0" borderId="0" xfId="0" applyNumberFormat="1" applyFont="1" applyAlignment="1">
      <alignment horizontal="right" vertical="center"/>
    </xf>
    <xf numFmtId="0" fontId="10" fillId="0" borderId="0" xfId="0" applyFont="1" applyAlignment="1">
      <alignment horizontal="center" vertical="center" wrapText="1"/>
    </xf>
    <xf numFmtId="3" fontId="2" fillId="0" borderId="0" xfId="0" applyNumberFormat="1" applyFont="1" applyAlignment="1">
      <alignment horizontal="right" vertical="center" wrapText="1"/>
    </xf>
    <xf numFmtId="3" fontId="2" fillId="0" borderId="1" xfId="0" applyNumberFormat="1" applyFont="1" applyBorder="1" applyAlignment="1">
      <alignment horizontal="right" vertical="center" wrapText="1"/>
    </xf>
    <xf numFmtId="0" fontId="2" fillId="5" borderId="7" xfId="0" applyFont="1" applyFill="1" applyBorder="1" applyAlignment="1">
      <alignment horizontal="center" vertical="center"/>
    </xf>
    <xf numFmtId="0" fontId="2" fillId="5" borderId="1" xfId="0" applyFont="1" applyFill="1" applyBorder="1" applyAlignment="1">
      <alignment horizontal="center" vertical="center"/>
    </xf>
    <xf numFmtId="3" fontId="1" fillId="0" borderId="4" xfId="0" applyNumberFormat="1" applyFont="1" applyBorder="1"/>
    <xf numFmtId="0" fontId="13" fillId="0" borderId="0" xfId="0" applyFont="1"/>
    <xf numFmtId="3" fontId="2" fillId="0" borderId="12" xfId="0" applyNumberFormat="1" applyFont="1" applyBorder="1" applyAlignment="1">
      <alignment horizontal="right" vertical="center"/>
    </xf>
    <xf numFmtId="3" fontId="2" fillId="0" borderId="9" xfId="0" applyNumberFormat="1" applyFont="1" applyBorder="1" applyAlignment="1">
      <alignment horizontal="right" vertical="center"/>
    </xf>
    <xf numFmtId="3" fontId="13" fillId="0" borderId="0" xfId="0" applyNumberFormat="1" applyFont="1"/>
    <xf numFmtId="3" fontId="2" fillId="0" borderId="8" xfId="0" applyNumberFormat="1" applyFont="1" applyBorder="1" applyAlignment="1">
      <alignment horizontal="right" vertical="center"/>
    </xf>
    <xf numFmtId="1" fontId="13" fillId="0" borderId="0" xfId="0" applyNumberFormat="1" applyFont="1" applyAlignment="1">
      <alignment horizontal="right" vertical="center"/>
    </xf>
    <xf numFmtId="1" fontId="13" fillId="0" borderId="0" xfId="0" applyNumberFormat="1" applyFont="1" applyAlignment="1">
      <alignment horizontal="right" vertical="center" wrapText="1"/>
    </xf>
    <xf numFmtId="0" fontId="1" fillId="0" borderId="8" xfId="0" applyFont="1" applyBorder="1" applyAlignment="1">
      <alignment horizontal="left"/>
    </xf>
    <xf numFmtId="0" fontId="1" fillId="0" borderId="12" xfId="0" applyFont="1" applyBorder="1" applyAlignment="1">
      <alignment horizontal="right"/>
    </xf>
    <xf numFmtId="0" fontId="1" fillId="0" borderId="9" xfId="0" applyFont="1" applyBorder="1" applyAlignment="1">
      <alignment horizontal="right"/>
    </xf>
    <xf numFmtId="0" fontId="2" fillId="3" borderId="1" xfId="0" applyFont="1" applyFill="1" applyBorder="1" applyAlignment="1">
      <alignment horizontal="center" vertical="center" wrapText="1"/>
    </xf>
    <xf numFmtId="0" fontId="0" fillId="0" borderId="12" xfId="0" applyBorder="1"/>
    <xf numFmtId="3" fontId="1" fillId="0" borderId="12"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0" xfId="0" applyNumberFormat="1" applyFont="1" applyAlignment="1">
      <alignment horizontal="right"/>
    </xf>
    <xf numFmtId="1" fontId="4" fillId="0" borderId="0" xfId="0" applyNumberFormat="1" applyFont="1" applyAlignment="1">
      <alignment horizontal="right" vertical="center"/>
    </xf>
    <xf numFmtId="0" fontId="1" fillId="0" borderId="11" xfId="0" applyFont="1" applyBorder="1" applyAlignment="1">
      <alignment horizontal="left"/>
    </xf>
    <xf numFmtId="0" fontId="1" fillId="0" borderId="11" xfId="0" applyFont="1" applyBorder="1" applyAlignment="1">
      <alignment horizontal="right"/>
    </xf>
    <xf numFmtId="0" fontId="2" fillId="0" borderId="7" xfId="0" applyFont="1" applyBorder="1" applyAlignment="1">
      <alignment horizontal="left"/>
    </xf>
    <xf numFmtId="3" fontId="1" fillId="0" borderId="0" xfId="0" applyNumberFormat="1" applyFont="1" applyAlignment="1">
      <alignment horizontal="right" vertical="top"/>
    </xf>
    <xf numFmtId="0" fontId="1" fillId="0" borderId="0" xfId="0" applyFont="1" applyAlignment="1">
      <alignment vertical="top"/>
    </xf>
    <xf numFmtId="164" fontId="1" fillId="0" borderId="0" xfId="0" applyNumberFormat="1" applyFont="1" applyAlignment="1">
      <alignment horizontal="right" vertical="top"/>
    </xf>
    <xf numFmtId="3" fontId="1" fillId="0" borderId="1" xfId="0" applyNumberFormat="1" applyFont="1" applyBorder="1" applyAlignment="1">
      <alignment horizontal="right" vertical="top"/>
    </xf>
    <xf numFmtId="1" fontId="1" fillId="0" borderId="0" xfId="0" applyNumberFormat="1" applyFont="1" applyAlignment="1">
      <alignment horizontal="right" vertical="top"/>
    </xf>
    <xf numFmtId="3" fontId="0" fillId="0" borderId="0" xfId="0" applyNumberFormat="1"/>
    <xf numFmtId="0" fontId="1" fillId="0" borderId="0" xfId="0" applyFont="1" applyAlignment="1">
      <alignment horizontal="center"/>
    </xf>
    <xf numFmtId="0" fontId="1" fillId="0" borderId="4" xfId="0" applyFont="1" applyBorder="1"/>
    <xf numFmtId="0" fontId="1" fillId="0" borderId="1" xfId="0" applyFont="1" applyBorder="1"/>
    <xf numFmtId="0" fontId="1" fillId="0" borderId="0" xfId="0" applyFont="1" applyAlignment="1">
      <alignment horizontal="left" vertical="top"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center"/>
    </xf>
    <xf numFmtId="0" fontId="9" fillId="0" borderId="0" xfId="0" applyFont="1" applyAlignment="1">
      <alignment horizontal="center"/>
    </xf>
    <xf numFmtId="0" fontId="2" fillId="0" borderId="1" xfId="0" applyFont="1" applyBorder="1" applyAlignment="1">
      <alignment horizontal="center"/>
    </xf>
    <xf numFmtId="0" fontId="9" fillId="0" borderId="1" xfId="0" applyFont="1" applyBorder="1" applyAlignment="1">
      <alignment horizontal="center"/>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9" fillId="0" borderId="3" xfId="0" applyFont="1" applyBorder="1" applyAlignment="1">
      <alignment horizontal="center" vertical="center" wrapText="1"/>
    </xf>
    <xf numFmtId="0" fontId="1" fillId="0" borderId="0" xfId="0" applyFont="1" applyAlignment="1">
      <alignment horizontal="left" wrapText="1"/>
    </xf>
    <xf numFmtId="0" fontId="4" fillId="0" borderId="0" xfId="0" applyFont="1" applyAlignment="1">
      <alignment horizontal="left" wrapText="1"/>
    </xf>
    <xf numFmtId="0" fontId="2" fillId="3" borderId="0" xfId="0" applyFont="1" applyFill="1" applyAlignment="1">
      <alignment horizontal="center" vertical="center"/>
    </xf>
    <xf numFmtId="0" fontId="9" fillId="3" borderId="1" xfId="0" applyFont="1" applyFill="1" applyBorder="1" applyAlignment="1">
      <alignment horizontal="center" vertical="center"/>
    </xf>
    <xf numFmtId="0" fontId="5" fillId="2" borderId="11" xfId="0" applyFont="1" applyFill="1" applyBorder="1" applyAlignment="1">
      <alignment horizontal="center" vertical="center"/>
    </xf>
    <xf numFmtId="0" fontId="11" fillId="2" borderId="11" xfId="0" applyFont="1" applyFill="1" applyBorder="1" applyAlignment="1">
      <alignment horizontal="center" vertical="center"/>
    </xf>
    <xf numFmtId="0" fontId="5" fillId="2" borderId="11"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6" xfId="0" applyFont="1" applyFill="1" applyBorder="1" applyAlignment="1">
      <alignment horizontal="center" vertical="center"/>
    </xf>
    <xf numFmtId="0" fontId="2" fillId="0" borderId="12" xfId="0" applyFont="1" applyBorder="1" applyAlignment="1">
      <alignment horizontal="right" vertical="center" wrapText="1"/>
    </xf>
    <xf numFmtId="0" fontId="9" fillId="0" borderId="9" xfId="0" applyFont="1" applyBorder="1" applyAlignment="1">
      <alignment horizontal="right" vertical="center" wrapText="1"/>
    </xf>
    <xf numFmtId="0" fontId="2" fillId="3" borderId="11" xfId="0" applyFont="1" applyFill="1" applyBorder="1" applyAlignment="1">
      <alignment horizontal="center"/>
    </xf>
    <xf numFmtId="0" fontId="2" fillId="3" borderId="1" xfId="0" applyFont="1" applyFill="1" applyBorder="1" applyAlignment="1">
      <alignment horizontal="center" vertical="center"/>
    </xf>
    <xf numFmtId="0" fontId="1" fillId="0" borderId="0" xfId="0" applyFont="1"/>
    <xf numFmtId="0" fontId="5" fillId="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2" fillId="6" borderId="0" xfId="0" applyFont="1" applyFill="1" applyAlignment="1">
      <alignment horizontal="center" vertical="center"/>
    </xf>
    <xf numFmtId="0" fontId="2" fillId="7" borderId="8" xfId="0" applyFont="1" applyFill="1" applyBorder="1" applyAlignment="1">
      <alignment horizontal="center" vertical="center" wrapText="1"/>
    </xf>
    <xf numFmtId="0" fontId="9" fillId="7" borderId="10" xfId="0" applyFont="1" applyFill="1" applyBorder="1" applyAlignment="1">
      <alignment horizontal="center" vertical="center"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0" xfId="0" applyFont="1" applyAlignment="1">
      <alignment horizontal="left"/>
    </xf>
    <xf numFmtId="0" fontId="4" fillId="0" borderId="0" xfId="0" applyFont="1" applyAlignment="1">
      <alignment horizontal="left"/>
    </xf>
    <xf numFmtId="0" fontId="2" fillId="5" borderId="11" xfId="0" applyFont="1" applyFill="1" applyBorder="1" applyAlignment="1">
      <alignment horizontal="center"/>
    </xf>
    <xf numFmtId="0" fontId="2" fillId="5" borderId="0" xfId="0" applyFont="1" applyFill="1" applyAlignment="1">
      <alignment horizontal="center" vertical="center"/>
    </xf>
    <xf numFmtId="0" fontId="9" fillId="5" borderId="1" xfId="0" applyFont="1" applyFill="1" applyBorder="1" applyAlignment="1">
      <alignment horizontal="center" vertical="center"/>
    </xf>
    <xf numFmtId="0" fontId="5" fillId="4" borderId="11" xfId="0" applyFont="1" applyFill="1" applyBorder="1" applyAlignment="1">
      <alignment horizontal="center" vertical="center"/>
    </xf>
    <xf numFmtId="0" fontId="11" fillId="4" borderId="11" xfId="0" applyFont="1" applyFill="1" applyBorder="1" applyAlignment="1">
      <alignment horizontal="center" vertical="center"/>
    </xf>
    <xf numFmtId="0" fontId="2" fillId="5" borderId="0" xfId="0" applyFont="1" applyFill="1" applyAlignment="1">
      <alignment horizontal="center"/>
    </xf>
    <xf numFmtId="0" fontId="5" fillId="4" borderId="11"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4" borderId="6" xfId="0" applyFont="1" applyFill="1" applyBorder="1" applyAlignment="1">
      <alignment horizontal="center" vertical="center"/>
    </xf>
    <xf numFmtId="0" fontId="1" fillId="0" borderId="4" xfId="0" applyFont="1" applyBorder="1" applyAlignment="1">
      <alignment horizontal="center"/>
    </xf>
    <xf numFmtId="0" fontId="14" fillId="0" borderId="0" xfId="0" applyFont="1" applyAlignment="1">
      <alignment horizontal="left" vertical="top" wrapText="1"/>
    </xf>
    <xf numFmtId="0" fontId="4" fillId="0" borderId="0" xfId="0" applyFont="1" applyAlignment="1">
      <alignment horizontal="left" vertical="top" wrapText="1"/>
    </xf>
    <xf numFmtId="0" fontId="1" fillId="0" borderId="0" xfId="0" applyFont="1" applyAlignment="1">
      <alignment vertical="top" wrapText="1"/>
    </xf>
    <xf numFmtId="14" fontId="1" fillId="0" borderId="0" xfId="0" applyNumberFormat="1" applyFont="1" applyAlignment="1">
      <alignment horizontal="right"/>
    </xf>
    <xf numFmtId="0" fontId="12" fillId="0" borderId="1" xfId="0" applyFont="1" applyBorder="1" applyAlignment="1">
      <alignment horizontal="center" vertical="center" wrapText="1"/>
    </xf>
    <xf numFmtId="0" fontId="15" fillId="0" borderId="1" xfId="0" applyFont="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C25"/>
  <sheetViews>
    <sheetView showGridLines="0" tabSelected="1" zoomScaleNormal="100" workbookViewId="0"/>
  </sheetViews>
  <sheetFormatPr defaultRowHeight="12.75" x14ac:dyDescent="0.2"/>
  <cols>
    <col min="1" max="1" width="31.42578125" customWidth="1"/>
    <col min="2" max="2" width="60" customWidth="1"/>
    <col min="3" max="3" width="30" customWidth="1"/>
  </cols>
  <sheetData>
    <row r="1" spans="1:3" ht="24" customHeight="1" x14ac:dyDescent="0.2"/>
    <row r="2" spans="1:3" ht="24" customHeight="1" x14ac:dyDescent="0.2"/>
    <row r="3" spans="1:3" ht="12" customHeight="1" x14ac:dyDescent="0.2">
      <c r="A3" s="82" t="s">
        <v>0</v>
      </c>
      <c r="B3" s="82"/>
      <c r="C3" s="82"/>
    </row>
    <row r="4" spans="1:3" ht="12" customHeight="1" x14ac:dyDescent="0.2">
      <c r="A4" s="82" t="s">
        <v>1</v>
      </c>
      <c r="B4" s="82"/>
      <c r="C4" s="82"/>
    </row>
    <row r="5" spans="1:3" ht="24" customHeight="1" x14ac:dyDescent="0.2"/>
    <row r="6" spans="1:3" ht="24" customHeight="1" x14ac:dyDescent="0.2"/>
    <row r="7" spans="1:3" ht="24" customHeight="1" x14ac:dyDescent="0.2"/>
    <row r="8" spans="1:3" ht="24" customHeight="1" x14ac:dyDescent="0.2">
      <c r="A8" s="82" t="s">
        <v>411</v>
      </c>
      <c r="B8" s="82"/>
      <c r="C8" s="82"/>
    </row>
    <row r="9" spans="1:3" ht="24" customHeight="1" x14ac:dyDescent="0.2">
      <c r="A9" s="82" t="s">
        <v>431</v>
      </c>
      <c r="B9" s="82"/>
      <c r="C9" s="82"/>
    </row>
    <row r="10" spans="1:3" ht="24" customHeight="1" x14ac:dyDescent="0.2">
      <c r="A10" s="82" t="s">
        <v>412</v>
      </c>
      <c r="B10" s="82"/>
      <c r="C10" s="82"/>
    </row>
    <row r="11" spans="1:3" ht="24" customHeight="1" x14ac:dyDescent="0.2"/>
    <row r="12" spans="1:3" ht="24" customHeight="1" x14ac:dyDescent="0.2"/>
    <row r="13" spans="1:3" ht="24" customHeight="1" x14ac:dyDescent="0.2">
      <c r="A13" s="82" t="s">
        <v>333</v>
      </c>
      <c r="B13" s="82"/>
      <c r="C13" s="82"/>
    </row>
    <row r="14" spans="1:3" ht="24" customHeight="1" x14ac:dyDescent="0.2">
      <c r="A14" s="82" t="s">
        <v>2</v>
      </c>
      <c r="B14" s="82"/>
      <c r="C14" s="82"/>
    </row>
    <row r="15" spans="1:3" ht="24" customHeight="1" x14ac:dyDescent="0.2">
      <c r="A15" s="82" t="s">
        <v>3</v>
      </c>
      <c r="B15" s="82"/>
      <c r="C15" s="82"/>
    </row>
    <row r="16" spans="1:3" ht="24" customHeight="1" x14ac:dyDescent="0.2">
      <c r="A16" s="82" t="s">
        <v>4</v>
      </c>
      <c r="B16" s="82"/>
      <c r="C16" s="82"/>
    </row>
    <row r="17" spans="1:3" ht="24" customHeight="1" x14ac:dyDescent="0.2">
      <c r="A17" s="82" t="s">
        <v>5</v>
      </c>
      <c r="B17" s="82"/>
      <c r="C17" s="82"/>
    </row>
    <row r="18" spans="1:3" ht="12" customHeight="1" x14ac:dyDescent="0.2"/>
    <row r="19" spans="1:3" ht="12" customHeight="1" x14ac:dyDescent="0.2"/>
    <row r="20" spans="1:3" ht="7.5" customHeight="1" x14ac:dyDescent="0.2">
      <c r="A20" s="83"/>
      <c r="B20" s="83"/>
      <c r="C20" s="83"/>
    </row>
    <row r="21" spans="1:3" ht="12" customHeight="1" x14ac:dyDescent="0.2">
      <c r="A21" s="2" t="s">
        <v>6</v>
      </c>
      <c r="B21" s="3" t="s">
        <v>7</v>
      </c>
    </row>
    <row r="22" spans="1:3" ht="12" customHeight="1" x14ac:dyDescent="0.2">
      <c r="A22" s="1"/>
      <c r="B22" s="3" t="s">
        <v>8</v>
      </c>
    </row>
    <row r="23" spans="1:3" ht="18" customHeight="1" x14ac:dyDescent="0.2">
      <c r="A23" s="1"/>
      <c r="B23" s="3" t="s">
        <v>9</v>
      </c>
    </row>
    <row r="24" spans="1:3" ht="12" customHeight="1" x14ac:dyDescent="0.2">
      <c r="A24" s="1"/>
      <c r="B24" s="3" t="s">
        <v>10</v>
      </c>
    </row>
    <row r="25" spans="1:3" ht="7.5" customHeight="1" x14ac:dyDescent="0.2">
      <c r="A25" s="84"/>
      <c r="B25" s="84"/>
      <c r="C25" s="84"/>
    </row>
  </sheetData>
  <mergeCells count="12">
    <mergeCell ref="A25:C25"/>
    <mergeCell ref="A10:C10"/>
    <mergeCell ref="A13:C13"/>
    <mergeCell ref="A14:C14"/>
    <mergeCell ref="A15:C15"/>
    <mergeCell ref="A16:C16"/>
    <mergeCell ref="A17:C17"/>
    <mergeCell ref="A3:C3"/>
    <mergeCell ref="A4:C4"/>
    <mergeCell ref="A8:C8"/>
    <mergeCell ref="A9:C9"/>
    <mergeCell ref="A20:C20"/>
  </mergeCells>
  <phoneticPr fontId="0" type="noConversion"/>
  <pageMargins left="0.75" right="0.5" top="0.75" bottom="0.5" header="0.5" footer="0.2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J37"/>
  <sheetViews>
    <sheetView showGridLines="0" workbookViewId="0">
      <selection sqref="A1:G1"/>
    </sheetView>
  </sheetViews>
  <sheetFormatPr defaultRowHeight="12.75" x14ac:dyDescent="0.2"/>
  <cols>
    <col min="1" max="1" width="11.42578125" customWidth="1"/>
    <col min="2" max="2" width="12.28515625" customWidth="1"/>
    <col min="3" max="3" width="13" customWidth="1"/>
    <col min="4" max="5" width="11.42578125" customWidth="1"/>
    <col min="6" max="6" width="13.140625" customWidth="1"/>
    <col min="7" max="7" width="13.42578125" customWidth="1"/>
    <col min="8" max="8" width="11.42578125" customWidth="1"/>
    <col min="10" max="10" width="9.85546875" bestFit="1" customWidth="1"/>
  </cols>
  <sheetData>
    <row r="1" spans="1:8" ht="12" customHeight="1" x14ac:dyDescent="0.2">
      <c r="A1" s="90" t="s">
        <v>432</v>
      </c>
      <c r="B1" s="90"/>
      <c r="C1" s="90"/>
      <c r="D1" s="90"/>
      <c r="E1" s="90"/>
      <c r="F1" s="90"/>
      <c r="G1" s="90"/>
      <c r="H1" s="134">
        <v>45912</v>
      </c>
    </row>
    <row r="2" spans="1:8" ht="12" customHeight="1" x14ac:dyDescent="0.2">
      <c r="A2" s="92" t="s">
        <v>81</v>
      </c>
      <c r="B2" s="92"/>
      <c r="C2" s="92"/>
      <c r="D2" s="92"/>
      <c r="E2" s="92"/>
      <c r="F2" s="92"/>
      <c r="G2" s="92"/>
      <c r="H2" s="1"/>
    </row>
    <row r="3" spans="1:8" ht="24" customHeight="1" x14ac:dyDescent="0.2">
      <c r="A3" s="94" t="s">
        <v>50</v>
      </c>
      <c r="B3" s="86" t="s">
        <v>198</v>
      </c>
      <c r="C3" s="86" t="s">
        <v>82</v>
      </c>
      <c r="D3" s="86" t="s">
        <v>421</v>
      </c>
      <c r="E3" s="86" t="s">
        <v>400</v>
      </c>
      <c r="F3" s="86" t="s">
        <v>407</v>
      </c>
      <c r="G3" s="86" t="s">
        <v>83</v>
      </c>
      <c r="H3" s="86" t="s">
        <v>423</v>
      </c>
    </row>
    <row r="4" spans="1:8" ht="24" customHeight="1" x14ac:dyDescent="0.2">
      <c r="A4" s="95"/>
      <c r="B4" s="87"/>
      <c r="C4" s="87"/>
      <c r="D4" s="87"/>
      <c r="E4" s="87"/>
      <c r="F4" s="87"/>
      <c r="G4" s="87"/>
      <c r="H4" s="87"/>
    </row>
    <row r="5" spans="1:8" ht="12" customHeight="1" x14ac:dyDescent="0.2">
      <c r="A5" s="1"/>
      <c r="B5" s="83" t="str">
        <f>REPT("-",80)&amp;" Number "&amp;REPT("-",150)</f>
        <v>-------------------------------------------------------------------------------- Number ------------------------------------------------------------------------------------------------------------------------------------------------------</v>
      </c>
      <c r="C5" s="83"/>
      <c r="D5" s="83"/>
      <c r="E5" s="83"/>
      <c r="F5" s="83"/>
      <c r="G5" s="83"/>
      <c r="H5" s="83"/>
    </row>
    <row r="6" spans="1:8" ht="12" customHeight="1" x14ac:dyDescent="0.2">
      <c r="A6" s="3" t="s">
        <v>414</v>
      </c>
    </row>
    <row r="7" spans="1:8" ht="12" customHeight="1" x14ac:dyDescent="0.2">
      <c r="A7" s="2" t="str">
        <f>"Oct "&amp;RIGHT(A6,4)-1</f>
        <v>Oct 2023</v>
      </c>
      <c r="B7" s="11">
        <v>384811317</v>
      </c>
      <c r="C7" s="11">
        <v>554416783</v>
      </c>
      <c r="D7" s="11">
        <v>27917966</v>
      </c>
      <c r="E7" s="16">
        <v>19.858799999999999</v>
      </c>
      <c r="F7" s="11">
        <v>17938381</v>
      </c>
      <c r="G7" s="11">
        <v>19197491</v>
      </c>
      <c r="H7" s="11">
        <v>1265113</v>
      </c>
    </row>
    <row r="8" spans="1:8" ht="12" customHeight="1" x14ac:dyDescent="0.2">
      <c r="A8" s="2" t="str">
        <f>"Nov "&amp;RIGHT(A6,4)-1</f>
        <v>Nov 2023</v>
      </c>
      <c r="B8" s="11">
        <v>330633918</v>
      </c>
      <c r="C8" s="11">
        <v>478771210</v>
      </c>
      <c r="D8" s="11">
        <v>27910084</v>
      </c>
      <c r="E8" s="16">
        <v>17.1541</v>
      </c>
      <c r="F8" s="11">
        <v>16424901</v>
      </c>
      <c r="G8" s="11">
        <v>17591982</v>
      </c>
      <c r="H8" s="11">
        <v>1408005</v>
      </c>
    </row>
    <row r="9" spans="1:8" ht="12" customHeight="1" x14ac:dyDescent="0.2">
      <c r="A9" s="2" t="str">
        <f>"Dec "&amp;RIGHT(A6,4)-1</f>
        <v>Dec 2023</v>
      </c>
      <c r="B9" s="11">
        <v>259821339</v>
      </c>
      <c r="C9" s="11">
        <v>380154085</v>
      </c>
      <c r="D9" s="11">
        <v>27157598</v>
      </c>
      <c r="E9" s="16">
        <v>13.998100000000001</v>
      </c>
      <c r="F9" s="11">
        <v>12679200</v>
      </c>
      <c r="G9" s="11">
        <v>13596682</v>
      </c>
      <c r="H9" s="11">
        <v>1298901</v>
      </c>
    </row>
    <row r="10" spans="1:8" ht="12" customHeight="1" x14ac:dyDescent="0.2">
      <c r="A10" s="2" t="str">
        <f>"Jan "&amp;RIGHT(A6,4)</f>
        <v>Jan 2024</v>
      </c>
      <c r="B10" s="11">
        <v>321572916</v>
      </c>
      <c r="C10" s="11">
        <v>468709082</v>
      </c>
      <c r="D10" s="11">
        <v>27383818</v>
      </c>
      <c r="E10" s="16">
        <v>17.116299999999999</v>
      </c>
      <c r="F10" s="11">
        <v>16070013</v>
      </c>
      <c r="G10" s="11">
        <v>17275296</v>
      </c>
      <c r="H10" s="11">
        <v>1297248</v>
      </c>
    </row>
    <row r="11" spans="1:8" ht="12" customHeight="1" x14ac:dyDescent="0.2">
      <c r="A11" s="2" t="str">
        <f>"Feb "&amp;RIGHT(A6,4)</f>
        <v>Feb 2024</v>
      </c>
      <c r="B11" s="11">
        <v>367126215</v>
      </c>
      <c r="C11" s="11">
        <v>526466463</v>
      </c>
      <c r="D11" s="11">
        <v>27998085</v>
      </c>
      <c r="E11" s="16">
        <v>18.803699999999999</v>
      </c>
      <c r="F11" s="11">
        <v>17987932</v>
      </c>
      <c r="G11" s="11">
        <v>19236818</v>
      </c>
      <c r="H11" s="11">
        <v>1338174</v>
      </c>
    </row>
    <row r="12" spans="1:8" ht="12" customHeight="1" x14ac:dyDescent="0.2">
      <c r="A12" s="2" t="str">
        <f>"Mar "&amp;RIGHT(A6,4)</f>
        <v>Mar 2024</v>
      </c>
      <c r="B12" s="11">
        <v>320544452</v>
      </c>
      <c r="C12" s="11">
        <v>463926532</v>
      </c>
      <c r="D12" s="11">
        <v>27492642</v>
      </c>
      <c r="E12" s="16">
        <v>16.874600000000001</v>
      </c>
      <c r="F12" s="11">
        <v>16247059</v>
      </c>
      <c r="G12" s="11">
        <v>17655814</v>
      </c>
      <c r="H12" s="11">
        <v>1114291</v>
      </c>
    </row>
    <row r="13" spans="1:8" ht="12" customHeight="1" x14ac:dyDescent="0.2">
      <c r="A13" s="2" t="str">
        <f>"Apr "&amp;RIGHT(A6,4)</f>
        <v>Apr 2024</v>
      </c>
      <c r="B13" s="11">
        <v>369917202</v>
      </c>
      <c r="C13" s="11">
        <v>533570754</v>
      </c>
      <c r="D13" s="11">
        <v>27717462</v>
      </c>
      <c r="E13" s="16">
        <v>19.250299999999999</v>
      </c>
      <c r="F13" s="11">
        <v>17253441</v>
      </c>
      <c r="G13" s="11">
        <v>18452110</v>
      </c>
      <c r="H13" s="11">
        <v>1383511</v>
      </c>
    </row>
    <row r="14" spans="1:8" ht="12" customHeight="1" x14ac:dyDescent="0.2">
      <c r="A14" s="2" t="str">
        <f>"May "&amp;RIGHT(A6,4)</f>
        <v>May 2024</v>
      </c>
      <c r="B14" s="11">
        <v>353517873</v>
      </c>
      <c r="C14" s="11">
        <v>514794194</v>
      </c>
      <c r="D14" s="11">
        <v>26561004</v>
      </c>
      <c r="E14" s="16">
        <v>19.381599999999999</v>
      </c>
      <c r="F14" s="11">
        <v>15599247</v>
      </c>
      <c r="G14" s="11">
        <v>16790396</v>
      </c>
      <c r="H14" s="11">
        <v>1173209</v>
      </c>
    </row>
    <row r="15" spans="1:8" ht="12" customHeight="1" x14ac:dyDescent="0.2">
      <c r="A15" s="2" t="str">
        <f>"Jun "&amp;RIGHT(A6,4)</f>
        <v>Jun 2024</v>
      </c>
      <c r="B15" s="11">
        <v>67201547</v>
      </c>
      <c r="C15" s="11">
        <v>95007367</v>
      </c>
      <c r="D15" s="11">
        <v>9657550</v>
      </c>
      <c r="E15" s="16">
        <v>9.8376000000000001</v>
      </c>
      <c r="F15" s="11">
        <v>4002198</v>
      </c>
      <c r="G15" s="11">
        <v>4466578</v>
      </c>
      <c r="H15" s="11">
        <v>700374</v>
      </c>
    </row>
    <row r="16" spans="1:8" ht="12" customHeight="1" x14ac:dyDescent="0.2">
      <c r="A16" s="2" t="str">
        <f>"Jul "&amp;RIGHT(A6,4)</f>
        <v>Jul 2024</v>
      </c>
      <c r="B16" s="11">
        <v>15075197</v>
      </c>
      <c r="C16" s="11">
        <v>18082181</v>
      </c>
      <c r="D16" s="11">
        <v>1424739</v>
      </c>
      <c r="E16" s="16">
        <v>12.691599999999999</v>
      </c>
      <c r="F16" s="11">
        <v>1692420</v>
      </c>
      <c r="G16" s="11">
        <v>1901614</v>
      </c>
      <c r="H16" s="11">
        <v>141803</v>
      </c>
    </row>
    <row r="17" spans="1:10" ht="12" customHeight="1" x14ac:dyDescent="0.2">
      <c r="A17" s="2" t="str">
        <f>"Aug "&amp;RIGHT(A6,4)</f>
        <v>Aug 2024</v>
      </c>
      <c r="B17" s="11">
        <v>216244596</v>
      </c>
      <c r="C17" s="11">
        <v>283870590</v>
      </c>
      <c r="D17" s="11">
        <v>20912431</v>
      </c>
      <c r="E17" s="16">
        <v>13.574299999999999</v>
      </c>
      <c r="F17" s="11">
        <v>8147959</v>
      </c>
      <c r="G17" s="11">
        <v>8622638</v>
      </c>
      <c r="H17" s="11">
        <v>635483</v>
      </c>
    </row>
    <row r="18" spans="1:10" ht="12" customHeight="1" x14ac:dyDescent="0.2">
      <c r="A18" s="2" t="str">
        <f>"Sep "&amp;RIGHT(A6,4)</f>
        <v>Sep 2024</v>
      </c>
      <c r="B18" s="11">
        <v>374964495</v>
      </c>
      <c r="C18" s="11">
        <v>540439352</v>
      </c>
      <c r="D18" s="11">
        <v>27990301</v>
      </c>
      <c r="E18" s="16">
        <v>19.3081</v>
      </c>
      <c r="F18" s="11">
        <v>15153044</v>
      </c>
      <c r="G18" s="11">
        <v>16274483</v>
      </c>
      <c r="H18" s="11">
        <v>1172797</v>
      </c>
    </row>
    <row r="19" spans="1:10" ht="12" customHeight="1" x14ac:dyDescent="0.2">
      <c r="A19" s="12" t="s">
        <v>55</v>
      </c>
      <c r="B19" s="13">
        <v>3381431067</v>
      </c>
      <c r="C19" s="13">
        <v>4858208593</v>
      </c>
      <c r="D19" s="13">
        <v>27569884.444400001</v>
      </c>
      <c r="E19" s="17">
        <v>171.58320000000001</v>
      </c>
      <c r="F19" s="13">
        <v>159195795</v>
      </c>
      <c r="G19" s="13">
        <v>171061902</v>
      </c>
      <c r="H19" s="13">
        <v>1272361</v>
      </c>
    </row>
    <row r="20" spans="1:10" ht="12" customHeight="1" x14ac:dyDescent="0.2">
      <c r="A20" s="14" t="s">
        <v>415</v>
      </c>
      <c r="B20" s="15">
        <v>2775146779</v>
      </c>
      <c r="C20" s="15">
        <v>4015816470</v>
      </c>
      <c r="D20" s="15">
        <v>27517332.375</v>
      </c>
      <c r="E20" s="18">
        <v>152.27510000000001</v>
      </c>
      <c r="F20" s="15">
        <v>134202372</v>
      </c>
      <c r="G20" s="15">
        <v>144263167</v>
      </c>
      <c r="H20" s="15">
        <v>1284806.5</v>
      </c>
    </row>
    <row r="21" spans="1:10" ht="12" customHeight="1" x14ac:dyDescent="0.2">
      <c r="A21" s="3" t="str">
        <f>"FY "&amp;RIGHT(A6,4)+1</f>
        <v>FY 2025</v>
      </c>
    </row>
    <row r="22" spans="1:10" ht="12" customHeight="1" x14ac:dyDescent="0.2">
      <c r="A22" s="2" t="str">
        <f>"Oct "&amp;RIGHT(A6,4)</f>
        <v>Oct 2024</v>
      </c>
      <c r="B22" s="11">
        <v>395437673</v>
      </c>
      <c r="C22" s="11">
        <v>574638813</v>
      </c>
      <c r="D22" s="11">
        <v>28364801</v>
      </c>
      <c r="E22" s="16">
        <v>20.259399999999999</v>
      </c>
      <c r="F22" s="11">
        <v>17606725</v>
      </c>
      <c r="G22" s="11">
        <v>18701492</v>
      </c>
      <c r="H22" s="11">
        <v>1251952</v>
      </c>
      <c r="J22" s="81"/>
    </row>
    <row r="23" spans="1:10" ht="12" customHeight="1" x14ac:dyDescent="0.2">
      <c r="A23" s="2" t="str">
        <f>"Nov "&amp;RIGHT(A6,4)</f>
        <v>Nov 2024</v>
      </c>
      <c r="B23" s="11">
        <v>306857050</v>
      </c>
      <c r="C23" s="11">
        <v>445496345</v>
      </c>
      <c r="D23" s="11">
        <v>28244372</v>
      </c>
      <c r="E23" s="16">
        <v>15.7746</v>
      </c>
      <c r="F23" s="11">
        <v>14378702</v>
      </c>
      <c r="G23" s="11">
        <v>15284460</v>
      </c>
      <c r="H23" s="11">
        <v>1335395</v>
      </c>
    </row>
    <row r="24" spans="1:10" ht="12" customHeight="1" x14ac:dyDescent="0.2">
      <c r="A24" s="2" t="str">
        <f>"Dec "&amp;RIGHT(A6,4)</f>
        <v>Dec 2024</v>
      </c>
      <c r="B24" s="11">
        <v>280696349</v>
      </c>
      <c r="C24" s="11">
        <v>406287403</v>
      </c>
      <c r="D24" s="11">
        <v>27822474</v>
      </c>
      <c r="E24" s="16">
        <v>14.6038</v>
      </c>
      <c r="F24" s="11">
        <v>13544490</v>
      </c>
      <c r="G24" s="11">
        <v>14376339</v>
      </c>
      <c r="H24" s="11">
        <v>1356571</v>
      </c>
    </row>
    <row r="25" spans="1:10" ht="12" customHeight="1" x14ac:dyDescent="0.2">
      <c r="A25" s="2" t="str">
        <f>"Jan "&amp;RIGHT(A6,4)+1</f>
        <v>Jan 2025</v>
      </c>
      <c r="B25" s="11">
        <v>315978465</v>
      </c>
      <c r="C25" s="11">
        <v>467650259</v>
      </c>
      <c r="D25" s="11">
        <v>27541431</v>
      </c>
      <c r="E25" s="16">
        <v>16.9953</v>
      </c>
      <c r="F25" s="11">
        <v>15889798</v>
      </c>
      <c r="G25" s="11">
        <v>16885931</v>
      </c>
      <c r="H25" s="11">
        <v>1308982</v>
      </c>
    </row>
    <row r="26" spans="1:10" ht="12" customHeight="1" x14ac:dyDescent="0.2">
      <c r="A26" s="2" t="str">
        <f>"Feb "&amp;RIGHT(A6,4)+1</f>
        <v>Feb 2025</v>
      </c>
      <c r="B26" s="11">
        <v>332925677</v>
      </c>
      <c r="C26" s="11">
        <v>476639902</v>
      </c>
      <c r="D26" s="11">
        <v>27680378</v>
      </c>
      <c r="E26" s="16">
        <v>17.2196</v>
      </c>
      <c r="F26" s="11">
        <v>16140234</v>
      </c>
      <c r="G26" s="11">
        <v>17267264</v>
      </c>
      <c r="H26" s="11">
        <v>1326996</v>
      </c>
    </row>
    <row r="27" spans="1:10" ht="12" customHeight="1" x14ac:dyDescent="0.2">
      <c r="A27" s="2" t="str">
        <f>"Mar "&amp;RIGHT(A6,4)+1</f>
        <v>Mar 2025</v>
      </c>
      <c r="B27" s="11">
        <v>335407316</v>
      </c>
      <c r="C27" s="11">
        <v>486667564</v>
      </c>
      <c r="D27" s="11">
        <v>27564064</v>
      </c>
      <c r="E27" s="16">
        <v>17.655999999999999</v>
      </c>
      <c r="F27" s="11">
        <v>17223583</v>
      </c>
      <c r="G27" s="11">
        <v>18289646</v>
      </c>
      <c r="H27" s="11">
        <v>1423590</v>
      </c>
    </row>
    <row r="28" spans="1:10" ht="12" customHeight="1" x14ac:dyDescent="0.2">
      <c r="A28" s="2" t="str">
        <f>"Apr "&amp;RIGHT(A6,4)+1</f>
        <v>Apr 2025</v>
      </c>
      <c r="B28" s="11">
        <v>362839403</v>
      </c>
      <c r="C28" s="11">
        <v>522890082</v>
      </c>
      <c r="D28" s="11">
        <v>27931246</v>
      </c>
      <c r="E28" s="16">
        <v>18.7209</v>
      </c>
      <c r="F28" s="11">
        <v>16728314</v>
      </c>
      <c r="G28" s="11">
        <v>17839993</v>
      </c>
      <c r="H28" s="11">
        <v>1450274</v>
      </c>
    </row>
    <row r="29" spans="1:10" ht="12" customHeight="1" x14ac:dyDescent="0.2">
      <c r="A29" s="2" t="str">
        <f>"May "&amp;RIGHT(A6,4)+1</f>
        <v>May 2025</v>
      </c>
      <c r="B29" s="11">
        <v>341666876</v>
      </c>
      <c r="C29" s="11">
        <v>501672031</v>
      </c>
      <c r="D29" s="11">
        <v>26547149</v>
      </c>
      <c r="E29" s="16">
        <v>18.9071</v>
      </c>
      <c r="F29" s="11">
        <v>15368758</v>
      </c>
      <c r="G29" s="11">
        <v>16341338</v>
      </c>
      <c r="H29" s="11">
        <v>1212548</v>
      </c>
    </row>
    <row r="30" spans="1:10" ht="12" customHeight="1" x14ac:dyDescent="0.2">
      <c r="A30" s="2" t="str">
        <f>"Jun "&amp;RIGHT(A6,4)+1</f>
        <v>Jun 2025</v>
      </c>
      <c r="B30" s="11">
        <v>70801867.599700004</v>
      </c>
      <c r="C30" s="11">
        <v>106651598.72130001</v>
      </c>
      <c r="D30" s="11">
        <v>10438791.4758</v>
      </c>
      <c r="E30" s="16">
        <v>10.508699999999999</v>
      </c>
      <c r="F30" s="11">
        <v>2414190.3766000001</v>
      </c>
      <c r="G30" s="11">
        <v>5201467.2144999998</v>
      </c>
      <c r="H30" s="11">
        <v>723461.08550000004</v>
      </c>
    </row>
    <row r="31" spans="1:10" ht="12" customHeight="1" x14ac:dyDescent="0.2">
      <c r="A31" s="2" t="str">
        <f>"Jul "&amp;RIGHT(A6,4)+1</f>
        <v>Jul 2025</v>
      </c>
      <c r="B31" s="11" t="s">
        <v>413</v>
      </c>
      <c r="C31" s="11" t="s">
        <v>413</v>
      </c>
      <c r="D31" s="11" t="s">
        <v>413</v>
      </c>
      <c r="E31" s="16" t="s">
        <v>413</v>
      </c>
      <c r="F31" s="11" t="s">
        <v>413</v>
      </c>
      <c r="G31" s="11" t="s">
        <v>413</v>
      </c>
      <c r="H31" s="11" t="s">
        <v>413</v>
      </c>
    </row>
    <row r="32" spans="1:10" ht="12" customHeight="1" x14ac:dyDescent="0.2">
      <c r="A32" s="2" t="str">
        <f>"Aug "&amp;RIGHT(A6,4)+1</f>
        <v>Aug 2025</v>
      </c>
      <c r="B32" s="11" t="s">
        <v>413</v>
      </c>
      <c r="C32" s="11" t="s">
        <v>413</v>
      </c>
      <c r="D32" s="11" t="s">
        <v>413</v>
      </c>
      <c r="E32" s="16" t="s">
        <v>413</v>
      </c>
      <c r="F32" s="11" t="s">
        <v>413</v>
      </c>
      <c r="G32" s="11" t="s">
        <v>413</v>
      </c>
      <c r="H32" s="11" t="s">
        <v>413</v>
      </c>
    </row>
    <row r="33" spans="1:8" ht="12" customHeight="1" x14ac:dyDescent="0.2">
      <c r="A33" s="2" t="str">
        <f>"Sep "&amp;RIGHT(A6,4)+1</f>
        <v>Sep 2025</v>
      </c>
      <c r="B33" s="11" t="s">
        <v>413</v>
      </c>
      <c r="C33" s="11" t="s">
        <v>413</v>
      </c>
      <c r="D33" s="11" t="s">
        <v>413</v>
      </c>
      <c r="E33" s="16" t="s">
        <v>413</v>
      </c>
      <c r="F33" s="11" t="s">
        <v>413</v>
      </c>
      <c r="G33" s="11" t="s">
        <v>413</v>
      </c>
      <c r="H33" s="11" t="s">
        <v>413</v>
      </c>
    </row>
    <row r="34" spans="1:8" ht="12" customHeight="1" x14ac:dyDescent="0.2">
      <c r="A34" s="12" t="s">
        <v>55</v>
      </c>
      <c r="B34" s="13">
        <v>2742610676.5997</v>
      </c>
      <c r="C34" s="13">
        <v>3988593997.7213001</v>
      </c>
      <c r="D34" s="13">
        <v>27711989.375</v>
      </c>
      <c r="E34" s="17">
        <v>150.6454</v>
      </c>
      <c r="F34" s="13">
        <v>129294794.3766</v>
      </c>
      <c r="G34" s="13">
        <v>140187930.21450001</v>
      </c>
      <c r="H34" s="13">
        <v>1333288.5</v>
      </c>
    </row>
    <row r="35" spans="1:8" ht="12" customHeight="1" x14ac:dyDescent="0.2">
      <c r="A35" s="14" t="str">
        <f>"Total "&amp;MID(A20,7,LEN(A20)-13)&amp;" Months"</f>
        <v>Total 9 Months</v>
      </c>
      <c r="B35" s="15">
        <v>2742610676.5997</v>
      </c>
      <c r="C35" s="15">
        <v>3988593997.7213001</v>
      </c>
      <c r="D35" s="15">
        <v>27711989.375</v>
      </c>
      <c r="E35" s="18">
        <v>150.6454</v>
      </c>
      <c r="F35" s="15">
        <v>129294794.3766</v>
      </c>
      <c r="G35" s="15">
        <v>140187930.21450001</v>
      </c>
      <c r="H35" s="15">
        <v>1333288.5</v>
      </c>
    </row>
    <row r="36" spans="1:8" ht="12" customHeight="1" x14ac:dyDescent="0.2">
      <c r="A36" s="83"/>
      <c r="B36" s="83"/>
      <c r="C36" s="83"/>
      <c r="D36" s="83"/>
      <c r="E36" s="83"/>
      <c r="F36" s="83"/>
      <c r="G36" s="83"/>
      <c r="H36" s="83"/>
    </row>
    <row r="37" spans="1:8" ht="101.45" customHeight="1" x14ac:dyDescent="0.2">
      <c r="A37" s="85" t="s">
        <v>422</v>
      </c>
      <c r="B37" s="85"/>
      <c r="C37" s="85"/>
      <c r="D37" s="85"/>
      <c r="E37" s="85"/>
      <c r="F37" s="85"/>
      <c r="G37" s="85"/>
      <c r="H37" s="85"/>
    </row>
  </sheetData>
  <mergeCells count="13">
    <mergeCell ref="A36:H36"/>
    <mergeCell ref="A37:H37"/>
    <mergeCell ref="A3:A4"/>
    <mergeCell ref="B3:B4"/>
    <mergeCell ref="C3:C4"/>
    <mergeCell ref="D3:D4"/>
    <mergeCell ref="E3:E4"/>
    <mergeCell ref="F3:F4"/>
    <mergeCell ref="A1:G1"/>
    <mergeCell ref="A2:G2"/>
    <mergeCell ref="G3:G4"/>
    <mergeCell ref="H3:H4"/>
    <mergeCell ref="B5:H5"/>
  </mergeCells>
  <phoneticPr fontId="0" type="noConversion"/>
  <pageMargins left="0.75" right="0.5" top="0.75" bottom="0.5" header="0.5" footer="0.25"/>
  <pageSetup orientation="landscape"/>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M37"/>
  <sheetViews>
    <sheetView showGridLines="0" workbookViewId="0">
      <selection sqref="A1:K1"/>
    </sheetView>
  </sheetViews>
  <sheetFormatPr defaultRowHeight="12.75" x14ac:dyDescent="0.2"/>
  <cols>
    <col min="1" max="8" width="11.42578125" customWidth="1"/>
    <col min="9" max="9" width="13.42578125" customWidth="1"/>
    <col min="10" max="12" width="11.42578125" customWidth="1"/>
    <col min="13" max="13" width="9.85546875" bestFit="1" customWidth="1"/>
  </cols>
  <sheetData>
    <row r="1" spans="1:12" ht="12" customHeight="1" x14ac:dyDescent="0.2">
      <c r="A1" s="90" t="s">
        <v>432</v>
      </c>
      <c r="B1" s="90"/>
      <c r="C1" s="90"/>
      <c r="D1" s="90"/>
      <c r="E1" s="90"/>
      <c r="F1" s="90"/>
      <c r="G1" s="90"/>
      <c r="H1" s="90"/>
      <c r="I1" s="90"/>
      <c r="J1" s="90"/>
      <c r="K1" s="90"/>
      <c r="L1" s="134">
        <v>45912</v>
      </c>
    </row>
    <row r="2" spans="1:12" ht="12" customHeight="1" x14ac:dyDescent="0.2">
      <c r="A2" s="92" t="s">
        <v>84</v>
      </c>
      <c r="B2" s="92"/>
      <c r="C2" s="92"/>
      <c r="D2" s="92"/>
      <c r="E2" s="92"/>
      <c r="F2" s="92"/>
      <c r="G2" s="92"/>
      <c r="H2" s="92"/>
      <c r="I2" s="92"/>
      <c r="J2" s="92"/>
      <c r="K2" s="92"/>
      <c r="L2" s="1"/>
    </row>
    <row r="3" spans="1:12" ht="24" customHeight="1" x14ac:dyDescent="0.2">
      <c r="A3" s="94" t="s">
        <v>50</v>
      </c>
      <c r="B3" s="89" t="s">
        <v>85</v>
      </c>
      <c r="C3" s="89"/>
      <c r="D3" s="87"/>
      <c r="E3" s="89" t="s">
        <v>199</v>
      </c>
      <c r="F3" s="89"/>
      <c r="G3" s="89"/>
      <c r="H3" s="87"/>
      <c r="I3" s="86" t="s">
        <v>404</v>
      </c>
      <c r="J3" s="86" t="s">
        <v>405</v>
      </c>
      <c r="K3" s="86" t="s">
        <v>406</v>
      </c>
      <c r="L3" s="88" t="s">
        <v>58</v>
      </c>
    </row>
    <row r="4" spans="1:12" ht="24" customHeight="1" x14ac:dyDescent="0.2">
      <c r="A4" s="95"/>
      <c r="B4" s="10" t="s">
        <v>78</v>
      </c>
      <c r="C4" s="10" t="s">
        <v>79</v>
      </c>
      <c r="D4" s="10" t="s">
        <v>55</v>
      </c>
      <c r="E4" s="10" t="s">
        <v>86</v>
      </c>
      <c r="F4" s="10" t="s">
        <v>200</v>
      </c>
      <c r="G4" s="10" t="s">
        <v>328</v>
      </c>
      <c r="H4" s="10" t="s">
        <v>55</v>
      </c>
      <c r="I4" s="96"/>
      <c r="J4" s="87"/>
      <c r="K4" s="87"/>
      <c r="L4" s="89"/>
    </row>
    <row r="5" spans="1:12" ht="12" customHeight="1" x14ac:dyDescent="0.2">
      <c r="A5" s="1"/>
      <c r="B5" s="83" t="str">
        <f>REPT("-",108)&amp;" Dollars "&amp;REPT("-",108)</f>
        <v>------------------------------------------------------------------------------------------------------------ Dollars ------------------------------------------------------------------------------------------------------------</v>
      </c>
      <c r="C5" s="83"/>
      <c r="D5" s="83"/>
      <c r="E5" s="83"/>
      <c r="F5" s="83"/>
      <c r="G5" s="83"/>
      <c r="H5" s="83"/>
      <c r="I5" s="83"/>
      <c r="J5" s="83"/>
      <c r="K5" s="83"/>
      <c r="L5" s="83"/>
    </row>
    <row r="6" spans="1:12" ht="12" customHeight="1" x14ac:dyDescent="0.2">
      <c r="A6" s="3" t="s">
        <v>414</v>
      </c>
    </row>
    <row r="7" spans="1:12" ht="12" customHeight="1" x14ac:dyDescent="0.2">
      <c r="A7" s="2" t="str">
        <f>"Oct "&amp;RIGHT(A6,4)-1</f>
        <v>Oct 2023</v>
      </c>
      <c r="B7" s="11">
        <v>1481855810.3499999</v>
      </c>
      <c r="C7" s="11">
        <v>63605539.990000002</v>
      </c>
      <c r="D7" s="11">
        <v>1545461350.3399999</v>
      </c>
      <c r="E7" s="11">
        <v>222734149.63</v>
      </c>
      <c r="F7" s="11">
        <v>7696226.3399999999</v>
      </c>
      <c r="G7" s="11">
        <v>44294064.880000003</v>
      </c>
      <c r="H7" s="11">
        <v>274724440.85000002</v>
      </c>
      <c r="I7" s="11" t="s">
        <v>413</v>
      </c>
      <c r="J7" s="11">
        <v>1820185791.1900001</v>
      </c>
      <c r="K7" s="11">
        <v>198953206.04499999</v>
      </c>
      <c r="L7" s="11">
        <v>2019138997.2349999</v>
      </c>
    </row>
    <row r="8" spans="1:12" ht="12" customHeight="1" x14ac:dyDescent="0.2">
      <c r="A8" s="2" t="str">
        <f>"Nov "&amp;RIGHT(A6,4)-1</f>
        <v>Nov 2023</v>
      </c>
      <c r="B8" s="11">
        <v>1277214196.6600001</v>
      </c>
      <c r="C8" s="11">
        <v>55506779.700000003</v>
      </c>
      <c r="D8" s="11">
        <v>1332720976.3599999</v>
      </c>
      <c r="E8" s="11">
        <v>192387540.74000001</v>
      </c>
      <c r="F8" s="11">
        <v>6612678.3600000003</v>
      </c>
      <c r="G8" s="11">
        <v>38248503.68</v>
      </c>
      <c r="H8" s="11">
        <v>237248722.78</v>
      </c>
      <c r="I8" s="11" t="s">
        <v>413</v>
      </c>
      <c r="J8" s="11">
        <v>1569969699.1400001</v>
      </c>
      <c r="K8" s="11">
        <v>155565819</v>
      </c>
      <c r="L8" s="11">
        <v>1725535518.1400001</v>
      </c>
    </row>
    <row r="9" spans="1:12" ht="12" customHeight="1" x14ac:dyDescent="0.2">
      <c r="A9" s="2" t="str">
        <f>"Dec "&amp;RIGHT(A6,4)-1</f>
        <v>Dec 2023</v>
      </c>
      <c r="B9" s="11">
        <v>1011716925.73</v>
      </c>
      <c r="C9" s="11">
        <v>42888124.630000003</v>
      </c>
      <c r="D9" s="11">
        <v>1054605050.36</v>
      </c>
      <c r="E9" s="11">
        <v>152665963.44</v>
      </c>
      <c r="F9" s="11">
        <v>5196426.78</v>
      </c>
      <c r="G9" s="11">
        <v>30331976.16</v>
      </c>
      <c r="H9" s="11">
        <v>188194366.38</v>
      </c>
      <c r="I9" s="11" t="s">
        <v>413</v>
      </c>
      <c r="J9" s="11">
        <v>1242799416.74</v>
      </c>
      <c r="K9" s="11">
        <v>123373145.34</v>
      </c>
      <c r="L9" s="11">
        <v>1366172562.0799999</v>
      </c>
    </row>
    <row r="10" spans="1:12" ht="12" customHeight="1" x14ac:dyDescent="0.2">
      <c r="A10" s="2" t="str">
        <f>"Jan "&amp;RIGHT(A6,4)</f>
        <v>Jan 2024</v>
      </c>
      <c r="B10" s="11">
        <v>1253975043.3299999</v>
      </c>
      <c r="C10" s="11">
        <v>52489121.549999997</v>
      </c>
      <c r="D10" s="11">
        <v>1306464164.8800001</v>
      </c>
      <c r="E10" s="11">
        <v>188303069.52000001</v>
      </c>
      <c r="F10" s="11">
        <v>6431458.3200000003</v>
      </c>
      <c r="G10" s="11">
        <v>37400822.399999999</v>
      </c>
      <c r="H10" s="11">
        <v>232135350.24000001</v>
      </c>
      <c r="I10" s="11" t="s">
        <v>413</v>
      </c>
      <c r="J10" s="11">
        <v>1538599515.1199999</v>
      </c>
      <c r="K10" s="11">
        <v>168706732.845</v>
      </c>
      <c r="L10" s="11">
        <v>1707306247.9649999</v>
      </c>
    </row>
    <row r="11" spans="1:12" ht="12" customHeight="1" x14ac:dyDescent="0.2">
      <c r="A11" s="2" t="str">
        <f>"Feb "&amp;RIGHT(A6,4)</f>
        <v>Feb 2024</v>
      </c>
      <c r="B11" s="11">
        <v>1424466687.24</v>
      </c>
      <c r="C11" s="11">
        <v>58896238.609999999</v>
      </c>
      <c r="D11" s="11">
        <v>1483362925.8499999</v>
      </c>
      <c r="E11" s="11">
        <v>211560191.91999999</v>
      </c>
      <c r="F11" s="11">
        <v>7342524.2999999998</v>
      </c>
      <c r="G11" s="11">
        <v>42006724.640000001</v>
      </c>
      <c r="H11" s="11">
        <v>260909440.86000001</v>
      </c>
      <c r="I11" s="11" t="s">
        <v>413</v>
      </c>
      <c r="J11" s="11">
        <v>1744272366.71</v>
      </c>
      <c r="K11" s="11">
        <v>123011419.87</v>
      </c>
      <c r="L11" s="11">
        <v>1867283786.5799999</v>
      </c>
    </row>
    <row r="12" spans="1:12" ht="12" customHeight="1" x14ac:dyDescent="0.2">
      <c r="A12" s="2" t="str">
        <f>"Mar "&amp;RIGHT(A6,4)</f>
        <v>Mar 2024</v>
      </c>
      <c r="B12" s="11">
        <v>1253873615.3699999</v>
      </c>
      <c r="C12" s="11">
        <v>49877325.399999999</v>
      </c>
      <c r="D12" s="11">
        <v>1303750940.77</v>
      </c>
      <c r="E12" s="11">
        <v>186315078</v>
      </c>
      <c r="F12" s="11">
        <v>6410889.04</v>
      </c>
      <c r="G12" s="11">
        <v>37025313.920000002</v>
      </c>
      <c r="H12" s="11">
        <v>229751280.96000001</v>
      </c>
      <c r="I12" s="11" t="s">
        <v>413</v>
      </c>
      <c r="J12" s="11">
        <v>1533502221.73</v>
      </c>
      <c r="K12" s="11">
        <v>110125181.42</v>
      </c>
      <c r="L12" s="11">
        <v>1643627403.1500001</v>
      </c>
    </row>
    <row r="13" spans="1:12" ht="12" customHeight="1" x14ac:dyDescent="0.2">
      <c r="A13" s="2" t="str">
        <f>"Apr "&amp;RIGHT(A6,4)</f>
        <v>Apr 2024</v>
      </c>
      <c r="B13" s="11">
        <v>1445462471.3299999</v>
      </c>
      <c r="C13" s="11">
        <v>58695944.700000003</v>
      </c>
      <c r="D13" s="11">
        <v>1504158416.03</v>
      </c>
      <c r="E13" s="11">
        <v>214486576.66999999</v>
      </c>
      <c r="F13" s="11">
        <v>7398344.04</v>
      </c>
      <c r="G13" s="11">
        <v>42626992.479999997</v>
      </c>
      <c r="H13" s="11">
        <v>264511913.19</v>
      </c>
      <c r="I13" s="11" t="s">
        <v>413</v>
      </c>
      <c r="J13" s="11">
        <v>1768670329.22</v>
      </c>
      <c r="K13" s="11">
        <v>74672831.844999999</v>
      </c>
      <c r="L13" s="11">
        <v>1843343161.0650001</v>
      </c>
    </row>
    <row r="14" spans="1:12" ht="12" customHeight="1" x14ac:dyDescent="0.2">
      <c r="A14" s="2" t="str">
        <f>"May "&amp;RIGHT(A6,4)</f>
        <v>May 2024</v>
      </c>
      <c r="B14" s="11">
        <v>1394089064.53</v>
      </c>
      <c r="C14" s="11">
        <v>52534195.049999997</v>
      </c>
      <c r="D14" s="11">
        <v>1446623259.5799999</v>
      </c>
      <c r="E14" s="11">
        <v>206719113.18000001</v>
      </c>
      <c r="F14" s="11">
        <v>7070357.46</v>
      </c>
      <c r="G14" s="11">
        <v>41128526.079999998</v>
      </c>
      <c r="H14" s="11">
        <v>254917996.72</v>
      </c>
      <c r="I14" s="11" t="s">
        <v>413</v>
      </c>
      <c r="J14" s="11">
        <v>1701541256.3</v>
      </c>
      <c r="K14" s="11">
        <v>35531938.039999999</v>
      </c>
      <c r="L14" s="11">
        <v>1737073194.3399999</v>
      </c>
    </row>
    <row r="15" spans="1:12" ht="12" customHeight="1" x14ac:dyDescent="0.2">
      <c r="A15" s="2" t="str">
        <f>"Jun "&amp;RIGHT(A6,4)</f>
        <v>Jun 2024</v>
      </c>
      <c r="B15" s="11">
        <v>281798534.47000003</v>
      </c>
      <c r="C15" s="11">
        <v>5757661.7199999997</v>
      </c>
      <c r="D15" s="11">
        <v>287556196.19</v>
      </c>
      <c r="E15" s="11">
        <v>38045676.920000002</v>
      </c>
      <c r="F15" s="11">
        <v>1344030.94</v>
      </c>
      <c r="G15" s="11">
        <v>7591436.5599999996</v>
      </c>
      <c r="H15" s="11">
        <v>46981144.420000002</v>
      </c>
      <c r="I15" s="11" t="s">
        <v>413</v>
      </c>
      <c r="J15" s="11">
        <v>334537340.61000001</v>
      </c>
      <c r="K15" s="11">
        <v>38012462.950000003</v>
      </c>
      <c r="L15" s="11">
        <v>372549803.56</v>
      </c>
    </row>
    <row r="16" spans="1:12" ht="12" customHeight="1" x14ac:dyDescent="0.2">
      <c r="A16" s="2" t="str">
        <f>"Jul "&amp;RIGHT(A6,4)</f>
        <v>Jul 2024</v>
      </c>
      <c r="B16" s="11">
        <v>67715100</v>
      </c>
      <c r="C16" s="11">
        <v>624706.18999999994</v>
      </c>
      <c r="D16" s="11">
        <v>68339806.189999998</v>
      </c>
      <c r="E16" s="11">
        <v>7609698.8899999997</v>
      </c>
      <c r="F16" s="11">
        <v>301503.94</v>
      </c>
      <c r="G16" s="11">
        <v>1623765.06</v>
      </c>
      <c r="H16" s="11">
        <v>9534967.8900000006</v>
      </c>
      <c r="I16" s="11" t="s">
        <v>413</v>
      </c>
      <c r="J16" s="11">
        <v>77874774.079999998</v>
      </c>
      <c r="K16" s="11">
        <v>154690886.47999999</v>
      </c>
      <c r="L16" s="11">
        <v>232565660.56</v>
      </c>
    </row>
    <row r="17" spans="1:13" ht="12" customHeight="1" x14ac:dyDescent="0.2">
      <c r="A17" s="2" t="str">
        <f>"Aug "&amp;RIGHT(A6,4)</f>
        <v>Aug 2024</v>
      </c>
      <c r="B17" s="11">
        <v>863564829.23000002</v>
      </c>
      <c r="C17" s="11">
        <v>30408474.350000001</v>
      </c>
      <c r="D17" s="11">
        <v>893973303.58000004</v>
      </c>
      <c r="E17" s="11">
        <v>119822586.43000001</v>
      </c>
      <c r="F17" s="11">
        <v>4324891.92</v>
      </c>
      <c r="G17" s="11">
        <v>25523748.719999999</v>
      </c>
      <c r="H17" s="11">
        <v>149671227.06999999</v>
      </c>
      <c r="I17" s="11" t="s">
        <v>413</v>
      </c>
      <c r="J17" s="11">
        <v>1043644530.65</v>
      </c>
      <c r="K17" s="11">
        <v>193141459.02000001</v>
      </c>
      <c r="L17" s="11">
        <v>1236785989.6700001</v>
      </c>
    </row>
    <row r="18" spans="1:13" ht="12" customHeight="1" x14ac:dyDescent="0.2">
      <c r="A18" s="2" t="str">
        <f>"Sep "&amp;RIGHT(A6,4)</f>
        <v>Sep 2024</v>
      </c>
      <c r="B18" s="11">
        <v>1559809260.1099999</v>
      </c>
      <c r="C18" s="11">
        <v>59061215.229999997</v>
      </c>
      <c r="D18" s="11">
        <v>1618870475.3399999</v>
      </c>
      <c r="E18" s="11">
        <v>228012373.71000001</v>
      </c>
      <c r="F18" s="11">
        <v>7499289.9000000004</v>
      </c>
      <c r="G18" s="11">
        <v>48584957.670000002</v>
      </c>
      <c r="H18" s="11">
        <v>284096621.27999997</v>
      </c>
      <c r="I18" s="11" t="s">
        <v>413</v>
      </c>
      <c r="J18" s="11">
        <v>1902967096.6199999</v>
      </c>
      <c r="K18" s="11">
        <v>178709046.84999999</v>
      </c>
      <c r="L18" s="11">
        <v>2081676143.47</v>
      </c>
    </row>
    <row r="19" spans="1:13" ht="12" customHeight="1" x14ac:dyDescent="0.2">
      <c r="A19" s="12" t="s">
        <v>55</v>
      </c>
      <c r="B19" s="13">
        <v>13315541538.35</v>
      </c>
      <c r="C19" s="13">
        <v>530345327.12</v>
      </c>
      <c r="D19" s="13">
        <v>13845886865.469999</v>
      </c>
      <c r="E19" s="13">
        <v>1968662019.05</v>
      </c>
      <c r="F19" s="13">
        <v>67628621.340000004</v>
      </c>
      <c r="G19" s="13">
        <v>396386832.25</v>
      </c>
      <c r="H19" s="13">
        <v>2432677472.6399999</v>
      </c>
      <c r="I19" s="13" t="s">
        <v>413</v>
      </c>
      <c r="J19" s="13">
        <v>16278564338.110001</v>
      </c>
      <c r="K19" s="13">
        <v>1554494129.7049999</v>
      </c>
      <c r="L19" s="13">
        <v>17833058467.814999</v>
      </c>
    </row>
    <row r="20" spans="1:13" ht="12" customHeight="1" x14ac:dyDescent="0.2">
      <c r="A20" s="14" t="s">
        <v>415</v>
      </c>
      <c r="B20" s="15">
        <v>10824452349.01</v>
      </c>
      <c r="C20" s="15">
        <v>440250931.35000002</v>
      </c>
      <c r="D20" s="15">
        <v>11264703280.360001</v>
      </c>
      <c r="E20" s="15">
        <v>1613217360.02</v>
      </c>
      <c r="F20" s="15">
        <v>55502935.579999998</v>
      </c>
      <c r="G20" s="15">
        <v>320654360.80000001</v>
      </c>
      <c r="H20" s="15">
        <v>1989374656.4000001</v>
      </c>
      <c r="I20" s="15" t="s">
        <v>413</v>
      </c>
      <c r="J20" s="15">
        <v>13254077936.76</v>
      </c>
      <c r="K20" s="15">
        <v>1027952737.355</v>
      </c>
      <c r="L20" s="15">
        <v>14282030674.115</v>
      </c>
    </row>
    <row r="21" spans="1:13" ht="12" customHeight="1" x14ac:dyDescent="0.2">
      <c r="A21" s="3" t="str">
        <f>"FY "&amp;RIGHT(A6,4)+1</f>
        <v>FY 2025</v>
      </c>
    </row>
    <row r="22" spans="1:13" ht="12" customHeight="1" x14ac:dyDescent="0.2">
      <c r="A22" s="2" t="str">
        <f>"Oct "&amp;RIGHT(A6,4)</f>
        <v>Oct 2024</v>
      </c>
      <c r="B22" s="11">
        <v>1635174261.5799999</v>
      </c>
      <c r="C22" s="11">
        <v>59752158.939999998</v>
      </c>
      <c r="D22" s="11">
        <v>1694926420.52</v>
      </c>
      <c r="E22" s="11">
        <v>242382562.18000001</v>
      </c>
      <c r="F22" s="11">
        <v>7908753.46</v>
      </c>
      <c r="G22" s="11">
        <v>51666587.549999997</v>
      </c>
      <c r="H22" s="11">
        <v>301957903.19</v>
      </c>
      <c r="I22" s="11">
        <v>83577.789999999994</v>
      </c>
      <c r="J22" s="11">
        <v>1996967901.5</v>
      </c>
      <c r="K22" s="11">
        <v>227193569.19999999</v>
      </c>
      <c r="L22" s="11">
        <v>2224161470.6999998</v>
      </c>
    </row>
    <row r="23" spans="1:13" ht="12" customHeight="1" x14ac:dyDescent="0.2">
      <c r="A23" s="2" t="str">
        <f>"Nov "&amp;RIGHT(A6,4)</f>
        <v>Nov 2024</v>
      </c>
      <c r="B23" s="11">
        <v>1269301159.0899999</v>
      </c>
      <c r="C23" s="11">
        <v>46664858.270000003</v>
      </c>
      <c r="D23" s="11">
        <v>1315966017.3599999</v>
      </c>
      <c r="E23" s="11">
        <v>187849486.33000001</v>
      </c>
      <c r="F23" s="11">
        <v>6137141</v>
      </c>
      <c r="G23" s="11">
        <v>40053862.350000001</v>
      </c>
      <c r="H23" s="11">
        <v>234040489.68000001</v>
      </c>
      <c r="I23" s="11">
        <v>42016.4</v>
      </c>
      <c r="J23" s="11">
        <v>1550048523.4400001</v>
      </c>
      <c r="K23" s="11">
        <v>166286273.12</v>
      </c>
      <c r="L23" s="11">
        <v>1716334796.5599999</v>
      </c>
    </row>
    <row r="24" spans="1:13" ht="12" customHeight="1" x14ac:dyDescent="0.2">
      <c r="A24" s="2" t="str">
        <f>"Dec "&amp;RIGHT(A6,4)</f>
        <v>Dec 2024</v>
      </c>
      <c r="B24" s="11">
        <v>1161943241.29</v>
      </c>
      <c r="C24" s="11">
        <v>41989289.549999997</v>
      </c>
      <c r="D24" s="11">
        <v>1203932530.8399999</v>
      </c>
      <c r="E24" s="11">
        <v>171282920.88</v>
      </c>
      <c r="F24" s="11">
        <v>5613926.9800000004</v>
      </c>
      <c r="G24" s="11">
        <v>36199382.939999998</v>
      </c>
      <c r="H24" s="11">
        <v>213096230.80000001</v>
      </c>
      <c r="I24" s="11">
        <v>51722.68</v>
      </c>
      <c r="J24" s="11">
        <v>1417080484.3199999</v>
      </c>
      <c r="K24" s="11">
        <v>131389480.28</v>
      </c>
      <c r="L24" s="11">
        <v>1548469964.5999999</v>
      </c>
    </row>
    <row r="25" spans="1:13" ht="12" customHeight="1" x14ac:dyDescent="0.2">
      <c r="A25" s="2" t="str">
        <f>"Jan "&amp;RIGHT(A6,4)+1</f>
        <v>Jan 2025</v>
      </c>
      <c r="B25" s="11">
        <v>1329545708.2</v>
      </c>
      <c r="C25" s="11">
        <v>48540158.670000002</v>
      </c>
      <c r="D25" s="11">
        <v>1378085866.8699999</v>
      </c>
      <c r="E25" s="11">
        <v>197079656.63999999</v>
      </c>
      <c r="F25" s="11">
        <v>6319569.2999999998</v>
      </c>
      <c r="G25" s="11">
        <v>42021975.060000002</v>
      </c>
      <c r="H25" s="11">
        <v>245421201</v>
      </c>
      <c r="I25" s="11">
        <v>365929.66</v>
      </c>
      <c r="J25" s="11">
        <v>1623872997.53</v>
      </c>
      <c r="K25" s="11">
        <v>167576343.34999999</v>
      </c>
      <c r="L25" s="11">
        <v>1791449340.8800001</v>
      </c>
    </row>
    <row r="26" spans="1:13" ht="12" customHeight="1" x14ac:dyDescent="0.2">
      <c r="A26" s="2" t="str">
        <f>"Feb "&amp;RIGHT(A6,4)+1</f>
        <v>Feb 2025</v>
      </c>
      <c r="B26" s="11">
        <v>1375723204.6700001</v>
      </c>
      <c r="C26" s="11">
        <v>48826418.149999999</v>
      </c>
      <c r="D26" s="11">
        <v>1424549622.8199999</v>
      </c>
      <c r="E26" s="11">
        <v>200919542.18000001</v>
      </c>
      <c r="F26" s="11">
        <v>6658513.54</v>
      </c>
      <c r="G26" s="11">
        <v>42724860.57</v>
      </c>
      <c r="H26" s="11">
        <v>250302916.28999999</v>
      </c>
      <c r="I26" s="11">
        <v>8985.77</v>
      </c>
      <c r="J26" s="11">
        <v>1674861524.8800001</v>
      </c>
      <c r="K26" s="11">
        <v>136904994.61000001</v>
      </c>
      <c r="L26" s="11">
        <v>1811766519.49</v>
      </c>
    </row>
    <row r="27" spans="1:13" ht="12" customHeight="1" x14ac:dyDescent="0.2">
      <c r="A27" s="2" t="str">
        <f>"Mar "&amp;RIGHT(A6,4)+1</f>
        <v>Mar 2025</v>
      </c>
      <c r="B27" s="11">
        <v>1400011156.21</v>
      </c>
      <c r="C27" s="11">
        <v>48756358.990000002</v>
      </c>
      <c r="D27" s="11">
        <v>1448767515.2</v>
      </c>
      <c r="E27" s="11">
        <v>205111493.84</v>
      </c>
      <c r="F27" s="11">
        <v>6708146.3200000003</v>
      </c>
      <c r="G27" s="11">
        <v>43609350.240000002</v>
      </c>
      <c r="H27" s="11">
        <v>255428990.40000001</v>
      </c>
      <c r="I27" s="11">
        <v>84495.24</v>
      </c>
      <c r="J27" s="11">
        <v>1704281000.8399999</v>
      </c>
      <c r="K27" s="11">
        <v>120657124.33</v>
      </c>
      <c r="L27" s="11">
        <v>1824938125.1700001</v>
      </c>
    </row>
    <row r="28" spans="1:13" ht="12" customHeight="1" x14ac:dyDescent="0.2">
      <c r="A28" s="2" t="str">
        <f>"Apr "&amp;RIGHT(A6,4)+1</f>
        <v>Apr 2025</v>
      </c>
      <c r="B28" s="11">
        <v>1506734687.5799999</v>
      </c>
      <c r="C28" s="11">
        <v>53338666.549999997</v>
      </c>
      <c r="D28" s="11">
        <v>1560073354.1300001</v>
      </c>
      <c r="E28" s="11">
        <v>220323901.03</v>
      </c>
      <c r="F28" s="11">
        <v>7256788.0599999996</v>
      </c>
      <c r="G28" s="11">
        <v>46771503.93</v>
      </c>
      <c r="H28" s="11">
        <v>274352193.01999998</v>
      </c>
      <c r="I28" s="11">
        <v>21526.18</v>
      </c>
      <c r="J28" s="11">
        <v>1834447073.3299999</v>
      </c>
      <c r="K28" s="11">
        <v>84116274.060000002</v>
      </c>
      <c r="L28" s="11">
        <v>1918563347.3900001</v>
      </c>
    </row>
    <row r="29" spans="1:13" ht="12" customHeight="1" x14ac:dyDescent="0.2">
      <c r="A29" s="2" t="str">
        <f>"May "&amp;RIGHT(A6,4)+1</f>
        <v>May 2025</v>
      </c>
      <c r="B29" s="11">
        <v>1442428847.51</v>
      </c>
      <c r="C29" s="11">
        <v>47413866.729999997</v>
      </c>
      <c r="D29" s="11">
        <v>1489842714.24</v>
      </c>
      <c r="E29" s="11">
        <v>211243608.78</v>
      </c>
      <c r="F29" s="11">
        <v>6833337.5199999996</v>
      </c>
      <c r="G29" s="11">
        <v>45081083.969999999</v>
      </c>
      <c r="H29" s="11">
        <v>263158030.27000001</v>
      </c>
      <c r="I29" s="11">
        <v>422826.35</v>
      </c>
      <c r="J29" s="11">
        <v>1753423570.8599999</v>
      </c>
      <c r="K29" s="11">
        <v>53019673.590000004</v>
      </c>
      <c r="L29" s="11">
        <v>1806443244.45</v>
      </c>
    </row>
    <row r="30" spans="1:13" ht="12" customHeight="1" x14ac:dyDescent="0.2">
      <c r="A30" s="2" t="str">
        <f>"Jun "&amp;RIGHT(A6,4)+1</f>
        <v>Jun 2025</v>
      </c>
      <c r="B30" s="11">
        <v>319309315.9928</v>
      </c>
      <c r="C30" s="11">
        <v>7507618.1392000001</v>
      </c>
      <c r="D30" s="11">
        <v>326816934.13200003</v>
      </c>
      <c r="E30" s="11">
        <v>44859962.838100001</v>
      </c>
      <c r="F30" s="11">
        <v>1416037.352</v>
      </c>
      <c r="G30" s="11">
        <v>9480048.9768000003</v>
      </c>
      <c r="H30" s="11">
        <v>55756049.166900001</v>
      </c>
      <c r="I30" s="11">
        <v>43077533.460000001</v>
      </c>
      <c r="J30" s="11">
        <v>425650516.75889999</v>
      </c>
      <c r="K30" s="11">
        <v>31482483.199999999</v>
      </c>
      <c r="L30" s="11">
        <v>457132999.95889997</v>
      </c>
      <c r="M30" s="81"/>
    </row>
    <row r="31" spans="1:13" ht="12" customHeight="1" x14ac:dyDescent="0.2">
      <c r="A31" s="2" t="str">
        <f>"Jul "&amp;RIGHT(A6,4)+1</f>
        <v>Jul 2025</v>
      </c>
      <c r="B31" s="11" t="s">
        <v>413</v>
      </c>
      <c r="C31" s="11" t="s">
        <v>413</v>
      </c>
      <c r="D31" s="11" t="s">
        <v>413</v>
      </c>
      <c r="E31" s="11" t="s">
        <v>413</v>
      </c>
      <c r="F31" s="11" t="s">
        <v>413</v>
      </c>
      <c r="G31" s="11" t="s">
        <v>413</v>
      </c>
      <c r="H31" s="11" t="s">
        <v>413</v>
      </c>
      <c r="I31" s="11" t="s">
        <v>413</v>
      </c>
      <c r="J31" s="11" t="s">
        <v>413</v>
      </c>
      <c r="K31" s="11" t="s">
        <v>413</v>
      </c>
      <c r="L31" s="11" t="s">
        <v>413</v>
      </c>
    </row>
    <row r="32" spans="1:13" ht="12" customHeight="1" x14ac:dyDescent="0.2">
      <c r="A32" s="2" t="str">
        <f>"Aug "&amp;RIGHT(A6,4)+1</f>
        <v>Aug 2025</v>
      </c>
      <c r="B32" s="11" t="s">
        <v>413</v>
      </c>
      <c r="C32" s="11" t="s">
        <v>413</v>
      </c>
      <c r="D32" s="11" t="s">
        <v>413</v>
      </c>
      <c r="E32" s="11" t="s">
        <v>413</v>
      </c>
      <c r="F32" s="11" t="s">
        <v>413</v>
      </c>
      <c r="G32" s="11" t="s">
        <v>413</v>
      </c>
      <c r="H32" s="11" t="s">
        <v>413</v>
      </c>
      <c r="I32" s="11" t="s">
        <v>413</v>
      </c>
      <c r="J32" s="11" t="s">
        <v>413</v>
      </c>
      <c r="K32" s="11" t="s">
        <v>413</v>
      </c>
      <c r="L32" s="11" t="s">
        <v>413</v>
      </c>
    </row>
    <row r="33" spans="1:12" ht="12" customHeight="1" x14ac:dyDescent="0.2">
      <c r="A33" s="2" t="str">
        <f>"Sep "&amp;RIGHT(A6,4)+1</f>
        <v>Sep 2025</v>
      </c>
      <c r="B33" s="11" t="s">
        <v>413</v>
      </c>
      <c r="C33" s="11" t="s">
        <v>413</v>
      </c>
      <c r="D33" s="11" t="s">
        <v>413</v>
      </c>
      <c r="E33" s="11" t="s">
        <v>413</v>
      </c>
      <c r="F33" s="11" t="s">
        <v>413</v>
      </c>
      <c r="G33" s="11" t="s">
        <v>413</v>
      </c>
      <c r="H33" s="11" t="s">
        <v>413</v>
      </c>
      <c r="I33" s="11" t="s">
        <v>413</v>
      </c>
      <c r="J33" s="11" t="s">
        <v>413</v>
      </c>
      <c r="K33" s="11" t="s">
        <v>413</v>
      </c>
      <c r="L33" s="11" t="s">
        <v>413</v>
      </c>
    </row>
    <row r="34" spans="1:12" ht="12" customHeight="1" x14ac:dyDescent="0.2">
      <c r="A34" s="12" t="s">
        <v>55</v>
      </c>
      <c r="B34" s="13">
        <v>11440171582.122801</v>
      </c>
      <c r="C34" s="13">
        <v>402789393.9892</v>
      </c>
      <c r="D34" s="13">
        <v>11842960976.112</v>
      </c>
      <c r="E34" s="13">
        <v>1681053134.6981001</v>
      </c>
      <c r="F34" s="13">
        <v>54852213.531999998</v>
      </c>
      <c r="G34" s="13">
        <v>357608655.58679998</v>
      </c>
      <c r="H34" s="13">
        <v>2093514003.8169</v>
      </c>
      <c r="I34" s="13">
        <v>44158613.530000001</v>
      </c>
      <c r="J34" s="13">
        <v>13980633593.4589</v>
      </c>
      <c r="K34" s="13">
        <v>1118626215.74</v>
      </c>
      <c r="L34" s="13">
        <v>15099259809.1989</v>
      </c>
    </row>
    <row r="35" spans="1:12" ht="12" customHeight="1" x14ac:dyDescent="0.2">
      <c r="A35" s="14" t="str">
        <f>"Total "&amp;MID(A20,7,LEN(A20)-13)&amp;" Months"</f>
        <v>Total 9 Months</v>
      </c>
      <c r="B35" s="15">
        <v>11440171582.122801</v>
      </c>
      <c r="C35" s="15">
        <v>402789393.9892</v>
      </c>
      <c r="D35" s="15">
        <v>11842960976.112</v>
      </c>
      <c r="E35" s="15">
        <v>1681053134.6981001</v>
      </c>
      <c r="F35" s="15">
        <v>54852213.531999998</v>
      </c>
      <c r="G35" s="15">
        <v>357608655.58679998</v>
      </c>
      <c r="H35" s="15">
        <v>2093514003.8169</v>
      </c>
      <c r="I35" s="15">
        <v>44158613.530000001</v>
      </c>
      <c r="J35" s="15">
        <v>13980633593.4589</v>
      </c>
      <c r="K35" s="15">
        <v>1118626215.74</v>
      </c>
      <c r="L35" s="15">
        <v>15099259809.1989</v>
      </c>
    </row>
    <row r="36" spans="1:12" ht="12" customHeight="1" x14ac:dyDescent="0.2">
      <c r="A36" s="83"/>
      <c r="B36" s="83"/>
      <c r="C36" s="83"/>
      <c r="D36" s="83"/>
      <c r="E36" s="83"/>
      <c r="F36" s="83"/>
      <c r="G36" s="83"/>
      <c r="H36" s="83"/>
      <c r="I36" s="83"/>
      <c r="J36" s="83"/>
      <c r="K36" s="83"/>
      <c r="L36" s="83"/>
    </row>
    <row r="37" spans="1:12" ht="103.5" customHeight="1" x14ac:dyDescent="0.2">
      <c r="A37" s="85" t="s">
        <v>416</v>
      </c>
      <c r="B37" s="85"/>
      <c r="C37" s="85"/>
      <c r="D37" s="85"/>
      <c r="E37" s="85"/>
      <c r="F37" s="85"/>
      <c r="G37" s="85"/>
      <c r="H37" s="85"/>
      <c r="I37" s="85"/>
      <c r="J37" s="85"/>
      <c r="K37" s="85"/>
      <c r="L37" s="85"/>
    </row>
  </sheetData>
  <mergeCells count="12">
    <mergeCell ref="A37:L37"/>
    <mergeCell ref="K3:K4"/>
    <mergeCell ref="A3:A4"/>
    <mergeCell ref="B3:D3"/>
    <mergeCell ref="E3:H3"/>
    <mergeCell ref="I3:I4"/>
    <mergeCell ref="J3:J4"/>
    <mergeCell ref="A1:K1"/>
    <mergeCell ref="A2:K2"/>
    <mergeCell ref="L3:L4"/>
    <mergeCell ref="B5:L5"/>
    <mergeCell ref="A36:L36"/>
  </mergeCells>
  <phoneticPr fontId="0" type="noConversion"/>
  <pageMargins left="0.75" right="0.5" top="0.75" bottom="0.5" header="0.5" footer="0.25"/>
  <pageSetup orientation="landscape"/>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J37"/>
  <sheetViews>
    <sheetView showGridLines="0" zoomScaleNormal="100" workbookViewId="0">
      <selection sqref="A1:H1"/>
    </sheetView>
  </sheetViews>
  <sheetFormatPr defaultRowHeight="12.75" x14ac:dyDescent="0.2"/>
  <cols>
    <col min="1" max="8" width="11.42578125" customWidth="1"/>
    <col min="9" max="9" width="14.85546875" customWidth="1"/>
    <col min="10" max="10" width="11.42578125" customWidth="1"/>
  </cols>
  <sheetData>
    <row r="1" spans="1:10" ht="12" customHeight="1" x14ac:dyDescent="0.2">
      <c r="A1" s="90" t="s">
        <v>432</v>
      </c>
      <c r="B1" s="90"/>
      <c r="C1" s="90"/>
      <c r="D1" s="90"/>
      <c r="E1" s="90"/>
      <c r="F1" s="90"/>
      <c r="G1" s="90"/>
      <c r="H1" s="90"/>
      <c r="I1" s="5"/>
      <c r="J1" s="134">
        <v>45912</v>
      </c>
    </row>
    <row r="2" spans="1:10" ht="12" customHeight="1" x14ac:dyDescent="0.2">
      <c r="A2" s="92" t="s">
        <v>87</v>
      </c>
      <c r="B2" s="92"/>
      <c r="C2" s="92"/>
      <c r="D2" s="92"/>
      <c r="E2" s="92"/>
      <c r="F2" s="92"/>
      <c r="G2" s="92"/>
      <c r="H2" s="92"/>
      <c r="I2" s="5"/>
      <c r="J2" s="1"/>
    </row>
    <row r="3" spans="1:10" ht="24" customHeight="1" x14ac:dyDescent="0.2">
      <c r="A3" s="94" t="s">
        <v>50</v>
      </c>
      <c r="B3" s="89" t="s">
        <v>401</v>
      </c>
      <c r="C3" s="89"/>
      <c r="D3" s="89"/>
      <c r="E3" s="87"/>
      <c r="F3" s="89" t="s">
        <v>88</v>
      </c>
      <c r="G3" s="89"/>
      <c r="H3" s="89"/>
      <c r="I3" s="89"/>
      <c r="J3" s="89"/>
    </row>
    <row r="4" spans="1:10" ht="24" customHeight="1" x14ac:dyDescent="0.2">
      <c r="A4" s="95"/>
      <c r="B4" s="10" t="s">
        <v>223</v>
      </c>
      <c r="C4" s="10" t="s">
        <v>402</v>
      </c>
      <c r="D4" s="10" t="s">
        <v>403</v>
      </c>
      <c r="E4" s="10" t="s">
        <v>419</v>
      </c>
      <c r="F4" s="10" t="s">
        <v>78</v>
      </c>
      <c r="G4" s="10" t="s">
        <v>79</v>
      </c>
      <c r="H4" s="10" t="s">
        <v>80</v>
      </c>
      <c r="I4" s="10" t="s">
        <v>425</v>
      </c>
      <c r="J4" s="9" t="s">
        <v>55</v>
      </c>
    </row>
    <row r="5" spans="1:10" ht="12" customHeight="1" x14ac:dyDescent="0.2">
      <c r="A5" s="1"/>
      <c r="B5" s="83" t="str">
        <f>REPT("-",120)&amp;" Number "&amp;REPT("-",120)</f>
        <v>------------------------------------------------------------------------------------------------------------------------ Number ------------------------------------------------------------------------------------------------------------------------</v>
      </c>
      <c r="C5" s="83"/>
      <c r="D5" s="83"/>
      <c r="E5" s="83"/>
      <c r="F5" s="83"/>
      <c r="G5" s="83"/>
      <c r="H5" s="83"/>
      <c r="I5" s="83"/>
      <c r="J5" s="83"/>
    </row>
    <row r="6" spans="1:10" ht="12" customHeight="1" x14ac:dyDescent="0.2">
      <c r="A6" s="3" t="s">
        <v>414</v>
      </c>
    </row>
    <row r="7" spans="1:10" ht="12" customHeight="1" x14ac:dyDescent="0.2">
      <c r="A7" s="2" t="str">
        <f>"Oct "&amp;RIGHT(A6,4)-1</f>
        <v>Oct 2023</v>
      </c>
      <c r="B7" s="11">
        <v>12010767.297499999</v>
      </c>
      <c r="C7" s="11">
        <v>446819.8358</v>
      </c>
      <c r="D7" s="11">
        <v>3261615.1825999999</v>
      </c>
      <c r="E7" s="11">
        <v>15717001.078500001</v>
      </c>
      <c r="F7" s="11">
        <v>221086646</v>
      </c>
      <c r="G7" s="11">
        <v>8226286</v>
      </c>
      <c r="H7" s="11">
        <v>60048765</v>
      </c>
      <c r="I7" s="11" t="s">
        <v>413</v>
      </c>
      <c r="J7" s="11">
        <v>289361697</v>
      </c>
    </row>
    <row r="8" spans="1:10" ht="12" customHeight="1" x14ac:dyDescent="0.2">
      <c r="A8" s="2" t="str">
        <f>"Nov "&amp;RIGHT(A6,4)-1</f>
        <v>Nov 2023</v>
      </c>
      <c r="B8" s="11">
        <v>12115593.8225</v>
      </c>
      <c r="C8" s="11">
        <v>456741.54840000003</v>
      </c>
      <c r="D8" s="11">
        <v>3281483.8328999998</v>
      </c>
      <c r="E8" s="11">
        <v>15856584.6819</v>
      </c>
      <c r="F8" s="11">
        <v>192800575</v>
      </c>
      <c r="G8" s="11">
        <v>7266663</v>
      </c>
      <c r="H8" s="11">
        <v>52207725</v>
      </c>
      <c r="I8" s="11" t="s">
        <v>413</v>
      </c>
      <c r="J8" s="11">
        <v>252274963</v>
      </c>
    </row>
    <row r="9" spans="1:10" ht="12" customHeight="1" x14ac:dyDescent="0.2">
      <c r="A9" s="2" t="str">
        <f>"Dec "&amp;RIGHT(A6,4)-1</f>
        <v>Dec 2023</v>
      </c>
      <c r="B9" s="11">
        <v>11658762.4344</v>
      </c>
      <c r="C9" s="11">
        <v>427085.86119999998</v>
      </c>
      <c r="D9" s="11">
        <v>3163202.5411</v>
      </c>
      <c r="E9" s="11">
        <v>15257224.380000001</v>
      </c>
      <c r="F9" s="11">
        <v>151493172</v>
      </c>
      <c r="G9" s="11">
        <v>5545637</v>
      </c>
      <c r="H9" s="11">
        <v>41073645</v>
      </c>
      <c r="I9" s="11" t="s">
        <v>413</v>
      </c>
      <c r="J9" s="11">
        <v>198112454</v>
      </c>
    </row>
    <row r="10" spans="1:10" ht="12" customHeight="1" x14ac:dyDescent="0.2">
      <c r="A10" s="2" t="str">
        <f>"Jan "&amp;RIGHT(A6,4)</f>
        <v>Jan 2024</v>
      </c>
      <c r="B10" s="11">
        <v>11411409.328400001</v>
      </c>
      <c r="C10" s="11">
        <v>408195.17430000001</v>
      </c>
      <c r="D10" s="11">
        <v>3070738.4517999999</v>
      </c>
      <c r="E10" s="11">
        <v>14874759.4388</v>
      </c>
      <c r="F10" s="11">
        <v>179987220</v>
      </c>
      <c r="G10" s="11">
        <v>6447090</v>
      </c>
      <c r="H10" s="11">
        <v>48499660</v>
      </c>
      <c r="I10" s="11" t="s">
        <v>413</v>
      </c>
      <c r="J10" s="11">
        <v>234933970</v>
      </c>
    </row>
    <row r="11" spans="1:10" ht="12" customHeight="1" x14ac:dyDescent="0.2">
      <c r="A11" s="2" t="str">
        <f>"Feb "&amp;RIGHT(A6,4)</f>
        <v>Feb 2024</v>
      </c>
      <c r="B11" s="11">
        <v>12155075.8805</v>
      </c>
      <c r="C11" s="11">
        <v>435344.45150000002</v>
      </c>
      <c r="D11" s="11">
        <v>3198947.0147000002</v>
      </c>
      <c r="E11" s="11">
        <v>15795621.3596</v>
      </c>
      <c r="F11" s="11">
        <v>211615899</v>
      </c>
      <c r="G11" s="11">
        <v>7575307</v>
      </c>
      <c r="H11" s="11">
        <v>55663982</v>
      </c>
      <c r="I11" s="11" t="s">
        <v>413</v>
      </c>
      <c r="J11" s="11">
        <v>274855188</v>
      </c>
    </row>
    <row r="12" spans="1:10" ht="12" customHeight="1" x14ac:dyDescent="0.2">
      <c r="A12" s="2" t="str">
        <f>"Mar "&amp;RIGHT(A6,4)</f>
        <v>Mar 2024</v>
      </c>
      <c r="B12" s="11">
        <v>11953801.1646</v>
      </c>
      <c r="C12" s="11">
        <v>416869.83659999998</v>
      </c>
      <c r="D12" s="11">
        <v>3236302.4999000002</v>
      </c>
      <c r="E12" s="11">
        <v>15598208.1982</v>
      </c>
      <c r="F12" s="11">
        <v>188312173</v>
      </c>
      <c r="G12" s="11">
        <v>6571907</v>
      </c>
      <c r="H12" s="11">
        <v>51019952</v>
      </c>
      <c r="I12" s="11" t="s">
        <v>413</v>
      </c>
      <c r="J12" s="11">
        <v>245904032</v>
      </c>
    </row>
    <row r="13" spans="1:10" ht="12" customHeight="1" x14ac:dyDescent="0.2">
      <c r="A13" s="2" t="str">
        <f>"Apr "&amp;RIGHT(A6,4)</f>
        <v>Apr 2024</v>
      </c>
      <c r="B13" s="11">
        <v>12110145.311899999</v>
      </c>
      <c r="C13" s="11">
        <v>428629.28739999997</v>
      </c>
      <c r="D13" s="11">
        <v>3200203.4372</v>
      </c>
      <c r="E13" s="11">
        <v>15747830.636700001</v>
      </c>
      <c r="F13" s="11">
        <v>215450853</v>
      </c>
      <c r="G13" s="11">
        <v>7620147</v>
      </c>
      <c r="H13" s="11">
        <v>56893034</v>
      </c>
      <c r="I13" s="11" t="s">
        <v>413</v>
      </c>
      <c r="J13" s="11">
        <v>279964034</v>
      </c>
    </row>
    <row r="14" spans="1:10" ht="12" customHeight="1" x14ac:dyDescent="0.2">
      <c r="A14" s="2" t="str">
        <f>"May "&amp;RIGHT(A6,4)</f>
        <v>May 2024</v>
      </c>
      <c r="B14" s="11">
        <v>11793367.5349</v>
      </c>
      <c r="C14" s="11">
        <v>387401.39730000001</v>
      </c>
      <c r="D14" s="11">
        <v>3164029.4629000002</v>
      </c>
      <c r="E14" s="11">
        <v>15302214.671499999</v>
      </c>
      <c r="F14" s="11">
        <v>212024233</v>
      </c>
      <c r="G14" s="11">
        <v>6990043</v>
      </c>
      <c r="H14" s="11">
        <v>57089887</v>
      </c>
      <c r="I14" s="11" t="s">
        <v>413</v>
      </c>
      <c r="J14" s="11">
        <v>276104163</v>
      </c>
    </row>
    <row r="15" spans="1:10" ht="12" customHeight="1" x14ac:dyDescent="0.2">
      <c r="A15" s="2" t="str">
        <f>"Jun "&amp;RIGHT(A6,4)</f>
        <v>Jun 2024</v>
      </c>
      <c r="B15" s="11">
        <v>4894073.0857999995</v>
      </c>
      <c r="C15" s="11">
        <v>90248.802100000001</v>
      </c>
      <c r="D15" s="11">
        <v>1016801.4189</v>
      </c>
      <c r="E15" s="11">
        <v>6099007.5513000004</v>
      </c>
      <c r="F15" s="11">
        <v>47500833</v>
      </c>
      <c r="G15" s="11">
        <v>858760</v>
      </c>
      <c r="H15" s="11">
        <v>9675346</v>
      </c>
      <c r="I15" s="11" t="s">
        <v>413</v>
      </c>
      <c r="J15" s="11">
        <v>58034939</v>
      </c>
    </row>
    <row r="16" spans="1:10" ht="12" customHeight="1" x14ac:dyDescent="0.2">
      <c r="A16" s="2" t="str">
        <f>"Jul "&amp;RIGHT(A6,4)</f>
        <v>Jul 2024</v>
      </c>
      <c r="B16" s="11">
        <v>977121.75560000003</v>
      </c>
      <c r="C16" s="11">
        <v>8361.3220999999994</v>
      </c>
      <c r="D16" s="11">
        <v>73576.930500000002</v>
      </c>
      <c r="E16" s="11">
        <v>1055869.4715</v>
      </c>
      <c r="F16" s="11">
        <v>12317117</v>
      </c>
      <c r="G16" s="11">
        <v>105744</v>
      </c>
      <c r="H16" s="11">
        <v>930513</v>
      </c>
      <c r="I16" s="11" t="s">
        <v>413</v>
      </c>
      <c r="J16" s="11">
        <v>13353374</v>
      </c>
    </row>
    <row r="17" spans="1:10" ht="12" customHeight="1" x14ac:dyDescent="0.2">
      <c r="A17" s="2" t="str">
        <f>"Aug "&amp;RIGHT(A6,4)</f>
        <v>Aug 2024</v>
      </c>
      <c r="B17" s="11">
        <v>9207916.6947000008</v>
      </c>
      <c r="C17" s="11">
        <v>263458.9166</v>
      </c>
      <c r="D17" s="11">
        <v>1754651.19</v>
      </c>
      <c r="E17" s="11">
        <v>11327225.4583</v>
      </c>
      <c r="F17" s="11">
        <v>120052995</v>
      </c>
      <c r="G17" s="11">
        <v>3397641</v>
      </c>
      <c r="H17" s="11">
        <v>22628480</v>
      </c>
      <c r="I17" s="11" t="s">
        <v>413</v>
      </c>
      <c r="J17" s="11">
        <v>146079116</v>
      </c>
    </row>
    <row r="18" spans="1:10" ht="12" customHeight="1" x14ac:dyDescent="0.2">
      <c r="A18" s="2" t="str">
        <f>"Sep "&amp;RIGHT(A6,4)</f>
        <v>Sep 2024</v>
      </c>
      <c r="B18" s="11">
        <v>12416156.054</v>
      </c>
      <c r="C18" s="11">
        <v>388236.40139999997</v>
      </c>
      <c r="D18" s="11">
        <v>2943973.4076999999</v>
      </c>
      <c r="E18" s="11">
        <v>15722242.718699999</v>
      </c>
      <c r="F18" s="11">
        <v>222157864</v>
      </c>
      <c r="G18" s="11">
        <v>6961222</v>
      </c>
      <c r="H18" s="11">
        <v>52786530</v>
      </c>
      <c r="I18" s="11" t="s">
        <v>413</v>
      </c>
      <c r="J18" s="11">
        <v>281905616</v>
      </c>
    </row>
    <row r="19" spans="1:10" ht="12" customHeight="1" x14ac:dyDescent="0.2">
      <c r="A19" s="12" t="s">
        <v>55</v>
      </c>
      <c r="B19" s="13">
        <v>11958342.0921</v>
      </c>
      <c r="C19" s="13">
        <v>421702.64380000002</v>
      </c>
      <c r="D19" s="13">
        <v>3168943.9811999998</v>
      </c>
      <c r="E19" s="13">
        <v>15541298.573799999</v>
      </c>
      <c r="F19" s="13">
        <v>1974799580</v>
      </c>
      <c r="G19" s="13">
        <v>67566447</v>
      </c>
      <c r="H19" s="13">
        <v>508517519</v>
      </c>
      <c r="I19" s="13" t="s">
        <v>413</v>
      </c>
      <c r="J19" s="13">
        <v>2550883546</v>
      </c>
    </row>
    <row r="20" spans="1:10" ht="12" customHeight="1" x14ac:dyDescent="0.2">
      <c r="A20" s="14" t="s">
        <v>415</v>
      </c>
      <c r="B20" s="15">
        <v>11901115.346799999</v>
      </c>
      <c r="C20" s="15">
        <v>425885.9241</v>
      </c>
      <c r="D20" s="15">
        <v>3197065.3029</v>
      </c>
      <c r="E20" s="15">
        <v>15518680.5557</v>
      </c>
      <c r="F20" s="15">
        <v>1620271604</v>
      </c>
      <c r="G20" s="15">
        <v>57101840</v>
      </c>
      <c r="H20" s="15">
        <v>432171996</v>
      </c>
      <c r="I20" s="15" t="s">
        <v>413</v>
      </c>
      <c r="J20" s="15">
        <v>2109545440</v>
      </c>
    </row>
    <row r="21" spans="1:10" ht="12" customHeight="1" x14ac:dyDescent="0.2">
      <c r="A21" s="3" t="str">
        <f>"FY "&amp;RIGHT(A6,4)+1</f>
        <v>FY 2025</v>
      </c>
    </row>
    <row r="22" spans="1:10" ht="12" customHeight="1" x14ac:dyDescent="0.2">
      <c r="A22" s="2" t="str">
        <f>"Oct "&amp;RIGHT(A6,4)</f>
        <v>Oct 2024</v>
      </c>
      <c r="B22" s="11">
        <v>12542157.0612</v>
      </c>
      <c r="C22" s="11">
        <v>388376.79979999998</v>
      </c>
      <c r="D22" s="11">
        <v>3218054.9254000001</v>
      </c>
      <c r="E22" s="11">
        <v>16091206.0408</v>
      </c>
      <c r="F22" s="11">
        <v>235063798</v>
      </c>
      <c r="G22" s="11">
        <v>7312680</v>
      </c>
      <c r="H22" s="11">
        <v>60592203</v>
      </c>
      <c r="I22" s="11">
        <v>14346</v>
      </c>
      <c r="J22" s="11">
        <v>302983027</v>
      </c>
    </row>
    <row r="23" spans="1:10" ht="12" customHeight="1" x14ac:dyDescent="0.2">
      <c r="A23" s="2" t="str">
        <f>"Nov "&amp;RIGHT(A6,4)</f>
        <v>Nov 2024</v>
      </c>
      <c r="B23" s="11">
        <v>12665104.905400001</v>
      </c>
      <c r="C23" s="11">
        <v>394902.91200000001</v>
      </c>
      <c r="D23" s="11">
        <v>3187817.0776999998</v>
      </c>
      <c r="E23" s="11">
        <v>16234997.842399999</v>
      </c>
      <c r="F23" s="11">
        <v>185937110</v>
      </c>
      <c r="G23" s="11">
        <v>5804816</v>
      </c>
      <c r="H23" s="11">
        <v>46858838</v>
      </c>
      <c r="I23" s="11">
        <v>9054</v>
      </c>
      <c r="J23" s="11">
        <v>238609818</v>
      </c>
    </row>
    <row r="24" spans="1:10" ht="12" customHeight="1" x14ac:dyDescent="0.2">
      <c r="A24" s="2" t="str">
        <f>"Dec "&amp;RIGHT(A6,4)</f>
        <v>Dec 2024</v>
      </c>
      <c r="B24" s="11">
        <v>12113262.919500001</v>
      </c>
      <c r="C24" s="11">
        <v>371539.17920000001</v>
      </c>
      <c r="D24" s="11">
        <v>2998075.6113999998</v>
      </c>
      <c r="E24" s="11">
        <v>15496236.246099999</v>
      </c>
      <c r="F24" s="11">
        <v>165140809</v>
      </c>
      <c r="G24" s="11">
        <v>5060034</v>
      </c>
      <c r="H24" s="11">
        <v>40831130</v>
      </c>
      <c r="I24" s="11">
        <v>7770</v>
      </c>
      <c r="J24" s="11">
        <v>211039743</v>
      </c>
    </row>
    <row r="25" spans="1:10" ht="12" customHeight="1" x14ac:dyDescent="0.2">
      <c r="A25" s="2" t="str">
        <f>"Jan "&amp;RIGHT(A6,4)+1</f>
        <v>Jan 2025</v>
      </c>
      <c r="B25" s="11">
        <v>11788054.130000001</v>
      </c>
      <c r="C25" s="11">
        <v>361301.21710000001</v>
      </c>
      <c r="D25" s="11">
        <v>3000718.8127000001</v>
      </c>
      <c r="E25" s="11">
        <v>15118450.9168</v>
      </c>
      <c r="F25" s="11">
        <v>183989782</v>
      </c>
      <c r="G25" s="11">
        <v>5665903</v>
      </c>
      <c r="H25" s="11">
        <v>47057084</v>
      </c>
      <c r="I25" s="11">
        <v>69837</v>
      </c>
      <c r="J25" s="11">
        <v>236782606</v>
      </c>
    </row>
    <row r="26" spans="1:10" ht="12" customHeight="1" x14ac:dyDescent="0.2">
      <c r="A26" s="2" t="str">
        <f>"Feb "&amp;RIGHT(A6,4)+1</f>
        <v>Feb 2025</v>
      </c>
      <c r="B26" s="11">
        <v>12113843.9299</v>
      </c>
      <c r="C26" s="11">
        <v>361781.92330000002</v>
      </c>
      <c r="D26" s="11">
        <v>2944020.8895999999</v>
      </c>
      <c r="E26" s="11">
        <v>15449449.8379</v>
      </c>
      <c r="F26" s="11">
        <v>193841364</v>
      </c>
      <c r="G26" s="11">
        <v>5775025</v>
      </c>
      <c r="H26" s="11">
        <v>46994593</v>
      </c>
      <c r="I26" s="11">
        <v>2334</v>
      </c>
      <c r="J26" s="11">
        <v>246613316</v>
      </c>
    </row>
    <row r="27" spans="1:10" ht="12" customHeight="1" x14ac:dyDescent="0.2">
      <c r="A27" s="2" t="str">
        <f>"Mar "&amp;RIGHT(A6,4)+1</f>
        <v>Mar 2025</v>
      </c>
      <c r="B27" s="11">
        <v>12199038.1428</v>
      </c>
      <c r="C27" s="11">
        <v>392262.5049</v>
      </c>
      <c r="D27" s="11">
        <v>3090089.3975</v>
      </c>
      <c r="E27" s="11">
        <v>15652446.6017</v>
      </c>
      <c r="F27" s="11">
        <v>201214757</v>
      </c>
      <c r="G27" s="11">
        <v>6485587</v>
      </c>
      <c r="H27" s="11">
        <v>51090898</v>
      </c>
      <c r="I27" s="11">
        <v>14087</v>
      </c>
      <c r="J27" s="11">
        <v>258805329</v>
      </c>
    </row>
    <row r="28" spans="1:10" ht="12" customHeight="1" x14ac:dyDescent="0.2">
      <c r="A28" s="2" t="str">
        <f>"Apr "&amp;RIGHT(A6,4)+1</f>
        <v>Apr 2025</v>
      </c>
      <c r="B28" s="11">
        <v>12444149.0887</v>
      </c>
      <c r="C28" s="11">
        <v>377590.54979999998</v>
      </c>
      <c r="D28" s="11">
        <v>3083044.5216000001</v>
      </c>
      <c r="E28" s="11">
        <v>15919112.189999999</v>
      </c>
      <c r="F28" s="11">
        <v>215878219</v>
      </c>
      <c r="G28" s="11">
        <v>6542840</v>
      </c>
      <c r="H28" s="11">
        <v>53422595</v>
      </c>
      <c r="I28" s="11">
        <v>138</v>
      </c>
      <c r="J28" s="11">
        <v>275843792</v>
      </c>
    </row>
    <row r="29" spans="1:10" ht="12" customHeight="1" x14ac:dyDescent="0.2">
      <c r="A29" s="2" t="str">
        <f>"May "&amp;RIGHT(A6,4)+1</f>
        <v>May 2025</v>
      </c>
      <c r="B29" s="11">
        <v>11970005.932700001</v>
      </c>
      <c r="C29" s="11">
        <v>334107.33610000001</v>
      </c>
      <c r="D29" s="11">
        <v>3020653.4909999999</v>
      </c>
      <c r="E29" s="11">
        <v>15280174.757200001</v>
      </c>
      <c r="F29" s="11">
        <v>210466272</v>
      </c>
      <c r="G29" s="11">
        <v>5900930</v>
      </c>
      <c r="H29" s="11">
        <v>53350115</v>
      </c>
      <c r="I29" s="11">
        <v>64988</v>
      </c>
      <c r="J29" s="11">
        <v>269782305</v>
      </c>
    </row>
    <row r="30" spans="1:10" ht="12" customHeight="1" x14ac:dyDescent="0.2">
      <c r="A30" s="2" t="str">
        <f>"Jun "&amp;RIGHT(A6,4)+1</f>
        <v>Jun 2025</v>
      </c>
      <c r="B30" s="11">
        <v>4992471.9941999996</v>
      </c>
      <c r="C30" s="11">
        <v>106701.36870000001</v>
      </c>
      <c r="D30" s="11">
        <v>1162865.0856000001</v>
      </c>
      <c r="E30" s="11">
        <v>6585830.3589000003</v>
      </c>
      <c r="F30" s="11">
        <v>51269859.758299999</v>
      </c>
      <c r="G30" s="11">
        <v>1076416.0419000001</v>
      </c>
      <c r="H30" s="11">
        <v>11731120.673599999</v>
      </c>
      <c r="I30" s="11">
        <v>6730550</v>
      </c>
      <c r="J30" s="11">
        <v>70807946.473800004</v>
      </c>
    </row>
    <row r="31" spans="1:10" ht="12" customHeight="1" x14ac:dyDescent="0.2">
      <c r="A31" s="2" t="str">
        <f>"Jul "&amp;RIGHT(A6,4)+1</f>
        <v>Jul 2025</v>
      </c>
      <c r="B31" s="11" t="s">
        <v>413</v>
      </c>
      <c r="C31" s="11" t="s">
        <v>413</v>
      </c>
      <c r="D31" s="11" t="s">
        <v>413</v>
      </c>
      <c r="E31" s="11" t="s">
        <v>413</v>
      </c>
      <c r="F31" s="11" t="s">
        <v>413</v>
      </c>
      <c r="G31" s="11" t="s">
        <v>413</v>
      </c>
      <c r="H31" s="11" t="s">
        <v>413</v>
      </c>
      <c r="I31" s="11" t="s">
        <v>413</v>
      </c>
      <c r="J31" s="11" t="s">
        <v>413</v>
      </c>
    </row>
    <row r="32" spans="1:10" ht="12" customHeight="1" x14ac:dyDescent="0.2">
      <c r="A32" s="2" t="str">
        <f>"Aug "&amp;RIGHT(A6,4)+1</f>
        <v>Aug 2025</v>
      </c>
      <c r="B32" s="11" t="s">
        <v>413</v>
      </c>
      <c r="C32" s="11" t="s">
        <v>413</v>
      </c>
      <c r="D32" s="11" t="s">
        <v>413</v>
      </c>
      <c r="E32" s="11" t="s">
        <v>413</v>
      </c>
      <c r="F32" s="11" t="s">
        <v>413</v>
      </c>
      <c r="G32" s="11" t="s">
        <v>413</v>
      </c>
      <c r="H32" s="11" t="s">
        <v>413</v>
      </c>
      <c r="I32" s="11" t="s">
        <v>413</v>
      </c>
      <c r="J32" s="11" t="s">
        <v>413</v>
      </c>
    </row>
    <row r="33" spans="1:10" ht="12" customHeight="1" x14ac:dyDescent="0.2">
      <c r="A33" s="2" t="str">
        <f>"Sep "&amp;RIGHT(A6,4)+1</f>
        <v>Sep 2025</v>
      </c>
      <c r="B33" s="11" t="s">
        <v>413</v>
      </c>
      <c r="C33" s="11" t="s">
        <v>413</v>
      </c>
      <c r="D33" s="11" t="s">
        <v>413</v>
      </c>
      <c r="E33" s="11" t="s">
        <v>413</v>
      </c>
      <c r="F33" s="11" t="s">
        <v>413</v>
      </c>
      <c r="G33" s="11" t="s">
        <v>413</v>
      </c>
      <c r="H33" s="11" t="s">
        <v>413</v>
      </c>
      <c r="I33" s="11" t="s">
        <v>413</v>
      </c>
      <c r="J33" s="11" t="s">
        <v>413</v>
      </c>
    </row>
    <row r="34" spans="1:10" ht="12" customHeight="1" x14ac:dyDescent="0.2">
      <c r="A34" s="12" t="s">
        <v>55</v>
      </c>
      <c r="B34" s="13">
        <v>12229452.013800001</v>
      </c>
      <c r="C34" s="13">
        <v>372732.8028</v>
      </c>
      <c r="D34" s="13">
        <v>3067809.3409000002</v>
      </c>
      <c r="E34" s="13">
        <v>15655259.304099999</v>
      </c>
      <c r="F34" s="13">
        <v>1642801970.7583001</v>
      </c>
      <c r="G34" s="13">
        <v>49624231.041900001</v>
      </c>
      <c r="H34" s="13">
        <v>411928576.67360002</v>
      </c>
      <c r="I34" s="13">
        <v>6913104</v>
      </c>
      <c r="J34" s="13">
        <v>2111267882.4737999</v>
      </c>
    </row>
    <row r="35" spans="1:10" ht="12" customHeight="1" x14ac:dyDescent="0.2">
      <c r="A35" s="14" t="str">
        <f>"Total "&amp;MID(A20,7,LEN(A20)-13)&amp;" Months"</f>
        <v>Total 9 Months</v>
      </c>
      <c r="B35" s="15">
        <v>12229452.013800001</v>
      </c>
      <c r="C35" s="15">
        <v>372732.8028</v>
      </c>
      <c r="D35" s="15">
        <v>3067809.3409000002</v>
      </c>
      <c r="E35" s="15">
        <v>15655259.304099999</v>
      </c>
      <c r="F35" s="15">
        <v>1642801970.7583001</v>
      </c>
      <c r="G35" s="15">
        <v>49624231.041900001</v>
      </c>
      <c r="H35" s="15">
        <v>411928576.67360002</v>
      </c>
      <c r="I35" s="15">
        <v>6913104</v>
      </c>
      <c r="J35" s="15">
        <v>2111267882.4737999</v>
      </c>
    </row>
    <row r="36" spans="1:10" ht="12" customHeight="1" x14ac:dyDescent="0.2">
      <c r="A36" s="83"/>
      <c r="B36" s="83"/>
      <c r="C36" s="83"/>
      <c r="D36" s="83"/>
      <c r="E36" s="83"/>
      <c r="F36" s="83"/>
      <c r="G36" s="83"/>
      <c r="H36" s="83"/>
      <c r="I36" s="83"/>
      <c r="J36" s="83"/>
    </row>
    <row r="37" spans="1:10" ht="69.95" customHeight="1" x14ac:dyDescent="0.2">
      <c r="A37" s="85" t="s">
        <v>424</v>
      </c>
      <c r="B37" s="85"/>
      <c r="C37" s="85"/>
      <c r="D37" s="85"/>
      <c r="E37" s="85"/>
      <c r="F37" s="85"/>
      <c r="G37" s="85"/>
      <c r="H37" s="85"/>
      <c r="I37" s="85"/>
      <c r="J37" s="85"/>
    </row>
  </sheetData>
  <mergeCells count="8">
    <mergeCell ref="B5:J5"/>
    <mergeCell ref="A36:J36"/>
    <mergeCell ref="A37:J37"/>
    <mergeCell ref="A3:A4"/>
    <mergeCell ref="A1:H1"/>
    <mergeCell ref="A2:H2"/>
    <mergeCell ref="B3:E3"/>
    <mergeCell ref="F3:J3"/>
  </mergeCells>
  <phoneticPr fontId="0" type="noConversion"/>
  <pageMargins left="0.75" right="0.5" top="0.75" bottom="0.5" header="0.5" footer="0.25"/>
  <pageSetup scale="37"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K37"/>
  <sheetViews>
    <sheetView showGridLines="0" zoomScaleNormal="100" workbookViewId="0">
      <selection sqref="A1:I1"/>
    </sheetView>
  </sheetViews>
  <sheetFormatPr defaultRowHeight="12.75" x14ac:dyDescent="0.2"/>
  <cols>
    <col min="1" max="7" width="11.42578125" customWidth="1"/>
    <col min="8" max="8" width="14.85546875" customWidth="1"/>
    <col min="9" max="10" width="11.42578125" customWidth="1"/>
    <col min="11" max="11" width="9.85546875" bestFit="1" customWidth="1"/>
  </cols>
  <sheetData>
    <row r="1" spans="1:10" ht="12" customHeight="1" x14ac:dyDescent="0.2">
      <c r="A1" s="90" t="s">
        <v>432</v>
      </c>
      <c r="B1" s="90"/>
      <c r="C1" s="90"/>
      <c r="D1" s="90"/>
      <c r="E1" s="90"/>
      <c r="F1" s="90"/>
      <c r="G1" s="90"/>
      <c r="H1" s="90"/>
      <c r="I1" s="90"/>
      <c r="J1" s="134">
        <v>45912</v>
      </c>
    </row>
    <row r="2" spans="1:10" ht="12" customHeight="1" x14ac:dyDescent="0.2">
      <c r="A2" s="92" t="s">
        <v>89</v>
      </c>
      <c r="B2" s="92"/>
      <c r="C2" s="92"/>
      <c r="D2" s="92"/>
      <c r="E2" s="92"/>
      <c r="F2" s="92"/>
      <c r="G2" s="92"/>
      <c r="H2" s="92"/>
      <c r="I2" s="92"/>
      <c r="J2" s="1"/>
    </row>
    <row r="3" spans="1:10" ht="24" customHeight="1" x14ac:dyDescent="0.2">
      <c r="A3" s="94" t="s">
        <v>50</v>
      </c>
      <c r="B3" s="89" t="s">
        <v>90</v>
      </c>
      <c r="C3" s="89"/>
      <c r="D3" s="87"/>
      <c r="E3" s="89" t="s">
        <v>91</v>
      </c>
      <c r="F3" s="89"/>
      <c r="G3" s="87"/>
      <c r="H3" s="86" t="s">
        <v>396</v>
      </c>
      <c r="I3" s="86" t="s">
        <v>399</v>
      </c>
      <c r="J3" s="88" t="s">
        <v>427</v>
      </c>
    </row>
    <row r="4" spans="1:10" ht="24" customHeight="1" x14ac:dyDescent="0.2">
      <c r="A4" s="95"/>
      <c r="B4" s="10" t="s">
        <v>78</v>
      </c>
      <c r="C4" s="10" t="s">
        <v>79</v>
      </c>
      <c r="D4" s="10" t="s">
        <v>92</v>
      </c>
      <c r="E4" s="10" t="s">
        <v>78</v>
      </c>
      <c r="F4" s="10" t="s">
        <v>79</v>
      </c>
      <c r="G4" s="10" t="s">
        <v>92</v>
      </c>
      <c r="H4" s="96"/>
      <c r="I4" s="87"/>
      <c r="J4" s="89"/>
    </row>
    <row r="5" spans="1:10" ht="12" customHeight="1" x14ac:dyDescent="0.2">
      <c r="A5" s="1"/>
      <c r="B5" s="130" t="str">
        <f>REPT("-",120)&amp;" Number "&amp;REPT("-",120)</f>
        <v>------------------------------------------------------------------------------------------------------------------------ Number ------------------------------------------------------------------------------------------------------------------------</v>
      </c>
      <c r="C5" s="130"/>
      <c r="D5" s="130"/>
      <c r="E5" s="130"/>
      <c r="F5" s="130"/>
      <c r="G5" s="130"/>
      <c r="H5" s="130"/>
      <c r="I5" s="130"/>
      <c r="J5" s="130"/>
    </row>
    <row r="6" spans="1:10" ht="12" customHeight="1" x14ac:dyDescent="0.2">
      <c r="A6" s="3" t="s">
        <v>414</v>
      </c>
    </row>
    <row r="7" spans="1:10" ht="12" customHeight="1" x14ac:dyDescent="0.2">
      <c r="A7" s="2" t="str">
        <f>"Oct "&amp;RIGHT(A6,4)-1</f>
        <v>Oct 2023</v>
      </c>
      <c r="B7" s="11">
        <v>10225293</v>
      </c>
      <c r="C7" s="11">
        <v>1444531</v>
      </c>
      <c r="D7" s="11">
        <v>11669824</v>
      </c>
      <c r="E7" s="11">
        <v>210861353</v>
      </c>
      <c r="F7" s="11">
        <v>6781755</v>
      </c>
      <c r="G7" s="11">
        <v>217643108</v>
      </c>
      <c r="H7" s="11" t="s">
        <v>413</v>
      </c>
      <c r="I7" s="11">
        <v>14569660</v>
      </c>
      <c r="J7" s="16">
        <v>19.860600000000002</v>
      </c>
    </row>
    <row r="8" spans="1:10" ht="12" customHeight="1" x14ac:dyDescent="0.2">
      <c r="A8" s="2" t="str">
        <f>"Nov "&amp;RIGHT(A6,4)-1</f>
        <v>Nov 2023</v>
      </c>
      <c r="B8" s="11">
        <v>9129708</v>
      </c>
      <c r="C8" s="11">
        <v>1278800</v>
      </c>
      <c r="D8" s="11">
        <v>10408508</v>
      </c>
      <c r="E8" s="11">
        <v>183670867</v>
      </c>
      <c r="F8" s="11">
        <v>5987863</v>
      </c>
      <c r="G8" s="11">
        <v>189658730</v>
      </c>
      <c r="H8" s="11" t="s">
        <v>413</v>
      </c>
      <c r="I8" s="11">
        <v>14699054</v>
      </c>
      <c r="J8" s="16">
        <v>17.162700000000001</v>
      </c>
    </row>
    <row r="9" spans="1:10" ht="12" customHeight="1" x14ac:dyDescent="0.2">
      <c r="A9" s="2" t="str">
        <f>"Dec "&amp;RIGHT(A6,4)-1</f>
        <v>Dec 2023</v>
      </c>
      <c r="B9" s="11">
        <v>7455994</v>
      </c>
      <c r="C9" s="11">
        <v>1024865</v>
      </c>
      <c r="D9" s="11">
        <v>8480859</v>
      </c>
      <c r="E9" s="11">
        <v>144037178</v>
      </c>
      <c r="F9" s="11">
        <v>4520772</v>
      </c>
      <c r="G9" s="11">
        <v>148557950</v>
      </c>
      <c r="H9" s="11" t="s">
        <v>413</v>
      </c>
      <c r="I9" s="11">
        <v>14143447</v>
      </c>
      <c r="J9" s="16">
        <v>14.007400000000001</v>
      </c>
    </row>
    <row r="10" spans="1:10" ht="12" customHeight="1" x14ac:dyDescent="0.2">
      <c r="A10" s="2" t="str">
        <f>"Jan "&amp;RIGHT(A6,4)</f>
        <v>Jan 2024</v>
      </c>
      <c r="B10" s="11">
        <v>8803901</v>
      </c>
      <c r="C10" s="11">
        <v>1194366</v>
      </c>
      <c r="D10" s="11">
        <v>9998267</v>
      </c>
      <c r="E10" s="11">
        <v>171183319</v>
      </c>
      <c r="F10" s="11">
        <v>5252724</v>
      </c>
      <c r="G10" s="11">
        <v>176436043</v>
      </c>
      <c r="H10" s="11" t="s">
        <v>413</v>
      </c>
      <c r="I10" s="11">
        <v>13788902</v>
      </c>
      <c r="J10" s="16">
        <v>17.0379</v>
      </c>
    </row>
    <row r="11" spans="1:10" ht="12" customHeight="1" x14ac:dyDescent="0.2">
      <c r="A11" s="2" t="str">
        <f>"Feb "&amp;RIGHT(A6,4)</f>
        <v>Feb 2024</v>
      </c>
      <c r="B11" s="11">
        <v>10064047</v>
      </c>
      <c r="C11" s="11">
        <v>1360409</v>
      </c>
      <c r="D11" s="11">
        <v>11424456</v>
      </c>
      <c r="E11" s="11">
        <v>201551852</v>
      </c>
      <c r="F11" s="11">
        <v>6214898</v>
      </c>
      <c r="G11" s="11">
        <v>207766750</v>
      </c>
      <c r="H11" s="11" t="s">
        <v>413</v>
      </c>
      <c r="I11" s="11">
        <v>14642541</v>
      </c>
      <c r="J11" s="16">
        <v>18.771000000000001</v>
      </c>
    </row>
    <row r="12" spans="1:10" ht="12" customHeight="1" x14ac:dyDescent="0.2">
      <c r="A12" s="2" t="str">
        <f>"Mar "&amp;RIGHT(A6,4)</f>
        <v>Mar 2024</v>
      </c>
      <c r="B12" s="11">
        <v>9393310</v>
      </c>
      <c r="C12" s="11">
        <v>1240608</v>
      </c>
      <c r="D12" s="11">
        <v>10633918</v>
      </c>
      <c r="E12" s="11">
        <v>178918863</v>
      </c>
      <c r="F12" s="11">
        <v>5331299</v>
      </c>
      <c r="G12" s="11">
        <v>184250162</v>
      </c>
      <c r="H12" s="11" t="s">
        <v>413</v>
      </c>
      <c r="I12" s="11">
        <v>14459539</v>
      </c>
      <c r="J12" s="16">
        <v>17.006399999999999</v>
      </c>
    </row>
    <row r="13" spans="1:10" ht="12" customHeight="1" x14ac:dyDescent="0.2">
      <c r="A13" s="2" t="str">
        <f>"Apr "&amp;RIGHT(A6,4)</f>
        <v>Apr 2024</v>
      </c>
      <c r="B13" s="11">
        <v>12811388</v>
      </c>
      <c r="C13" s="11">
        <v>1384504</v>
      </c>
      <c r="D13" s="11">
        <v>14195892</v>
      </c>
      <c r="E13" s="11">
        <v>202639465</v>
      </c>
      <c r="F13" s="11">
        <v>6235643</v>
      </c>
      <c r="G13" s="11">
        <v>208875108</v>
      </c>
      <c r="H13" s="11" t="s">
        <v>413</v>
      </c>
      <c r="I13" s="11">
        <v>14598239</v>
      </c>
      <c r="J13" s="16">
        <v>19.177900000000001</v>
      </c>
    </row>
    <row r="14" spans="1:10" ht="12" customHeight="1" x14ac:dyDescent="0.2">
      <c r="A14" s="2" t="str">
        <f>"May "&amp;RIGHT(A6,4)</f>
        <v>May 2024</v>
      </c>
      <c r="B14" s="11">
        <v>11217053</v>
      </c>
      <c r="C14" s="11">
        <v>1405242</v>
      </c>
      <c r="D14" s="11">
        <v>12622295</v>
      </c>
      <c r="E14" s="11">
        <v>200807180</v>
      </c>
      <c r="F14" s="11">
        <v>5584801</v>
      </c>
      <c r="G14" s="11">
        <v>206391981</v>
      </c>
      <c r="H14" s="11" t="s">
        <v>413</v>
      </c>
      <c r="I14" s="11">
        <v>14185153</v>
      </c>
      <c r="J14" s="16">
        <v>19.464300000000001</v>
      </c>
    </row>
    <row r="15" spans="1:10" ht="12" customHeight="1" x14ac:dyDescent="0.2">
      <c r="A15" s="2" t="str">
        <f>"Jun "&amp;RIGHT(A6,4)</f>
        <v>Jun 2024</v>
      </c>
      <c r="B15" s="11">
        <v>3231068</v>
      </c>
      <c r="C15" s="11">
        <v>225315</v>
      </c>
      <c r="D15" s="11">
        <v>3456383</v>
      </c>
      <c r="E15" s="11">
        <v>44269765</v>
      </c>
      <c r="F15" s="11">
        <v>633445</v>
      </c>
      <c r="G15" s="11">
        <v>44903210</v>
      </c>
      <c r="H15" s="11" t="s">
        <v>413</v>
      </c>
      <c r="I15" s="11">
        <v>5653780</v>
      </c>
      <c r="J15" s="16">
        <v>10.264799999999999</v>
      </c>
    </row>
    <row r="16" spans="1:10" ht="12" customHeight="1" x14ac:dyDescent="0.2">
      <c r="A16" s="2" t="str">
        <f>"Jul "&amp;RIGHT(A6,4)</f>
        <v>Jul 2024</v>
      </c>
      <c r="B16" s="11">
        <v>898941</v>
      </c>
      <c r="C16" s="11">
        <v>33510</v>
      </c>
      <c r="D16" s="11">
        <v>932451</v>
      </c>
      <c r="E16" s="11">
        <v>11418176</v>
      </c>
      <c r="F16" s="11">
        <v>72234</v>
      </c>
      <c r="G16" s="11">
        <v>11490410</v>
      </c>
      <c r="H16" s="11" t="s">
        <v>413</v>
      </c>
      <c r="I16" s="11">
        <v>978791</v>
      </c>
      <c r="J16" s="16">
        <v>13.6427</v>
      </c>
    </row>
    <row r="17" spans="1:11" ht="12" customHeight="1" x14ac:dyDescent="0.2">
      <c r="A17" s="2" t="str">
        <f>"Aug "&amp;RIGHT(A6,4)</f>
        <v>Aug 2024</v>
      </c>
      <c r="B17" s="11">
        <v>4358835</v>
      </c>
      <c r="C17" s="11">
        <v>491427</v>
      </c>
      <c r="D17" s="11">
        <v>4850262</v>
      </c>
      <c r="E17" s="11">
        <v>115694160</v>
      </c>
      <c r="F17" s="11">
        <v>2906214</v>
      </c>
      <c r="G17" s="11">
        <v>118600374</v>
      </c>
      <c r="H17" s="11" t="s">
        <v>413</v>
      </c>
      <c r="I17" s="11">
        <v>10500338</v>
      </c>
      <c r="J17" s="16">
        <v>13.911799999999999</v>
      </c>
    </row>
    <row r="18" spans="1:11" ht="12" customHeight="1" x14ac:dyDescent="0.2">
      <c r="A18" s="2" t="str">
        <f>"Sep "&amp;RIGHT(A6,4)</f>
        <v>Sep 2024</v>
      </c>
      <c r="B18" s="11">
        <v>11092532</v>
      </c>
      <c r="C18" s="11">
        <v>1324513</v>
      </c>
      <c r="D18" s="11">
        <v>12417045</v>
      </c>
      <c r="E18" s="11">
        <v>211065332</v>
      </c>
      <c r="F18" s="11">
        <v>5636709</v>
      </c>
      <c r="G18" s="11">
        <v>216702041</v>
      </c>
      <c r="H18" s="11" t="s">
        <v>413</v>
      </c>
      <c r="I18" s="11">
        <v>14574519</v>
      </c>
      <c r="J18" s="16">
        <v>19.342400000000001</v>
      </c>
    </row>
    <row r="19" spans="1:11" ht="12" customHeight="1" x14ac:dyDescent="0.2">
      <c r="A19" s="12" t="s">
        <v>55</v>
      </c>
      <c r="B19" s="13">
        <v>98682070</v>
      </c>
      <c r="C19" s="13">
        <v>12408090</v>
      </c>
      <c r="D19" s="13">
        <v>111090160</v>
      </c>
      <c r="E19" s="13">
        <v>1876117510</v>
      </c>
      <c r="F19" s="13">
        <v>55158357</v>
      </c>
      <c r="G19" s="13">
        <v>1931275867</v>
      </c>
      <c r="H19" s="13" t="s">
        <v>413</v>
      </c>
      <c r="I19" s="13">
        <v>14406783.777799999</v>
      </c>
      <c r="J19" s="17">
        <v>172.09540000000001</v>
      </c>
    </row>
    <row r="20" spans="1:11" ht="12" customHeight="1" x14ac:dyDescent="0.2">
      <c r="A20" s="14" t="s">
        <v>415</v>
      </c>
      <c r="B20" s="15">
        <v>82331762</v>
      </c>
      <c r="C20" s="15">
        <v>10558640</v>
      </c>
      <c r="D20" s="15">
        <v>92890402</v>
      </c>
      <c r="E20" s="15">
        <v>1537939842</v>
      </c>
      <c r="F20" s="15">
        <v>46543200</v>
      </c>
      <c r="G20" s="15">
        <v>1584483042</v>
      </c>
      <c r="H20" s="15" t="s">
        <v>413</v>
      </c>
      <c r="I20" s="15">
        <v>14385816.875</v>
      </c>
      <c r="J20" s="18">
        <v>152.75299999999999</v>
      </c>
    </row>
    <row r="21" spans="1:11" ht="12" customHeight="1" x14ac:dyDescent="0.2">
      <c r="A21" s="3" t="str">
        <f>"FY "&amp;RIGHT(A6,4)+1</f>
        <v>FY 2025</v>
      </c>
    </row>
    <row r="22" spans="1:11" ht="12" customHeight="1" x14ac:dyDescent="0.2">
      <c r="A22" s="2" t="str">
        <f>"Oct "&amp;RIGHT(A6,4)</f>
        <v>Oct 2024</v>
      </c>
      <c r="B22" s="11">
        <v>12118942</v>
      </c>
      <c r="C22" s="11">
        <v>1389110</v>
      </c>
      <c r="D22" s="11">
        <v>13508052</v>
      </c>
      <c r="E22" s="11">
        <v>222944856</v>
      </c>
      <c r="F22" s="11">
        <v>5923570</v>
      </c>
      <c r="G22" s="11">
        <v>228868426</v>
      </c>
      <c r="H22" s="11">
        <v>14346</v>
      </c>
      <c r="I22" s="11">
        <v>14916548</v>
      </c>
      <c r="J22" s="16">
        <v>20.311599999999999</v>
      </c>
      <c r="K22" s="81"/>
    </row>
    <row r="23" spans="1:11" ht="12" customHeight="1" x14ac:dyDescent="0.2">
      <c r="A23" s="2" t="str">
        <f>"Nov "&amp;RIGHT(A6,4)</f>
        <v>Nov 2024</v>
      </c>
      <c r="B23" s="11">
        <v>9534944</v>
      </c>
      <c r="C23" s="11">
        <v>1104636</v>
      </c>
      <c r="D23" s="11">
        <v>10639580</v>
      </c>
      <c r="E23" s="11">
        <v>176402166</v>
      </c>
      <c r="F23" s="11">
        <v>4700180</v>
      </c>
      <c r="G23" s="11">
        <v>181102346</v>
      </c>
      <c r="H23" s="11">
        <v>9054</v>
      </c>
      <c r="I23" s="11">
        <v>15049843</v>
      </c>
      <c r="J23" s="16">
        <v>15.8569</v>
      </c>
    </row>
    <row r="24" spans="1:11" ht="12" customHeight="1" x14ac:dyDescent="0.2">
      <c r="A24" s="2" t="str">
        <f>"Dec "&amp;RIGHT(A6,4)</f>
        <v>Dec 2024</v>
      </c>
      <c r="B24" s="11">
        <v>8463596</v>
      </c>
      <c r="C24" s="11">
        <v>967132</v>
      </c>
      <c r="D24" s="11">
        <v>9430728</v>
      </c>
      <c r="E24" s="11">
        <v>156677213</v>
      </c>
      <c r="F24" s="11">
        <v>4092902</v>
      </c>
      <c r="G24" s="11">
        <v>160770115</v>
      </c>
      <c r="H24" s="11">
        <v>7770</v>
      </c>
      <c r="I24" s="11">
        <v>14365011</v>
      </c>
      <c r="J24" s="16">
        <v>14.691599999999999</v>
      </c>
    </row>
    <row r="25" spans="1:11" ht="12" customHeight="1" x14ac:dyDescent="0.2">
      <c r="A25" s="2" t="str">
        <f>"Jan "&amp;RIGHT(A6,4)+1</f>
        <v>Jan 2025</v>
      </c>
      <c r="B25" s="11">
        <v>9973371</v>
      </c>
      <c r="C25" s="11">
        <v>1130296</v>
      </c>
      <c r="D25" s="11">
        <v>11103667</v>
      </c>
      <c r="E25" s="11">
        <v>174016411</v>
      </c>
      <c r="F25" s="11">
        <v>4535607</v>
      </c>
      <c r="G25" s="11">
        <v>178552018</v>
      </c>
      <c r="H25" s="11">
        <v>69837</v>
      </c>
      <c r="I25" s="11">
        <v>14014804</v>
      </c>
      <c r="J25" s="16">
        <v>16.916899999999998</v>
      </c>
    </row>
    <row r="26" spans="1:11" ht="12" customHeight="1" x14ac:dyDescent="0.2">
      <c r="A26" s="2" t="str">
        <f>"Feb "&amp;RIGHT(A6,4)+1</f>
        <v>Feb 2025</v>
      </c>
      <c r="B26" s="11">
        <v>9800155</v>
      </c>
      <c r="C26" s="11">
        <v>1100898</v>
      </c>
      <c r="D26" s="11">
        <v>10901053</v>
      </c>
      <c r="E26" s="11">
        <v>184041209</v>
      </c>
      <c r="F26" s="11">
        <v>4674127</v>
      </c>
      <c r="G26" s="11">
        <v>188715336</v>
      </c>
      <c r="H26" s="11">
        <v>2334</v>
      </c>
      <c r="I26" s="11">
        <v>14321640</v>
      </c>
      <c r="J26" s="16">
        <v>17.219799999999999</v>
      </c>
    </row>
    <row r="27" spans="1:11" ht="12" customHeight="1" x14ac:dyDescent="0.2">
      <c r="A27" s="2" t="str">
        <f>"Mar "&amp;RIGHT(A6,4)+1</f>
        <v>Mar 2025</v>
      </c>
      <c r="B27" s="11">
        <v>10817863</v>
      </c>
      <c r="C27" s="11">
        <v>1190348</v>
      </c>
      <c r="D27" s="11">
        <v>12008211</v>
      </c>
      <c r="E27" s="11">
        <v>190396894</v>
      </c>
      <c r="F27" s="11">
        <v>5295239</v>
      </c>
      <c r="G27" s="11">
        <v>195692133</v>
      </c>
      <c r="H27" s="11">
        <v>14087</v>
      </c>
      <c r="I27" s="11">
        <v>14509818</v>
      </c>
      <c r="J27" s="16">
        <v>17.835799999999999</v>
      </c>
    </row>
    <row r="28" spans="1:11" ht="12" customHeight="1" x14ac:dyDescent="0.2">
      <c r="A28" s="2" t="str">
        <f>"Apr "&amp;RIGHT(A6,4)+1</f>
        <v>Apr 2025</v>
      </c>
      <c r="B28" s="11">
        <v>11244203</v>
      </c>
      <c r="C28" s="11">
        <v>1261702</v>
      </c>
      <c r="D28" s="11">
        <v>12505905</v>
      </c>
      <c r="E28" s="11">
        <v>204634016</v>
      </c>
      <c r="F28" s="11">
        <v>5281138</v>
      </c>
      <c r="G28" s="11">
        <v>209915154</v>
      </c>
      <c r="H28" s="11">
        <v>138</v>
      </c>
      <c r="I28" s="11">
        <v>14757017</v>
      </c>
      <c r="J28" s="16">
        <v>18.692399999999999</v>
      </c>
    </row>
    <row r="29" spans="1:11" ht="12" customHeight="1" x14ac:dyDescent="0.2">
      <c r="A29" s="2" t="str">
        <f>"May "&amp;RIGHT(A6,4)+1</f>
        <v>May 2025</v>
      </c>
      <c r="B29" s="11">
        <v>11806880</v>
      </c>
      <c r="C29" s="11">
        <v>1251434</v>
      </c>
      <c r="D29" s="11">
        <v>13058314</v>
      </c>
      <c r="E29" s="11">
        <v>198659392</v>
      </c>
      <c r="F29" s="11">
        <v>4649496</v>
      </c>
      <c r="G29" s="11">
        <v>203308888</v>
      </c>
      <c r="H29" s="11">
        <v>64988</v>
      </c>
      <c r="I29" s="11">
        <v>14164722</v>
      </c>
      <c r="J29" s="16">
        <v>19.052600000000002</v>
      </c>
    </row>
    <row r="30" spans="1:11" ht="12" customHeight="1" x14ac:dyDescent="0.2">
      <c r="A30" s="2" t="str">
        <f>"Jun "&amp;RIGHT(A6,4)+1</f>
        <v>Jun 2025</v>
      </c>
      <c r="B30" s="11">
        <v>3231185.3886000002</v>
      </c>
      <c r="C30" s="11">
        <v>262724.913</v>
      </c>
      <c r="D30" s="11">
        <v>3493910.3015999999</v>
      </c>
      <c r="E30" s="11">
        <v>48038674.3697</v>
      </c>
      <c r="F30" s="11">
        <v>813691.12890000001</v>
      </c>
      <c r="G30" s="11">
        <v>48852365.498599999</v>
      </c>
      <c r="H30" s="11">
        <v>6730550</v>
      </c>
      <c r="I30" s="11">
        <v>6105064.7423</v>
      </c>
      <c r="J30" s="16">
        <v>10.8825</v>
      </c>
    </row>
    <row r="31" spans="1:11" ht="12" customHeight="1" x14ac:dyDescent="0.2">
      <c r="A31" s="2" t="str">
        <f>"Jul "&amp;RIGHT(A6,4)+1</f>
        <v>Jul 2025</v>
      </c>
      <c r="B31" s="11" t="s">
        <v>413</v>
      </c>
      <c r="C31" s="11" t="s">
        <v>413</v>
      </c>
      <c r="D31" s="11" t="s">
        <v>413</v>
      </c>
      <c r="E31" s="11" t="s">
        <v>413</v>
      </c>
      <c r="F31" s="11" t="s">
        <v>413</v>
      </c>
      <c r="G31" s="11" t="s">
        <v>413</v>
      </c>
      <c r="H31" s="11" t="s">
        <v>413</v>
      </c>
      <c r="I31" s="11" t="s">
        <v>413</v>
      </c>
      <c r="J31" s="16" t="s">
        <v>413</v>
      </c>
    </row>
    <row r="32" spans="1:11" ht="12" customHeight="1" x14ac:dyDescent="0.2">
      <c r="A32" s="2" t="str">
        <f>"Aug "&amp;RIGHT(A6,4)+1</f>
        <v>Aug 2025</v>
      </c>
      <c r="B32" s="11" t="s">
        <v>413</v>
      </c>
      <c r="C32" s="11" t="s">
        <v>413</v>
      </c>
      <c r="D32" s="11" t="s">
        <v>413</v>
      </c>
      <c r="E32" s="11" t="s">
        <v>413</v>
      </c>
      <c r="F32" s="11" t="s">
        <v>413</v>
      </c>
      <c r="G32" s="11" t="s">
        <v>413</v>
      </c>
      <c r="H32" s="11" t="s">
        <v>413</v>
      </c>
      <c r="I32" s="11" t="s">
        <v>413</v>
      </c>
      <c r="J32" s="16" t="s">
        <v>413</v>
      </c>
    </row>
    <row r="33" spans="1:10" ht="12" customHeight="1" x14ac:dyDescent="0.2">
      <c r="A33" s="2" t="str">
        <f>"Sep "&amp;RIGHT(A6,4)+1</f>
        <v>Sep 2025</v>
      </c>
      <c r="B33" s="11" t="s">
        <v>413</v>
      </c>
      <c r="C33" s="11" t="s">
        <v>413</v>
      </c>
      <c r="D33" s="11" t="s">
        <v>413</v>
      </c>
      <c r="E33" s="11" t="s">
        <v>413</v>
      </c>
      <c r="F33" s="11" t="s">
        <v>413</v>
      </c>
      <c r="G33" s="11" t="s">
        <v>413</v>
      </c>
      <c r="H33" s="11" t="s">
        <v>413</v>
      </c>
      <c r="I33" s="11" t="s">
        <v>413</v>
      </c>
      <c r="J33" s="16" t="s">
        <v>413</v>
      </c>
    </row>
    <row r="34" spans="1:10" ht="12" customHeight="1" x14ac:dyDescent="0.2">
      <c r="A34" s="12" t="s">
        <v>55</v>
      </c>
      <c r="B34" s="13">
        <v>86991139.388600007</v>
      </c>
      <c r="C34" s="13">
        <v>9658280.9130000006</v>
      </c>
      <c r="D34" s="13">
        <v>96649420.301599994</v>
      </c>
      <c r="E34" s="13">
        <v>1555810831.3697</v>
      </c>
      <c r="F34" s="13">
        <v>39965950.128899999</v>
      </c>
      <c r="G34" s="13">
        <v>1595776781.4986</v>
      </c>
      <c r="H34" s="13">
        <v>6913104</v>
      </c>
      <c r="I34" s="13">
        <v>14512425.375</v>
      </c>
      <c r="J34" s="17">
        <v>151.46010000000001</v>
      </c>
    </row>
    <row r="35" spans="1:10" ht="12" customHeight="1" x14ac:dyDescent="0.2">
      <c r="A35" s="14" t="str">
        <f>"Total "&amp;MID(A20,7,LEN(A20)-13)&amp;" Months"</f>
        <v>Total 9 Months</v>
      </c>
      <c r="B35" s="15">
        <v>86991139.388600007</v>
      </c>
      <c r="C35" s="15">
        <v>9658280.9130000006</v>
      </c>
      <c r="D35" s="15">
        <v>96649420.301599994</v>
      </c>
      <c r="E35" s="15">
        <v>1555810831.3697</v>
      </c>
      <c r="F35" s="15">
        <v>39965950.128899999</v>
      </c>
      <c r="G35" s="15">
        <v>1595776781.4986</v>
      </c>
      <c r="H35" s="15">
        <v>6913104</v>
      </c>
      <c r="I35" s="15">
        <v>14512425.375</v>
      </c>
      <c r="J35" s="18">
        <v>151.46010000000001</v>
      </c>
    </row>
    <row r="36" spans="1:10" ht="12" customHeight="1" x14ac:dyDescent="0.2">
      <c r="A36" s="83"/>
      <c r="B36" s="83"/>
      <c r="C36" s="83"/>
      <c r="D36" s="83"/>
      <c r="E36" s="83"/>
      <c r="F36" s="83"/>
      <c r="G36" s="83"/>
      <c r="H36" s="83"/>
      <c r="I36" s="83"/>
      <c r="J36" s="83"/>
    </row>
    <row r="37" spans="1:10" ht="69.95" customHeight="1" x14ac:dyDescent="0.2">
      <c r="A37" s="85" t="s">
        <v>428</v>
      </c>
      <c r="B37" s="85"/>
      <c r="C37" s="85"/>
      <c r="D37" s="85"/>
      <c r="E37" s="85"/>
      <c r="F37" s="85"/>
      <c r="G37" s="85"/>
      <c r="H37" s="85"/>
      <c r="I37" s="85"/>
      <c r="J37" s="85"/>
    </row>
  </sheetData>
  <mergeCells count="11">
    <mergeCell ref="A1:I1"/>
    <mergeCell ref="A2:I2"/>
    <mergeCell ref="A37:J37"/>
    <mergeCell ref="J3:J4"/>
    <mergeCell ref="B5:J5"/>
    <mergeCell ref="A36:J36"/>
    <mergeCell ref="I3:I4"/>
    <mergeCell ref="A3:A4"/>
    <mergeCell ref="B3:D3"/>
    <mergeCell ref="E3:G3"/>
    <mergeCell ref="H3:H4"/>
  </mergeCells>
  <phoneticPr fontId="0" type="noConversion"/>
  <pageMargins left="0.75" right="0.5" top="0.75" bottom="0.5" header="0.5" footer="0.25"/>
  <pageSetup scale="3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J37"/>
  <sheetViews>
    <sheetView showGridLines="0" zoomScaleNormal="100" workbookViewId="0">
      <selection sqref="A1:I1"/>
    </sheetView>
  </sheetViews>
  <sheetFormatPr defaultRowHeight="12.75" x14ac:dyDescent="0.2"/>
  <cols>
    <col min="1" max="7" width="11.42578125" customWidth="1"/>
    <col min="8" max="8" width="15.28515625" customWidth="1"/>
    <col min="9" max="9" width="11.42578125" customWidth="1"/>
    <col min="10" max="10" width="18.140625" customWidth="1"/>
  </cols>
  <sheetData>
    <row r="1" spans="1:10" ht="12" customHeight="1" x14ac:dyDescent="0.2">
      <c r="A1" s="90" t="s">
        <v>432</v>
      </c>
      <c r="B1" s="90"/>
      <c r="C1" s="90"/>
      <c r="D1" s="90"/>
      <c r="E1" s="90"/>
      <c r="F1" s="90"/>
      <c r="G1" s="90"/>
      <c r="H1" s="90"/>
      <c r="I1" s="90"/>
      <c r="J1" s="134">
        <v>45912</v>
      </c>
    </row>
    <row r="2" spans="1:10" ht="12" customHeight="1" x14ac:dyDescent="0.2">
      <c r="A2" s="92" t="s">
        <v>93</v>
      </c>
      <c r="B2" s="92"/>
      <c r="C2" s="92"/>
      <c r="D2" s="92"/>
      <c r="E2" s="92"/>
      <c r="F2" s="92"/>
      <c r="G2" s="92"/>
      <c r="H2" s="92"/>
      <c r="I2" s="92"/>
      <c r="J2" s="1"/>
    </row>
    <row r="3" spans="1:10" ht="24" customHeight="1" x14ac:dyDescent="0.2">
      <c r="A3" s="94" t="s">
        <v>50</v>
      </c>
      <c r="B3" s="89" t="s">
        <v>90</v>
      </c>
      <c r="C3" s="89"/>
      <c r="D3" s="87"/>
      <c r="E3" s="89" t="s">
        <v>91</v>
      </c>
      <c r="F3" s="89"/>
      <c r="G3" s="87"/>
      <c r="H3" s="86" t="s">
        <v>396</v>
      </c>
      <c r="I3" s="86" t="s">
        <v>397</v>
      </c>
      <c r="J3" s="88" t="s">
        <v>398</v>
      </c>
    </row>
    <row r="4" spans="1:10" ht="24" customHeight="1" x14ac:dyDescent="0.2">
      <c r="A4" s="95"/>
      <c r="B4" s="10" t="s">
        <v>78</v>
      </c>
      <c r="C4" s="10" t="s">
        <v>79</v>
      </c>
      <c r="D4" s="10" t="s">
        <v>55</v>
      </c>
      <c r="E4" s="10" t="s">
        <v>78</v>
      </c>
      <c r="F4" s="10" t="s">
        <v>79</v>
      </c>
      <c r="G4" s="10" t="s">
        <v>55</v>
      </c>
      <c r="H4" s="96"/>
      <c r="I4" s="87"/>
      <c r="J4" s="89"/>
    </row>
    <row r="5" spans="1:10" ht="12" customHeight="1" x14ac:dyDescent="0.2">
      <c r="A5" s="1"/>
      <c r="B5" s="83" t="str">
        <f>REPT("-",90)&amp;" Dollars "&amp;REPT("-",120)</f>
        <v>------------------------------------------------------------------------------------------ Dollars ------------------------------------------------------------------------------------------------------------------------</v>
      </c>
      <c r="C5" s="83"/>
      <c r="D5" s="83"/>
      <c r="E5" s="83"/>
      <c r="F5" s="83"/>
      <c r="G5" s="83"/>
      <c r="H5" s="83"/>
      <c r="I5" s="83"/>
      <c r="J5" s="83"/>
    </row>
    <row r="6" spans="1:10" ht="12" customHeight="1" x14ac:dyDescent="0.2">
      <c r="A6" s="3" t="s">
        <v>414</v>
      </c>
    </row>
    <row r="7" spans="1:10" ht="12" customHeight="1" x14ac:dyDescent="0.2">
      <c r="A7" s="2" t="str">
        <f>"Oct "&amp;RIGHT(A6,4)-1</f>
        <v>Oct 2023</v>
      </c>
      <c r="B7" s="11">
        <v>23375420.329999998</v>
      </c>
      <c r="C7" s="11">
        <v>2882224.95</v>
      </c>
      <c r="D7" s="11">
        <v>26257645.280000001</v>
      </c>
      <c r="E7" s="11">
        <v>577060386.23000002</v>
      </c>
      <c r="F7" s="11">
        <v>16570600.85</v>
      </c>
      <c r="G7" s="11">
        <v>593630987.08000004</v>
      </c>
      <c r="H7" s="11" t="s">
        <v>413</v>
      </c>
      <c r="I7" s="11">
        <v>22866386.969999999</v>
      </c>
      <c r="J7" s="11">
        <v>642755019.33000004</v>
      </c>
    </row>
    <row r="8" spans="1:10" ht="12" customHeight="1" x14ac:dyDescent="0.2">
      <c r="A8" s="2" t="str">
        <f>"Nov "&amp;RIGHT(A6,4)-1</f>
        <v>Nov 2023</v>
      </c>
      <c r="B8" s="11">
        <v>20876382.43</v>
      </c>
      <c r="C8" s="11">
        <v>2554345.5</v>
      </c>
      <c r="D8" s="11">
        <v>23430727.93</v>
      </c>
      <c r="E8" s="11">
        <v>502673921.14999998</v>
      </c>
      <c r="F8" s="11">
        <v>14632566.33</v>
      </c>
      <c r="G8" s="11">
        <v>517306487.48000002</v>
      </c>
      <c r="H8" s="11" t="s">
        <v>413</v>
      </c>
      <c r="I8" s="11">
        <v>19880900.829999998</v>
      </c>
      <c r="J8" s="11">
        <v>560618116.24000001</v>
      </c>
    </row>
    <row r="9" spans="1:10" ht="12" customHeight="1" x14ac:dyDescent="0.2">
      <c r="A9" s="2" t="str">
        <f>"Dec "&amp;RIGHT(A6,4)-1</f>
        <v>Dec 2023</v>
      </c>
      <c r="B9" s="11">
        <v>17039965.050000001</v>
      </c>
      <c r="C9" s="11">
        <v>2043525.51</v>
      </c>
      <c r="D9" s="11">
        <v>19083490.559999999</v>
      </c>
      <c r="E9" s="11">
        <v>394086883.68000001</v>
      </c>
      <c r="F9" s="11">
        <v>11042103.1</v>
      </c>
      <c r="G9" s="11">
        <v>405128986.77999997</v>
      </c>
      <c r="H9" s="11" t="s">
        <v>413</v>
      </c>
      <c r="I9" s="11">
        <v>15638823.869999999</v>
      </c>
      <c r="J9" s="11">
        <v>439851301.20999998</v>
      </c>
    </row>
    <row r="10" spans="1:10" ht="12" customHeight="1" x14ac:dyDescent="0.2">
      <c r="A10" s="2" t="str">
        <f>"Jan "&amp;RIGHT(A6,4)</f>
        <v>Jan 2024</v>
      </c>
      <c r="B10" s="11">
        <v>20133055.18</v>
      </c>
      <c r="C10" s="11">
        <v>2386432.71</v>
      </c>
      <c r="D10" s="11">
        <v>22519487.890000001</v>
      </c>
      <c r="E10" s="11">
        <v>468443469.85000002</v>
      </c>
      <c r="F10" s="11">
        <v>12834234.300000001</v>
      </c>
      <c r="G10" s="11">
        <v>481277704.14999998</v>
      </c>
      <c r="H10" s="11" t="s">
        <v>413</v>
      </c>
      <c r="I10" s="11">
        <v>18467398.329999998</v>
      </c>
      <c r="J10" s="11">
        <v>522264590.37</v>
      </c>
    </row>
    <row r="11" spans="1:10" ht="12" customHeight="1" x14ac:dyDescent="0.2">
      <c r="A11" s="2" t="str">
        <f>"Feb "&amp;RIGHT(A6,4)</f>
        <v>Feb 2024</v>
      </c>
      <c r="B11" s="11">
        <v>23010254.68</v>
      </c>
      <c r="C11" s="11">
        <v>2717174.91</v>
      </c>
      <c r="D11" s="11">
        <v>25727429.59</v>
      </c>
      <c r="E11" s="11">
        <v>551624306.72000003</v>
      </c>
      <c r="F11" s="11">
        <v>15190532.140000001</v>
      </c>
      <c r="G11" s="11">
        <v>566814838.86000001</v>
      </c>
      <c r="H11" s="11" t="s">
        <v>413</v>
      </c>
      <c r="I11" s="11">
        <v>21197028</v>
      </c>
      <c r="J11" s="11">
        <v>613739296.45000005</v>
      </c>
    </row>
    <row r="12" spans="1:10" ht="12" customHeight="1" x14ac:dyDescent="0.2">
      <c r="A12" s="2" t="str">
        <f>"Mar "&amp;RIGHT(A6,4)</f>
        <v>Mar 2024</v>
      </c>
      <c r="B12" s="11">
        <v>21470542.870000001</v>
      </c>
      <c r="C12" s="11">
        <v>2476117.35</v>
      </c>
      <c r="D12" s="11">
        <v>23946660.219999999</v>
      </c>
      <c r="E12" s="11">
        <v>489519034.43000001</v>
      </c>
      <c r="F12" s="11">
        <v>13023289.01</v>
      </c>
      <c r="G12" s="11">
        <v>502542323.44</v>
      </c>
      <c r="H12" s="11" t="s">
        <v>413</v>
      </c>
      <c r="I12" s="11">
        <v>19422546.800000001</v>
      </c>
      <c r="J12" s="11">
        <v>545911530.46000004</v>
      </c>
    </row>
    <row r="13" spans="1:10" ht="12" customHeight="1" x14ac:dyDescent="0.2">
      <c r="A13" s="2" t="str">
        <f>"Apr "&amp;RIGHT(A6,4)</f>
        <v>Apr 2024</v>
      </c>
      <c r="B13" s="11">
        <v>29287045.609999999</v>
      </c>
      <c r="C13" s="11">
        <v>2769338.6</v>
      </c>
      <c r="D13" s="11">
        <v>32056384.210000001</v>
      </c>
      <c r="E13" s="11">
        <v>554741515.00999999</v>
      </c>
      <c r="F13" s="11">
        <v>15251756.35</v>
      </c>
      <c r="G13" s="11">
        <v>569993271.36000001</v>
      </c>
      <c r="H13" s="11" t="s">
        <v>413</v>
      </c>
      <c r="I13" s="11">
        <v>21670443.760000002</v>
      </c>
      <c r="J13" s="11">
        <v>623720099.33000004</v>
      </c>
    </row>
    <row r="14" spans="1:10" ht="12" customHeight="1" x14ac:dyDescent="0.2">
      <c r="A14" s="2" t="str">
        <f>"May "&amp;RIGHT(A6,4)</f>
        <v>May 2024</v>
      </c>
      <c r="B14" s="11">
        <v>25646952.25</v>
      </c>
      <c r="C14" s="11">
        <v>2809376.5</v>
      </c>
      <c r="D14" s="11">
        <v>28456328.75</v>
      </c>
      <c r="E14" s="11">
        <v>549350402.94000006</v>
      </c>
      <c r="F14" s="11">
        <v>13640729.27</v>
      </c>
      <c r="G14" s="11">
        <v>562991132.21000004</v>
      </c>
      <c r="H14" s="11" t="s">
        <v>413</v>
      </c>
      <c r="I14" s="11">
        <v>21734471.52</v>
      </c>
      <c r="J14" s="11">
        <v>613181932.48000002</v>
      </c>
    </row>
    <row r="15" spans="1:10" ht="12" customHeight="1" x14ac:dyDescent="0.2">
      <c r="A15" s="2" t="str">
        <f>"Jun "&amp;RIGHT(A6,4)</f>
        <v>Jun 2024</v>
      </c>
      <c r="B15" s="11">
        <v>7373908.7400000002</v>
      </c>
      <c r="C15" s="11">
        <v>448508.72</v>
      </c>
      <c r="D15" s="11">
        <v>7822417.46</v>
      </c>
      <c r="E15" s="11">
        <v>120937222.59</v>
      </c>
      <c r="F15" s="11">
        <v>1540183.11</v>
      </c>
      <c r="G15" s="11">
        <v>122477405.7</v>
      </c>
      <c r="H15" s="11" t="s">
        <v>413</v>
      </c>
      <c r="I15" s="11">
        <v>3677806.56</v>
      </c>
      <c r="J15" s="11">
        <v>133977629.72</v>
      </c>
    </row>
    <row r="16" spans="1:10" ht="12" customHeight="1" x14ac:dyDescent="0.2">
      <c r="A16" s="2" t="str">
        <f>"Jul "&amp;RIGHT(A6,4)</f>
        <v>Jul 2024</v>
      </c>
      <c r="B16" s="11">
        <v>2132834.79</v>
      </c>
      <c r="C16" s="11">
        <v>69751.41</v>
      </c>
      <c r="D16" s="11">
        <v>2202586.2000000002</v>
      </c>
      <c r="E16" s="11">
        <v>32480455.629999999</v>
      </c>
      <c r="F16" s="11">
        <v>184171.56</v>
      </c>
      <c r="G16" s="11">
        <v>32664627.190000001</v>
      </c>
      <c r="H16" s="11" t="s">
        <v>413</v>
      </c>
      <c r="I16" s="11">
        <v>363230.07</v>
      </c>
      <c r="J16" s="11">
        <v>35230443.460000001</v>
      </c>
    </row>
    <row r="17" spans="1:10" ht="12" customHeight="1" x14ac:dyDescent="0.2">
      <c r="A17" s="2" t="str">
        <f>"Aug "&amp;RIGHT(A6,4)</f>
        <v>Aug 2024</v>
      </c>
      <c r="B17" s="11">
        <v>10363348.539999999</v>
      </c>
      <c r="C17" s="11">
        <v>1029930.19</v>
      </c>
      <c r="D17" s="11">
        <v>11393278.73</v>
      </c>
      <c r="E17" s="11">
        <v>329434835.82999998</v>
      </c>
      <c r="F17" s="11">
        <v>7438975.79</v>
      </c>
      <c r="G17" s="11">
        <v>336873811.62</v>
      </c>
      <c r="H17" s="11" t="s">
        <v>413</v>
      </c>
      <c r="I17" s="11">
        <v>8856113.6899999995</v>
      </c>
      <c r="J17" s="11">
        <v>357123204.04000002</v>
      </c>
    </row>
    <row r="18" spans="1:10" ht="12" customHeight="1" x14ac:dyDescent="0.2">
      <c r="A18" s="2" t="str">
        <f>"Sep "&amp;RIGHT(A6,4)</f>
        <v>Sep 2024</v>
      </c>
      <c r="B18" s="11">
        <v>26352316.559999999</v>
      </c>
      <c r="C18" s="11">
        <v>2768994.5</v>
      </c>
      <c r="D18" s="11">
        <v>29121311.059999999</v>
      </c>
      <c r="E18" s="11">
        <v>601026982.85000002</v>
      </c>
      <c r="F18" s="11">
        <v>14420867.029999999</v>
      </c>
      <c r="G18" s="11">
        <v>615447849.88</v>
      </c>
      <c r="H18" s="11" t="s">
        <v>413</v>
      </c>
      <c r="I18" s="11">
        <v>20640706.539999999</v>
      </c>
      <c r="J18" s="11">
        <v>665209867.48000002</v>
      </c>
    </row>
    <row r="19" spans="1:10" ht="12" customHeight="1" x14ac:dyDescent="0.2">
      <c r="A19" s="12" t="s">
        <v>55</v>
      </c>
      <c r="B19" s="13">
        <v>227062027.03</v>
      </c>
      <c r="C19" s="13">
        <v>24955720.850000001</v>
      </c>
      <c r="D19" s="13">
        <v>252017747.88</v>
      </c>
      <c r="E19" s="13">
        <v>5171379416.9099998</v>
      </c>
      <c r="F19" s="13">
        <v>135770008.84</v>
      </c>
      <c r="G19" s="13">
        <v>5307149425.75</v>
      </c>
      <c r="H19" s="13" t="s">
        <v>413</v>
      </c>
      <c r="I19" s="13">
        <v>194415856.94</v>
      </c>
      <c r="J19" s="13">
        <v>5753583030.5699997</v>
      </c>
    </row>
    <row r="20" spans="1:10" ht="12" customHeight="1" x14ac:dyDescent="0.2">
      <c r="A20" s="14" t="s">
        <v>415</v>
      </c>
      <c r="B20" s="15">
        <v>188213527.13999999</v>
      </c>
      <c r="C20" s="15">
        <v>21087044.75</v>
      </c>
      <c r="D20" s="15">
        <v>209300571.88999999</v>
      </c>
      <c r="E20" s="15">
        <v>4208437142.5999999</v>
      </c>
      <c r="F20" s="15">
        <v>113725994.45999999</v>
      </c>
      <c r="G20" s="15">
        <v>4322163137.0600004</v>
      </c>
      <c r="H20" s="15" t="s">
        <v>413</v>
      </c>
      <c r="I20" s="15">
        <v>164555806.63999999</v>
      </c>
      <c r="J20" s="15">
        <v>4696019515.5900002</v>
      </c>
    </row>
    <row r="21" spans="1:10" ht="12" customHeight="1" x14ac:dyDescent="0.2">
      <c r="A21" s="3" t="str">
        <f>"FY "&amp;RIGHT(A6,4)+1</f>
        <v>FY 2025</v>
      </c>
    </row>
    <row r="22" spans="1:10" ht="12" customHeight="1" x14ac:dyDescent="0.2">
      <c r="A22" s="2" t="str">
        <f>"Oct "&amp;RIGHT(A6,4)</f>
        <v>Oct 2024</v>
      </c>
      <c r="B22" s="11">
        <v>28779787.059999999</v>
      </c>
      <c r="C22" s="11">
        <v>2900304.37</v>
      </c>
      <c r="D22" s="11">
        <v>31680091.43</v>
      </c>
      <c r="E22" s="11">
        <v>634781385.76999998</v>
      </c>
      <c r="F22" s="11">
        <v>15148151.01</v>
      </c>
      <c r="G22" s="11">
        <v>649929536.77999997</v>
      </c>
      <c r="H22" s="11">
        <v>40717.730000000003</v>
      </c>
      <c r="I22" s="11">
        <v>23686392.649999999</v>
      </c>
      <c r="J22" s="11">
        <v>705336738.59000003</v>
      </c>
    </row>
    <row r="23" spans="1:10" ht="12" customHeight="1" x14ac:dyDescent="0.2">
      <c r="A23" s="2" t="str">
        <f>"Nov "&amp;RIGHT(A6,4)</f>
        <v>Nov 2024</v>
      </c>
      <c r="B23" s="11">
        <v>22647941.739999998</v>
      </c>
      <c r="C23" s="11">
        <v>2308923.17</v>
      </c>
      <c r="D23" s="11">
        <v>24956864.91</v>
      </c>
      <c r="E23" s="11">
        <v>502119460.25</v>
      </c>
      <c r="F23" s="11">
        <v>12008716.52</v>
      </c>
      <c r="G23" s="11">
        <v>514128176.76999998</v>
      </c>
      <c r="H23" s="11">
        <v>25713.360000000001</v>
      </c>
      <c r="I23" s="11">
        <v>18317641.649999999</v>
      </c>
      <c r="J23" s="11">
        <v>557428396.69000006</v>
      </c>
    </row>
    <row r="24" spans="1:10" ht="12" customHeight="1" x14ac:dyDescent="0.2">
      <c r="A24" s="2" t="str">
        <f>"Dec "&amp;RIGHT(A6,4)</f>
        <v>Dec 2024</v>
      </c>
      <c r="B24" s="11">
        <v>20101003.57</v>
      </c>
      <c r="C24" s="11">
        <v>2020884.99</v>
      </c>
      <c r="D24" s="11">
        <v>22121888.559999999</v>
      </c>
      <c r="E24" s="11">
        <v>445914895.41000003</v>
      </c>
      <c r="F24" s="11">
        <v>10455378.76</v>
      </c>
      <c r="G24" s="11">
        <v>456370274.17000002</v>
      </c>
      <c r="H24" s="11">
        <v>22066.799999999999</v>
      </c>
      <c r="I24" s="11">
        <v>15959074.23</v>
      </c>
      <c r="J24" s="11">
        <v>494473303.75999999</v>
      </c>
    </row>
    <row r="25" spans="1:10" ht="12" customHeight="1" x14ac:dyDescent="0.2">
      <c r="A25" s="2" t="str">
        <f>"Jan "&amp;RIGHT(A6,4)+1</f>
        <v>Jan 2025</v>
      </c>
      <c r="B25" s="11">
        <v>23673675.16</v>
      </c>
      <c r="C25" s="11">
        <v>2357281.7000000002</v>
      </c>
      <c r="D25" s="11">
        <v>26030956.859999999</v>
      </c>
      <c r="E25" s="11">
        <v>495258665.37</v>
      </c>
      <c r="F25" s="11">
        <v>11582605.83</v>
      </c>
      <c r="G25" s="11">
        <v>506841271.19999999</v>
      </c>
      <c r="H25" s="11">
        <v>196251.22</v>
      </c>
      <c r="I25" s="11">
        <v>18382308.219999999</v>
      </c>
      <c r="J25" s="11">
        <v>551450787.5</v>
      </c>
    </row>
    <row r="26" spans="1:10" ht="12" customHeight="1" x14ac:dyDescent="0.2">
      <c r="A26" s="2" t="str">
        <f>"Feb "&amp;RIGHT(A6,4)+1</f>
        <v>Feb 2025</v>
      </c>
      <c r="B26" s="11">
        <v>23266928.260000002</v>
      </c>
      <c r="C26" s="11">
        <v>2298784.5299999998</v>
      </c>
      <c r="D26" s="11">
        <v>25565712.789999999</v>
      </c>
      <c r="E26" s="11">
        <v>523886600.69999999</v>
      </c>
      <c r="F26" s="11">
        <v>11944909.34</v>
      </c>
      <c r="G26" s="11">
        <v>535831510.04000002</v>
      </c>
      <c r="H26" s="11">
        <v>6628.56</v>
      </c>
      <c r="I26" s="11">
        <v>18361932.57</v>
      </c>
      <c r="J26" s="11">
        <v>579765783.96000004</v>
      </c>
    </row>
    <row r="27" spans="1:10" ht="12" customHeight="1" x14ac:dyDescent="0.2">
      <c r="A27" s="2" t="str">
        <f>"Mar "&amp;RIGHT(A6,4)+1</f>
        <v>Mar 2025</v>
      </c>
      <c r="B27" s="11">
        <v>25680785.800000001</v>
      </c>
      <c r="C27" s="11">
        <v>2485550.09</v>
      </c>
      <c r="D27" s="11">
        <v>28166335.890000001</v>
      </c>
      <c r="E27" s="11">
        <v>541867346.64999998</v>
      </c>
      <c r="F27" s="11">
        <v>13521673.710000001</v>
      </c>
      <c r="G27" s="11">
        <v>555389020.36000001</v>
      </c>
      <c r="H27" s="11">
        <v>40007.08</v>
      </c>
      <c r="I27" s="11">
        <v>19958428.710000001</v>
      </c>
      <c r="J27" s="11">
        <v>603553792.03999996</v>
      </c>
    </row>
    <row r="28" spans="1:10" ht="12" customHeight="1" x14ac:dyDescent="0.2">
      <c r="A28" s="2" t="str">
        <f>"Apr "&amp;RIGHT(A6,4)+1</f>
        <v>Apr 2025</v>
      </c>
      <c r="B28" s="11">
        <v>26692878.489999998</v>
      </c>
      <c r="C28" s="11">
        <v>2632703.59</v>
      </c>
      <c r="D28" s="11">
        <v>29325582.079999998</v>
      </c>
      <c r="E28" s="11">
        <v>582365577.03999996</v>
      </c>
      <c r="F28" s="11">
        <v>13488705.119999999</v>
      </c>
      <c r="G28" s="11">
        <v>595854282.15999997</v>
      </c>
      <c r="H28" s="11">
        <v>391.92</v>
      </c>
      <c r="I28" s="11">
        <v>20872226.440000001</v>
      </c>
      <c r="J28" s="11">
        <v>646052482.60000002</v>
      </c>
    </row>
    <row r="29" spans="1:10" ht="12" customHeight="1" x14ac:dyDescent="0.2">
      <c r="A29" s="2" t="str">
        <f>"May "&amp;RIGHT(A6,4)+1</f>
        <v>May 2025</v>
      </c>
      <c r="B29" s="11">
        <v>28028106.18</v>
      </c>
      <c r="C29" s="11">
        <v>2614567.2400000002</v>
      </c>
      <c r="D29" s="11">
        <v>30642673.420000002</v>
      </c>
      <c r="E29" s="11">
        <v>565050306.71000004</v>
      </c>
      <c r="F29" s="11">
        <v>11861071.609999999</v>
      </c>
      <c r="G29" s="11">
        <v>576911378.32000005</v>
      </c>
      <c r="H29" s="11">
        <v>181519.85</v>
      </c>
      <c r="I29" s="11">
        <v>20835209.370000001</v>
      </c>
      <c r="J29" s="11">
        <v>628570780.96000004</v>
      </c>
    </row>
    <row r="30" spans="1:10" ht="12" customHeight="1" x14ac:dyDescent="0.2">
      <c r="A30" s="2" t="str">
        <f>"Jun "&amp;RIGHT(A6,4)+1</f>
        <v>Jun 2025</v>
      </c>
      <c r="B30" s="11">
        <v>7669977.2309999997</v>
      </c>
      <c r="C30" s="11">
        <v>550833.55989999999</v>
      </c>
      <c r="D30" s="11">
        <v>8220810.7909000004</v>
      </c>
      <c r="E30" s="11">
        <v>136498233.7299</v>
      </c>
      <c r="F30" s="11">
        <v>2067515.8274000001</v>
      </c>
      <c r="G30" s="11">
        <v>138565749.5573</v>
      </c>
      <c r="H30" s="11">
        <v>17357517.93</v>
      </c>
      <c r="I30" s="11">
        <v>4578085.2127</v>
      </c>
      <c r="J30" s="11">
        <v>168722163.49090001</v>
      </c>
    </row>
    <row r="31" spans="1:10" ht="12" customHeight="1" x14ac:dyDescent="0.2">
      <c r="A31" s="2" t="str">
        <f>"Jul "&amp;RIGHT(A6,4)+1</f>
        <v>Jul 2025</v>
      </c>
      <c r="B31" s="11" t="s">
        <v>413</v>
      </c>
      <c r="C31" s="11" t="s">
        <v>413</v>
      </c>
      <c r="D31" s="11" t="s">
        <v>413</v>
      </c>
      <c r="E31" s="11" t="s">
        <v>413</v>
      </c>
      <c r="F31" s="11" t="s">
        <v>413</v>
      </c>
      <c r="G31" s="11" t="s">
        <v>413</v>
      </c>
      <c r="H31" s="11" t="s">
        <v>413</v>
      </c>
      <c r="I31" s="11" t="s">
        <v>413</v>
      </c>
      <c r="J31" s="11" t="s">
        <v>413</v>
      </c>
    </row>
    <row r="32" spans="1:10" ht="12" customHeight="1" x14ac:dyDescent="0.2">
      <c r="A32" s="2" t="str">
        <f>"Aug "&amp;RIGHT(A6,4)+1</f>
        <v>Aug 2025</v>
      </c>
      <c r="B32" s="11" t="s">
        <v>413</v>
      </c>
      <c r="C32" s="11" t="s">
        <v>413</v>
      </c>
      <c r="D32" s="11" t="s">
        <v>413</v>
      </c>
      <c r="E32" s="11" t="s">
        <v>413</v>
      </c>
      <c r="F32" s="11" t="s">
        <v>413</v>
      </c>
      <c r="G32" s="11" t="s">
        <v>413</v>
      </c>
      <c r="H32" s="11" t="s">
        <v>413</v>
      </c>
      <c r="I32" s="11" t="s">
        <v>413</v>
      </c>
      <c r="J32" s="11" t="s">
        <v>413</v>
      </c>
    </row>
    <row r="33" spans="1:10" ht="12" customHeight="1" x14ac:dyDescent="0.2">
      <c r="A33" s="2" t="str">
        <f>"Sep "&amp;RIGHT(A6,4)+1</f>
        <v>Sep 2025</v>
      </c>
      <c r="B33" s="11" t="s">
        <v>413</v>
      </c>
      <c r="C33" s="11" t="s">
        <v>413</v>
      </c>
      <c r="D33" s="11" t="s">
        <v>413</v>
      </c>
      <c r="E33" s="11" t="s">
        <v>413</v>
      </c>
      <c r="F33" s="11" t="s">
        <v>413</v>
      </c>
      <c r="G33" s="11" t="s">
        <v>413</v>
      </c>
      <c r="H33" s="11" t="s">
        <v>413</v>
      </c>
      <c r="I33" s="11" t="s">
        <v>413</v>
      </c>
      <c r="J33" s="11" t="s">
        <v>413</v>
      </c>
    </row>
    <row r="34" spans="1:10" ht="12" customHeight="1" x14ac:dyDescent="0.2">
      <c r="A34" s="12" t="s">
        <v>55</v>
      </c>
      <c r="B34" s="13">
        <v>206541083.491</v>
      </c>
      <c r="C34" s="13">
        <v>20169833.2399</v>
      </c>
      <c r="D34" s="13">
        <v>226710916.73089999</v>
      </c>
      <c r="E34" s="13">
        <v>4427742471.6299</v>
      </c>
      <c r="F34" s="13">
        <v>102078727.7274</v>
      </c>
      <c r="G34" s="13">
        <v>4529821199.3572998</v>
      </c>
      <c r="H34" s="13">
        <v>17870814.449999999</v>
      </c>
      <c r="I34" s="13">
        <v>160951299.05270001</v>
      </c>
      <c r="J34" s="13">
        <v>4935354229.5909004</v>
      </c>
    </row>
    <row r="35" spans="1:10" ht="12" customHeight="1" x14ac:dyDescent="0.2">
      <c r="A35" s="14" t="str">
        <f>"Total "&amp;MID(A20,7,LEN(A20)-13)&amp;" Months"</f>
        <v>Total 9 Months</v>
      </c>
      <c r="B35" s="15">
        <v>206541083.491</v>
      </c>
      <c r="C35" s="15">
        <v>20169833.2399</v>
      </c>
      <c r="D35" s="15">
        <v>226710916.73089999</v>
      </c>
      <c r="E35" s="15">
        <v>4427742471.6299</v>
      </c>
      <c r="F35" s="15">
        <v>102078727.7274</v>
      </c>
      <c r="G35" s="15">
        <v>4529821199.3572998</v>
      </c>
      <c r="H35" s="15">
        <v>17870814.449999999</v>
      </c>
      <c r="I35" s="15">
        <v>160951299.05270001</v>
      </c>
      <c r="J35" s="15">
        <v>4935354229.5909004</v>
      </c>
    </row>
    <row r="36" spans="1:10" ht="12" customHeight="1" x14ac:dyDescent="0.2">
      <c r="A36" s="83"/>
      <c r="B36" s="83"/>
      <c r="C36" s="83"/>
      <c r="D36" s="83"/>
      <c r="E36" s="83"/>
      <c r="F36" s="83"/>
      <c r="G36" s="83"/>
      <c r="H36" s="83"/>
      <c r="I36" s="83"/>
      <c r="J36" s="83"/>
    </row>
    <row r="37" spans="1:10" ht="69.95" customHeight="1" x14ac:dyDescent="0.2">
      <c r="A37" s="85" t="s">
        <v>417</v>
      </c>
      <c r="B37" s="85"/>
      <c r="C37" s="85"/>
      <c r="D37" s="85"/>
      <c r="E37" s="85"/>
      <c r="F37" s="85"/>
      <c r="G37" s="85"/>
      <c r="H37" s="85"/>
      <c r="I37" s="85"/>
      <c r="J37" s="85"/>
    </row>
  </sheetData>
  <mergeCells count="11">
    <mergeCell ref="A1:I1"/>
    <mergeCell ref="A2:I2"/>
    <mergeCell ref="J3:J4"/>
    <mergeCell ref="B5:J5"/>
    <mergeCell ref="A36:J36"/>
    <mergeCell ref="A37:J37"/>
    <mergeCell ref="I3:I4"/>
    <mergeCell ref="A3:A4"/>
    <mergeCell ref="B3:D3"/>
    <mergeCell ref="E3:G3"/>
    <mergeCell ref="H3:H4"/>
  </mergeCells>
  <phoneticPr fontId="0" type="noConversion"/>
  <pageMargins left="0.75" right="0.5" top="0.75" bottom="0.5" header="0.5" footer="0.25"/>
  <pageSetup scale="37"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J37"/>
  <sheetViews>
    <sheetView showGridLines="0" workbookViewId="0">
      <selection sqref="A1:I1"/>
    </sheetView>
  </sheetViews>
  <sheetFormatPr defaultRowHeight="12.75" x14ac:dyDescent="0.2"/>
  <cols>
    <col min="1" max="10" width="11.42578125" customWidth="1"/>
  </cols>
  <sheetData>
    <row r="1" spans="1:10" ht="12" customHeight="1" x14ac:dyDescent="0.2">
      <c r="A1" s="90" t="s">
        <v>434</v>
      </c>
      <c r="B1" s="90"/>
      <c r="C1" s="90"/>
      <c r="D1" s="90"/>
      <c r="E1" s="90"/>
      <c r="F1" s="90"/>
      <c r="G1" s="90"/>
      <c r="H1" s="90"/>
      <c r="I1" s="90"/>
      <c r="J1" s="134">
        <v>45912</v>
      </c>
    </row>
    <row r="2" spans="1:10" ht="12" customHeight="1" x14ac:dyDescent="0.2">
      <c r="A2" s="92" t="s">
        <v>94</v>
      </c>
      <c r="B2" s="92"/>
      <c r="C2" s="92"/>
      <c r="D2" s="92"/>
      <c r="E2" s="92"/>
      <c r="F2" s="92"/>
      <c r="G2" s="92"/>
      <c r="H2" s="92"/>
      <c r="I2" s="92"/>
      <c r="J2" s="1"/>
    </row>
    <row r="3" spans="1:10" ht="24" customHeight="1" x14ac:dyDescent="0.2">
      <c r="A3" s="94" t="s">
        <v>50</v>
      </c>
      <c r="B3" s="89" t="s">
        <v>202</v>
      </c>
      <c r="C3" s="89"/>
      <c r="D3" s="87"/>
      <c r="E3" s="89" t="s">
        <v>204</v>
      </c>
      <c r="F3" s="89"/>
      <c r="G3" s="87"/>
      <c r="H3" s="89" t="s">
        <v>55</v>
      </c>
      <c r="I3" s="89"/>
      <c r="J3" s="89"/>
    </row>
    <row r="4" spans="1:10" ht="24" customHeight="1" x14ac:dyDescent="0.2">
      <c r="A4" s="95"/>
      <c r="B4" s="10" t="s">
        <v>203</v>
      </c>
      <c r="C4" s="10" t="s">
        <v>95</v>
      </c>
      <c r="D4" s="10" t="s">
        <v>96</v>
      </c>
      <c r="E4" s="10" t="s">
        <v>97</v>
      </c>
      <c r="F4" s="10" t="s">
        <v>95</v>
      </c>
      <c r="G4" s="10" t="s">
        <v>96</v>
      </c>
      <c r="H4" s="10" t="s">
        <v>97</v>
      </c>
      <c r="I4" s="10" t="s">
        <v>95</v>
      </c>
      <c r="J4" s="9" t="s">
        <v>96</v>
      </c>
    </row>
    <row r="5" spans="1:10" ht="12" customHeight="1" x14ac:dyDescent="0.2">
      <c r="A5" s="1"/>
      <c r="B5" s="83" t="str">
        <f>REPT("-",101)&amp;" Number "&amp;REPT("-",101)</f>
        <v>----------------------------------------------------------------------------------------------------- Number -----------------------------------------------------------------------------------------------------</v>
      </c>
      <c r="C5" s="83"/>
      <c r="D5" s="83"/>
      <c r="E5" s="83"/>
      <c r="F5" s="83"/>
      <c r="G5" s="83"/>
      <c r="H5" s="83"/>
      <c r="I5" s="83"/>
      <c r="J5" s="83"/>
    </row>
    <row r="6" spans="1:10" ht="12" customHeight="1" x14ac:dyDescent="0.2">
      <c r="A6" s="3" t="s">
        <v>414</v>
      </c>
    </row>
    <row r="7" spans="1:10" ht="12" customHeight="1" x14ac:dyDescent="0.2">
      <c r="A7" s="2" t="str">
        <f>"Oct "&amp;RIGHT(A6,4)-1</f>
        <v>Oct 2023</v>
      </c>
      <c r="B7" s="11" t="s">
        <v>413</v>
      </c>
      <c r="C7" s="11" t="s">
        <v>413</v>
      </c>
      <c r="D7" s="11" t="s">
        <v>413</v>
      </c>
      <c r="E7" s="11" t="s">
        <v>413</v>
      </c>
      <c r="F7" s="11" t="s">
        <v>413</v>
      </c>
      <c r="G7" s="11" t="s">
        <v>413</v>
      </c>
      <c r="H7" s="11" t="s">
        <v>413</v>
      </c>
      <c r="I7" s="11" t="s">
        <v>413</v>
      </c>
      <c r="J7" s="11" t="s">
        <v>413</v>
      </c>
    </row>
    <row r="8" spans="1:10" ht="12" customHeight="1" x14ac:dyDescent="0.2">
      <c r="A8" s="2" t="str">
        <f>"Nov "&amp;RIGHT(A6,4)-1</f>
        <v>Nov 2023</v>
      </c>
      <c r="B8" s="11" t="s">
        <v>413</v>
      </c>
      <c r="C8" s="11" t="s">
        <v>413</v>
      </c>
      <c r="D8" s="11" t="s">
        <v>413</v>
      </c>
      <c r="E8" s="11" t="s">
        <v>413</v>
      </c>
      <c r="F8" s="11" t="s">
        <v>413</v>
      </c>
      <c r="G8" s="11" t="s">
        <v>413</v>
      </c>
      <c r="H8" s="11" t="s">
        <v>413</v>
      </c>
      <c r="I8" s="11" t="s">
        <v>413</v>
      </c>
      <c r="J8" s="11" t="s">
        <v>413</v>
      </c>
    </row>
    <row r="9" spans="1:10" ht="12" customHeight="1" x14ac:dyDescent="0.2">
      <c r="A9" s="2" t="str">
        <f>"Dec "&amp;RIGHT(A6,4)-1</f>
        <v>Dec 2023</v>
      </c>
      <c r="B9" s="11">
        <v>519</v>
      </c>
      <c r="C9" s="11">
        <v>69487</v>
      </c>
      <c r="D9" s="11">
        <v>613814</v>
      </c>
      <c r="E9" s="11">
        <v>17510</v>
      </c>
      <c r="F9" s="11">
        <v>69922</v>
      </c>
      <c r="G9" s="11">
        <v>4438490</v>
      </c>
      <c r="H9" s="11">
        <v>18029</v>
      </c>
      <c r="I9" s="11">
        <v>139409</v>
      </c>
      <c r="J9" s="11">
        <v>5052304</v>
      </c>
    </row>
    <row r="10" spans="1:10" ht="12" customHeight="1" x14ac:dyDescent="0.2">
      <c r="A10" s="2" t="str">
        <f>"Jan "&amp;RIGHT(A6,4)</f>
        <v>Jan 2024</v>
      </c>
      <c r="B10" s="11" t="s">
        <v>413</v>
      </c>
      <c r="C10" s="11" t="s">
        <v>413</v>
      </c>
      <c r="D10" s="11" t="s">
        <v>413</v>
      </c>
      <c r="E10" s="11" t="s">
        <v>413</v>
      </c>
      <c r="F10" s="11" t="s">
        <v>413</v>
      </c>
      <c r="G10" s="11" t="s">
        <v>413</v>
      </c>
      <c r="H10" s="11" t="s">
        <v>413</v>
      </c>
      <c r="I10" s="11" t="s">
        <v>413</v>
      </c>
      <c r="J10" s="11" t="s">
        <v>413</v>
      </c>
    </row>
    <row r="11" spans="1:10" ht="12" customHeight="1" x14ac:dyDescent="0.2">
      <c r="A11" s="2" t="str">
        <f>"Feb "&amp;RIGHT(A6,4)</f>
        <v>Feb 2024</v>
      </c>
      <c r="B11" s="11" t="s">
        <v>413</v>
      </c>
      <c r="C11" s="11" t="s">
        <v>413</v>
      </c>
      <c r="D11" s="11" t="s">
        <v>413</v>
      </c>
      <c r="E11" s="11" t="s">
        <v>413</v>
      </c>
      <c r="F11" s="11" t="s">
        <v>413</v>
      </c>
      <c r="G11" s="11" t="s">
        <v>413</v>
      </c>
      <c r="H11" s="11" t="s">
        <v>413</v>
      </c>
      <c r="I11" s="11" t="s">
        <v>413</v>
      </c>
      <c r="J11" s="11" t="s">
        <v>413</v>
      </c>
    </row>
    <row r="12" spans="1:10" ht="12" customHeight="1" x14ac:dyDescent="0.2">
      <c r="A12" s="2" t="str">
        <f>"Mar "&amp;RIGHT(A6,4)</f>
        <v>Mar 2024</v>
      </c>
      <c r="B12" s="11">
        <v>510</v>
      </c>
      <c r="C12" s="11">
        <v>69406</v>
      </c>
      <c r="D12" s="11">
        <v>644868</v>
      </c>
      <c r="E12" s="11">
        <v>17634</v>
      </c>
      <c r="F12" s="11">
        <v>71056</v>
      </c>
      <c r="G12" s="11">
        <v>4786511</v>
      </c>
      <c r="H12" s="11">
        <v>18144</v>
      </c>
      <c r="I12" s="11">
        <v>140462</v>
      </c>
      <c r="J12" s="11">
        <v>5431379</v>
      </c>
    </row>
    <row r="13" spans="1:10" ht="12" customHeight="1" x14ac:dyDescent="0.2">
      <c r="A13" s="2" t="str">
        <f>"Apr "&amp;RIGHT(A6,4)</f>
        <v>Apr 2024</v>
      </c>
      <c r="B13" s="11" t="s">
        <v>413</v>
      </c>
      <c r="C13" s="11" t="s">
        <v>413</v>
      </c>
      <c r="D13" s="11" t="s">
        <v>413</v>
      </c>
      <c r="E13" s="11" t="s">
        <v>413</v>
      </c>
      <c r="F13" s="11" t="s">
        <v>413</v>
      </c>
      <c r="G13" s="11" t="s">
        <v>413</v>
      </c>
      <c r="H13" s="11" t="s">
        <v>413</v>
      </c>
      <c r="I13" s="11" t="s">
        <v>413</v>
      </c>
      <c r="J13" s="11" t="s">
        <v>413</v>
      </c>
    </row>
    <row r="14" spans="1:10" ht="12" customHeight="1" x14ac:dyDescent="0.2">
      <c r="A14" s="2" t="str">
        <f>"May "&amp;RIGHT(A6,4)</f>
        <v>May 2024</v>
      </c>
      <c r="B14" s="11" t="s">
        <v>413</v>
      </c>
      <c r="C14" s="11" t="s">
        <v>413</v>
      </c>
      <c r="D14" s="11" t="s">
        <v>413</v>
      </c>
      <c r="E14" s="11" t="s">
        <v>413</v>
      </c>
      <c r="F14" s="11" t="s">
        <v>413</v>
      </c>
      <c r="G14" s="11" t="s">
        <v>413</v>
      </c>
      <c r="H14" s="11" t="s">
        <v>413</v>
      </c>
      <c r="I14" s="11" t="s">
        <v>413</v>
      </c>
      <c r="J14" s="11" t="s">
        <v>413</v>
      </c>
    </row>
    <row r="15" spans="1:10" ht="12" customHeight="1" x14ac:dyDescent="0.2">
      <c r="A15" s="2" t="str">
        <f>"Jun "&amp;RIGHT(A6,4)</f>
        <v>Jun 2024</v>
      </c>
      <c r="B15" s="11">
        <v>508</v>
      </c>
      <c r="C15" s="11">
        <v>68687</v>
      </c>
      <c r="D15" s="11">
        <v>631013</v>
      </c>
      <c r="E15" s="11">
        <v>15418</v>
      </c>
      <c r="F15" s="11">
        <v>47327</v>
      </c>
      <c r="G15" s="11">
        <v>2391880</v>
      </c>
      <c r="H15" s="11">
        <v>15926</v>
      </c>
      <c r="I15" s="11">
        <v>116014</v>
      </c>
      <c r="J15" s="11">
        <v>3022893</v>
      </c>
    </row>
    <row r="16" spans="1:10" ht="12" customHeight="1" x14ac:dyDescent="0.2">
      <c r="A16" s="2" t="str">
        <f>"Jul "&amp;RIGHT(A6,4)</f>
        <v>Jul 2024</v>
      </c>
      <c r="B16" s="11" t="s">
        <v>413</v>
      </c>
      <c r="C16" s="11" t="s">
        <v>413</v>
      </c>
      <c r="D16" s="11" t="s">
        <v>413</v>
      </c>
      <c r="E16" s="11" t="s">
        <v>413</v>
      </c>
      <c r="F16" s="11" t="s">
        <v>413</v>
      </c>
      <c r="G16" s="11" t="s">
        <v>413</v>
      </c>
      <c r="H16" s="11" t="s">
        <v>413</v>
      </c>
      <c r="I16" s="11" t="s">
        <v>413</v>
      </c>
      <c r="J16" s="11" t="s">
        <v>413</v>
      </c>
    </row>
    <row r="17" spans="1:10" ht="12" customHeight="1" x14ac:dyDescent="0.2">
      <c r="A17" s="2" t="str">
        <f>"Aug "&amp;RIGHT(A6,4)</f>
        <v>Aug 2024</v>
      </c>
      <c r="B17" s="11" t="s">
        <v>413</v>
      </c>
      <c r="C17" s="11" t="s">
        <v>413</v>
      </c>
      <c r="D17" s="11" t="s">
        <v>413</v>
      </c>
      <c r="E17" s="11" t="s">
        <v>413</v>
      </c>
      <c r="F17" s="11" t="s">
        <v>413</v>
      </c>
      <c r="G17" s="11" t="s">
        <v>413</v>
      </c>
      <c r="H17" s="11" t="s">
        <v>413</v>
      </c>
      <c r="I17" s="11" t="s">
        <v>413</v>
      </c>
      <c r="J17" s="11" t="s">
        <v>413</v>
      </c>
    </row>
    <row r="18" spans="1:10" ht="12" customHeight="1" x14ac:dyDescent="0.2">
      <c r="A18" s="2" t="str">
        <f>"Sep "&amp;RIGHT(A6,4)</f>
        <v>Sep 2024</v>
      </c>
      <c r="B18" s="11">
        <v>505</v>
      </c>
      <c r="C18" s="11">
        <v>68156</v>
      </c>
      <c r="D18" s="11">
        <v>604612</v>
      </c>
      <c r="E18" s="11">
        <v>17301</v>
      </c>
      <c r="F18" s="11">
        <v>66312</v>
      </c>
      <c r="G18" s="11">
        <v>4315152</v>
      </c>
      <c r="H18" s="11">
        <v>17806</v>
      </c>
      <c r="I18" s="11">
        <v>134468</v>
      </c>
      <c r="J18" s="11">
        <v>4919764</v>
      </c>
    </row>
    <row r="19" spans="1:10" ht="12" customHeight="1" x14ac:dyDescent="0.2">
      <c r="A19" s="12" t="s">
        <v>55</v>
      </c>
      <c r="B19" s="13">
        <v>510.5</v>
      </c>
      <c r="C19" s="13">
        <v>68934</v>
      </c>
      <c r="D19" s="13">
        <v>623576.75</v>
      </c>
      <c r="E19" s="13">
        <v>16965.75</v>
      </c>
      <c r="F19" s="13">
        <v>63654.25</v>
      </c>
      <c r="G19" s="13">
        <v>3983008.25</v>
      </c>
      <c r="H19" s="13">
        <v>17476.25</v>
      </c>
      <c r="I19" s="13">
        <v>132588.25</v>
      </c>
      <c r="J19" s="13">
        <v>4606585</v>
      </c>
    </row>
    <row r="20" spans="1:10" ht="12" customHeight="1" x14ac:dyDescent="0.2">
      <c r="A20" s="14" t="s">
        <v>415</v>
      </c>
      <c r="B20" s="15">
        <v>512.33330000000001</v>
      </c>
      <c r="C20" s="15">
        <v>69193.333299999998</v>
      </c>
      <c r="D20" s="15">
        <v>629898.33330000006</v>
      </c>
      <c r="E20" s="15">
        <v>16854</v>
      </c>
      <c r="F20" s="15">
        <v>62768.333299999998</v>
      </c>
      <c r="G20" s="15">
        <v>3872293.6666999999</v>
      </c>
      <c r="H20" s="15">
        <v>17366.333299999998</v>
      </c>
      <c r="I20" s="15">
        <v>131961.6667</v>
      </c>
      <c r="J20" s="15">
        <v>4502192</v>
      </c>
    </row>
    <row r="21" spans="1:10" ht="12" customHeight="1" x14ac:dyDescent="0.2">
      <c r="A21" s="3" t="str">
        <f>"FY "&amp;RIGHT(A6,4)+1</f>
        <v>FY 2025</v>
      </c>
    </row>
    <row r="22" spans="1:10" ht="12" customHeight="1" x14ac:dyDescent="0.2">
      <c r="A22" s="2" t="str">
        <f>"Oct "&amp;RIGHT(A6,4)</f>
        <v>Oct 2024</v>
      </c>
      <c r="B22" s="11" t="s">
        <v>413</v>
      </c>
      <c r="C22" s="11" t="s">
        <v>413</v>
      </c>
      <c r="D22" s="11" t="s">
        <v>413</v>
      </c>
      <c r="E22" s="11" t="s">
        <v>413</v>
      </c>
      <c r="F22" s="11" t="s">
        <v>413</v>
      </c>
      <c r="G22" s="11" t="s">
        <v>413</v>
      </c>
      <c r="H22" s="11" t="s">
        <v>413</v>
      </c>
      <c r="I22" s="11" t="s">
        <v>413</v>
      </c>
      <c r="J22" s="11" t="s">
        <v>413</v>
      </c>
    </row>
    <row r="23" spans="1:10" ht="12" customHeight="1" x14ac:dyDescent="0.2">
      <c r="A23" s="2" t="str">
        <f>"Nov "&amp;RIGHT(A6,4)</f>
        <v>Nov 2024</v>
      </c>
      <c r="B23" s="11" t="s">
        <v>413</v>
      </c>
      <c r="C23" s="11" t="s">
        <v>413</v>
      </c>
      <c r="D23" s="11" t="s">
        <v>413</v>
      </c>
      <c r="E23" s="11" t="s">
        <v>413</v>
      </c>
      <c r="F23" s="11" t="s">
        <v>413</v>
      </c>
      <c r="G23" s="11" t="s">
        <v>413</v>
      </c>
      <c r="H23" s="11" t="s">
        <v>413</v>
      </c>
      <c r="I23" s="11" t="s">
        <v>413</v>
      </c>
      <c r="J23" s="11" t="s">
        <v>413</v>
      </c>
    </row>
    <row r="24" spans="1:10" ht="12" customHeight="1" x14ac:dyDescent="0.2">
      <c r="A24" s="2" t="str">
        <f>"Dec "&amp;RIGHT(A6,4)</f>
        <v>Dec 2024</v>
      </c>
      <c r="B24" s="11">
        <v>487</v>
      </c>
      <c r="C24" s="11">
        <v>67446</v>
      </c>
      <c r="D24" s="11">
        <v>593536</v>
      </c>
      <c r="E24" s="11">
        <v>17454</v>
      </c>
      <c r="F24" s="11">
        <v>69451</v>
      </c>
      <c r="G24" s="11">
        <v>4520876</v>
      </c>
      <c r="H24" s="11">
        <v>17941</v>
      </c>
      <c r="I24" s="11">
        <v>136897</v>
      </c>
      <c r="J24" s="11">
        <v>5114412</v>
      </c>
    </row>
    <row r="25" spans="1:10" ht="12" customHeight="1" x14ac:dyDescent="0.2">
      <c r="A25" s="2" t="str">
        <f>"Jan "&amp;RIGHT(A6,4)+1</f>
        <v>Jan 2025</v>
      </c>
      <c r="B25" s="11" t="s">
        <v>413</v>
      </c>
      <c r="C25" s="11" t="s">
        <v>413</v>
      </c>
      <c r="D25" s="11" t="s">
        <v>413</v>
      </c>
      <c r="E25" s="11" t="s">
        <v>413</v>
      </c>
      <c r="F25" s="11" t="s">
        <v>413</v>
      </c>
      <c r="G25" s="11" t="s">
        <v>413</v>
      </c>
      <c r="H25" s="11" t="s">
        <v>413</v>
      </c>
      <c r="I25" s="11" t="s">
        <v>413</v>
      </c>
      <c r="J25" s="11" t="s">
        <v>413</v>
      </c>
    </row>
    <row r="26" spans="1:10" ht="12" customHeight="1" x14ac:dyDescent="0.2">
      <c r="A26" s="2" t="str">
        <f>"Feb "&amp;RIGHT(A6,4)+1</f>
        <v>Feb 2025</v>
      </c>
      <c r="B26" s="11" t="s">
        <v>413</v>
      </c>
      <c r="C26" s="11" t="s">
        <v>413</v>
      </c>
      <c r="D26" s="11" t="s">
        <v>413</v>
      </c>
      <c r="E26" s="11" t="s">
        <v>413</v>
      </c>
      <c r="F26" s="11" t="s">
        <v>413</v>
      </c>
      <c r="G26" s="11" t="s">
        <v>413</v>
      </c>
      <c r="H26" s="11" t="s">
        <v>413</v>
      </c>
      <c r="I26" s="11" t="s">
        <v>413</v>
      </c>
      <c r="J26" s="11" t="s">
        <v>413</v>
      </c>
    </row>
    <row r="27" spans="1:10" ht="12" customHeight="1" x14ac:dyDescent="0.2">
      <c r="A27" s="2" t="str">
        <f>"Mar "&amp;RIGHT(A6,4)+1</f>
        <v>Mar 2025</v>
      </c>
      <c r="B27" s="11">
        <v>483</v>
      </c>
      <c r="C27" s="11">
        <v>67652</v>
      </c>
      <c r="D27" s="11">
        <v>691553</v>
      </c>
      <c r="E27" s="11">
        <v>17550</v>
      </c>
      <c r="F27" s="11">
        <v>71022</v>
      </c>
      <c r="G27" s="11">
        <v>4810704</v>
      </c>
      <c r="H27" s="11">
        <v>18033</v>
      </c>
      <c r="I27" s="11">
        <v>138674</v>
      </c>
      <c r="J27" s="11">
        <v>5502257</v>
      </c>
    </row>
    <row r="28" spans="1:10" ht="12" customHeight="1" x14ac:dyDescent="0.2">
      <c r="A28" s="2" t="str">
        <f>"Apr "&amp;RIGHT(A6,4)+1</f>
        <v>Apr 2025</v>
      </c>
      <c r="B28" s="11" t="s">
        <v>413</v>
      </c>
      <c r="C28" s="11" t="s">
        <v>413</v>
      </c>
      <c r="D28" s="11" t="s">
        <v>413</v>
      </c>
      <c r="E28" s="11" t="s">
        <v>413</v>
      </c>
      <c r="F28" s="11" t="s">
        <v>413</v>
      </c>
      <c r="G28" s="11" t="s">
        <v>413</v>
      </c>
      <c r="H28" s="11" t="s">
        <v>413</v>
      </c>
      <c r="I28" s="11" t="s">
        <v>413</v>
      </c>
      <c r="J28" s="11" t="s">
        <v>413</v>
      </c>
    </row>
    <row r="29" spans="1:10" ht="12" customHeight="1" x14ac:dyDescent="0.2">
      <c r="A29" s="2" t="str">
        <f>"May "&amp;RIGHT(A6,4)+1</f>
        <v>May 2025</v>
      </c>
      <c r="B29" s="11" t="s">
        <v>413</v>
      </c>
      <c r="C29" s="11" t="s">
        <v>413</v>
      </c>
      <c r="D29" s="11" t="s">
        <v>413</v>
      </c>
      <c r="E29" s="11" t="s">
        <v>413</v>
      </c>
      <c r="F29" s="11" t="s">
        <v>413</v>
      </c>
      <c r="G29" s="11" t="s">
        <v>413</v>
      </c>
      <c r="H29" s="11" t="s">
        <v>413</v>
      </c>
      <c r="I29" s="11" t="s">
        <v>413</v>
      </c>
      <c r="J29" s="11" t="s">
        <v>413</v>
      </c>
    </row>
    <row r="30" spans="1:10" ht="12" customHeight="1" x14ac:dyDescent="0.2">
      <c r="A30" s="2" t="str">
        <f>"Jun "&amp;RIGHT(A6,4)+1</f>
        <v>Jun 2025</v>
      </c>
      <c r="B30" s="11">
        <v>440</v>
      </c>
      <c r="C30" s="11">
        <v>63358</v>
      </c>
      <c r="D30" s="11">
        <v>585045</v>
      </c>
      <c r="E30" s="11">
        <v>14547</v>
      </c>
      <c r="F30" s="11">
        <v>45388</v>
      </c>
      <c r="G30" s="11">
        <v>2239741</v>
      </c>
      <c r="H30" s="11">
        <v>14987</v>
      </c>
      <c r="I30" s="11">
        <v>108746</v>
      </c>
      <c r="J30" s="11">
        <v>2824786</v>
      </c>
    </row>
    <row r="31" spans="1:10" ht="12" customHeight="1" x14ac:dyDescent="0.2">
      <c r="A31" s="2" t="str">
        <f>"Jul "&amp;RIGHT(A6,4)+1</f>
        <v>Jul 2025</v>
      </c>
      <c r="B31" s="11" t="s">
        <v>413</v>
      </c>
      <c r="C31" s="11" t="s">
        <v>413</v>
      </c>
      <c r="D31" s="11" t="s">
        <v>413</v>
      </c>
      <c r="E31" s="11" t="s">
        <v>413</v>
      </c>
      <c r="F31" s="11" t="s">
        <v>413</v>
      </c>
      <c r="G31" s="11" t="s">
        <v>413</v>
      </c>
      <c r="H31" s="11" t="s">
        <v>413</v>
      </c>
      <c r="I31" s="11" t="s">
        <v>413</v>
      </c>
      <c r="J31" s="11" t="s">
        <v>413</v>
      </c>
    </row>
    <row r="32" spans="1:10" ht="12" customHeight="1" x14ac:dyDescent="0.2">
      <c r="A32" s="2" t="str">
        <f>"Aug "&amp;RIGHT(A6,4)+1</f>
        <v>Aug 2025</v>
      </c>
      <c r="B32" s="11" t="s">
        <v>413</v>
      </c>
      <c r="C32" s="11" t="s">
        <v>413</v>
      </c>
      <c r="D32" s="11" t="s">
        <v>413</v>
      </c>
      <c r="E32" s="11" t="s">
        <v>413</v>
      </c>
      <c r="F32" s="11" t="s">
        <v>413</v>
      </c>
      <c r="G32" s="11" t="s">
        <v>413</v>
      </c>
      <c r="H32" s="11" t="s">
        <v>413</v>
      </c>
      <c r="I32" s="11" t="s">
        <v>413</v>
      </c>
      <c r="J32" s="11" t="s">
        <v>413</v>
      </c>
    </row>
    <row r="33" spans="1:10" ht="12" customHeight="1" x14ac:dyDescent="0.2">
      <c r="A33" s="2" t="str">
        <f>"Sep "&amp;RIGHT(A6,4)+1</f>
        <v>Sep 2025</v>
      </c>
      <c r="B33" s="11" t="s">
        <v>413</v>
      </c>
      <c r="C33" s="11" t="s">
        <v>413</v>
      </c>
      <c r="D33" s="11" t="s">
        <v>413</v>
      </c>
      <c r="E33" s="11" t="s">
        <v>413</v>
      </c>
      <c r="F33" s="11" t="s">
        <v>413</v>
      </c>
      <c r="G33" s="11" t="s">
        <v>413</v>
      </c>
      <c r="H33" s="11" t="s">
        <v>413</v>
      </c>
      <c r="I33" s="11" t="s">
        <v>413</v>
      </c>
      <c r="J33" s="11" t="s">
        <v>413</v>
      </c>
    </row>
    <row r="34" spans="1:10" ht="12" customHeight="1" x14ac:dyDescent="0.2">
      <c r="A34" s="12" t="s">
        <v>55</v>
      </c>
      <c r="B34" s="13">
        <v>470</v>
      </c>
      <c r="C34" s="13">
        <v>66152</v>
      </c>
      <c r="D34" s="13">
        <v>623378</v>
      </c>
      <c r="E34" s="13">
        <v>16517</v>
      </c>
      <c r="F34" s="13">
        <v>61953.666700000002</v>
      </c>
      <c r="G34" s="13">
        <v>3857107</v>
      </c>
      <c r="H34" s="13">
        <v>16987</v>
      </c>
      <c r="I34" s="13">
        <v>128105.6667</v>
      </c>
      <c r="J34" s="13">
        <v>4480485</v>
      </c>
    </row>
    <row r="35" spans="1:10" ht="12" customHeight="1" x14ac:dyDescent="0.2">
      <c r="A35" s="14" t="str">
        <f>"Total "&amp;MID(A20,7,LEN(A20)-13)&amp;" Months"</f>
        <v>Total 9 Months</v>
      </c>
      <c r="B35" s="15">
        <v>470</v>
      </c>
      <c r="C35" s="15">
        <v>66152</v>
      </c>
      <c r="D35" s="15">
        <v>623378</v>
      </c>
      <c r="E35" s="15">
        <v>16517</v>
      </c>
      <c r="F35" s="15">
        <v>61953.666700000002</v>
      </c>
      <c r="G35" s="15">
        <v>3857107</v>
      </c>
      <c r="H35" s="15">
        <v>16987</v>
      </c>
      <c r="I35" s="15">
        <v>128105.6667</v>
      </c>
      <c r="J35" s="15">
        <v>4480485</v>
      </c>
    </row>
    <row r="36" spans="1:10" ht="12" customHeight="1" x14ac:dyDescent="0.2">
      <c r="A36" s="83"/>
      <c r="B36" s="83"/>
      <c r="C36" s="83"/>
      <c r="D36" s="83"/>
      <c r="E36" s="83"/>
      <c r="F36" s="83"/>
      <c r="G36" s="83"/>
      <c r="H36" s="83"/>
      <c r="I36" s="83"/>
      <c r="J36" s="83"/>
    </row>
    <row r="37" spans="1:10" ht="99.95" customHeight="1" x14ac:dyDescent="0.2">
      <c r="A37" s="85" t="s">
        <v>98</v>
      </c>
      <c r="B37" s="85"/>
      <c r="C37" s="85"/>
      <c r="D37" s="85"/>
      <c r="E37" s="85"/>
      <c r="F37" s="85"/>
      <c r="G37" s="85"/>
      <c r="H37" s="85"/>
      <c r="I37" s="85"/>
      <c r="J37" s="85"/>
    </row>
  </sheetData>
  <mergeCells count="9">
    <mergeCell ref="B5:J5"/>
    <mergeCell ref="A36:J36"/>
    <mergeCell ref="A37:J37"/>
    <mergeCell ref="A1:I1"/>
    <mergeCell ref="A2:I2"/>
    <mergeCell ref="A3:A4"/>
    <mergeCell ref="B3:D3"/>
    <mergeCell ref="E3:G3"/>
    <mergeCell ref="H3:J3"/>
  </mergeCells>
  <phoneticPr fontId="0" type="noConversion"/>
  <pageMargins left="0.75" right="0.5" top="0.75" bottom="0.5" header="0.5" footer="0.25"/>
  <pageSetup orientation="landscape"/>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J37"/>
  <sheetViews>
    <sheetView showGridLines="0" workbookViewId="0">
      <selection activeCell="A2" sqref="A2:I2"/>
    </sheetView>
  </sheetViews>
  <sheetFormatPr defaultRowHeight="12.75" x14ac:dyDescent="0.2"/>
  <cols>
    <col min="1" max="10" width="11.42578125" customWidth="1"/>
  </cols>
  <sheetData>
    <row r="1" spans="1:10" ht="12" customHeight="1" x14ac:dyDescent="0.2">
      <c r="A1" s="90" t="s">
        <v>432</v>
      </c>
      <c r="B1" s="90"/>
      <c r="C1" s="90"/>
      <c r="D1" s="90"/>
      <c r="E1" s="90"/>
      <c r="F1" s="90"/>
      <c r="G1" s="90"/>
      <c r="H1" s="90"/>
      <c r="I1" s="90"/>
      <c r="J1" s="134">
        <v>45912</v>
      </c>
    </row>
    <row r="2" spans="1:10" ht="12" customHeight="1" x14ac:dyDescent="0.2">
      <c r="A2" s="92" t="s">
        <v>206</v>
      </c>
      <c r="B2" s="92"/>
      <c r="C2" s="92"/>
      <c r="D2" s="92"/>
      <c r="E2" s="92"/>
      <c r="F2" s="92"/>
      <c r="G2" s="92"/>
      <c r="H2" s="92"/>
      <c r="I2" s="92"/>
      <c r="J2" s="1"/>
    </row>
    <row r="3" spans="1:10" ht="24" customHeight="1" x14ac:dyDescent="0.2">
      <c r="A3" s="94" t="s">
        <v>50</v>
      </c>
      <c r="B3" s="89" t="s">
        <v>205</v>
      </c>
      <c r="C3" s="89"/>
      <c r="D3" s="87"/>
      <c r="E3" s="89" t="s">
        <v>207</v>
      </c>
      <c r="F3" s="89"/>
      <c r="G3" s="87"/>
      <c r="H3" s="89" t="s">
        <v>208</v>
      </c>
      <c r="I3" s="89"/>
      <c r="J3" s="89"/>
    </row>
    <row r="4" spans="1:10" ht="24" customHeight="1" x14ac:dyDescent="0.2">
      <c r="A4" s="95"/>
      <c r="B4" s="10" t="s">
        <v>97</v>
      </c>
      <c r="C4" s="10" t="s">
        <v>95</v>
      </c>
      <c r="D4" s="10" t="s">
        <v>96</v>
      </c>
      <c r="E4" s="10" t="s">
        <v>97</v>
      </c>
      <c r="F4" s="10" t="s">
        <v>95</v>
      </c>
      <c r="G4" s="10" t="s">
        <v>96</v>
      </c>
      <c r="H4" s="10" t="s">
        <v>97</v>
      </c>
      <c r="I4" s="10" t="s">
        <v>95</v>
      </c>
      <c r="J4" s="9" t="s">
        <v>96</v>
      </c>
    </row>
    <row r="5" spans="1:10" ht="12" customHeight="1" x14ac:dyDescent="0.2">
      <c r="A5" s="1"/>
      <c r="B5" s="83" t="str">
        <f>REPT("-",101)&amp;" Number "&amp;REPT("-",101)</f>
        <v>----------------------------------------------------------------------------------------------------- Number -----------------------------------------------------------------------------------------------------</v>
      </c>
      <c r="C5" s="83"/>
      <c r="D5" s="83"/>
      <c r="E5" s="83"/>
      <c r="F5" s="83"/>
      <c r="G5" s="83"/>
      <c r="H5" s="83"/>
      <c r="I5" s="83"/>
      <c r="J5" s="83"/>
    </row>
    <row r="6" spans="1:10" ht="12" customHeight="1" x14ac:dyDescent="0.2">
      <c r="A6" s="3" t="s">
        <v>414</v>
      </c>
    </row>
    <row r="7" spans="1:10" ht="12" customHeight="1" x14ac:dyDescent="0.2">
      <c r="A7" s="2" t="str">
        <f>"Oct "&amp;RIGHT(A6,4)-1</f>
        <v>Oct 2023</v>
      </c>
      <c r="B7" s="11">
        <v>7445</v>
      </c>
      <c r="C7" s="11">
        <v>15886</v>
      </c>
      <c r="D7" s="11">
        <v>771076</v>
      </c>
      <c r="E7" s="11">
        <v>830</v>
      </c>
      <c r="F7" s="11">
        <v>2001</v>
      </c>
      <c r="G7" s="11">
        <v>65503</v>
      </c>
      <c r="H7" s="11">
        <v>1685</v>
      </c>
      <c r="I7" s="11">
        <v>10466</v>
      </c>
      <c r="J7" s="11">
        <v>324122</v>
      </c>
    </row>
    <row r="8" spans="1:10" ht="12" customHeight="1" x14ac:dyDescent="0.2">
      <c r="A8" s="2" t="str">
        <f>"Nov "&amp;RIGHT(A6,4)-1</f>
        <v>Nov 2023</v>
      </c>
      <c r="B8" s="11" t="s">
        <v>413</v>
      </c>
      <c r="C8" s="11" t="s">
        <v>413</v>
      </c>
      <c r="D8" s="11" t="s">
        <v>413</v>
      </c>
      <c r="E8" s="11" t="s">
        <v>413</v>
      </c>
      <c r="F8" s="11" t="s">
        <v>413</v>
      </c>
      <c r="G8" s="11" t="s">
        <v>413</v>
      </c>
      <c r="H8" s="11" t="s">
        <v>413</v>
      </c>
      <c r="I8" s="11" t="s">
        <v>413</v>
      </c>
      <c r="J8" s="11" t="s">
        <v>413</v>
      </c>
    </row>
    <row r="9" spans="1:10" ht="12" customHeight="1" x14ac:dyDescent="0.2">
      <c r="A9" s="2" t="str">
        <f>"Dec "&amp;RIGHT(A6,4)-1</f>
        <v>Dec 2023</v>
      </c>
      <c r="B9" s="11" t="s">
        <v>413</v>
      </c>
      <c r="C9" s="11" t="s">
        <v>413</v>
      </c>
      <c r="D9" s="11" t="s">
        <v>413</v>
      </c>
      <c r="E9" s="11" t="s">
        <v>413</v>
      </c>
      <c r="F9" s="11" t="s">
        <v>413</v>
      </c>
      <c r="G9" s="11" t="s">
        <v>413</v>
      </c>
      <c r="H9" s="11" t="s">
        <v>413</v>
      </c>
      <c r="I9" s="11" t="s">
        <v>413</v>
      </c>
      <c r="J9" s="11" t="s">
        <v>413</v>
      </c>
    </row>
    <row r="10" spans="1:10" ht="12" customHeight="1" x14ac:dyDescent="0.2">
      <c r="A10" s="2" t="str">
        <f>"Jan "&amp;RIGHT(A6,4)</f>
        <v>Jan 2024</v>
      </c>
      <c r="B10" s="11" t="s">
        <v>413</v>
      </c>
      <c r="C10" s="11" t="s">
        <v>413</v>
      </c>
      <c r="D10" s="11" t="s">
        <v>413</v>
      </c>
      <c r="E10" s="11" t="s">
        <v>413</v>
      </c>
      <c r="F10" s="11" t="s">
        <v>413</v>
      </c>
      <c r="G10" s="11" t="s">
        <v>413</v>
      </c>
      <c r="H10" s="11" t="s">
        <v>413</v>
      </c>
      <c r="I10" s="11" t="s">
        <v>413</v>
      </c>
      <c r="J10" s="11" t="s">
        <v>413</v>
      </c>
    </row>
    <row r="11" spans="1:10" ht="12" customHeight="1" x14ac:dyDescent="0.2">
      <c r="A11" s="2" t="str">
        <f>"Feb "&amp;RIGHT(A6,4)</f>
        <v>Feb 2024</v>
      </c>
      <c r="B11" s="11" t="s">
        <v>413</v>
      </c>
      <c r="C11" s="11" t="s">
        <v>413</v>
      </c>
      <c r="D11" s="11" t="s">
        <v>413</v>
      </c>
      <c r="E11" s="11" t="s">
        <v>413</v>
      </c>
      <c r="F11" s="11" t="s">
        <v>413</v>
      </c>
      <c r="G11" s="11" t="s">
        <v>413</v>
      </c>
      <c r="H11" s="11" t="s">
        <v>413</v>
      </c>
      <c r="I11" s="11" t="s">
        <v>413</v>
      </c>
      <c r="J11" s="11" t="s">
        <v>413</v>
      </c>
    </row>
    <row r="12" spans="1:10" ht="12" customHeight="1" x14ac:dyDescent="0.2">
      <c r="A12" s="2" t="str">
        <f>"Mar "&amp;RIGHT(A6,4)</f>
        <v>Mar 2024</v>
      </c>
      <c r="B12" s="11">
        <v>7400</v>
      </c>
      <c r="C12" s="11">
        <v>16222</v>
      </c>
      <c r="D12" s="11">
        <v>815218</v>
      </c>
      <c r="E12" s="11">
        <v>841</v>
      </c>
      <c r="F12" s="11">
        <v>2066</v>
      </c>
      <c r="G12" s="11">
        <v>64982</v>
      </c>
      <c r="H12" s="11">
        <v>1690</v>
      </c>
      <c r="I12" s="11">
        <v>10380</v>
      </c>
      <c r="J12" s="11">
        <v>353456</v>
      </c>
    </row>
    <row r="13" spans="1:10" ht="12" customHeight="1" x14ac:dyDescent="0.2">
      <c r="A13" s="2" t="str">
        <f>"Apr "&amp;RIGHT(A6,4)</f>
        <v>Apr 2024</v>
      </c>
      <c r="B13" s="11" t="s">
        <v>413</v>
      </c>
      <c r="C13" s="11" t="s">
        <v>413</v>
      </c>
      <c r="D13" s="11" t="s">
        <v>413</v>
      </c>
      <c r="E13" s="11" t="s">
        <v>413</v>
      </c>
      <c r="F13" s="11" t="s">
        <v>413</v>
      </c>
      <c r="G13" s="11" t="s">
        <v>413</v>
      </c>
      <c r="H13" s="11" t="s">
        <v>413</v>
      </c>
      <c r="I13" s="11" t="s">
        <v>413</v>
      </c>
      <c r="J13" s="11" t="s">
        <v>413</v>
      </c>
    </row>
    <row r="14" spans="1:10" ht="12" customHeight="1" x14ac:dyDescent="0.2">
      <c r="A14" s="2" t="str">
        <f>"May "&amp;RIGHT(A6,4)</f>
        <v>May 2024</v>
      </c>
      <c r="B14" s="11" t="s">
        <v>413</v>
      </c>
      <c r="C14" s="11" t="s">
        <v>413</v>
      </c>
      <c r="D14" s="11" t="s">
        <v>413</v>
      </c>
      <c r="E14" s="11" t="s">
        <v>413</v>
      </c>
      <c r="F14" s="11" t="s">
        <v>413</v>
      </c>
      <c r="G14" s="11" t="s">
        <v>413</v>
      </c>
      <c r="H14" s="11" t="s">
        <v>413</v>
      </c>
      <c r="I14" s="11" t="s">
        <v>413</v>
      </c>
      <c r="J14" s="11" t="s">
        <v>413</v>
      </c>
    </row>
    <row r="15" spans="1:10" ht="12" customHeight="1" x14ac:dyDescent="0.2">
      <c r="A15" s="2" t="str">
        <f>"Jun "&amp;RIGHT(A6,4)</f>
        <v>Jun 2024</v>
      </c>
      <c r="B15" s="11" t="s">
        <v>413</v>
      </c>
      <c r="C15" s="11" t="s">
        <v>413</v>
      </c>
      <c r="D15" s="11" t="s">
        <v>413</v>
      </c>
      <c r="E15" s="11" t="s">
        <v>413</v>
      </c>
      <c r="F15" s="11" t="s">
        <v>413</v>
      </c>
      <c r="G15" s="11" t="s">
        <v>413</v>
      </c>
      <c r="H15" s="11" t="s">
        <v>413</v>
      </c>
      <c r="I15" s="11" t="s">
        <v>413</v>
      </c>
      <c r="J15" s="11" t="s">
        <v>413</v>
      </c>
    </row>
    <row r="16" spans="1:10" ht="12" customHeight="1" x14ac:dyDescent="0.2">
      <c r="A16" s="2" t="str">
        <f>"Jul "&amp;RIGHT(A6,4)</f>
        <v>Jul 2024</v>
      </c>
      <c r="B16" s="11" t="s">
        <v>413</v>
      </c>
      <c r="C16" s="11" t="s">
        <v>413</v>
      </c>
      <c r="D16" s="11" t="s">
        <v>413</v>
      </c>
      <c r="E16" s="11" t="s">
        <v>413</v>
      </c>
      <c r="F16" s="11" t="s">
        <v>413</v>
      </c>
      <c r="G16" s="11" t="s">
        <v>413</v>
      </c>
      <c r="H16" s="11" t="s">
        <v>413</v>
      </c>
      <c r="I16" s="11" t="s">
        <v>413</v>
      </c>
      <c r="J16" s="11" t="s">
        <v>413</v>
      </c>
    </row>
    <row r="17" spans="1:10" ht="12" customHeight="1" x14ac:dyDescent="0.2">
      <c r="A17" s="2" t="str">
        <f>"Aug "&amp;RIGHT(A6,4)</f>
        <v>Aug 2024</v>
      </c>
      <c r="B17" s="11" t="s">
        <v>413</v>
      </c>
      <c r="C17" s="11" t="s">
        <v>413</v>
      </c>
      <c r="D17" s="11" t="s">
        <v>413</v>
      </c>
      <c r="E17" s="11" t="s">
        <v>413</v>
      </c>
      <c r="F17" s="11" t="s">
        <v>413</v>
      </c>
      <c r="G17" s="11" t="s">
        <v>413</v>
      </c>
      <c r="H17" s="11" t="s">
        <v>413</v>
      </c>
      <c r="I17" s="11" t="s">
        <v>413</v>
      </c>
      <c r="J17" s="11" t="s">
        <v>413</v>
      </c>
    </row>
    <row r="18" spans="1:10" ht="12" customHeight="1" x14ac:dyDescent="0.2">
      <c r="A18" s="2" t="str">
        <f>"Sep "&amp;RIGHT(A6,4)</f>
        <v>Sep 2024</v>
      </c>
      <c r="B18" s="11" t="s">
        <v>413</v>
      </c>
      <c r="C18" s="11" t="s">
        <v>413</v>
      </c>
      <c r="D18" s="11" t="s">
        <v>413</v>
      </c>
      <c r="E18" s="11" t="s">
        <v>413</v>
      </c>
      <c r="F18" s="11" t="s">
        <v>413</v>
      </c>
      <c r="G18" s="11" t="s">
        <v>413</v>
      </c>
      <c r="H18" s="11" t="s">
        <v>413</v>
      </c>
      <c r="I18" s="11" t="s">
        <v>413</v>
      </c>
      <c r="J18" s="11" t="s">
        <v>413</v>
      </c>
    </row>
    <row r="19" spans="1:10" ht="12" customHeight="1" x14ac:dyDescent="0.2">
      <c r="A19" s="12" t="s">
        <v>55</v>
      </c>
      <c r="B19" s="13">
        <v>7422.5</v>
      </c>
      <c r="C19" s="13">
        <v>16054</v>
      </c>
      <c r="D19" s="13">
        <v>793147</v>
      </c>
      <c r="E19" s="13">
        <v>835.5</v>
      </c>
      <c r="F19" s="13">
        <v>2033.5</v>
      </c>
      <c r="G19" s="13">
        <v>65242.5</v>
      </c>
      <c r="H19" s="13">
        <v>1687.5</v>
      </c>
      <c r="I19" s="13">
        <v>10423</v>
      </c>
      <c r="J19" s="13">
        <v>338789</v>
      </c>
    </row>
    <row r="20" spans="1:10" ht="12" customHeight="1" x14ac:dyDescent="0.2">
      <c r="A20" s="14" t="s">
        <v>415</v>
      </c>
      <c r="B20" s="15">
        <v>7422.5</v>
      </c>
      <c r="C20" s="15">
        <v>16054</v>
      </c>
      <c r="D20" s="15">
        <v>793147</v>
      </c>
      <c r="E20" s="15">
        <v>835.5</v>
      </c>
      <c r="F20" s="15">
        <v>2033.5</v>
      </c>
      <c r="G20" s="15">
        <v>65242.5</v>
      </c>
      <c r="H20" s="15">
        <v>1687.5</v>
      </c>
      <c r="I20" s="15">
        <v>10423</v>
      </c>
      <c r="J20" s="15">
        <v>338789</v>
      </c>
    </row>
    <row r="21" spans="1:10" ht="12" customHeight="1" x14ac:dyDescent="0.2">
      <c r="A21" s="3" t="str">
        <f>"FY "&amp;RIGHT(A6,4)+1</f>
        <v>FY 2025</v>
      </c>
    </row>
    <row r="22" spans="1:10" ht="12" customHeight="1" x14ac:dyDescent="0.2">
      <c r="A22" s="2" t="str">
        <f>"Oct "&amp;RIGHT(A6,4)</f>
        <v>Oct 2024</v>
      </c>
      <c r="B22" s="11">
        <v>7431</v>
      </c>
      <c r="C22" s="11">
        <v>15766</v>
      </c>
      <c r="D22" s="11">
        <v>781685</v>
      </c>
      <c r="E22" s="11">
        <v>976</v>
      </c>
      <c r="F22" s="11">
        <v>2173</v>
      </c>
      <c r="G22" s="11">
        <v>76427</v>
      </c>
      <c r="H22" s="11">
        <v>1648</v>
      </c>
      <c r="I22" s="11">
        <v>9834</v>
      </c>
      <c r="J22" s="11">
        <v>315064</v>
      </c>
    </row>
    <row r="23" spans="1:10" ht="12" customHeight="1" x14ac:dyDescent="0.2">
      <c r="A23" s="2" t="str">
        <f>"Nov "&amp;RIGHT(A6,4)</f>
        <v>Nov 2024</v>
      </c>
      <c r="B23" s="11" t="s">
        <v>413</v>
      </c>
      <c r="C23" s="11" t="s">
        <v>413</v>
      </c>
      <c r="D23" s="11" t="s">
        <v>413</v>
      </c>
      <c r="E23" s="11" t="s">
        <v>413</v>
      </c>
      <c r="F23" s="11" t="s">
        <v>413</v>
      </c>
      <c r="G23" s="11" t="s">
        <v>413</v>
      </c>
      <c r="H23" s="11" t="s">
        <v>413</v>
      </c>
      <c r="I23" s="11" t="s">
        <v>413</v>
      </c>
      <c r="J23" s="11" t="s">
        <v>413</v>
      </c>
    </row>
    <row r="24" spans="1:10" ht="12" customHeight="1" x14ac:dyDescent="0.2">
      <c r="A24" s="2" t="str">
        <f>"Dec "&amp;RIGHT(A6,4)</f>
        <v>Dec 2024</v>
      </c>
      <c r="B24" s="11" t="s">
        <v>413</v>
      </c>
      <c r="C24" s="11" t="s">
        <v>413</v>
      </c>
      <c r="D24" s="11" t="s">
        <v>413</v>
      </c>
      <c r="E24" s="11" t="s">
        <v>413</v>
      </c>
      <c r="F24" s="11" t="s">
        <v>413</v>
      </c>
      <c r="G24" s="11" t="s">
        <v>413</v>
      </c>
      <c r="H24" s="11" t="s">
        <v>413</v>
      </c>
      <c r="I24" s="11" t="s">
        <v>413</v>
      </c>
      <c r="J24" s="11" t="s">
        <v>413</v>
      </c>
    </row>
    <row r="25" spans="1:10" ht="12" customHeight="1" x14ac:dyDescent="0.2">
      <c r="A25" s="2" t="str">
        <f>"Jan "&amp;RIGHT(A6,4)+1</f>
        <v>Jan 2025</v>
      </c>
      <c r="B25" s="11" t="s">
        <v>413</v>
      </c>
      <c r="C25" s="11" t="s">
        <v>413</v>
      </c>
      <c r="D25" s="11" t="s">
        <v>413</v>
      </c>
      <c r="E25" s="11" t="s">
        <v>413</v>
      </c>
      <c r="F25" s="11" t="s">
        <v>413</v>
      </c>
      <c r="G25" s="11" t="s">
        <v>413</v>
      </c>
      <c r="H25" s="11" t="s">
        <v>413</v>
      </c>
      <c r="I25" s="11" t="s">
        <v>413</v>
      </c>
      <c r="J25" s="11" t="s">
        <v>413</v>
      </c>
    </row>
    <row r="26" spans="1:10" ht="12" customHeight="1" x14ac:dyDescent="0.2">
      <c r="A26" s="2" t="str">
        <f>"Feb "&amp;RIGHT(A6,4)+1</f>
        <v>Feb 2025</v>
      </c>
      <c r="B26" s="11" t="s">
        <v>413</v>
      </c>
      <c r="C26" s="11" t="s">
        <v>413</v>
      </c>
      <c r="D26" s="11" t="s">
        <v>413</v>
      </c>
      <c r="E26" s="11" t="s">
        <v>413</v>
      </c>
      <c r="F26" s="11" t="s">
        <v>413</v>
      </c>
      <c r="G26" s="11" t="s">
        <v>413</v>
      </c>
      <c r="H26" s="11" t="s">
        <v>413</v>
      </c>
      <c r="I26" s="11" t="s">
        <v>413</v>
      </c>
      <c r="J26" s="11" t="s">
        <v>413</v>
      </c>
    </row>
    <row r="27" spans="1:10" ht="12" customHeight="1" x14ac:dyDescent="0.2">
      <c r="A27" s="2" t="str">
        <f>"Mar "&amp;RIGHT(A6,4)+1</f>
        <v>Mar 2025</v>
      </c>
      <c r="B27" s="11">
        <v>7642</v>
      </c>
      <c r="C27" s="11">
        <v>16326</v>
      </c>
      <c r="D27" s="11">
        <v>829624</v>
      </c>
      <c r="E27" s="11">
        <v>808</v>
      </c>
      <c r="F27" s="11">
        <v>2018</v>
      </c>
      <c r="G27" s="11">
        <v>64458</v>
      </c>
      <c r="H27" s="11">
        <v>1694</v>
      </c>
      <c r="I27" s="11">
        <v>10074</v>
      </c>
      <c r="J27" s="11">
        <v>330571</v>
      </c>
    </row>
    <row r="28" spans="1:10" ht="12" customHeight="1" x14ac:dyDescent="0.2">
      <c r="A28" s="2" t="str">
        <f>"Apr "&amp;RIGHT(A6,4)+1</f>
        <v>Apr 2025</v>
      </c>
      <c r="B28" s="11" t="s">
        <v>413</v>
      </c>
      <c r="C28" s="11" t="s">
        <v>413</v>
      </c>
      <c r="D28" s="11" t="s">
        <v>413</v>
      </c>
      <c r="E28" s="11" t="s">
        <v>413</v>
      </c>
      <c r="F28" s="11" t="s">
        <v>413</v>
      </c>
      <c r="G28" s="11" t="s">
        <v>413</v>
      </c>
      <c r="H28" s="11" t="s">
        <v>413</v>
      </c>
      <c r="I28" s="11" t="s">
        <v>413</v>
      </c>
      <c r="J28" s="11" t="s">
        <v>413</v>
      </c>
    </row>
    <row r="29" spans="1:10" ht="12" customHeight="1" x14ac:dyDescent="0.2">
      <c r="A29" s="2" t="str">
        <f>"May "&amp;RIGHT(A6,4)+1</f>
        <v>May 2025</v>
      </c>
      <c r="B29" s="11" t="s">
        <v>413</v>
      </c>
      <c r="C29" s="11" t="s">
        <v>413</v>
      </c>
      <c r="D29" s="11" t="s">
        <v>413</v>
      </c>
      <c r="E29" s="11" t="s">
        <v>413</v>
      </c>
      <c r="F29" s="11" t="s">
        <v>413</v>
      </c>
      <c r="G29" s="11" t="s">
        <v>413</v>
      </c>
      <c r="H29" s="11" t="s">
        <v>413</v>
      </c>
      <c r="I29" s="11" t="s">
        <v>413</v>
      </c>
      <c r="J29" s="11" t="s">
        <v>413</v>
      </c>
    </row>
    <row r="30" spans="1:10" ht="12" customHeight="1" x14ac:dyDescent="0.2">
      <c r="A30" s="2" t="str">
        <f>"Jun "&amp;RIGHT(A6,4)+1</f>
        <v>Jun 2025</v>
      </c>
      <c r="B30" s="11" t="s">
        <v>413</v>
      </c>
      <c r="C30" s="11" t="s">
        <v>413</v>
      </c>
      <c r="D30" s="11" t="s">
        <v>413</v>
      </c>
      <c r="E30" s="11" t="s">
        <v>413</v>
      </c>
      <c r="F30" s="11" t="s">
        <v>413</v>
      </c>
      <c r="G30" s="11" t="s">
        <v>413</v>
      </c>
      <c r="H30" s="11" t="s">
        <v>413</v>
      </c>
      <c r="I30" s="11" t="s">
        <v>413</v>
      </c>
      <c r="J30" s="11" t="s">
        <v>413</v>
      </c>
    </row>
    <row r="31" spans="1:10" ht="12" customHeight="1" x14ac:dyDescent="0.2">
      <c r="A31" s="2" t="str">
        <f>"Jul "&amp;RIGHT(A6,4)+1</f>
        <v>Jul 2025</v>
      </c>
      <c r="B31" s="11" t="s">
        <v>413</v>
      </c>
      <c r="C31" s="11" t="s">
        <v>413</v>
      </c>
      <c r="D31" s="11" t="s">
        <v>413</v>
      </c>
      <c r="E31" s="11" t="s">
        <v>413</v>
      </c>
      <c r="F31" s="11" t="s">
        <v>413</v>
      </c>
      <c r="G31" s="11" t="s">
        <v>413</v>
      </c>
      <c r="H31" s="11" t="s">
        <v>413</v>
      </c>
      <c r="I31" s="11" t="s">
        <v>413</v>
      </c>
      <c r="J31" s="11" t="s">
        <v>413</v>
      </c>
    </row>
    <row r="32" spans="1:10" ht="12" customHeight="1" x14ac:dyDescent="0.2">
      <c r="A32" s="2" t="str">
        <f>"Aug "&amp;RIGHT(A6,4)+1</f>
        <v>Aug 2025</v>
      </c>
      <c r="B32" s="11" t="s">
        <v>413</v>
      </c>
      <c r="C32" s="11" t="s">
        <v>413</v>
      </c>
      <c r="D32" s="11" t="s">
        <v>413</v>
      </c>
      <c r="E32" s="11" t="s">
        <v>413</v>
      </c>
      <c r="F32" s="11" t="s">
        <v>413</v>
      </c>
      <c r="G32" s="11" t="s">
        <v>413</v>
      </c>
      <c r="H32" s="11" t="s">
        <v>413</v>
      </c>
      <c r="I32" s="11" t="s">
        <v>413</v>
      </c>
      <c r="J32" s="11" t="s">
        <v>413</v>
      </c>
    </row>
    <row r="33" spans="1:10" ht="12" customHeight="1" x14ac:dyDescent="0.2">
      <c r="A33" s="2" t="str">
        <f>"Sep "&amp;RIGHT(A6,4)+1</f>
        <v>Sep 2025</v>
      </c>
      <c r="B33" s="11" t="s">
        <v>413</v>
      </c>
      <c r="C33" s="11" t="s">
        <v>413</v>
      </c>
      <c r="D33" s="11" t="s">
        <v>413</v>
      </c>
      <c r="E33" s="11" t="s">
        <v>413</v>
      </c>
      <c r="F33" s="11" t="s">
        <v>413</v>
      </c>
      <c r="G33" s="11" t="s">
        <v>413</v>
      </c>
      <c r="H33" s="11" t="s">
        <v>413</v>
      </c>
      <c r="I33" s="11" t="s">
        <v>413</v>
      </c>
      <c r="J33" s="11" t="s">
        <v>413</v>
      </c>
    </row>
    <row r="34" spans="1:10" ht="12" customHeight="1" x14ac:dyDescent="0.2">
      <c r="A34" s="12" t="s">
        <v>55</v>
      </c>
      <c r="B34" s="13">
        <v>7536.5</v>
      </c>
      <c r="C34" s="13">
        <v>16046</v>
      </c>
      <c r="D34" s="13">
        <v>805654.5</v>
      </c>
      <c r="E34" s="13">
        <v>892</v>
      </c>
      <c r="F34" s="13">
        <v>2095.5</v>
      </c>
      <c r="G34" s="13">
        <v>70442.5</v>
      </c>
      <c r="H34" s="13">
        <v>1671</v>
      </c>
      <c r="I34" s="13">
        <v>9954</v>
      </c>
      <c r="J34" s="13">
        <v>322817.5</v>
      </c>
    </row>
    <row r="35" spans="1:10" ht="12" customHeight="1" x14ac:dyDescent="0.2">
      <c r="A35" s="14" t="str">
        <f>"Total "&amp;MID(A20,7,LEN(A20)-13)&amp;" Months"</f>
        <v>Total 9 Months</v>
      </c>
      <c r="B35" s="15">
        <v>7536.5</v>
      </c>
      <c r="C35" s="15">
        <v>16046</v>
      </c>
      <c r="D35" s="15">
        <v>805654.5</v>
      </c>
      <c r="E35" s="15">
        <v>892</v>
      </c>
      <c r="F35" s="15">
        <v>2095.5</v>
      </c>
      <c r="G35" s="15">
        <v>70442.5</v>
      </c>
      <c r="H35" s="15">
        <v>1671</v>
      </c>
      <c r="I35" s="15">
        <v>9954</v>
      </c>
      <c r="J35" s="15">
        <v>322817.5</v>
      </c>
    </row>
    <row r="36" spans="1:10" ht="12" customHeight="1" x14ac:dyDescent="0.2">
      <c r="A36" s="83"/>
      <c r="B36" s="83"/>
      <c r="C36" s="83"/>
      <c r="D36" s="83"/>
      <c r="E36" s="83"/>
      <c r="F36" s="83"/>
      <c r="G36" s="83"/>
      <c r="H36" s="83"/>
      <c r="I36" s="83"/>
      <c r="J36" s="83"/>
    </row>
    <row r="37" spans="1:10" ht="69.95" customHeight="1" x14ac:dyDescent="0.2">
      <c r="A37" s="85" t="s">
        <v>99</v>
      </c>
      <c r="B37" s="85"/>
      <c r="C37" s="85"/>
      <c r="D37" s="85"/>
      <c r="E37" s="85"/>
      <c r="F37" s="85"/>
      <c r="G37" s="85"/>
      <c r="H37" s="85"/>
      <c r="I37" s="85"/>
      <c r="J37" s="85"/>
    </row>
  </sheetData>
  <mergeCells count="9">
    <mergeCell ref="B5:J5"/>
    <mergeCell ref="A36:J36"/>
    <mergeCell ref="A37:J37"/>
    <mergeCell ref="A1:I1"/>
    <mergeCell ref="A2:I2"/>
    <mergeCell ref="A3:A4"/>
    <mergeCell ref="B3:D3"/>
    <mergeCell ref="E3:G3"/>
    <mergeCell ref="H3:J3"/>
  </mergeCells>
  <phoneticPr fontId="0" type="noConversion"/>
  <pageMargins left="0.75" right="0.5" top="0.75" bottom="0.5" header="0.5" footer="0.25"/>
  <pageSetup orientation="landscape"/>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K35"/>
  <sheetViews>
    <sheetView showGridLines="0" workbookViewId="0">
      <selection sqref="A1:J1"/>
    </sheetView>
  </sheetViews>
  <sheetFormatPr defaultRowHeight="12.75" x14ac:dyDescent="0.2"/>
  <cols>
    <col min="1" max="1" width="12.85546875" customWidth="1"/>
    <col min="2" max="11" width="11.42578125" customWidth="1"/>
  </cols>
  <sheetData>
    <row r="1" spans="1:11" ht="12" customHeight="1" x14ac:dyDescent="0.2">
      <c r="A1" s="90" t="s">
        <v>432</v>
      </c>
      <c r="B1" s="90"/>
      <c r="C1" s="90"/>
      <c r="D1" s="90"/>
      <c r="E1" s="90"/>
      <c r="F1" s="90"/>
      <c r="G1" s="90"/>
      <c r="H1" s="90"/>
      <c r="I1" s="90"/>
      <c r="J1" s="90"/>
      <c r="K1" s="134">
        <v>45912</v>
      </c>
    </row>
    <row r="2" spans="1:11" ht="12" customHeight="1" x14ac:dyDescent="0.2">
      <c r="A2" s="92" t="s">
        <v>100</v>
      </c>
      <c r="B2" s="92"/>
      <c r="C2" s="92"/>
      <c r="D2" s="92"/>
      <c r="E2" s="92"/>
      <c r="F2" s="92"/>
      <c r="G2" s="92"/>
      <c r="H2" s="92"/>
      <c r="I2" s="92"/>
      <c r="J2" s="92"/>
      <c r="K2" s="1"/>
    </row>
    <row r="3" spans="1:11" ht="24" customHeight="1" x14ac:dyDescent="0.2">
      <c r="A3" s="94" t="s">
        <v>50</v>
      </c>
      <c r="B3" s="89" t="s">
        <v>101</v>
      </c>
      <c r="C3" s="89"/>
      <c r="D3" s="89"/>
      <c r="E3" s="89"/>
      <c r="F3" s="87"/>
      <c r="G3" s="89" t="s">
        <v>102</v>
      </c>
      <c r="H3" s="89"/>
      <c r="I3" s="89"/>
      <c r="J3" s="89"/>
      <c r="K3" s="89"/>
    </row>
    <row r="4" spans="1:11" ht="24" customHeight="1" x14ac:dyDescent="0.2">
      <c r="A4" s="95"/>
      <c r="B4" s="10" t="s">
        <v>103</v>
      </c>
      <c r="C4" s="10" t="s">
        <v>104</v>
      </c>
      <c r="D4" s="10" t="s">
        <v>105</v>
      </c>
      <c r="E4" s="10" t="s">
        <v>106</v>
      </c>
      <c r="F4" s="10" t="s">
        <v>55</v>
      </c>
      <c r="G4" s="10" t="s">
        <v>103</v>
      </c>
      <c r="H4" s="10" t="s">
        <v>104</v>
      </c>
      <c r="I4" s="10" t="s">
        <v>105</v>
      </c>
      <c r="J4" s="10" t="s">
        <v>106</v>
      </c>
      <c r="K4" s="9" t="s">
        <v>55</v>
      </c>
    </row>
    <row r="5" spans="1:11" ht="12" customHeight="1" x14ac:dyDescent="0.2">
      <c r="A5" s="1"/>
      <c r="B5" s="83" t="str">
        <f>REPT("-",112)&amp;" Number "&amp;REPT("-",112)</f>
        <v>---------------------------------------------------------------------------------------------------------------- Number ----------------------------------------------------------------------------------------------------------------</v>
      </c>
      <c r="C5" s="83"/>
      <c r="D5" s="83"/>
      <c r="E5" s="83"/>
      <c r="F5" s="83"/>
      <c r="G5" s="83"/>
      <c r="H5" s="83"/>
      <c r="I5" s="83"/>
      <c r="J5" s="83"/>
      <c r="K5" s="83"/>
    </row>
    <row r="6" spans="1:11" ht="12" customHeight="1" x14ac:dyDescent="0.2">
      <c r="A6" s="3" t="s">
        <v>414</v>
      </c>
    </row>
    <row r="7" spans="1:11" ht="12" customHeight="1" x14ac:dyDescent="0.2">
      <c r="A7" s="2" t="str">
        <f>"Oct "&amp;RIGHT(A6,4)-1</f>
        <v>Oct 2023</v>
      </c>
      <c r="B7" s="11">
        <v>6553579</v>
      </c>
      <c r="C7" s="11">
        <v>7349647</v>
      </c>
      <c r="D7" s="11">
        <v>3953408</v>
      </c>
      <c r="E7" s="11">
        <v>10384292</v>
      </c>
      <c r="F7" s="11">
        <v>28240926</v>
      </c>
      <c r="G7" s="11">
        <v>26682190</v>
      </c>
      <c r="H7" s="11">
        <v>30141122</v>
      </c>
      <c r="I7" s="11">
        <v>27541097</v>
      </c>
      <c r="J7" s="11">
        <v>41600805</v>
      </c>
      <c r="K7" s="11">
        <v>125965214</v>
      </c>
    </row>
    <row r="8" spans="1:11" ht="12" customHeight="1" x14ac:dyDescent="0.2">
      <c r="A8" s="2" t="str">
        <f>"Nov "&amp;RIGHT(A6,4)-1</f>
        <v>Nov 2023</v>
      </c>
      <c r="B8" s="11">
        <v>5995904</v>
      </c>
      <c r="C8" s="11">
        <v>6893629</v>
      </c>
      <c r="D8" s="11">
        <v>3630016</v>
      </c>
      <c r="E8" s="11">
        <v>9546836</v>
      </c>
      <c r="F8" s="11">
        <v>26066385</v>
      </c>
      <c r="G8" s="11">
        <v>24083206</v>
      </c>
      <c r="H8" s="11">
        <v>27328541</v>
      </c>
      <c r="I8" s="11">
        <v>23790387</v>
      </c>
      <c r="J8" s="11">
        <v>37420537</v>
      </c>
      <c r="K8" s="11">
        <v>112622671</v>
      </c>
    </row>
    <row r="9" spans="1:11" ht="12" customHeight="1" x14ac:dyDescent="0.2">
      <c r="A9" s="2" t="str">
        <f>"Dec "&amp;RIGHT(A6,4)-1</f>
        <v>Dec 2023</v>
      </c>
      <c r="B9" s="11">
        <v>5376569</v>
      </c>
      <c r="C9" s="11">
        <v>6498327</v>
      </c>
      <c r="D9" s="11">
        <v>3442567</v>
      </c>
      <c r="E9" s="11">
        <v>8760904</v>
      </c>
      <c r="F9" s="11">
        <v>24078367</v>
      </c>
      <c r="G9" s="11">
        <v>20832104</v>
      </c>
      <c r="H9" s="11">
        <v>24291260</v>
      </c>
      <c r="I9" s="11">
        <v>18762572</v>
      </c>
      <c r="J9" s="11">
        <v>32247131</v>
      </c>
      <c r="K9" s="11">
        <v>96133067</v>
      </c>
    </row>
    <row r="10" spans="1:11" ht="12" customHeight="1" x14ac:dyDescent="0.2">
      <c r="A10" s="2" t="str">
        <f>"Jan "&amp;RIGHT(A6,4)</f>
        <v>Jan 2024</v>
      </c>
      <c r="B10" s="11">
        <v>6306948</v>
      </c>
      <c r="C10" s="11">
        <v>7399700</v>
      </c>
      <c r="D10" s="11">
        <v>3776633</v>
      </c>
      <c r="E10" s="11">
        <v>10057499</v>
      </c>
      <c r="F10" s="11">
        <v>27540780</v>
      </c>
      <c r="G10" s="11">
        <v>24671025</v>
      </c>
      <c r="H10" s="11">
        <v>28737727</v>
      </c>
      <c r="I10" s="11">
        <v>23477056</v>
      </c>
      <c r="J10" s="11">
        <v>38504494</v>
      </c>
      <c r="K10" s="11">
        <v>115390302</v>
      </c>
    </row>
    <row r="11" spans="1:11" ht="12" customHeight="1" x14ac:dyDescent="0.2">
      <c r="A11" s="2" t="str">
        <f>"Feb "&amp;RIGHT(A6,4)</f>
        <v>Feb 2024</v>
      </c>
      <c r="B11" s="11">
        <v>6258520</v>
      </c>
      <c r="C11" s="11">
        <v>7212573</v>
      </c>
      <c r="D11" s="11">
        <v>3633453</v>
      </c>
      <c r="E11" s="11">
        <v>9861637</v>
      </c>
      <c r="F11" s="11">
        <v>26966183</v>
      </c>
      <c r="G11" s="11">
        <v>26397380</v>
      </c>
      <c r="H11" s="11">
        <v>30047877</v>
      </c>
      <c r="I11" s="11">
        <v>26915193</v>
      </c>
      <c r="J11" s="11">
        <v>41216212</v>
      </c>
      <c r="K11" s="11">
        <v>124576662</v>
      </c>
    </row>
    <row r="12" spans="1:11" ht="12" customHeight="1" x14ac:dyDescent="0.2">
      <c r="A12" s="2" t="str">
        <f>"Mar "&amp;RIGHT(A6,4)</f>
        <v>Mar 2024</v>
      </c>
      <c r="B12" s="11">
        <v>6250821</v>
      </c>
      <c r="C12" s="11">
        <v>7355457</v>
      </c>
      <c r="D12" s="11">
        <v>3637184</v>
      </c>
      <c r="E12" s="11">
        <v>9876179</v>
      </c>
      <c r="F12" s="11">
        <v>27119641</v>
      </c>
      <c r="G12" s="11">
        <v>25940557</v>
      </c>
      <c r="H12" s="11">
        <v>30313578</v>
      </c>
      <c r="I12" s="11">
        <v>23770449</v>
      </c>
      <c r="J12" s="11">
        <v>40014415</v>
      </c>
      <c r="K12" s="11">
        <v>120038999</v>
      </c>
    </row>
    <row r="13" spans="1:11" ht="12" customHeight="1" x14ac:dyDescent="0.2">
      <c r="A13" s="2" t="str">
        <f>"Apr "&amp;RIGHT(A6,4)</f>
        <v>Apr 2024</v>
      </c>
      <c r="B13" s="11">
        <v>6703906</v>
      </c>
      <c r="C13" s="11">
        <v>7908733</v>
      </c>
      <c r="D13" s="11">
        <v>3833465</v>
      </c>
      <c r="E13" s="11">
        <v>10572282</v>
      </c>
      <c r="F13" s="11">
        <v>29018386</v>
      </c>
      <c r="G13" s="11">
        <v>28580242</v>
      </c>
      <c r="H13" s="11">
        <v>32863863</v>
      </c>
      <c r="I13" s="11">
        <v>26880345</v>
      </c>
      <c r="J13" s="11">
        <v>44104586</v>
      </c>
      <c r="K13" s="11">
        <v>132429036</v>
      </c>
    </row>
    <row r="14" spans="1:11" ht="12" customHeight="1" x14ac:dyDescent="0.2">
      <c r="A14" s="2" t="str">
        <f>"May "&amp;RIGHT(A6,4)</f>
        <v>May 2024</v>
      </c>
      <c r="B14" s="11">
        <v>6875755</v>
      </c>
      <c r="C14" s="11">
        <v>8063928</v>
      </c>
      <c r="D14" s="11">
        <v>3911564</v>
      </c>
      <c r="E14" s="11">
        <v>10764286</v>
      </c>
      <c r="F14" s="11">
        <v>29615533</v>
      </c>
      <c r="G14" s="11">
        <v>28884178</v>
      </c>
      <c r="H14" s="11">
        <v>33388539</v>
      </c>
      <c r="I14" s="11">
        <v>24105267</v>
      </c>
      <c r="J14" s="11">
        <v>43419153</v>
      </c>
      <c r="K14" s="11">
        <v>129797137</v>
      </c>
    </row>
    <row r="15" spans="1:11" ht="12" customHeight="1" x14ac:dyDescent="0.2">
      <c r="A15" s="2" t="str">
        <f>"Jun "&amp;RIGHT(A6,4)</f>
        <v>Jun 2024</v>
      </c>
      <c r="B15" s="11">
        <v>5767302</v>
      </c>
      <c r="C15" s="11">
        <v>8129460</v>
      </c>
      <c r="D15" s="11">
        <v>3354084</v>
      </c>
      <c r="E15" s="11">
        <v>9427338</v>
      </c>
      <c r="F15" s="11">
        <v>26678184</v>
      </c>
      <c r="G15" s="11">
        <v>22012985</v>
      </c>
      <c r="H15" s="11">
        <v>27974628</v>
      </c>
      <c r="I15" s="11">
        <v>5347132</v>
      </c>
      <c r="J15" s="11">
        <v>29488793</v>
      </c>
      <c r="K15" s="11">
        <v>84823538</v>
      </c>
    </row>
    <row r="16" spans="1:11" ht="12" customHeight="1" x14ac:dyDescent="0.2">
      <c r="A16" s="2" t="str">
        <f>"Jul "&amp;RIGHT(A6,4)</f>
        <v>Jul 2024</v>
      </c>
      <c r="B16" s="11">
        <v>6040596</v>
      </c>
      <c r="C16" s="11">
        <v>9083266</v>
      </c>
      <c r="D16" s="11">
        <v>3580738</v>
      </c>
      <c r="E16" s="11">
        <v>10056003</v>
      </c>
      <c r="F16" s="11">
        <v>28760603</v>
      </c>
      <c r="G16" s="11">
        <v>22216261</v>
      </c>
      <c r="H16" s="11">
        <v>28846531</v>
      </c>
      <c r="I16" s="11">
        <v>2992912</v>
      </c>
      <c r="J16" s="11">
        <v>29367404</v>
      </c>
      <c r="K16" s="11">
        <v>83423108</v>
      </c>
    </row>
    <row r="17" spans="1:11" ht="12" customHeight="1" x14ac:dyDescent="0.2">
      <c r="A17" s="2" t="str">
        <f>"Aug "&amp;RIGHT(A6,4)</f>
        <v>Aug 2024</v>
      </c>
      <c r="B17" s="11">
        <v>6327878</v>
      </c>
      <c r="C17" s="11">
        <v>8275807</v>
      </c>
      <c r="D17" s="11">
        <v>3674904</v>
      </c>
      <c r="E17" s="11">
        <v>10114011</v>
      </c>
      <c r="F17" s="11">
        <v>28392600</v>
      </c>
      <c r="G17" s="11">
        <v>23317581</v>
      </c>
      <c r="H17" s="11">
        <v>27702475</v>
      </c>
      <c r="I17" s="11">
        <v>14154782</v>
      </c>
      <c r="J17" s="11">
        <v>33583708</v>
      </c>
      <c r="K17" s="11">
        <v>98758546</v>
      </c>
    </row>
    <row r="18" spans="1:11" ht="12" customHeight="1" x14ac:dyDescent="0.2">
      <c r="A18" s="2" t="str">
        <f>"Sep "&amp;RIGHT(A6,4)</f>
        <v>Sep 2024</v>
      </c>
      <c r="B18" s="11">
        <v>5801636</v>
      </c>
      <c r="C18" s="11">
        <v>6432620</v>
      </c>
      <c r="D18" s="11">
        <v>3461576</v>
      </c>
      <c r="E18" s="11">
        <v>9125104</v>
      </c>
      <c r="F18" s="11">
        <v>24820936</v>
      </c>
      <c r="G18" s="11">
        <v>24737477</v>
      </c>
      <c r="H18" s="11">
        <v>27401694</v>
      </c>
      <c r="I18" s="11">
        <v>24655965</v>
      </c>
      <c r="J18" s="11">
        <v>37749354</v>
      </c>
      <c r="K18" s="11">
        <v>114544490</v>
      </c>
    </row>
    <row r="19" spans="1:11" ht="12" customHeight="1" x14ac:dyDescent="0.2">
      <c r="A19" s="12" t="s">
        <v>55</v>
      </c>
      <c r="B19" s="13">
        <v>74259414</v>
      </c>
      <c r="C19" s="13">
        <v>90603147</v>
      </c>
      <c r="D19" s="13">
        <v>43889592</v>
      </c>
      <c r="E19" s="13">
        <v>118546371</v>
      </c>
      <c r="F19" s="13">
        <v>327298524</v>
      </c>
      <c r="G19" s="13">
        <v>298355186</v>
      </c>
      <c r="H19" s="13">
        <v>349037835</v>
      </c>
      <c r="I19" s="13">
        <v>242393157</v>
      </c>
      <c r="J19" s="13">
        <v>448716592</v>
      </c>
      <c r="K19" s="13">
        <v>1338502770</v>
      </c>
    </row>
    <row r="20" spans="1:11" ht="12" customHeight="1" x14ac:dyDescent="0.2">
      <c r="A20" s="14" t="s">
        <v>415</v>
      </c>
      <c r="B20" s="15">
        <v>56089304</v>
      </c>
      <c r="C20" s="15">
        <v>66811454</v>
      </c>
      <c r="D20" s="15">
        <v>33172374</v>
      </c>
      <c r="E20" s="15">
        <v>89251253</v>
      </c>
      <c r="F20" s="15">
        <v>245324385</v>
      </c>
      <c r="G20" s="15">
        <v>228083867</v>
      </c>
      <c r="H20" s="15">
        <v>265087135</v>
      </c>
      <c r="I20" s="15">
        <v>200589498</v>
      </c>
      <c r="J20" s="15">
        <v>348016126</v>
      </c>
      <c r="K20" s="15">
        <v>1041776626</v>
      </c>
    </row>
    <row r="21" spans="1:11" ht="12" customHeight="1" x14ac:dyDescent="0.2">
      <c r="A21" s="3" t="str">
        <f>"FY "&amp;RIGHT(A6,4)+1</f>
        <v>FY 2025</v>
      </c>
    </row>
    <row r="22" spans="1:11" ht="12" customHeight="1" x14ac:dyDescent="0.2">
      <c r="A22" s="2" t="str">
        <f>"Oct "&amp;RIGHT(A6,4)</f>
        <v>Oct 2024</v>
      </c>
      <c r="B22" s="11">
        <v>6490395</v>
      </c>
      <c r="C22" s="11">
        <v>7320492</v>
      </c>
      <c r="D22" s="11">
        <v>3860545</v>
      </c>
      <c r="E22" s="11">
        <v>10224458</v>
      </c>
      <c r="F22" s="11">
        <v>27895890</v>
      </c>
      <c r="G22" s="11">
        <v>27208424</v>
      </c>
      <c r="H22" s="11">
        <v>30719711</v>
      </c>
      <c r="I22" s="11">
        <v>28782016</v>
      </c>
      <c r="J22" s="11">
        <v>41458780</v>
      </c>
      <c r="K22" s="11">
        <v>128168931</v>
      </c>
    </row>
    <row r="23" spans="1:11" ht="12" customHeight="1" x14ac:dyDescent="0.2">
      <c r="A23" s="2" t="str">
        <f>"Nov "&amp;RIGHT(A6,4)</f>
        <v>Nov 2024</v>
      </c>
      <c r="B23" s="11">
        <v>5491980</v>
      </c>
      <c r="C23" s="11">
        <v>6369707</v>
      </c>
      <c r="D23" s="11">
        <v>3228956</v>
      </c>
      <c r="E23" s="11">
        <v>8665021</v>
      </c>
      <c r="F23" s="11">
        <v>23755664</v>
      </c>
      <c r="G23" s="11">
        <v>22912385</v>
      </c>
      <c r="H23" s="11">
        <v>25990627</v>
      </c>
      <c r="I23" s="11">
        <v>22033807</v>
      </c>
      <c r="J23" s="11">
        <v>34678917</v>
      </c>
      <c r="K23" s="11">
        <v>105615736</v>
      </c>
    </row>
    <row r="24" spans="1:11" ht="12" customHeight="1" x14ac:dyDescent="0.2">
      <c r="A24" s="2" t="str">
        <f>"Dec "&amp;RIGHT(A6,4)</f>
        <v>Dec 2024</v>
      </c>
      <c r="B24" s="11">
        <v>5241661</v>
      </c>
      <c r="C24" s="11">
        <v>6278688</v>
      </c>
      <c r="D24" s="11">
        <v>3270754</v>
      </c>
      <c r="E24" s="11">
        <v>8455640</v>
      </c>
      <c r="F24" s="11">
        <v>23246743</v>
      </c>
      <c r="G24" s="11">
        <v>21684117</v>
      </c>
      <c r="H24" s="11">
        <v>24952018</v>
      </c>
      <c r="I24" s="11">
        <v>20339622</v>
      </c>
      <c r="J24" s="11">
        <v>33076205</v>
      </c>
      <c r="K24" s="11">
        <v>100051962</v>
      </c>
    </row>
    <row r="25" spans="1:11" ht="12" customHeight="1" x14ac:dyDescent="0.2">
      <c r="A25" s="2" t="str">
        <f>"Jan "&amp;RIGHT(A6,4)+1</f>
        <v>Jan 2025</v>
      </c>
      <c r="B25" s="11">
        <v>6013688</v>
      </c>
      <c r="C25" s="11">
        <v>7049981</v>
      </c>
      <c r="D25" s="11">
        <v>3552810</v>
      </c>
      <c r="E25" s="11">
        <v>9541313</v>
      </c>
      <c r="F25" s="11">
        <v>26157792</v>
      </c>
      <c r="G25" s="11">
        <v>24374853</v>
      </c>
      <c r="H25" s="11">
        <v>28136058</v>
      </c>
      <c r="I25" s="11">
        <v>23908050</v>
      </c>
      <c r="J25" s="11">
        <v>37466284</v>
      </c>
      <c r="K25" s="11">
        <v>113885245</v>
      </c>
    </row>
    <row r="26" spans="1:11" ht="12" customHeight="1" x14ac:dyDescent="0.2">
      <c r="A26" s="2" t="str">
        <f>"Feb "&amp;RIGHT(A6,4)+1</f>
        <v>Feb 2025</v>
      </c>
      <c r="B26" s="11">
        <v>5653529</v>
      </c>
      <c r="C26" s="11">
        <v>6537317</v>
      </c>
      <c r="D26" s="11">
        <v>3352201</v>
      </c>
      <c r="E26" s="11">
        <v>8922251</v>
      </c>
      <c r="F26" s="11">
        <v>24465298</v>
      </c>
      <c r="G26" s="11">
        <v>24199208</v>
      </c>
      <c r="H26" s="11">
        <v>27687978</v>
      </c>
      <c r="I26" s="11">
        <v>25165096</v>
      </c>
      <c r="J26" s="11">
        <v>37293606</v>
      </c>
      <c r="K26" s="11">
        <v>114345888</v>
      </c>
    </row>
    <row r="27" spans="1:11" ht="12" customHeight="1" x14ac:dyDescent="0.2">
      <c r="A27" s="2" t="str">
        <f>"Mar "&amp;RIGHT(A6,4)+1</f>
        <v>Mar 2025</v>
      </c>
      <c r="B27" s="11">
        <v>6135894</v>
      </c>
      <c r="C27" s="11">
        <v>7214113</v>
      </c>
      <c r="D27" s="11">
        <v>3631158</v>
      </c>
      <c r="E27" s="11">
        <v>9725704</v>
      </c>
      <c r="F27" s="11">
        <v>26706869</v>
      </c>
      <c r="G27" s="11">
        <v>26816954</v>
      </c>
      <c r="H27" s="11">
        <v>31198508</v>
      </c>
      <c r="I27" s="11">
        <v>25792690</v>
      </c>
      <c r="J27" s="11">
        <v>41130433</v>
      </c>
      <c r="K27" s="11">
        <v>124938585</v>
      </c>
    </row>
    <row r="28" spans="1:11" ht="12" customHeight="1" x14ac:dyDescent="0.2">
      <c r="A28" s="2" t="str">
        <f>"Apr "&amp;RIGHT(A6,4)+1</f>
        <v>Apr 2025</v>
      </c>
      <c r="B28" s="11">
        <v>6409464</v>
      </c>
      <c r="C28" s="11">
        <v>7586994</v>
      </c>
      <c r="D28" s="11">
        <v>3748283</v>
      </c>
      <c r="E28" s="11">
        <v>10157949</v>
      </c>
      <c r="F28" s="11">
        <v>27902690</v>
      </c>
      <c r="G28" s="11">
        <v>28289664</v>
      </c>
      <c r="H28" s="11">
        <v>32512741</v>
      </c>
      <c r="I28" s="11">
        <v>26762163</v>
      </c>
      <c r="J28" s="11">
        <v>43087020</v>
      </c>
      <c r="K28" s="11">
        <v>130651588</v>
      </c>
    </row>
    <row r="29" spans="1:11" ht="12" customHeight="1" x14ac:dyDescent="0.2">
      <c r="A29" s="2" t="str">
        <f>"May "&amp;RIGHT(A6,4)+1</f>
        <v>May 2025</v>
      </c>
      <c r="B29" s="11">
        <v>6317402</v>
      </c>
      <c r="C29" s="11">
        <v>7421784</v>
      </c>
      <c r="D29" s="11">
        <v>3683165</v>
      </c>
      <c r="E29" s="11">
        <v>9941420</v>
      </c>
      <c r="F29" s="11">
        <v>27363771</v>
      </c>
      <c r="G29" s="11">
        <v>27482292</v>
      </c>
      <c r="H29" s="11">
        <v>31568721</v>
      </c>
      <c r="I29" s="11">
        <v>23497987</v>
      </c>
      <c r="J29" s="11">
        <v>40907379</v>
      </c>
      <c r="K29" s="11">
        <v>123456379</v>
      </c>
    </row>
    <row r="30" spans="1:11" ht="12" customHeight="1" x14ac:dyDescent="0.2">
      <c r="A30" s="2" t="str">
        <f>"Jun "&amp;RIGHT(A6,4)+1</f>
        <v>Jun 2025</v>
      </c>
      <c r="B30" s="11">
        <v>5888060</v>
      </c>
      <c r="C30" s="11">
        <v>8221516</v>
      </c>
      <c r="D30" s="11">
        <v>3400431</v>
      </c>
      <c r="E30" s="11">
        <v>9578591</v>
      </c>
      <c r="F30" s="11">
        <v>27088598</v>
      </c>
      <c r="G30" s="11">
        <v>23117674</v>
      </c>
      <c r="H30" s="11">
        <v>28875033</v>
      </c>
      <c r="I30" s="11">
        <v>8519454</v>
      </c>
      <c r="J30" s="11">
        <v>31456931</v>
      </c>
      <c r="K30" s="11">
        <v>91969092</v>
      </c>
    </row>
    <row r="31" spans="1:11" ht="12" customHeight="1" x14ac:dyDescent="0.2">
      <c r="A31" s="2" t="str">
        <f>"Jul "&amp;RIGHT(A6,4)+1</f>
        <v>Jul 2025</v>
      </c>
      <c r="B31" s="11" t="s">
        <v>413</v>
      </c>
      <c r="C31" s="11" t="s">
        <v>413</v>
      </c>
      <c r="D31" s="11" t="s">
        <v>413</v>
      </c>
      <c r="E31" s="11" t="s">
        <v>413</v>
      </c>
      <c r="F31" s="11" t="s">
        <v>413</v>
      </c>
      <c r="G31" s="11" t="s">
        <v>413</v>
      </c>
      <c r="H31" s="11" t="s">
        <v>413</v>
      </c>
      <c r="I31" s="11" t="s">
        <v>413</v>
      </c>
      <c r="J31" s="11" t="s">
        <v>413</v>
      </c>
      <c r="K31" s="11" t="s">
        <v>413</v>
      </c>
    </row>
    <row r="32" spans="1:11" ht="12" customHeight="1" x14ac:dyDescent="0.2">
      <c r="A32" s="2" t="str">
        <f>"Aug "&amp;RIGHT(A6,4)+1</f>
        <v>Aug 2025</v>
      </c>
      <c r="B32" s="11" t="s">
        <v>413</v>
      </c>
      <c r="C32" s="11" t="s">
        <v>413</v>
      </c>
      <c r="D32" s="11" t="s">
        <v>413</v>
      </c>
      <c r="E32" s="11" t="s">
        <v>413</v>
      </c>
      <c r="F32" s="11" t="s">
        <v>413</v>
      </c>
      <c r="G32" s="11" t="s">
        <v>413</v>
      </c>
      <c r="H32" s="11" t="s">
        <v>413</v>
      </c>
      <c r="I32" s="11" t="s">
        <v>413</v>
      </c>
      <c r="J32" s="11" t="s">
        <v>413</v>
      </c>
      <c r="K32" s="11" t="s">
        <v>413</v>
      </c>
    </row>
    <row r="33" spans="1:11" ht="12" customHeight="1" x14ac:dyDescent="0.2">
      <c r="A33" s="2" t="str">
        <f>"Sep "&amp;RIGHT(A6,4)+1</f>
        <v>Sep 2025</v>
      </c>
      <c r="B33" s="11" t="s">
        <v>413</v>
      </c>
      <c r="C33" s="11" t="s">
        <v>413</v>
      </c>
      <c r="D33" s="11" t="s">
        <v>413</v>
      </c>
      <c r="E33" s="11" t="s">
        <v>413</v>
      </c>
      <c r="F33" s="11" t="s">
        <v>413</v>
      </c>
      <c r="G33" s="11" t="s">
        <v>413</v>
      </c>
      <c r="H33" s="11" t="s">
        <v>413</v>
      </c>
      <c r="I33" s="11" t="s">
        <v>413</v>
      </c>
      <c r="J33" s="11" t="s">
        <v>413</v>
      </c>
      <c r="K33" s="11" t="s">
        <v>413</v>
      </c>
    </row>
    <row r="34" spans="1:11" ht="12" customHeight="1" x14ac:dyDescent="0.2">
      <c r="A34" s="12" t="s">
        <v>55</v>
      </c>
      <c r="B34" s="13">
        <v>53642073</v>
      </c>
      <c r="C34" s="13">
        <v>64000592</v>
      </c>
      <c r="D34" s="13">
        <v>31728303</v>
      </c>
      <c r="E34" s="13">
        <v>85212347</v>
      </c>
      <c r="F34" s="13">
        <v>234583315</v>
      </c>
      <c r="G34" s="13">
        <v>226085571</v>
      </c>
      <c r="H34" s="13">
        <v>261641395</v>
      </c>
      <c r="I34" s="13">
        <v>204800885</v>
      </c>
      <c r="J34" s="13">
        <v>340555555</v>
      </c>
      <c r="K34" s="13">
        <v>1033083406</v>
      </c>
    </row>
    <row r="35" spans="1:11" ht="12" customHeight="1" x14ac:dyDescent="0.2">
      <c r="A35" s="14" t="str">
        <f>"Total "&amp;MID(A20,7,LEN(A20)-13)&amp;" Months"</f>
        <v>Total 9 Months</v>
      </c>
      <c r="B35" s="15">
        <v>53642073</v>
      </c>
      <c r="C35" s="15">
        <v>64000592</v>
      </c>
      <c r="D35" s="15">
        <v>31728303</v>
      </c>
      <c r="E35" s="15">
        <v>85212347</v>
      </c>
      <c r="F35" s="15">
        <v>234583315</v>
      </c>
      <c r="G35" s="15">
        <v>226085571</v>
      </c>
      <c r="H35" s="15">
        <v>261641395</v>
      </c>
      <c r="I35" s="15">
        <v>204800885</v>
      </c>
      <c r="J35" s="15">
        <v>340555555</v>
      </c>
      <c r="K35" s="15">
        <v>1033083406</v>
      </c>
    </row>
  </sheetData>
  <mergeCells count="6">
    <mergeCell ref="B5:K5"/>
    <mergeCell ref="A1:J1"/>
    <mergeCell ref="A2:J2"/>
    <mergeCell ref="A3:A4"/>
    <mergeCell ref="B3:F3"/>
    <mergeCell ref="G3:K3"/>
  </mergeCells>
  <phoneticPr fontId="0" type="noConversion"/>
  <pageMargins left="0.75" right="0.5" top="0.75" bottom="0.5" header="0.5" footer="0.25"/>
  <pageSetup orientation="landscape"/>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I35"/>
  <sheetViews>
    <sheetView showGridLines="0" workbookViewId="0">
      <selection sqref="A1:H1"/>
    </sheetView>
  </sheetViews>
  <sheetFormatPr defaultRowHeight="12.75" x14ac:dyDescent="0.2"/>
  <cols>
    <col min="1" max="1" width="12.85546875" customWidth="1"/>
    <col min="2" max="9" width="11.42578125" customWidth="1"/>
  </cols>
  <sheetData>
    <row r="1" spans="1:9" ht="12" customHeight="1" x14ac:dyDescent="0.2">
      <c r="A1" s="90" t="s">
        <v>432</v>
      </c>
      <c r="B1" s="90"/>
      <c r="C1" s="90"/>
      <c r="D1" s="90"/>
      <c r="E1" s="90"/>
      <c r="F1" s="90"/>
      <c r="G1" s="90"/>
      <c r="H1" s="90"/>
      <c r="I1" s="134">
        <v>45912</v>
      </c>
    </row>
    <row r="2" spans="1:9" ht="12" customHeight="1" x14ac:dyDescent="0.2">
      <c r="A2" s="92" t="s">
        <v>318</v>
      </c>
      <c r="B2" s="92"/>
      <c r="C2" s="92"/>
      <c r="D2" s="92"/>
      <c r="E2" s="92"/>
      <c r="F2" s="92"/>
      <c r="G2" s="92"/>
      <c r="H2" s="92"/>
      <c r="I2" s="1"/>
    </row>
    <row r="3" spans="1:9" ht="24" customHeight="1" x14ac:dyDescent="0.2">
      <c r="A3" s="94" t="s">
        <v>50</v>
      </c>
      <c r="B3" s="89" t="s">
        <v>103</v>
      </c>
      <c r="C3" s="89"/>
      <c r="D3" s="89"/>
      <c r="E3" s="87"/>
      <c r="F3" s="89" t="s">
        <v>104</v>
      </c>
      <c r="G3" s="89"/>
      <c r="H3" s="89"/>
      <c r="I3" s="89"/>
    </row>
    <row r="4" spans="1:9" ht="24" customHeight="1" x14ac:dyDescent="0.2">
      <c r="A4" s="95"/>
      <c r="B4" s="10" t="s">
        <v>78</v>
      </c>
      <c r="C4" s="10" t="s">
        <v>79</v>
      </c>
      <c r="D4" s="10" t="s">
        <v>80</v>
      </c>
      <c r="E4" s="10" t="s">
        <v>55</v>
      </c>
      <c r="F4" s="10" t="s">
        <v>78</v>
      </c>
      <c r="G4" s="10" t="s">
        <v>79</v>
      </c>
      <c r="H4" s="10" t="s">
        <v>80</v>
      </c>
      <c r="I4" s="9" t="s">
        <v>55</v>
      </c>
    </row>
    <row r="5" spans="1:9" ht="12" customHeight="1" x14ac:dyDescent="0.2">
      <c r="A5" s="1"/>
      <c r="B5" s="83" t="str">
        <f>REPT("-",89)&amp;" Number "&amp;REPT("-",89)</f>
        <v>----------------------------------------------------------------------------------------- Number -----------------------------------------------------------------------------------------</v>
      </c>
      <c r="C5" s="83"/>
      <c r="D5" s="83"/>
      <c r="E5" s="83"/>
      <c r="F5" s="83"/>
      <c r="G5" s="83"/>
      <c r="H5" s="83"/>
      <c r="I5" s="83"/>
    </row>
    <row r="6" spans="1:9" ht="12" customHeight="1" x14ac:dyDescent="0.2">
      <c r="A6" s="3" t="s">
        <v>414</v>
      </c>
    </row>
    <row r="7" spans="1:9" ht="12" customHeight="1" x14ac:dyDescent="0.2">
      <c r="A7" s="2" t="str">
        <f>"Oct "&amp;RIGHT(A6,4)-1</f>
        <v>Oct 2023</v>
      </c>
      <c r="B7" s="11">
        <v>23291486</v>
      </c>
      <c r="C7" s="11">
        <v>1830024</v>
      </c>
      <c r="D7" s="11">
        <v>8114259</v>
      </c>
      <c r="E7" s="11">
        <v>33235769</v>
      </c>
      <c r="F7" s="11">
        <v>26052215</v>
      </c>
      <c r="G7" s="11">
        <v>2117023</v>
      </c>
      <c r="H7" s="11">
        <v>9321531</v>
      </c>
      <c r="I7" s="11">
        <v>37490769</v>
      </c>
    </row>
    <row r="8" spans="1:9" ht="12" customHeight="1" x14ac:dyDescent="0.2">
      <c r="A8" s="2" t="str">
        <f>"Nov "&amp;RIGHT(A6,4)-1</f>
        <v>Nov 2023</v>
      </c>
      <c r="B8" s="11">
        <v>21043417</v>
      </c>
      <c r="C8" s="11">
        <v>1680447</v>
      </c>
      <c r="D8" s="11">
        <v>7355246</v>
      </c>
      <c r="E8" s="11">
        <v>30079110</v>
      </c>
      <c r="F8" s="11">
        <v>23783722</v>
      </c>
      <c r="G8" s="11">
        <v>1953983</v>
      </c>
      <c r="H8" s="11">
        <v>8484465</v>
      </c>
      <c r="I8" s="11">
        <v>34222170</v>
      </c>
    </row>
    <row r="9" spans="1:9" ht="12" customHeight="1" x14ac:dyDescent="0.2">
      <c r="A9" s="2" t="str">
        <f>"Dec "&amp;RIGHT(A6,4)-1</f>
        <v>Dec 2023</v>
      </c>
      <c r="B9" s="11">
        <v>18200519</v>
      </c>
      <c r="C9" s="11">
        <v>1500317</v>
      </c>
      <c r="D9" s="11">
        <v>6507837</v>
      </c>
      <c r="E9" s="11">
        <v>26208673</v>
      </c>
      <c r="F9" s="11">
        <v>21330662</v>
      </c>
      <c r="G9" s="11">
        <v>1787533</v>
      </c>
      <c r="H9" s="11">
        <v>7671392</v>
      </c>
      <c r="I9" s="11">
        <v>30789587</v>
      </c>
    </row>
    <row r="10" spans="1:9" ht="12" customHeight="1" x14ac:dyDescent="0.2">
      <c r="A10" s="2" t="str">
        <f>"Jan "&amp;RIGHT(A6,4)</f>
        <v>Jan 2024</v>
      </c>
      <c r="B10" s="11">
        <v>21552672</v>
      </c>
      <c r="C10" s="11">
        <v>1744392</v>
      </c>
      <c r="D10" s="11">
        <v>7680909</v>
      </c>
      <c r="E10" s="11">
        <v>30977973</v>
      </c>
      <c r="F10" s="11">
        <v>24967174</v>
      </c>
      <c r="G10" s="11">
        <v>2077404</v>
      </c>
      <c r="H10" s="11">
        <v>9092849</v>
      </c>
      <c r="I10" s="11">
        <v>36137427</v>
      </c>
    </row>
    <row r="11" spans="1:9" ht="12" customHeight="1" x14ac:dyDescent="0.2">
      <c r="A11" s="2" t="str">
        <f>"Feb "&amp;RIGHT(A6,4)</f>
        <v>Feb 2024</v>
      </c>
      <c r="B11" s="11">
        <v>22794055</v>
      </c>
      <c r="C11" s="11">
        <v>1836897</v>
      </c>
      <c r="D11" s="11">
        <v>8024948</v>
      </c>
      <c r="E11" s="11">
        <v>32655900</v>
      </c>
      <c r="F11" s="11">
        <v>25803177</v>
      </c>
      <c r="G11" s="11">
        <v>2138991</v>
      </c>
      <c r="H11" s="11">
        <v>9318282</v>
      </c>
      <c r="I11" s="11">
        <v>37260450</v>
      </c>
    </row>
    <row r="12" spans="1:9" ht="12" customHeight="1" x14ac:dyDescent="0.2">
      <c r="A12" s="2" t="str">
        <f>"Mar "&amp;RIGHT(A6,4)</f>
        <v>Mar 2024</v>
      </c>
      <c r="B12" s="11">
        <v>22318537</v>
      </c>
      <c r="C12" s="11">
        <v>1834188</v>
      </c>
      <c r="D12" s="11">
        <v>8038653</v>
      </c>
      <c r="E12" s="11">
        <v>32191378</v>
      </c>
      <c r="F12" s="11">
        <v>25975954</v>
      </c>
      <c r="G12" s="11">
        <v>2190578</v>
      </c>
      <c r="H12" s="11">
        <v>9502503</v>
      </c>
      <c r="I12" s="11">
        <v>37669035</v>
      </c>
    </row>
    <row r="13" spans="1:9" ht="12" customHeight="1" x14ac:dyDescent="0.2">
      <c r="A13" s="2" t="str">
        <f>"Apr "&amp;RIGHT(A6,4)</f>
        <v>Apr 2024</v>
      </c>
      <c r="B13" s="11">
        <v>24501641</v>
      </c>
      <c r="C13" s="11">
        <v>1996470</v>
      </c>
      <c r="D13" s="11">
        <v>8786037</v>
      </c>
      <c r="E13" s="11">
        <v>35284148</v>
      </c>
      <c r="F13" s="11">
        <v>28148073</v>
      </c>
      <c r="G13" s="11">
        <v>2348229</v>
      </c>
      <c r="H13" s="11">
        <v>10276294</v>
      </c>
      <c r="I13" s="11">
        <v>40772596</v>
      </c>
    </row>
    <row r="14" spans="1:9" ht="12" customHeight="1" x14ac:dyDescent="0.2">
      <c r="A14" s="2" t="str">
        <f>"May "&amp;RIGHT(A6,4)</f>
        <v>May 2024</v>
      </c>
      <c r="B14" s="11">
        <v>24683621</v>
      </c>
      <c r="C14" s="11">
        <v>2059432</v>
      </c>
      <c r="D14" s="11">
        <v>9016880</v>
      </c>
      <c r="E14" s="11">
        <v>35759933</v>
      </c>
      <c r="F14" s="11">
        <v>28413031</v>
      </c>
      <c r="G14" s="11">
        <v>2444381</v>
      </c>
      <c r="H14" s="11">
        <v>10595055</v>
      </c>
      <c r="I14" s="11">
        <v>41452467</v>
      </c>
    </row>
    <row r="15" spans="1:9" ht="12" customHeight="1" x14ac:dyDescent="0.2">
      <c r="A15" s="2" t="str">
        <f>"Jun "&amp;RIGHT(A6,4)</f>
        <v>Jun 2024</v>
      </c>
      <c r="B15" s="11">
        <v>18421946</v>
      </c>
      <c r="C15" s="11">
        <v>1722819</v>
      </c>
      <c r="D15" s="11">
        <v>7635522</v>
      </c>
      <c r="E15" s="11">
        <v>27780287</v>
      </c>
      <c r="F15" s="11">
        <v>24273273</v>
      </c>
      <c r="G15" s="11">
        <v>2232641</v>
      </c>
      <c r="H15" s="11">
        <v>9598174</v>
      </c>
      <c r="I15" s="11">
        <v>36104088</v>
      </c>
    </row>
    <row r="16" spans="1:9" ht="12" customHeight="1" x14ac:dyDescent="0.2">
      <c r="A16" s="2" t="str">
        <f>"Jul "&amp;RIGHT(A6,4)</f>
        <v>Jul 2024</v>
      </c>
      <c r="B16" s="11">
        <v>18476209</v>
      </c>
      <c r="C16" s="11">
        <v>1786811</v>
      </c>
      <c r="D16" s="11">
        <v>7993837</v>
      </c>
      <c r="E16" s="11">
        <v>28256857</v>
      </c>
      <c r="F16" s="11">
        <v>25389200</v>
      </c>
      <c r="G16" s="11">
        <v>2347259</v>
      </c>
      <c r="H16" s="11">
        <v>10193338</v>
      </c>
      <c r="I16" s="11">
        <v>37929797</v>
      </c>
    </row>
    <row r="17" spans="1:9" ht="12" customHeight="1" x14ac:dyDescent="0.2">
      <c r="A17" s="2" t="str">
        <f>"Aug "&amp;RIGHT(A6,4)</f>
        <v>Aug 2024</v>
      </c>
      <c r="B17" s="11">
        <v>19981425</v>
      </c>
      <c r="C17" s="11">
        <v>1744324</v>
      </c>
      <c r="D17" s="11">
        <v>7919710</v>
      </c>
      <c r="E17" s="11">
        <v>29645459</v>
      </c>
      <c r="F17" s="11">
        <v>24407952</v>
      </c>
      <c r="G17" s="11">
        <v>2105439</v>
      </c>
      <c r="H17" s="11">
        <v>9464891</v>
      </c>
      <c r="I17" s="11">
        <v>35978282</v>
      </c>
    </row>
    <row r="18" spans="1:9" ht="12" customHeight="1" x14ac:dyDescent="0.2">
      <c r="A18" s="2" t="str">
        <f>"Sep "&amp;RIGHT(A6,4)</f>
        <v>Sep 2024</v>
      </c>
      <c r="B18" s="11">
        <v>21446973</v>
      </c>
      <c r="C18" s="11">
        <v>1677528</v>
      </c>
      <c r="D18" s="11">
        <v>7414612</v>
      </c>
      <c r="E18" s="11">
        <v>30539113</v>
      </c>
      <c r="F18" s="11">
        <v>23559982</v>
      </c>
      <c r="G18" s="11">
        <v>1889755</v>
      </c>
      <c r="H18" s="11">
        <v>8384577</v>
      </c>
      <c r="I18" s="11">
        <v>33834314</v>
      </c>
    </row>
    <row r="19" spans="1:9" ht="12" customHeight="1" x14ac:dyDescent="0.2">
      <c r="A19" s="12" t="s">
        <v>55</v>
      </c>
      <c r="B19" s="13">
        <v>256712501</v>
      </c>
      <c r="C19" s="13">
        <v>21413649</v>
      </c>
      <c r="D19" s="13">
        <v>94488450</v>
      </c>
      <c r="E19" s="13">
        <v>372614600</v>
      </c>
      <c r="F19" s="13">
        <v>302104415</v>
      </c>
      <c r="G19" s="13">
        <v>25633216</v>
      </c>
      <c r="H19" s="13">
        <v>111903351</v>
      </c>
      <c r="I19" s="13">
        <v>439640982</v>
      </c>
    </row>
    <row r="20" spans="1:9" ht="12" customHeight="1" x14ac:dyDescent="0.2">
      <c r="A20" s="14" t="s">
        <v>415</v>
      </c>
      <c r="B20" s="15">
        <v>196807894</v>
      </c>
      <c r="C20" s="15">
        <v>16204986</v>
      </c>
      <c r="D20" s="15">
        <v>71160291</v>
      </c>
      <c r="E20" s="15">
        <v>284173171</v>
      </c>
      <c r="F20" s="15">
        <v>228747281</v>
      </c>
      <c r="G20" s="15">
        <v>19290763</v>
      </c>
      <c r="H20" s="15">
        <v>83860545</v>
      </c>
      <c r="I20" s="15">
        <v>331898589</v>
      </c>
    </row>
    <row r="21" spans="1:9" ht="12" customHeight="1" x14ac:dyDescent="0.2">
      <c r="A21" s="3" t="str">
        <f>"FY "&amp;RIGHT(A6,4)+1</f>
        <v>FY 2025</v>
      </c>
    </row>
    <row r="22" spans="1:9" ht="12" customHeight="1" x14ac:dyDescent="0.2">
      <c r="A22" s="2" t="str">
        <f>"Oct "&amp;RIGHT(A6,4)</f>
        <v>Oct 2024</v>
      </c>
      <c r="B22" s="11">
        <v>23698549</v>
      </c>
      <c r="C22" s="11">
        <v>1824898</v>
      </c>
      <c r="D22" s="11">
        <v>8175372</v>
      </c>
      <c r="E22" s="11">
        <v>33698819</v>
      </c>
      <c r="F22" s="11">
        <v>26534436</v>
      </c>
      <c r="G22" s="11">
        <v>2107224</v>
      </c>
      <c r="H22" s="11">
        <v>9398543</v>
      </c>
      <c r="I22" s="11">
        <v>38040203</v>
      </c>
    </row>
    <row r="23" spans="1:9" ht="12" customHeight="1" x14ac:dyDescent="0.2">
      <c r="A23" s="2" t="str">
        <f>"Nov "&amp;RIGHT(A6,4)</f>
        <v>Nov 2024</v>
      </c>
      <c r="B23" s="11">
        <v>19838163</v>
      </c>
      <c r="C23" s="11">
        <v>1596726</v>
      </c>
      <c r="D23" s="11">
        <v>6969476</v>
      </c>
      <c r="E23" s="11">
        <v>28404365</v>
      </c>
      <c r="F23" s="11">
        <v>22497205</v>
      </c>
      <c r="G23" s="11">
        <v>1842902</v>
      </c>
      <c r="H23" s="11">
        <v>8020227</v>
      </c>
      <c r="I23" s="11">
        <v>32360334</v>
      </c>
    </row>
    <row r="24" spans="1:9" ht="12" customHeight="1" x14ac:dyDescent="0.2">
      <c r="A24" s="2" t="str">
        <f>"Dec "&amp;RIGHT(A6,4)</f>
        <v>Dec 2024</v>
      </c>
      <c r="B24" s="11">
        <v>18802739</v>
      </c>
      <c r="C24" s="11">
        <v>1532026</v>
      </c>
      <c r="D24" s="11">
        <v>6591013</v>
      </c>
      <c r="E24" s="11">
        <v>26925778</v>
      </c>
      <c r="F24" s="11">
        <v>21718872</v>
      </c>
      <c r="G24" s="11">
        <v>1794211</v>
      </c>
      <c r="H24" s="11">
        <v>7717623</v>
      </c>
      <c r="I24" s="11">
        <v>31230706</v>
      </c>
    </row>
    <row r="25" spans="1:9" ht="12" customHeight="1" x14ac:dyDescent="0.2">
      <c r="A25" s="2" t="str">
        <f>"Jan "&amp;RIGHT(A6,4)+1</f>
        <v>Jan 2025</v>
      </c>
      <c r="B25" s="11">
        <v>21205819</v>
      </c>
      <c r="C25" s="11">
        <v>1713034</v>
      </c>
      <c r="D25" s="11">
        <v>7469688</v>
      </c>
      <c r="E25" s="11">
        <v>30388541</v>
      </c>
      <c r="F25" s="11">
        <v>24355570</v>
      </c>
      <c r="G25" s="11">
        <v>2016376</v>
      </c>
      <c r="H25" s="11">
        <v>8814093</v>
      </c>
      <c r="I25" s="11">
        <v>35186039</v>
      </c>
    </row>
    <row r="26" spans="1:9" ht="12" customHeight="1" x14ac:dyDescent="0.2">
      <c r="A26" s="2" t="str">
        <f>"Feb "&amp;RIGHT(A6,4)+1</f>
        <v>Feb 2025</v>
      </c>
      <c r="B26" s="11">
        <v>20856580</v>
      </c>
      <c r="C26" s="11">
        <v>1682618</v>
      </c>
      <c r="D26" s="11">
        <v>7313539</v>
      </c>
      <c r="E26" s="11">
        <v>29852737</v>
      </c>
      <c r="F26" s="11">
        <v>23698062</v>
      </c>
      <c r="G26" s="11">
        <v>1962765</v>
      </c>
      <c r="H26" s="11">
        <v>8564468</v>
      </c>
      <c r="I26" s="11">
        <v>34225295</v>
      </c>
    </row>
    <row r="27" spans="1:9" ht="12" customHeight="1" x14ac:dyDescent="0.2">
      <c r="A27" s="2" t="str">
        <f>"Mar "&amp;RIGHT(A6,4)+1</f>
        <v>Mar 2025</v>
      </c>
      <c r="B27" s="11">
        <v>22882878</v>
      </c>
      <c r="C27" s="11">
        <v>1872975</v>
      </c>
      <c r="D27" s="11">
        <v>8196995</v>
      </c>
      <c r="E27" s="11">
        <v>32952848</v>
      </c>
      <c r="F27" s="11">
        <v>26519118</v>
      </c>
      <c r="G27" s="11">
        <v>2222672</v>
      </c>
      <c r="H27" s="11">
        <v>9670831</v>
      </c>
      <c r="I27" s="11">
        <v>38412621</v>
      </c>
    </row>
    <row r="28" spans="1:9" ht="12" customHeight="1" x14ac:dyDescent="0.2">
      <c r="A28" s="2" t="str">
        <f>"Apr "&amp;RIGHT(A6,4)+1</f>
        <v>Apr 2025</v>
      </c>
      <c r="B28" s="11">
        <v>24055610</v>
      </c>
      <c r="C28" s="11">
        <v>1960891</v>
      </c>
      <c r="D28" s="11">
        <v>8682627</v>
      </c>
      <c r="E28" s="11">
        <v>34699128</v>
      </c>
      <c r="F28" s="11">
        <v>27659834</v>
      </c>
      <c r="G28" s="11">
        <v>2291773</v>
      </c>
      <c r="H28" s="11">
        <v>10148128</v>
      </c>
      <c r="I28" s="11">
        <v>40099735</v>
      </c>
    </row>
    <row r="29" spans="1:9" ht="12" customHeight="1" x14ac:dyDescent="0.2">
      <c r="A29" s="2" t="str">
        <f>"May "&amp;RIGHT(A6,4)+1</f>
        <v>May 2025</v>
      </c>
      <c r="B29" s="11">
        <v>23400978</v>
      </c>
      <c r="C29" s="11">
        <v>1925633</v>
      </c>
      <c r="D29" s="11">
        <v>8473083</v>
      </c>
      <c r="E29" s="11">
        <v>33799694</v>
      </c>
      <c r="F29" s="11">
        <v>26785164</v>
      </c>
      <c r="G29" s="11">
        <v>2262588</v>
      </c>
      <c r="H29" s="11">
        <v>9942753</v>
      </c>
      <c r="I29" s="11">
        <v>38990505</v>
      </c>
    </row>
    <row r="30" spans="1:9" ht="12" customHeight="1" x14ac:dyDescent="0.2">
      <c r="A30" s="2" t="str">
        <f>"Jun "&amp;RIGHT(A6,4)+1</f>
        <v>Jun 2025</v>
      </c>
      <c r="B30" s="11">
        <v>19258735</v>
      </c>
      <c r="C30" s="11">
        <v>1772363</v>
      </c>
      <c r="D30" s="11">
        <v>7974636</v>
      </c>
      <c r="E30" s="11">
        <v>29005734</v>
      </c>
      <c r="F30" s="11">
        <v>25034922</v>
      </c>
      <c r="G30" s="11">
        <v>2263942</v>
      </c>
      <c r="H30" s="11">
        <v>9797685</v>
      </c>
      <c r="I30" s="11">
        <v>37096549</v>
      </c>
    </row>
    <row r="31" spans="1:9" ht="12" customHeight="1" x14ac:dyDescent="0.2">
      <c r="A31" s="2" t="str">
        <f>"Jul "&amp;RIGHT(A6,4)+1</f>
        <v>Jul 2025</v>
      </c>
      <c r="B31" s="11" t="s">
        <v>413</v>
      </c>
      <c r="C31" s="11" t="s">
        <v>413</v>
      </c>
      <c r="D31" s="11" t="s">
        <v>413</v>
      </c>
      <c r="E31" s="11" t="s">
        <v>413</v>
      </c>
      <c r="F31" s="11" t="s">
        <v>413</v>
      </c>
      <c r="G31" s="11" t="s">
        <v>413</v>
      </c>
      <c r="H31" s="11" t="s">
        <v>413</v>
      </c>
      <c r="I31" s="11" t="s">
        <v>413</v>
      </c>
    </row>
    <row r="32" spans="1:9" ht="12" customHeight="1" x14ac:dyDescent="0.2">
      <c r="A32" s="2" t="str">
        <f>"Aug "&amp;RIGHT(A6,4)+1</f>
        <v>Aug 2025</v>
      </c>
      <c r="B32" s="11" t="s">
        <v>413</v>
      </c>
      <c r="C32" s="11" t="s">
        <v>413</v>
      </c>
      <c r="D32" s="11" t="s">
        <v>413</v>
      </c>
      <c r="E32" s="11" t="s">
        <v>413</v>
      </c>
      <c r="F32" s="11" t="s">
        <v>413</v>
      </c>
      <c r="G32" s="11" t="s">
        <v>413</v>
      </c>
      <c r="H32" s="11" t="s">
        <v>413</v>
      </c>
      <c r="I32" s="11" t="s">
        <v>413</v>
      </c>
    </row>
    <row r="33" spans="1:9" ht="12" customHeight="1" x14ac:dyDescent="0.2">
      <c r="A33" s="2" t="str">
        <f>"Sep "&amp;RIGHT(A6,4)+1</f>
        <v>Sep 2025</v>
      </c>
      <c r="B33" s="11" t="s">
        <v>413</v>
      </c>
      <c r="C33" s="11" t="s">
        <v>413</v>
      </c>
      <c r="D33" s="11" t="s">
        <v>413</v>
      </c>
      <c r="E33" s="11" t="s">
        <v>413</v>
      </c>
      <c r="F33" s="11" t="s">
        <v>413</v>
      </c>
      <c r="G33" s="11" t="s">
        <v>413</v>
      </c>
      <c r="H33" s="11" t="s">
        <v>413</v>
      </c>
      <c r="I33" s="11" t="s">
        <v>413</v>
      </c>
    </row>
    <row r="34" spans="1:9" ht="12" customHeight="1" x14ac:dyDescent="0.2">
      <c r="A34" s="12" t="s">
        <v>55</v>
      </c>
      <c r="B34" s="13">
        <v>194000051</v>
      </c>
      <c r="C34" s="13">
        <v>15881164</v>
      </c>
      <c r="D34" s="13">
        <v>69846429</v>
      </c>
      <c r="E34" s="13">
        <v>279727644</v>
      </c>
      <c r="F34" s="13">
        <v>224803183</v>
      </c>
      <c r="G34" s="13">
        <v>18764453</v>
      </c>
      <c r="H34" s="13">
        <v>82074351</v>
      </c>
      <c r="I34" s="13">
        <v>325641987</v>
      </c>
    </row>
    <row r="35" spans="1:9" ht="12" customHeight="1" x14ac:dyDescent="0.2">
      <c r="A35" s="14" t="str">
        <f>"Total "&amp;MID(A20,7,LEN(A20)-13)&amp;" Months"</f>
        <v>Total 9 Months</v>
      </c>
      <c r="B35" s="15">
        <v>194000051</v>
      </c>
      <c r="C35" s="15">
        <v>15881164</v>
      </c>
      <c r="D35" s="15">
        <v>69846429</v>
      </c>
      <c r="E35" s="15">
        <v>279727644</v>
      </c>
      <c r="F35" s="15">
        <v>224803183</v>
      </c>
      <c r="G35" s="15">
        <v>18764453</v>
      </c>
      <c r="H35" s="15">
        <v>82074351</v>
      </c>
      <c r="I35" s="15">
        <v>325641987</v>
      </c>
    </row>
  </sheetData>
  <mergeCells count="6">
    <mergeCell ref="B5:I5"/>
    <mergeCell ref="A1:H1"/>
    <mergeCell ref="A2:H2"/>
    <mergeCell ref="A3:A4"/>
    <mergeCell ref="B3:E3"/>
    <mergeCell ref="F3:I3"/>
  </mergeCells>
  <phoneticPr fontId="0" type="noConversion"/>
  <pageMargins left="0.75" right="0.5" top="0.75" bottom="0.5" header="0.5" footer="0.25"/>
  <pageSetup orientation="landscape"/>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I35"/>
  <sheetViews>
    <sheetView showGridLines="0" workbookViewId="0">
      <selection sqref="A1:H1"/>
    </sheetView>
  </sheetViews>
  <sheetFormatPr defaultRowHeight="12.75" x14ac:dyDescent="0.2"/>
  <cols>
    <col min="1" max="1" width="12.85546875" customWidth="1"/>
    <col min="2" max="9" width="11.42578125" customWidth="1"/>
  </cols>
  <sheetData>
    <row r="1" spans="1:9" ht="12" customHeight="1" x14ac:dyDescent="0.2">
      <c r="A1" s="90" t="s">
        <v>432</v>
      </c>
      <c r="B1" s="90"/>
      <c r="C1" s="90"/>
      <c r="D1" s="90"/>
      <c r="E1" s="90"/>
      <c r="F1" s="90"/>
      <c r="G1" s="90"/>
      <c r="H1" s="90"/>
      <c r="I1" s="134">
        <v>45912</v>
      </c>
    </row>
    <row r="2" spans="1:9" ht="12" customHeight="1" x14ac:dyDescent="0.2">
      <c r="A2" s="92" t="s">
        <v>107</v>
      </c>
      <c r="B2" s="92"/>
      <c r="C2" s="92"/>
      <c r="D2" s="92"/>
      <c r="E2" s="92"/>
      <c r="F2" s="92"/>
      <c r="G2" s="92"/>
      <c r="H2" s="92"/>
      <c r="I2" s="1"/>
    </row>
    <row r="3" spans="1:9" ht="24" customHeight="1" x14ac:dyDescent="0.2">
      <c r="A3" s="94" t="s">
        <v>50</v>
      </c>
      <c r="B3" s="89" t="s">
        <v>105</v>
      </c>
      <c r="C3" s="89"/>
      <c r="D3" s="89"/>
      <c r="E3" s="87"/>
      <c r="F3" s="89" t="s">
        <v>106</v>
      </c>
      <c r="G3" s="89"/>
      <c r="H3" s="89"/>
      <c r="I3" s="89"/>
    </row>
    <row r="4" spans="1:9" ht="24" customHeight="1" x14ac:dyDescent="0.2">
      <c r="A4" s="95"/>
      <c r="B4" s="10" t="s">
        <v>78</v>
      </c>
      <c r="C4" s="10" t="s">
        <v>79</v>
      </c>
      <c r="D4" s="10" t="s">
        <v>80</v>
      </c>
      <c r="E4" s="10" t="s">
        <v>55</v>
      </c>
      <c r="F4" s="10" t="s">
        <v>78</v>
      </c>
      <c r="G4" s="10" t="s">
        <v>79</v>
      </c>
      <c r="H4" s="10" t="s">
        <v>80</v>
      </c>
      <c r="I4" s="9" t="s">
        <v>55</v>
      </c>
    </row>
    <row r="5" spans="1:9" ht="12" customHeight="1" x14ac:dyDescent="0.2">
      <c r="A5" s="1"/>
      <c r="B5" s="83" t="str">
        <f>REPT("-",89)&amp;" Number "&amp;REPT("-",89)</f>
        <v>----------------------------------------------------------------------------------------- Number -----------------------------------------------------------------------------------------</v>
      </c>
      <c r="C5" s="83"/>
      <c r="D5" s="83"/>
      <c r="E5" s="83"/>
      <c r="F5" s="83"/>
      <c r="G5" s="83"/>
      <c r="H5" s="83"/>
      <c r="I5" s="83"/>
    </row>
    <row r="6" spans="1:9" ht="12" customHeight="1" x14ac:dyDescent="0.2">
      <c r="A6" s="3" t="s">
        <v>414</v>
      </c>
    </row>
    <row r="7" spans="1:9" ht="12" customHeight="1" x14ac:dyDescent="0.2">
      <c r="A7" s="2" t="str">
        <f>"Oct "&amp;RIGHT(A6,4)-1</f>
        <v>Oct 2023</v>
      </c>
      <c r="B7" s="11">
        <v>30838413</v>
      </c>
      <c r="C7" s="11">
        <v>227833</v>
      </c>
      <c r="D7" s="11">
        <v>428259</v>
      </c>
      <c r="E7" s="11">
        <v>31494505</v>
      </c>
      <c r="F7" s="11">
        <v>38033851</v>
      </c>
      <c r="G7" s="11">
        <v>2555329</v>
      </c>
      <c r="H7" s="11">
        <v>11395917</v>
      </c>
      <c r="I7" s="11">
        <v>51985097</v>
      </c>
    </row>
    <row r="8" spans="1:9" ht="12" customHeight="1" x14ac:dyDescent="0.2">
      <c r="A8" s="2" t="str">
        <f>"Nov "&amp;RIGHT(A6,4)-1</f>
        <v>Nov 2023</v>
      </c>
      <c r="B8" s="11">
        <v>26825253</v>
      </c>
      <c r="C8" s="11">
        <v>210388</v>
      </c>
      <c r="D8" s="11">
        <v>384762</v>
      </c>
      <c r="E8" s="11">
        <v>27420403</v>
      </c>
      <c r="F8" s="11">
        <v>34366312</v>
      </c>
      <c r="G8" s="11">
        <v>2329899</v>
      </c>
      <c r="H8" s="11">
        <v>10271162</v>
      </c>
      <c r="I8" s="11">
        <v>46967373</v>
      </c>
    </row>
    <row r="9" spans="1:9" ht="12" customHeight="1" x14ac:dyDescent="0.2">
      <c r="A9" s="2" t="str">
        <f>"Dec "&amp;RIGHT(A6,4)-1</f>
        <v>Dec 2023</v>
      </c>
      <c r="B9" s="11">
        <v>21671001</v>
      </c>
      <c r="C9" s="11">
        <v>190907</v>
      </c>
      <c r="D9" s="11">
        <v>343231</v>
      </c>
      <c r="E9" s="11">
        <v>22205139</v>
      </c>
      <c r="F9" s="11">
        <v>29884511</v>
      </c>
      <c r="G9" s="11">
        <v>2069768</v>
      </c>
      <c r="H9" s="11">
        <v>9053756</v>
      </c>
      <c r="I9" s="11">
        <v>41008035</v>
      </c>
    </row>
    <row r="10" spans="1:9" ht="12" customHeight="1" x14ac:dyDescent="0.2">
      <c r="A10" s="2" t="str">
        <f>"Jan "&amp;RIGHT(A6,4)</f>
        <v>Jan 2024</v>
      </c>
      <c r="B10" s="11">
        <v>26637412</v>
      </c>
      <c r="C10" s="11">
        <v>217570</v>
      </c>
      <c r="D10" s="11">
        <v>398707</v>
      </c>
      <c r="E10" s="11">
        <v>27253689</v>
      </c>
      <c r="F10" s="11">
        <v>35288314</v>
      </c>
      <c r="G10" s="11">
        <v>2436658</v>
      </c>
      <c r="H10" s="11">
        <v>10837021</v>
      </c>
      <c r="I10" s="11">
        <v>48561993</v>
      </c>
    </row>
    <row r="11" spans="1:9" ht="12" customHeight="1" x14ac:dyDescent="0.2">
      <c r="A11" s="2" t="str">
        <f>"Feb "&amp;RIGHT(A6,4)</f>
        <v>Feb 2024</v>
      </c>
      <c r="B11" s="11">
        <v>29910681</v>
      </c>
      <c r="C11" s="11">
        <v>223431</v>
      </c>
      <c r="D11" s="11">
        <v>414534</v>
      </c>
      <c r="E11" s="11">
        <v>30548646</v>
      </c>
      <c r="F11" s="11">
        <v>37283964</v>
      </c>
      <c r="G11" s="11">
        <v>2553679</v>
      </c>
      <c r="H11" s="11">
        <v>11240206</v>
      </c>
      <c r="I11" s="11">
        <v>51077849</v>
      </c>
    </row>
    <row r="12" spans="1:9" ht="12" customHeight="1" x14ac:dyDescent="0.2">
      <c r="A12" s="2" t="str">
        <f>"Mar "&amp;RIGHT(A6,4)</f>
        <v>Mar 2024</v>
      </c>
      <c r="B12" s="11">
        <v>26780506</v>
      </c>
      <c r="C12" s="11">
        <v>217331</v>
      </c>
      <c r="D12" s="11">
        <v>409796</v>
      </c>
      <c r="E12" s="11">
        <v>27407633</v>
      </c>
      <c r="F12" s="11">
        <v>36183277</v>
      </c>
      <c r="G12" s="11">
        <v>2529558</v>
      </c>
      <c r="H12" s="11">
        <v>11177759</v>
      </c>
      <c r="I12" s="11">
        <v>49890594</v>
      </c>
    </row>
    <row r="13" spans="1:9" ht="12" customHeight="1" x14ac:dyDescent="0.2">
      <c r="A13" s="2" t="str">
        <f>"Apr "&amp;RIGHT(A6,4)</f>
        <v>Apr 2024</v>
      </c>
      <c r="B13" s="11">
        <v>30029888</v>
      </c>
      <c r="C13" s="11">
        <v>239332</v>
      </c>
      <c r="D13" s="11">
        <v>444590</v>
      </c>
      <c r="E13" s="11">
        <v>30713810</v>
      </c>
      <c r="F13" s="11">
        <v>39658696</v>
      </c>
      <c r="G13" s="11">
        <v>2776044</v>
      </c>
      <c r="H13" s="11">
        <v>12242128</v>
      </c>
      <c r="I13" s="11">
        <v>54676868</v>
      </c>
    </row>
    <row r="14" spans="1:9" ht="12" customHeight="1" x14ac:dyDescent="0.2">
      <c r="A14" s="2" t="str">
        <f>"May "&amp;RIGHT(A6,4)</f>
        <v>May 2024</v>
      </c>
      <c r="B14" s="11">
        <v>27319627</v>
      </c>
      <c r="C14" s="11">
        <v>245258</v>
      </c>
      <c r="D14" s="11">
        <v>451946</v>
      </c>
      <c r="E14" s="11">
        <v>28016831</v>
      </c>
      <c r="F14" s="11">
        <v>38948663</v>
      </c>
      <c r="G14" s="11">
        <v>2824245</v>
      </c>
      <c r="H14" s="11">
        <v>12410531</v>
      </c>
      <c r="I14" s="11">
        <v>54183439</v>
      </c>
    </row>
    <row r="15" spans="1:9" ht="12" customHeight="1" x14ac:dyDescent="0.2">
      <c r="A15" s="2" t="str">
        <f>"Jun "&amp;RIGHT(A6,4)</f>
        <v>Jun 2024</v>
      </c>
      <c r="B15" s="11">
        <v>8117383</v>
      </c>
      <c r="C15" s="11">
        <v>200567</v>
      </c>
      <c r="D15" s="11">
        <v>383266</v>
      </c>
      <c r="E15" s="11">
        <v>8701216</v>
      </c>
      <c r="F15" s="11">
        <v>26551365</v>
      </c>
      <c r="G15" s="11">
        <v>2267249</v>
      </c>
      <c r="H15" s="11">
        <v>10097517</v>
      </c>
      <c r="I15" s="11">
        <v>38916131</v>
      </c>
    </row>
    <row r="16" spans="1:9" ht="12" customHeight="1" x14ac:dyDescent="0.2">
      <c r="A16" s="2" t="str">
        <f>"Jul "&amp;RIGHT(A6,4)</f>
        <v>Jul 2024</v>
      </c>
      <c r="B16" s="11">
        <v>5957680</v>
      </c>
      <c r="C16" s="11">
        <v>205236</v>
      </c>
      <c r="D16" s="11">
        <v>410734</v>
      </c>
      <c r="E16" s="11">
        <v>6573650</v>
      </c>
      <c r="F16" s="11">
        <v>26498336</v>
      </c>
      <c r="G16" s="11">
        <v>2362046</v>
      </c>
      <c r="H16" s="11">
        <v>10563025</v>
      </c>
      <c r="I16" s="11">
        <v>39423407</v>
      </c>
    </row>
    <row r="17" spans="1:9" ht="12" customHeight="1" x14ac:dyDescent="0.2">
      <c r="A17" s="2" t="str">
        <f>"Aug "&amp;RIGHT(A6,4)</f>
        <v>Aug 2024</v>
      </c>
      <c r="B17" s="11">
        <v>17191324</v>
      </c>
      <c r="C17" s="11">
        <v>216913</v>
      </c>
      <c r="D17" s="11">
        <v>421449</v>
      </c>
      <c r="E17" s="11">
        <v>17829686</v>
      </c>
      <c r="F17" s="11">
        <v>30662756</v>
      </c>
      <c r="G17" s="11">
        <v>2374290</v>
      </c>
      <c r="H17" s="11">
        <v>10660673</v>
      </c>
      <c r="I17" s="11">
        <v>43697719</v>
      </c>
    </row>
    <row r="18" spans="1:9" ht="12" customHeight="1" x14ac:dyDescent="0.2">
      <c r="A18" s="2" t="str">
        <f>"Sep "&amp;RIGHT(A6,4)</f>
        <v>Sep 2024</v>
      </c>
      <c r="B18" s="11">
        <v>27515575</v>
      </c>
      <c r="C18" s="11">
        <v>207589</v>
      </c>
      <c r="D18" s="11">
        <v>394377</v>
      </c>
      <c r="E18" s="11">
        <v>28117541</v>
      </c>
      <c r="F18" s="11">
        <v>34203215</v>
      </c>
      <c r="G18" s="11">
        <v>2318465</v>
      </c>
      <c r="H18" s="11">
        <v>10352778</v>
      </c>
      <c r="I18" s="11">
        <v>46874458</v>
      </c>
    </row>
    <row r="19" spans="1:9" ht="12" customHeight="1" x14ac:dyDescent="0.2">
      <c r="A19" s="12" t="s">
        <v>55</v>
      </c>
      <c r="B19" s="13">
        <v>278794743</v>
      </c>
      <c r="C19" s="13">
        <v>2602355</v>
      </c>
      <c r="D19" s="13">
        <v>4885651</v>
      </c>
      <c r="E19" s="13">
        <v>286282749</v>
      </c>
      <c r="F19" s="13">
        <v>407563260</v>
      </c>
      <c r="G19" s="13">
        <v>29397230</v>
      </c>
      <c r="H19" s="13">
        <v>130302473</v>
      </c>
      <c r="I19" s="13">
        <v>567262963</v>
      </c>
    </row>
    <row r="20" spans="1:9" ht="12" customHeight="1" x14ac:dyDescent="0.2">
      <c r="A20" s="14" t="s">
        <v>415</v>
      </c>
      <c r="B20" s="15">
        <v>228130164</v>
      </c>
      <c r="C20" s="15">
        <v>1972617</v>
      </c>
      <c r="D20" s="15">
        <v>3659091</v>
      </c>
      <c r="E20" s="15">
        <v>233761872</v>
      </c>
      <c r="F20" s="15">
        <v>316198953</v>
      </c>
      <c r="G20" s="15">
        <v>22342429</v>
      </c>
      <c r="H20" s="15">
        <v>98725997</v>
      </c>
      <c r="I20" s="15">
        <v>437267379</v>
      </c>
    </row>
    <row r="21" spans="1:9" ht="12" customHeight="1" x14ac:dyDescent="0.2">
      <c r="A21" s="3" t="str">
        <f>"FY "&amp;RIGHT(A6,4)+1</f>
        <v>FY 2025</v>
      </c>
    </row>
    <row r="22" spans="1:9" ht="12" customHeight="1" x14ac:dyDescent="0.2">
      <c r="A22" s="2" t="str">
        <f>"Oct "&amp;RIGHT(A6,4)</f>
        <v>Oct 2024</v>
      </c>
      <c r="B22" s="11">
        <v>31973026</v>
      </c>
      <c r="C22" s="11">
        <v>230313</v>
      </c>
      <c r="D22" s="11">
        <v>439222</v>
      </c>
      <c r="E22" s="11">
        <v>32642561</v>
      </c>
      <c r="F22" s="11">
        <v>37957745</v>
      </c>
      <c r="G22" s="11">
        <v>2531306</v>
      </c>
      <c r="H22" s="11">
        <v>11194187</v>
      </c>
      <c r="I22" s="11">
        <v>51683238</v>
      </c>
    </row>
    <row r="23" spans="1:9" ht="12" customHeight="1" x14ac:dyDescent="0.2">
      <c r="A23" s="2" t="str">
        <f>"Nov "&amp;RIGHT(A6,4)</f>
        <v>Nov 2024</v>
      </c>
      <c r="B23" s="11">
        <v>24716165</v>
      </c>
      <c r="C23" s="11">
        <v>189764</v>
      </c>
      <c r="D23" s="11">
        <v>356834</v>
      </c>
      <c r="E23" s="11">
        <v>25262763</v>
      </c>
      <c r="F23" s="11">
        <v>31679066</v>
      </c>
      <c r="G23" s="11">
        <v>2171341</v>
      </c>
      <c r="H23" s="11">
        <v>9493531</v>
      </c>
      <c r="I23" s="11">
        <v>43343938</v>
      </c>
    </row>
    <row r="24" spans="1:9" ht="12" customHeight="1" x14ac:dyDescent="0.2">
      <c r="A24" s="2" t="str">
        <f>"Dec "&amp;RIGHT(A6,4)</f>
        <v>Dec 2024</v>
      </c>
      <c r="B24" s="11">
        <v>23076273</v>
      </c>
      <c r="C24" s="11">
        <v>184963</v>
      </c>
      <c r="D24" s="11">
        <v>349140</v>
      </c>
      <c r="E24" s="11">
        <v>23610376</v>
      </c>
      <c r="F24" s="11">
        <v>30302277</v>
      </c>
      <c r="G24" s="11">
        <v>2098244</v>
      </c>
      <c r="H24" s="11">
        <v>9131324</v>
      </c>
      <c r="I24" s="11">
        <v>41531845</v>
      </c>
    </row>
    <row r="25" spans="1:9" ht="12" customHeight="1" x14ac:dyDescent="0.2">
      <c r="A25" s="2" t="str">
        <f>"Jan "&amp;RIGHT(A6,4)+1</f>
        <v>Jan 2025</v>
      </c>
      <c r="B25" s="11">
        <v>26863544</v>
      </c>
      <c r="C25" s="11">
        <v>205651</v>
      </c>
      <c r="D25" s="11">
        <v>391665</v>
      </c>
      <c r="E25" s="11">
        <v>27460860</v>
      </c>
      <c r="F25" s="11">
        <v>34142902</v>
      </c>
      <c r="G25" s="11">
        <v>2369924</v>
      </c>
      <c r="H25" s="11">
        <v>10494771</v>
      </c>
      <c r="I25" s="11">
        <v>47007597</v>
      </c>
    </row>
    <row r="26" spans="1:9" ht="12" customHeight="1" x14ac:dyDescent="0.2">
      <c r="A26" s="2" t="str">
        <f>"Feb "&amp;RIGHT(A6,4)+1</f>
        <v>Feb 2025</v>
      </c>
      <c r="B26" s="11">
        <v>27918011</v>
      </c>
      <c r="C26" s="11">
        <v>205617</v>
      </c>
      <c r="D26" s="11">
        <v>393669</v>
      </c>
      <c r="E26" s="11">
        <v>28517297</v>
      </c>
      <c r="F26" s="11">
        <v>33643411</v>
      </c>
      <c r="G26" s="11">
        <v>2329954</v>
      </c>
      <c r="H26" s="11">
        <v>10242492</v>
      </c>
      <c r="I26" s="11">
        <v>46215857</v>
      </c>
    </row>
    <row r="27" spans="1:9" ht="12" customHeight="1" x14ac:dyDescent="0.2">
      <c r="A27" s="2" t="str">
        <f>"Mar "&amp;RIGHT(A6,4)+1</f>
        <v>Mar 2025</v>
      </c>
      <c r="B27" s="11">
        <v>28778081</v>
      </c>
      <c r="C27" s="11">
        <v>219061</v>
      </c>
      <c r="D27" s="11">
        <v>426706</v>
      </c>
      <c r="E27" s="11">
        <v>29423848</v>
      </c>
      <c r="F27" s="11">
        <v>36849654</v>
      </c>
      <c r="G27" s="11">
        <v>2587463</v>
      </c>
      <c r="H27" s="11">
        <v>11419020</v>
      </c>
      <c r="I27" s="11">
        <v>50856137</v>
      </c>
    </row>
    <row r="28" spans="1:9" ht="12" customHeight="1" x14ac:dyDescent="0.2">
      <c r="A28" s="2" t="str">
        <f>"Apr "&amp;RIGHT(A6,4)+1</f>
        <v>Apr 2025</v>
      </c>
      <c r="B28" s="11">
        <v>29841548</v>
      </c>
      <c r="C28" s="11">
        <v>228983</v>
      </c>
      <c r="D28" s="11">
        <v>439915</v>
      </c>
      <c r="E28" s="11">
        <v>30510446</v>
      </c>
      <c r="F28" s="11">
        <v>38495478</v>
      </c>
      <c r="G28" s="11">
        <v>2707677</v>
      </c>
      <c r="H28" s="11">
        <v>12041814</v>
      </c>
      <c r="I28" s="11">
        <v>53244969</v>
      </c>
    </row>
    <row r="29" spans="1:9" ht="12" customHeight="1" x14ac:dyDescent="0.2">
      <c r="A29" s="2" t="str">
        <f>"May "&amp;RIGHT(A6,4)+1</f>
        <v>May 2025</v>
      </c>
      <c r="B29" s="11">
        <v>26551883</v>
      </c>
      <c r="C29" s="11">
        <v>213216</v>
      </c>
      <c r="D29" s="11">
        <v>416053</v>
      </c>
      <c r="E29" s="11">
        <v>27181152</v>
      </c>
      <c r="F29" s="11">
        <v>36558038</v>
      </c>
      <c r="G29" s="11">
        <v>2624559</v>
      </c>
      <c r="H29" s="11">
        <v>11666202</v>
      </c>
      <c r="I29" s="11">
        <v>50848799</v>
      </c>
    </row>
    <row r="30" spans="1:9" ht="12" customHeight="1" x14ac:dyDescent="0.2">
      <c r="A30" s="2" t="str">
        <f>"Jun "&amp;RIGHT(A6,4)+1</f>
        <v>Jun 2025</v>
      </c>
      <c r="B30" s="11">
        <v>11344791</v>
      </c>
      <c r="C30" s="11">
        <v>192346</v>
      </c>
      <c r="D30" s="11">
        <v>382748</v>
      </c>
      <c r="E30" s="11">
        <v>11919885</v>
      </c>
      <c r="F30" s="11">
        <v>28357506</v>
      </c>
      <c r="G30" s="11">
        <v>2320138</v>
      </c>
      <c r="H30" s="11">
        <v>10357878</v>
      </c>
      <c r="I30" s="11">
        <v>41035522</v>
      </c>
    </row>
    <row r="31" spans="1:9" ht="12" customHeight="1" x14ac:dyDescent="0.2">
      <c r="A31" s="2" t="str">
        <f>"Jul "&amp;RIGHT(A6,4)+1</f>
        <v>Jul 2025</v>
      </c>
      <c r="B31" s="11" t="s">
        <v>413</v>
      </c>
      <c r="C31" s="11" t="s">
        <v>413</v>
      </c>
      <c r="D31" s="11" t="s">
        <v>413</v>
      </c>
      <c r="E31" s="11" t="s">
        <v>413</v>
      </c>
      <c r="F31" s="11" t="s">
        <v>413</v>
      </c>
      <c r="G31" s="11" t="s">
        <v>413</v>
      </c>
      <c r="H31" s="11" t="s">
        <v>413</v>
      </c>
      <c r="I31" s="11" t="s">
        <v>413</v>
      </c>
    </row>
    <row r="32" spans="1:9" ht="12" customHeight="1" x14ac:dyDescent="0.2">
      <c r="A32" s="2" t="str">
        <f>"Aug "&amp;RIGHT(A6,4)+1</f>
        <v>Aug 2025</v>
      </c>
      <c r="B32" s="11" t="s">
        <v>413</v>
      </c>
      <c r="C32" s="11" t="s">
        <v>413</v>
      </c>
      <c r="D32" s="11" t="s">
        <v>413</v>
      </c>
      <c r="E32" s="11" t="s">
        <v>413</v>
      </c>
      <c r="F32" s="11" t="s">
        <v>413</v>
      </c>
      <c r="G32" s="11" t="s">
        <v>413</v>
      </c>
      <c r="H32" s="11" t="s">
        <v>413</v>
      </c>
      <c r="I32" s="11" t="s">
        <v>413</v>
      </c>
    </row>
    <row r="33" spans="1:9" ht="12" customHeight="1" x14ac:dyDescent="0.2">
      <c r="A33" s="2" t="str">
        <f>"Sep "&amp;RIGHT(A6,4)+1</f>
        <v>Sep 2025</v>
      </c>
      <c r="B33" s="11" t="s">
        <v>413</v>
      </c>
      <c r="C33" s="11" t="s">
        <v>413</v>
      </c>
      <c r="D33" s="11" t="s">
        <v>413</v>
      </c>
      <c r="E33" s="11" t="s">
        <v>413</v>
      </c>
      <c r="F33" s="11" t="s">
        <v>413</v>
      </c>
      <c r="G33" s="11" t="s">
        <v>413</v>
      </c>
      <c r="H33" s="11" t="s">
        <v>413</v>
      </c>
      <c r="I33" s="11" t="s">
        <v>413</v>
      </c>
    </row>
    <row r="34" spans="1:9" ht="12" customHeight="1" x14ac:dyDescent="0.2">
      <c r="A34" s="12" t="s">
        <v>55</v>
      </c>
      <c r="B34" s="13">
        <v>231063322</v>
      </c>
      <c r="C34" s="13">
        <v>1869914</v>
      </c>
      <c r="D34" s="13">
        <v>3595952</v>
      </c>
      <c r="E34" s="13">
        <v>236529188</v>
      </c>
      <c r="F34" s="13">
        <v>307986077</v>
      </c>
      <c r="G34" s="13">
        <v>21740606</v>
      </c>
      <c r="H34" s="13">
        <v>96041219</v>
      </c>
      <c r="I34" s="13">
        <v>425767902</v>
      </c>
    </row>
    <row r="35" spans="1:9" ht="12" customHeight="1" x14ac:dyDescent="0.2">
      <c r="A35" s="14" t="str">
        <f>"Total "&amp;MID(A20,7,LEN(A20)-13)&amp;" Months"</f>
        <v>Total 9 Months</v>
      </c>
      <c r="B35" s="15">
        <v>231063322</v>
      </c>
      <c r="C35" s="15">
        <v>1869914</v>
      </c>
      <c r="D35" s="15">
        <v>3595952</v>
      </c>
      <c r="E35" s="15">
        <v>236529188</v>
      </c>
      <c r="F35" s="15">
        <v>307986077</v>
      </c>
      <c r="G35" s="15">
        <v>21740606</v>
      </c>
      <c r="H35" s="15">
        <v>96041219</v>
      </c>
      <c r="I35" s="15">
        <v>425767902</v>
      </c>
    </row>
  </sheetData>
  <mergeCells count="6">
    <mergeCell ref="B5:I5"/>
    <mergeCell ref="A1:H1"/>
    <mergeCell ref="A2:H2"/>
    <mergeCell ref="A3:A4"/>
    <mergeCell ref="B3:E3"/>
    <mergeCell ref="F3:I3"/>
  </mergeCells>
  <phoneticPr fontId="0" type="noConversion"/>
  <pageMargins left="0.75" right="0.5" top="0.75" bottom="0.5" header="0.5" footer="0.25"/>
  <pageSetup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C47"/>
  <sheetViews>
    <sheetView showGridLines="0" workbookViewId="0">
      <selection activeCell="B1" sqref="B1"/>
    </sheetView>
  </sheetViews>
  <sheetFormatPr defaultRowHeight="12.75" x14ac:dyDescent="0.2"/>
  <cols>
    <col min="1" max="1" width="18.42578125" customWidth="1"/>
    <col min="2" max="2" width="85.7109375" customWidth="1"/>
  </cols>
  <sheetData>
    <row r="1" spans="1:3" ht="12" customHeight="1" x14ac:dyDescent="0.2">
      <c r="A1" s="3"/>
      <c r="B1" s="5" t="s">
        <v>11</v>
      </c>
    </row>
    <row r="2" spans="1:3" ht="12" customHeight="1" x14ac:dyDescent="0.2">
      <c r="A2" s="6" t="s">
        <v>12</v>
      </c>
      <c r="B2" s="7" t="s">
        <v>13</v>
      </c>
    </row>
    <row r="3" spans="1:3" ht="12" customHeight="1" x14ac:dyDescent="0.2">
      <c r="A3" s="3" t="s">
        <v>261</v>
      </c>
      <c r="B3" s="1" t="s">
        <v>14</v>
      </c>
    </row>
    <row r="4" spans="1:3" ht="12" customHeight="1" x14ac:dyDescent="0.2">
      <c r="A4" s="3" t="s">
        <v>316</v>
      </c>
      <c r="B4" s="1" t="s">
        <v>317</v>
      </c>
    </row>
    <row r="5" spans="1:3" ht="12" customHeight="1" x14ac:dyDescent="0.2">
      <c r="A5" s="3" t="s">
        <v>350</v>
      </c>
      <c r="B5" s="1" t="s">
        <v>351</v>
      </c>
    </row>
    <row r="6" spans="1:3" ht="12" customHeight="1" x14ac:dyDescent="0.2">
      <c r="A6" s="3" t="s">
        <v>378</v>
      </c>
      <c r="B6" s="1" t="s">
        <v>379</v>
      </c>
    </row>
    <row r="7" spans="1:3" ht="12" customHeight="1" x14ac:dyDescent="0.2">
      <c r="A7" s="3" t="s">
        <v>367</v>
      </c>
      <c r="B7" s="1" t="s">
        <v>368</v>
      </c>
    </row>
    <row r="8" spans="1:3" ht="12" customHeight="1" x14ac:dyDescent="0.2">
      <c r="A8" s="3" t="s">
        <v>262</v>
      </c>
      <c r="B8" s="1" t="s">
        <v>15</v>
      </c>
    </row>
    <row r="9" spans="1:3" ht="12" customHeight="1" x14ac:dyDescent="0.2">
      <c r="A9" s="3" t="s">
        <v>263</v>
      </c>
      <c r="B9" s="1" t="s">
        <v>16</v>
      </c>
      <c r="C9" t="s">
        <v>299</v>
      </c>
    </row>
    <row r="10" spans="1:3" ht="12" customHeight="1" x14ac:dyDescent="0.2">
      <c r="A10" s="3" t="s">
        <v>264</v>
      </c>
      <c r="B10" s="1" t="s">
        <v>17</v>
      </c>
      <c r="C10" t="s">
        <v>300</v>
      </c>
    </row>
    <row r="11" spans="1:3" ht="12" customHeight="1" x14ac:dyDescent="0.2">
      <c r="A11" s="3" t="s">
        <v>265</v>
      </c>
      <c r="B11" s="1" t="s">
        <v>18</v>
      </c>
      <c r="C11" t="s">
        <v>301</v>
      </c>
    </row>
    <row r="12" spans="1:3" ht="12" customHeight="1" x14ac:dyDescent="0.2">
      <c r="A12" s="3" t="s">
        <v>266</v>
      </c>
      <c r="B12" s="1" t="s">
        <v>335</v>
      </c>
      <c r="C12" t="s">
        <v>302</v>
      </c>
    </row>
    <row r="13" spans="1:3" ht="12" customHeight="1" x14ac:dyDescent="0.2">
      <c r="A13" s="3" t="s">
        <v>267</v>
      </c>
      <c r="B13" s="1" t="s">
        <v>20</v>
      </c>
      <c r="C13" t="s">
        <v>303</v>
      </c>
    </row>
    <row r="14" spans="1:3" ht="12" customHeight="1" x14ac:dyDescent="0.2">
      <c r="A14" s="3" t="s">
        <v>268</v>
      </c>
      <c r="B14" s="1" t="s">
        <v>21</v>
      </c>
      <c r="C14" t="s">
        <v>304</v>
      </c>
    </row>
    <row r="15" spans="1:3" ht="12" customHeight="1" x14ac:dyDescent="0.2">
      <c r="A15" s="3" t="s">
        <v>269</v>
      </c>
      <c r="B15" s="1" t="s">
        <v>22</v>
      </c>
      <c r="C15" t="s">
        <v>305</v>
      </c>
    </row>
    <row r="16" spans="1:3" ht="12" customHeight="1" x14ac:dyDescent="0.2">
      <c r="A16" s="3" t="s">
        <v>270</v>
      </c>
      <c r="B16" s="1" t="s">
        <v>23</v>
      </c>
      <c r="C16" t="s">
        <v>306</v>
      </c>
    </row>
    <row r="17" spans="1:3" ht="12" customHeight="1" x14ac:dyDescent="0.2">
      <c r="A17" s="3" t="s">
        <v>271</v>
      </c>
      <c r="B17" s="1" t="s">
        <v>24</v>
      </c>
      <c r="C17" t="s">
        <v>307</v>
      </c>
    </row>
    <row r="18" spans="1:3" ht="12" customHeight="1" x14ac:dyDescent="0.2">
      <c r="A18" s="3" t="s">
        <v>272</v>
      </c>
      <c r="B18" s="1" t="s">
        <v>25</v>
      </c>
      <c r="C18" t="s">
        <v>308</v>
      </c>
    </row>
    <row r="19" spans="1:3" ht="12" customHeight="1" x14ac:dyDescent="0.2">
      <c r="A19" s="3" t="s">
        <v>273</v>
      </c>
      <c r="B19" s="1" t="s">
        <v>26</v>
      </c>
      <c r="C19" t="s">
        <v>309</v>
      </c>
    </row>
    <row r="20" spans="1:3" ht="12" customHeight="1" x14ac:dyDescent="0.2">
      <c r="A20" s="3" t="s">
        <v>274</v>
      </c>
      <c r="B20" s="1" t="s">
        <v>27</v>
      </c>
    </row>
    <row r="21" spans="1:3" ht="12" customHeight="1" x14ac:dyDescent="0.2">
      <c r="A21" s="3" t="s">
        <v>275</v>
      </c>
      <c r="B21" s="1" t="s">
        <v>28</v>
      </c>
    </row>
    <row r="22" spans="1:3" ht="12" customHeight="1" x14ac:dyDescent="0.2">
      <c r="A22" s="3" t="s">
        <v>276</v>
      </c>
      <c r="B22" s="1" t="s">
        <v>29</v>
      </c>
    </row>
    <row r="23" spans="1:3" ht="12" customHeight="1" x14ac:dyDescent="0.2">
      <c r="A23" s="3" t="s">
        <v>277</v>
      </c>
      <c r="B23" s="1" t="s">
        <v>30</v>
      </c>
    </row>
    <row r="24" spans="1:3" ht="12" customHeight="1" x14ac:dyDescent="0.2">
      <c r="A24" s="3" t="s">
        <v>278</v>
      </c>
      <c r="B24" s="1" t="s">
        <v>31</v>
      </c>
    </row>
    <row r="25" spans="1:3" ht="12" customHeight="1" x14ac:dyDescent="0.2">
      <c r="A25" s="3" t="s">
        <v>279</v>
      </c>
      <c r="B25" s="1" t="s">
        <v>32</v>
      </c>
    </row>
    <row r="26" spans="1:3" ht="12" customHeight="1" x14ac:dyDescent="0.2">
      <c r="A26" s="3" t="s">
        <v>280</v>
      </c>
      <c r="B26" s="1" t="s">
        <v>33</v>
      </c>
    </row>
    <row r="27" spans="1:3" ht="12" customHeight="1" x14ac:dyDescent="0.2">
      <c r="A27" s="3" t="s">
        <v>281</v>
      </c>
      <c r="B27" s="1" t="s">
        <v>34</v>
      </c>
    </row>
    <row r="28" spans="1:3" ht="12" customHeight="1" x14ac:dyDescent="0.2">
      <c r="A28" s="3" t="s">
        <v>282</v>
      </c>
      <c r="B28" s="1" t="s">
        <v>35</v>
      </c>
    </row>
    <row r="29" spans="1:3" ht="18" customHeight="1" x14ac:dyDescent="0.2">
      <c r="A29" s="3" t="s">
        <v>283</v>
      </c>
      <c r="B29" s="1" t="s">
        <v>36</v>
      </c>
    </row>
    <row r="30" spans="1:3" ht="12" customHeight="1" x14ac:dyDescent="0.2">
      <c r="A30" s="3" t="s">
        <v>284</v>
      </c>
      <c r="B30" s="1" t="s">
        <v>37</v>
      </c>
    </row>
    <row r="31" spans="1:3" ht="18" customHeight="1" x14ac:dyDescent="0.2">
      <c r="A31" s="3" t="s">
        <v>285</v>
      </c>
      <c r="B31" s="1" t="s">
        <v>38</v>
      </c>
    </row>
    <row r="32" spans="1:3" ht="12" customHeight="1" x14ac:dyDescent="0.2">
      <c r="A32" s="3" t="s">
        <v>286</v>
      </c>
      <c r="B32" s="1" t="s">
        <v>39</v>
      </c>
    </row>
    <row r="33" spans="1:2" ht="18" customHeight="1" x14ac:dyDescent="0.2">
      <c r="A33" s="3" t="s">
        <v>297</v>
      </c>
      <c r="B33" s="1" t="s">
        <v>40</v>
      </c>
    </row>
    <row r="34" spans="1:2" ht="12" customHeight="1" x14ac:dyDescent="0.2">
      <c r="A34" s="3" t="s">
        <v>296</v>
      </c>
      <c r="B34" s="1" t="s">
        <v>41</v>
      </c>
    </row>
    <row r="35" spans="1:2" ht="18" customHeight="1" x14ac:dyDescent="0.2">
      <c r="A35" s="3" t="s">
        <v>298</v>
      </c>
      <c r="B35" s="1" t="s">
        <v>42</v>
      </c>
    </row>
    <row r="36" spans="1:2" ht="12" customHeight="1" x14ac:dyDescent="0.2">
      <c r="A36" s="3"/>
      <c r="B36" s="1"/>
    </row>
    <row r="37" spans="1:2" ht="18" customHeight="1" x14ac:dyDescent="0.2">
      <c r="A37" s="3" t="s">
        <v>287</v>
      </c>
      <c r="B37" s="1" t="s">
        <v>43</v>
      </c>
    </row>
    <row r="38" spans="1:2" ht="12" customHeight="1" x14ac:dyDescent="0.2">
      <c r="A38" s="3" t="s">
        <v>288</v>
      </c>
      <c r="B38" s="1" t="s">
        <v>43</v>
      </c>
    </row>
    <row r="39" spans="1:2" ht="12" customHeight="1" x14ac:dyDescent="0.2">
      <c r="A39" s="3" t="s">
        <v>289</v>
      </c>
      <c r="B39" s="1" t="s">
        <v>44</v>
      </c>
    </row>
    <row r="40" spans="1:2" ht="18" customHeight="1" x14ac:dyDescent="0.2">
      <c r="A40" s="3" t="s">
        <v>290</v>
      </c>
      <c r="B40" s="1" t="s">
        <v>45</v>
      </c>
    </row>
    <row r="41" spans="1:2" ht="12" customHeight="1" x14ac:dyDescent="0.2">
      <c r="A41" s="3" t="s">
        <v>291</v>
      </c>
      <c r="B41" s="1" t="s">
        <v>46</v>
      </c>
    </row>
    <row r="42" spans="1:2" ht="12" customHeight="1" x14ac:dyDescent="0.2">
      <c r="A42" s="3" t="s">
        <v>292</v>
      </c>
      <c r="B42" s="1" t="s">
        <v>47</v>
      </c>
    </row>
    <row r="43" spans="1:2" ht="18" customHeight="1" x14ac:dyDescent="0.2">
      <c r="A43" s="3" t="s">
        <v>293</v>
      </c>
      <c r="B43" s="1" t="s">
        <v>48</v>
      </c>
    </row>
    <row r="44" spans="1:2" ht="12" customHeight="1" x14ac:dyDescent="0.2">
      <c r="A44" s="3" t="s">
        <v>294</v>
      </c>
      <c r="B44" s="1" t="s">
        <v>49</v>
      </c>
    </row>
    <row r="45" spans="1:2" ht="12" customHeight="1" x14ac:dyDescent="0.2">
      <c r="A45" s="3" t="s">
        <v>295</v>
      </c>
      <c r="B45" s="1" t="s">
        <v>49</v>
      </c>
    </row>
    <row r="46" spans="1:2" ht="12" customHeight="1" x14ac:dyDescent="0.2">
      <c r="A46" s="8"/>
      <c r="B46" s="4"/>
    </row>
    <row r="47" spans="1:2" ht="12" customHeight="1" x14ac:dyDescent="0.2">
      <c r="A47" s="83" t="s">
        <v>334</v>
      </c>
      <c r="B47" s="83"/>
    </row>
  </sheetData>
  <mergeCells count="1">
    <mergeCell ref="A47:B47"/>
  </mergeCells>
  <phoneticPr fontId="0" type="noConversion"/>
  <pageMargins left="0.75" right="0.5" top="0.5" bottom="0.3" header="0.5" footer="0.25"/>
  <pageSetup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E37"/>
  <sheetViews>
    <sheetView showGridLines="0" workbookViewId="0">
      <selection sqref="A1:D1"/>
    </sheetView>
  </sheetViews>
  <sheetFormatPr defaultRowHeight="12.75" x14ac:dyDescent="0.2"/>
  <cols>
    <col min="1" max="1" width="14.28515625" customWidth="1"/>
    <col min="2" max="5" width="18.5703125" customWidth="1"/>
  </cols>
  <sheetData>
    <row r="1" spans="1:5" ht="12" customHeight="1" x14ac:dyDescent="0.2">
      <c r="A1" s="90" t="s">
        <v>432</v>
      </c>
      <c r="B1" s="90"/>
      <c r="C1" s="90"/>
      <c r="D1" s="90"/>
      <c r="E1" s="134">
        <v>45912</v>
      </c>
    </row>
    <row r="2" spans="1:5" ht="12" customHeight="1" x14ac:dyDescent="0.2">
      <c r="A2" s="92" t="s">
        <v>108</v>
      </c>
      <c r="B2" s="92"/>
      <c r="C2" s="92"/>
      <c r="D2" s="92"/>
      <c r="E2" s="1"/>
    </row>
    <row r="3" spans="1:5" ht="24" customHeight="1" x14ac:dyDescent="0.2">
      <c r="A3" s="94" t="s">
        <v>50</v>
      </c>
      <c r="B3" s="89" t="s">
        <v>109</v>
      </c>
      <c r="C3" s="89"/>
      <c r="D3" s="89"/>
      <c r="E3" s="89"/>
    </row>
    <row r="4" spans="1:5" ht="24" customHeight="1" x14ac:dyDescent="0.2">
      <c r="A4" s="95"/>
      <c r="B4" s="10" t="s">
        <v>78</v>
      </c>
      <c r="C4" s="10" t="s">
        <v>79</v>
      </c>
      <c r="D4" s="10" t="s">
        <v>80</v>
      </c>
      <c r="E4" s="9" t="s">
        <v>209</v>
      </c>
    </row>
    <row r="5" spans="1:5" ht="12" customHeight="1" x14ac:dyDescent="0.2">
      <c r="A5" s="1"/>
      <c r="B5" s="83" t="str">
        <f>REPT("-",71)&amp;" Number "&amp;REPT("-",71)</f>
        <v>----------------------------------------------------------------------- Number -----------------------------------------------------------------------</v>
      </c>
      <c r="C5" s="83"/>
      <c r="D5" s="83"/>
      <c r="E5" s="83"/>
    </row>
    <row r="6" spans="1:5" ht="12" customHeight="1" x14ac:dyDescent="0.2">
      <c r="A6" s="3" t="s">
        <v>414</v>
      </c>
    </row>
    <row r="7" spans="1:5" ht="12" customHeight="1" x14ac:dyDescent="0.2">
      <c r="A7" s="2" t="str">
        <f>"Oct "&amp;RIGHT(A6,4)-1</f>
        <v>Oct 2023</v>
      </c>
      <c r="B7" s="11">
        <v>118215965</v>
      </c>
      <c r="C7" s="11">
        <v>6730209</v>
      </c>
      <c r="D7" s="11">
        <v>29259966</v>
      </c>
      <c r="E7" s="11">
        <v>154206140</v>
      </c>
    </row>
    <row r="8" spans="1:5" ht="12" customHeight="1" x14ac:dyDescent="0.2">
      <c r="A8" s="2" t="str">
        <f>"Nov "&amp;RIGHT(A6,4)-1</f>
        <v>Nov 2023</v>
      </c>
      <c r="B8" s="11">
        <v>106018704</v>
      </c>
      <c r="C8" s="11">
        <v>6174717</v>
      </c>
      <c r="D8" s="11">
        <v>26495635</v>
      </c>
      <c r="E8" s="11">
        <v>138689056</v>
      </c>
    </row>
    <row r="9" spans="1:5" ht="12" customHeight="1" x14ac:dyDescent="0.2">
      <c r="A9" s="2" t="str">
        <f>"Dec "&amp;RIGHT(A6,4)-1</f>
        <v>Dec 2023</v>
      </c>
      <c r="B9" s="11">
        <v>91086693</v>
      </c>
      <c r="C9" s="11">
        <v>5548525</v>
      </c>
      <c r="D9" s="11">
        <v>23576216</v>
      </c>
      <c r="E9" s="11">
        <v>120211434</v>
      </c>
    </row>
    <row r="10" spans="1:5" ht="12" customHeight="1" x14ac:dyDescent="0.2">
      <c r="A10" s="2" t="str">
        <f>"Jan "&amp;RIGHT(A6,4)</f>
        <v>Jan 2024</v>
      </c>
      <c r="B10" s="11">
        <v>108445572</v>
      </c>
      <c r="C10" s="11">
        <v>6476024</v>
      </c>
      <c r="D10" s="11">
        <v>28009486</v>
      </c>
      <c r="E10" s="11">
        <v>142931082</v>
      </c>
    </row>
    <row r="11" spans="1:5" ht="12" customHeight="1" x14ac:dyDescent="0.2">
      <c r="A11" s="2" t="str">
        <f>"Feb "&amp;RIGHT(A6,4)</f>
        <v>Feb 2024</v>
      </c>
      <c r="B11" s="11">
        <v>115791877</v>
      </c>
      <c r="C11" s="11">
        <v>6752998</v>
      </c>
      <c r="D11" s="11">
        <v>28997970</v>
      </c>
      <c r="E11" s="11">
        <v>151542845</v>
      </c>
    </row>
    <row r="12" spans="1:5" ht="12" customHeight="1" x14ac:dyDescent="0.2">
      <c r="A12" s="2" t="str">
        <f>"Mar "&amp;RIGHT(A6,4)</f>
        <v>Mar 2024</v>
      </c>
      <c r="B12" s="11">
        <v>111258274</v>
      </c>
      <c r="C12" s="11">
        <v>6771655</v>
      </c>
      <c r="D12" s="11">
        <v>29128711</v>
      </c>
      <c r="E12" s="11">
        <v>147158640</v>
      </c>
    </row>
    <row r="13" spans="1:5" ht="12" customHeight="1" x14ac:dyDescent="0.2">
      <c r="A13" s="2" t="str">
        <f>"Apr "&amp;RIGHT(A6,4)</f>
        <v>Apr 2024</v>
      </c>
      <c r="B13" s="11">
        <v>122338298</v>
      </c>
      <c r="C13" s="11">
        <v>7360075</v>
      </c>
      <c r="D13" s="11">
        <v>31749049</v>
      </c>
      <c r="E13" s="11">
        <v>161447422</v>
      </c>
    </row>
    <row r="14" spans="1:5" ht="12" customHeight="1" x14ac:dyDescent="0.2">
      <c r="A14" s="2" t="str">
        <f>"May "&amp;RIGHT(A6,4)</f>
        <v>May 2024</v>
      </c>
      <c r="B14" s="11">
        <v>119364942</v>
      </c>
      <c r="C14" s="11">
        <v>7573316</v>
      </c>
      <c r="D14" s="11">
        <v>32474412</v>
      </c>
      <c r="E14" s="11">
        <v>159412670</v>
      </c>
    </row>
    <row r="15" spans="1:5" ht="12" customHeight="1" x14ac:dyDescent="0.2">
      <c r="A15" s="2" t="str">
        <f>"Jun "&amp;RIGHT(A6,4)</f>
        <v>Jun 2024</v>
      </c>
      <c r="B15" s="11">
        <v>77363967</v>
      </c>
      <c r="C15" s="11">
        <v>6423276</v>
      </c>
      <c r="D15" s="11">
        <v>27714479</v>
      </c>
      <c r="E15" s="11">
        <v>111501722</v>
      </c>
    </row>
    <row r="16" spans="1:5" ht="12" customHeight="1" x14ac:dyDescent="0.2">
      <c r="A16" s="2" t="str">
        <f>"Jul "&amp;RIGHT(A6,4)</f>
        <v>Jul 2024</v>
      </c>
      <c r="B16" s="11">
        <v>76321425</v>
      </c>
      <c r="C16" s="11">
        <v>6701352</v>
      </c>
      <c r="D16" s="11">
        <v>29160934</v>
      </c>
      <c r="E16" s="11">
        <v>112183711</v>
      </c>
    </row>
    <row r="17" spans="1:5" ht="12" customHeight="1" x14ac:dyDescent="0.2">
      <c r="A17" s="2" t="str">
        <f>"Aug "&amp;RIGHT(A6,4)</f>
        <v>Aug 2024</v>
      </c>
      <c r="B17" s="11">
        <v>92243457</v>
      </c>
      <c r="C17" s="11">
        <v>6440966</v>
      </c>
      <c r="D17" s="11">
        <v>28466723</v>
      </c>
      <c r="E17" s="11">
        <v>127151146</v>
      </c>
    </row>
    <row r="18" spans="1:5" ht="12" customHeight="1" x14ac:dyDescent="0.2">
      <c r="A18" s="2" t="str">
        <f>"Sep "&amp;RIGHT(A6,4)</f>
        <v>Sep 2024</v>
      </c>
      <c r="B18" s="11">
        <v>106725745</v>
      </c>
      <c r="C18" s="11">
        <v>6093337</v>
      </c>
      <c r="D18" s="11">
        <v>26546344</v>
      </c>
      <c r="E18" s="11">
        <v>139365426</v>
      </c>
    </row>
    <row r="19" spans="1:5" ht="12" customHeight="1" x14ac:dyDescent="0.2">
      <c r="A19" s="12" t="s">
        <v>55</v>
      </c>
      <c r="B19" s="13">
        <v>1245174919</v>
      </c>
      <c r="C19" s="13">
        <v>79046450</v>
      </c>
      <c r="D19" s="13">
        <v>341579925</v>
      </c>
      <c r="E19" s="13">
        <v>1665801294</v>
      </c>
    </row>
    <row r="20" spans="1:5" ht="12" customHeight="1" x14ac:dyDescent="0.2">
      <c r="A20" s="14" t="s">
        <v>415</v>
      </c>
      <c r="B20" s="15">
        <v>969884292</v>
      </c>
      <c r="C20" s="15">
        <v>59810795</v>
      </c>
      <c r="D20" s="15">
        <v>257405924</v>
      </c>
      <c r="E20" s="15">
        <v>1287101011</v>
      </c>
    </row>
    <row r="21" spans="1:5" ht="12" customHeight="1" x14ac:dyDescent="0.2">
      <c r="A21" s="3" t="str">
        <f>"FY "&amp;RIGHT(A6,4)+1</f>
        <v>FY 2025</v>
      </c>
    </row>
    <row r="22" spans="1:5" ht="12" customHeight="1" x14ac:dyDescent="0.2">
      <c r="A22" s="2" t="str">
        <f>"Oct "&amp;RIGHT(A6,4)</f>
        <v>Oct 2024</v>
      </c>
      <c r="B22" s="11">
        <v>120163756</v>
      </c>
      <c r="C22" s="11">
        <v>6693741</v>
      </c>
      <c r="D22" s="11">
        <v>29207324</v>
      </c>
      <c r="E22" s="11">
        <v>156064821</v>
      </c>
    </row>
    <row r="23" spans="1:5" ht="12" customHeight="1" x14ac:dyDescent="0.2">
      <c r="A23" s="2" t="str">
        <f>"Nov "&amp;RIGHT(A6,4)</f>
        <v>Nov 2024</v>
      </c>
      <c r="B23" s="11">
        <v>98730599</v>
      </c>
      <c r="C23" s="11">
        <v>5800733</v>
      </c>
      <c r="D23" s="11">
        <v>24840068</v>
      </c>
      <c r="E23" s="11">
        <v>129371400</v>
      </c>
    </row>
    <row r="24" spans="1:5" ht="12" customHeight="1" x14ac:dyDescent="0.2">
      <c r="A24" s="2" t="str">
        <f>"Dec "&amp;RIGHT(A6,4)</f>
        <v>Dec 2024</v>
      </c>
      <c r="B24" s="11">
        <v>93900161</v>
      </c>
      <c r="C24" s="11">
        <v>5609444</v>
      </c>
      <c r="D24" s="11">
        <v>23789100</v>
      </c>
      <c r="E24" s="11">
        <v>123298705</v>
      </c>
    </row>
    <row r="25" spans="1:5" ht="12" customHeight="1" x14ac:dyDescent="0.2">
      <c r="A25" s="2" t="str">
        <f>"Jan "&amp;RIGHT(A6,4)+1</f>
        <v>Jan 2025</v>
      </c>
      <c r="B25" s="11">
        <v>106567835</v>
      </c>
      <c r="C25" s="11">
        <v>6304985</v>
      </c>
      <c r="D25" s="11">
        <v>27170217</v>
      </c>
      <c r="E25" s="11">
        <v>140043037</v>
      </c>
    </row>
    <row r="26" spans="1:5" ht="12" customHeight="1" x14ac:dyDescent="0.2">
      <c r="A26" s="2" t="str">
        <f>"Feb "&amp;RIGHT(A6,4)+1</f>
        <v>Feb 2025</v>
      </c>
      <c r="B26" s="11">
        <v>106116064</v>
      </c>
      <c r="C26" s="11">
        <v>6180954</v>
      </c>
      <c r="D26" s="11">
        <v>26514168</v>
      </c>
      <c r="E26" s="11">
        <v>138811186</v>
      </c>
    </row>
    <row r="27" spans="1:5" ht="12" customHeight="1" x14ac:dyDescent="0.2">
      <c r="A27" s="2" t="str">
        <f>"Mar "&amp;RIGHT(A6,4)+1</f>
        <v>Mar 2025</v>
      </c>
      <c r="B27" s="11">
        <v>115029731</v>
      </c>
      <c r="C27" s="11">
        <v>6902171</v>
      </c>
      <c r="D27" s="11">
        <v>29713552</v>
      </c>
      <c r="E27" s="11">
        <v>151645454</v>
      </c>
    </row>
    <row r="28" spans="1:5" ht="12" customHeight="1" x14ac:dyDescent="0.2">
      <c r="A28" s="2" t="str">
        <f>"Apr "&amp;RIGHT(A6,4)+1</f>
        <v>Apr 2025</v>
      </c>
      <c r="B28" s="11">
        <v>120052470</v>
      </c>
      <c r="C28" s="11">
        <v>7189324</v>
      </c>
      <c r="D28" s="11">
        <v>31312484</v>
      </c>
      <c r="E28" s="11">
        <v>158554278</v>
      </c>
    </row>
    <row r="29" spans="1:5" ht="12" customHeight="1" x14ac:dyDescent="0.2">
      <c r="A29" s="2" t="str">
        <f>"May "&amp;RIGHT(A6,4)+1</f>
        <v>May 2025</v>
      </c>
      <c r="B29" s="11">
        <v>113296063</v>
      </c>
      <c r="C29" s="11">
        <v>7025996</v>
      </c>
      <c r="D29" s="11">
        <v>30498091</v>
      </c>
      <c r="E29" s="11">
        <v>150820150</v>
      </c>
    </row>
    <row r="30" spans="1:5" ht="12" customHeight="1" x14ac:dyDescent="0.2">
      <c r="A30" s="2" t="str">
        <f>"Jun "&amp;RIGHT(A6,4)+1</f>
        <v>Jun 2025</v>
      </c>
      <c r="B30" s="11">
        <v>83995954</v>
      </c>
      <c r="C30" s="11">
        <v>6548789</v>
      </c>
      <c r="D30" s="11">
        <v>28512947</v>
      </c>
      <c r="E30" s="11">
        <v>119057690</v>
      </c>
    </row>
    <row r="31" spans="1:5" ht="12" customHeight="1" x14ac:dyDescent="0.2">
      <c r="A31" s="2" t="str">
        <f>"Jul "&amp;RIGHT(A6,4)+1</f>
        <v>Jul 2025</v>
      </c>
      <c r="B31" s="11" t="s">
        <v>413</v>
      </c>
      <c r="C31" s="11" t="s">
        <v>413</v>
      </c>
      <c r="D31" s="11" t="s">
        <v>413</v>
      </c>
      <c r="E31" s="11" t="s">
        <v>413</v>
      </c>
    </row>
    <row r="32" spans="1:5" ht="12" customHeight="1" x14ac:dyDescent="0.2">
      <c r="A32" s="2" t="str">
        <f>"Aug "&amp;RIGHT(A6,4)+1</f>
        <v>Aug 2025</v>
      </c>
      <c r="B32" s="11" t="s">
        <v>413</v>
      </c>
      <c r="C32" s="11" t="s">
        <v>413</v>
      </c>
      <c r="D32" s="11" t="s">
        <v>413</v>
      </c>
      <c r="E32" s="11" t="s">
        <v>413</v>
      </c>
    </row>
    <row r="33" spans="1:5" ht="12" customHeight="1" x14ac:dyDescent="0.2">
      <c r="A33" s="2" t="str">
        <f>"Sep "&amp;RIGHT(A6,4)+1</f>
        <v>Sep 2025</v>
      </c>
      <c r="B33" s="11" t="s">
        <v>413</v>
      </c>
      <c r="C33" s="11" t="s">
        <v>413</v>
      </c>
      <c r="D33" s="11" t="s">
        <v>413</v>
      </c>
      <c r="E33" s="11" t="s">
        <v>413</v>
      </c>
    </row>
    <row r="34" spans="1:5" ht="12" customHeight="1" x14ac:dyDescent="0.2">
      <c r="A34" s="12" t="s">
        <v>55</v>
      </c>
      <c r="B34" s="13">
        <v>957852633</v>
      </c>
      <c r="C34" s="13">
        <v>58256137</v>
      </c>
      <c r="D34" s="13">
        <v>251557951</v>
      </c>
      <c r="E34" s="13">
        <v>1267666721</v>
      </c>
    </row>
    <row r="35" spans="1:5" ht="12" customHeight="1" x14ac:dyDescent="0.2">
      <c r="A35" s="14" t="str">
        <f>"Total "&amp;MID(A20,7,LEN(A20)-13)&amp;" Months"</f>
        <v>Total 9 Months</v>
      </c>
      <c r="B35" s="15">
        <v>957852633</v>
      </c>
      <c r="C35" s="15">
        <v>58256137</v>
      </c>
      <c r="D35" s="15">
        <v>251557951</v>
      </c>
      <c r="E35" s="15">
        <v>1267666721</v>
      </c>
    </row>
    <row r="36" spans="1:5" ht="12" customHeight="1" x14ac:dyDescent="0.2">
      <c r="A36" s="83"/>
      <c r="B36" s="83"/>
      <c r="C36" s="83"/>
      <c r="D36" s="83"/>
      <c r="E36" s="83"/>
    </row>
    <row r="37" spans="1:5" ht="69.95" customHeight="1" x14ac:dyDescent="0.2">
      <c r="A37" s="85" t="s">
        <v>110</v>
      </c>
      <c r="B37" s="85"/>
      <c r="C37" s="85"/>
      <c r="D37" s="85"/>
      <c r="E37" s="85"/>
    </row>
  </sheetData>
  <mergeCells count="7">
    <mergeCell ref="B5:E5"/>
    <mergeCell ref="A36:E36"/>
    <mergeCell ref="A37:E37"/>
    <mergeCell ref="A1:D1"/>
    <mergeCell ref="A2:D2"/>
    <mergeCell ref="A3:A4"/>
    <mergeCell ref="B3:E3"/>
  </mergeCells>
  <phoneticPr fontId="0" type="noConversion"/>
  <pageMargins left="0.75" right="0.5" top="0.75" bottom="0.5" header="0.5" footer="0.25"/>
  <pageSetup orientation="landscape"/>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K35"/>
  <sheetViews>
    <sheetView showGridLines="0" workbookViewId="0">
      <selection sqref="A1:J1"/>
    </sheetView>
  </sheetViews>
  <sheetFormatPr defaultRowHeight="12.75" x14ac:dyDescent="0.2"/>
  <cols>
    <col min="1" max="1" width="12.85546875" customWidth="1"/>
    <col min="2" max="11" width="11.42578125" customWidth="1"/>
  </cols>
  <sheetData>
    <row r="1" spans="1:11" ht="12" customHeight="1" x14ac:dyDescent="0.2">
      <c r="A1" s="90" t="s">
        <v>432</v>
      </c>
      <c r="B1" s="90"/>
      <c r="C1" s="90"/>
      <c r="D1" s="90"/>
      <c r="E1" s="90"/>
      <c r="F1" s="90"/>
      <c r="G1" s="90"/>
      <c r="H1" s="90"/>
      <c r="I1" s="90"/>
      <c r="J1" s="90"/>
      <c r="K1" s="134">
        <v>45912</v>
      </c>
    </row>
    <row r="2" spans="1:11" ht="12" customHeight="1" x14ac:dyDescent="0.2">
      <c r="A2" s="92" t="s">
        <v>111</v>
      </c>
      <c r="B2" s="92"/>
      <c r="C2" s="92"/>
      <c r="D2" s="92"/>
      <c r="E2" s="92"/>
      <c r="F2" s="92"/>
      <c r="G2" s="92"/>
      <c r="H2" s="92"/>
      <c r="I2" s="92"/>
      <c r="J2" s="92"/>
      <c r="K2" s="1"/>
    </row>
    <row r="3" spans="1:11" ht="24" customHeight="1" x14ac:dyDescent="0.2">
      <c r="A3" s="94" t="s">
        <v>50</v>
      </c>
      <c r="B3" s="86" t="s">
        <v>112</v>
      </c>
      <c r="C3" s="89" t="s">
        <v>102</v>
      </c>
      <c r="D3" s="89"/>
      <c r="E3" s="89"/>
      <c r="F3" s="87"/>
      <c r="G3" s="89" t="s">
        <v>102</v>
      </c>
      <c r="H3" s="89"/>
      <c r="I3" s="87"/>
      <c r="J3" s="89" t="s">
        <v>113</v>
      </c>
      <c r="K3" s="89"/>
    </row>
    <row r="4" spans="1:11" ht="24" customHeight="1" x14ac:dyDescent="0.2">
      <c r="A4" s="95"/>
      <c r="B4" s="87"/>
      <c r="C4" s="10" t="s">
        <v>78</v>
      </c>
      <c r="D4" s="10" t="s">
        <v>79</v>
      </c>
      <c r="E4" s="10" t="s">
        <v>80</v>
      </c>
      <c r="F4" s="10" t="s">
        <v>55</v>
      </c>
      <c r="G4" s="10" t="s">
        <v>78</v>
      </c>
      <c r="H4" s="10" t="s">
        <v>79</v>
      </c>
      <c r="I4" s="10" t="s">
        <v>80</v>
      </c>
      <c r="J4" s="10" t="s">
        <v>114</v>
      </c>
      <c r="K4" s="9" t="s">
        <v>115</v>
      </c>
    </row>
    <row r="5" spans="1:11" ht="12" customHeight="1" x14ac:dyDescent="0.2">
      <c r="A5" s="1"/>
      <c r="B5" s="83" t="str">
        <f>REPT("-",52)&amp;" Number "&amp;REPT("-",52)</f>
        <v>---------------------------------------------------- Number ----------------------------------------------------</v>
      </c>
      <c r="C5" s="83"/>
      <c r="D5" s="83"/>
      <c r="E5" s="83"/>
      <c r="F5" s="83"/>
      <c r="G5" s="83" t="str">
        <f>REPT("-",53)&amp;" Percent "&amp;REPT("-",54)</f>
        <v>----------------------------------------------------- Percent ------------------------------------------------------</v>
      </c>
      <c r="H5" s="83"/>
      <c r="I5" s="83"/>
      <c r="J5" s="83"/>
      <c r="K5" s="83"/>
    </row>
    <row r="6" spans="1:11" ht="12" customHeight="1" x14ac:dyDescent="0.2">
      <c r="A6" s="3" t="s">
        <v>414</v>
      </c>
    </row>
    <row r="7" spans="1:11" ht="12" customHeight="1" x14ac:dyDescent="0.2">
      <c r="A7" s="2" t="str">
        <f>"Oct "&amp;RIGHT(A6,4)-1</f>
        <v>Oct 2023</v>
      </c>
      <c r="B7" s="11">
        <v>28240926</v>
      </c>
      <c r="C7" s="11">
        <v>89975039</v>
      </c>
      <c r="D7" s="11">
        <v>6730209</v>
      </c>
      <c r="E7" s="11">
        <v>29259966</v>
      </c>
      <c r="F7" s="11">
        <v>125965214</v>
      </c>
      <c r="G7" s="19">
        <v>0.71430000000000005</v>
      </c>
      <c r="H7" s="19">
        <v>5.3400000000000003E-2</v>
      </c>
      <c r="I7" s="19">
        <v>0.23230000000000001</v>
      </c>
      <c r="J7" s="19">
        <v>0.18310000000000001</v>
      </c>
      <c r="K7" s="19">
        <v>0.58350000000000002</v>
      </c>
    </row>
    <row r="8" spans="1:11" ht="12" customHeight="1" x14ac:dyDescent="0.2">
      <c r="A8" s="2" t="str">
        <f>"Nov "&amp;RIGHT(A6,4)-1</f>
        <v>Nov 2023</v>
      </c>
      <c r="B8" s="11">
        <v>26066385</v>
      </c>
      <c r="C8" s="11">
        <v>79952319</v>
      </c>
      <c r="D8" s="11">
        <v>6174717</v>
      </c>
      <c r="E8" s="11">
        <v>26495635</v>
      </c>
      <c r="F8" s="11">
        <v>112622671</v>
      </c>
      <c r="G8" s="19">
        <v>0.70989999999999998</v>
      </c>
      <c r="H8" s="19">
        <v>5.4800000000000001E-2</v>
      </c>
      <c r="I8" s="19">
        <v>0.23530000000000001</v>
      </c>
      <c r="J8" s="19">
        <v>0.18790000000000001</v>
      </c>
      <c r="K8" s="19">
        <v>0.57650000000000001</v>
      </c>
    </row>
    <row r="9" spans="1:11" ht="12" customHeight="1" x14ac:dyDescent="0.2">
      <c r="A9" s="2" t="str">
        <f>"Dec "&amp;RIGHT(A6,4)-1</f>
        <v>Dec 2023</v>
      </c>
      <c r="B9" s="11">
        <v>24078367</v>
      </c>
      <c r="C9" s="11">
        <v>67008326</v>
      </c>
      <c r="D9" s="11">
        <v>5548525</v>
      </c>
      <c r="E9" s="11">
        <v>23576216</v>
      </c>
      <c r="F9" s="11">
        <v>96133067</v>
      </c>
      <c r="G9" s="19">
        <v>0.69699999999999995</v>
      </c>
      <c r="H9" s="19">
        <v>5.7700000000000001E-2</v>
      </c>
      <c r="I9" s="19">
        <v>0.2452</v>
      </c>
      <c r="J9" s="19">
        <v>0.20030000000000001</v>
      </c>
      <c r="K9" s="19">
        <v>0.55740000000000001</v>
      </c>
    </row>
    <row r="10" spans="1:11" ht="12" customHeight="1" x14ac:dyDescent="0.2">
      <c r="A10" s="2" t="str">
        <f>"Jan "&amp;RIGHT(A6,4)</f>
        <v>Jan 2024</v>
      </c>
      <c r="B10" s="11">
        <v>27540780</v>
      </c>
      <c r="C10" s="11">
        <v>80904792</v>
      </c>
      <c r="D10" s="11">
        <v>6476024</v>
      </c>
      <c r="E10" s="11">
        <v>28009486</v>
      </c>
      <c r="F10" s="11">
        <v>115390302</v>
      </c>
      <c r="G10" s="19">
        <v>0.70109999999999995</v>
      </c>
      <c r="H10" s="19">
        <v>5.6099999999999997E-2</v>
      </c>
      <c r="I10" s="19">
        <v>0.2427</v>
      </c>
      <c r="J10" s="19">
        <v>0.19270000000000001</v>
      </c>
      <c r="K10" s="19">
        <v>0.56599999999999995</v>
      </c>
    </row>
    <row r="11" spans="1:11" ht="12" customHeight="1" x14ac:dyDescent="0.2">
      <c r="A11" s="2" t="str">
        <f>"Feb "&amp;RIGHT(A6,4)</f>
        <v>Feb 2024</v>
      </c>
      <c r="B11" s="11">
        <v>26966183</v>
      </c>
      <c r="C11" s="11">
        <v>88825694</v>
      </c>
      <c r="D11" s="11">
        <v>6752998</v>
      </c>
      <c r="E11" s="11">
        <v>28997970</v>
      </c>
      <c r="F11" s="11">
        <v>124576662</v>
      </c>
      <c r="G11" s="19">
        <v>0.71299999999999997</v>
      </c>
      <c r="H11" s="19">
        <v>5.4199999999999998E-2</v>
      </c>
      <c r="I11" s="19">
        <v>0.23280000000000001</v>
      </c>
      <c r="J11" s="19">
        <v>0.1779</v>
      </c>
      <c r="K11" s="19">
        <v>0.58609999999999995</v>
      </c>
    </row>
    <row r="12" spans="1:11" ht="12" customHeight="1" x14ac:dyDescent="0.2">
      <c r="A12" s="2" t="str">
        <f>"Mar "&amp;RIGHT(A6,4)</f>
        <v>Mar 2024</v>
      </c>
      <c r="B12" s="11">
        <v>27119641</v>
      </c>
      <c r="C12" s="11">
        <v>84138633</v>
      </c>
      <c r="D12" s="11">
        <v>6771655</v>
      </c>
      <c r="E12" s="11">
        <v>29128711</v>
      </c>
      <c r="F12" s="11">
        <v>120038999</v>
      </c>
      <c r="G12" s="19">
        <v>0.70089999999999997</v>
      </c>
      <c r="H12" s="19">
        <v>5.6399999999999999E-2</v>
      </c>
      <c r="I12" s="19">
        <v>0.2427</v>
      </c>
      <c r="J12" s="19">
        <v>0.18429999999999999</v>
      </c>
      <c r="K12" s="19">
        <v>0.57179999999999997</v>
      </c>
    </row>
    <row r="13" spans="1:11" ht="12" customHeight="1" x14ac:dyDescent="0.2">
      <c r="A13" s="2" t="str">
        <f>"Apr "&amp;RIGHT(A6,4)</f>
        <v>Apr 2024</v>
      </c>
      <c r="B13" s="11">
        <v>29018386</v>
      </c>
      <c r="C13" s="11">
        <v>93319912</v>
      </c>
      <c r="D13" s="11">
        <v>7360075</v>
      </c>
      <c r="E13" s="11">
        <v>31749049</v>
      </c>
      <c r="F13" s="11">
        <v>132429036</v>
      </c>
      <c r="G13" s="19">
        <v>0.70469999999999999</v>
      </c>
      <c r="H13" s="19">
        <v>5.5599999999999997E-2</v>
      </c>
      <c r="I13" s="19">
        <v>0.2397</v>
      </c>
      <c r="J13" s="19">
        <v>0.1797</v>
      </c>
      <c r="K13" s="19">
        <v>0.57799999999999996</v>
      </c>
    </row>
    <row r="14" spans="1:11" ht="12" customHeight="1" x14ac:dyDescent="0.2">
      <c r="A14" s="2" t="str">
        <f>"May "&amp;RIGHT(A6,4)</f>
        <v>May 2024</v>
      </c>
      <c r="B14" s="11">
        <v>29615533</v>
      </c>
      <c r="C14" s="11">
        <v>89749409</v>
      </c>
      <c r="D14" s="11">
        <v>7573316</v>
      </c>
      <c r="E14" s="11">
        <v>32474412</v>
      </c>
      <c r="F14" s="11">
        <v>129797137</v>
      </c>
      <c r="G14" s="19">
        <v>0.6915</v>
      </c>
      <c r="H14" s="19">
        <v>5.8299999999999998E-2</v>
      </c>
      <c r="I14" s="19">
        <v>0.25019999999999998</v>
      </c>
      <c r="J14" s="19">
        <v>0.18579999999999999</v>
      </c>
      <c r="K14" s="19">
        <v>0.56299999999999994</v>
      </c>
    </row>
    <row r="15" spans="1:11" ht="12" customHeight="1" x14ac:dyDescent="0.2">
      <c r="A15" s="2" t="str">
        <f>"Jun "&amp;RIGHT(A6,4)</f>
        <v>Jun 2024</v>
      </c>
      <c r="B15" s="11">
        <v>26678184</v>
      </c>
      <c r="C15" s="11">
        <v>50685783</v>
      </c>
      <c r="D15" s="11">
        <v>6423276</v>
      </c>
      <c r="E15" s="11">
        <v>27714479</v>
      </c>
      <c r="F15" s="11">
        <v>84823538</v>
      </c>
      <c r="G15" s="19">
        <v>0.59750000000000003</v>
      </c>
      <c r="H15" s="19">
        <v>7.5700000000000003E-2</v>
      </c>
      <c r="I15" s="19">
        <v>0.32669999999999999</v>
      </c>
      <c r="J15" s="19">
        <v>0.23930000000000001</v>
      </c>
      <c r="K15" s="19">
        <v>0.4546</v>
      </c>
    </row>
    <row r="16" spans="1:11" ht="12" customHeight="1" x14ac:dyDescent="0.2">
      <c r="A16" s="2" t="str">
        <f>"Jul "&amp;RIGHT(A6,4)</f>
        <v>Jul 2024</v>
      </c>
      <c r="B16" s="11">
        <v>28760603</v>
      </c>
      <c r="C16" s="11">
        <v>47560822</v>
      </c>
      <c r="D16" s="11">
        <v>6701352</v>
      </c>
      <c r="E16" s="11">
        <v>29160934</v>
      </c>
      <c r="F16" s="11">
        <v>83423108</v>
      </c>
      <c r="G16" s="19">
        <v>0.57010000000000005</v>
      </c>
      <c r="H16" s="19">
        <v>8.0299999999999996E-2</v>
      </c>
      <c r="I16" s="19">
        <v>0.34960000000000002</v>
      </c>
      <c r="J16" s="19">
        <v>0.25640000000000002</v>
      </c>
      <c r="K16" s="19">
        <v>0.42399999999999999</v>
      </c>
    </row>
    <row r="17" spans="1:11" ht="12" customHeight="1" x14ac:dyDescent="0.2">
      <c r="A17" s="2" t="str">
        <f>"Aug "&amp;RIGHT(A6,4)</f>
        <v>Aug 2024</v>
      </c>
      <c r="B17" s="11">
        <v>28392600</v>
      </c>
      <c r="C17" s="11">
        <v>63850857</v>
      </c>
      <c r="D17" s="11">
        <v>6440966</v>
      </c>
      <c r="E17" s="11">
        <v>28466723</v>
      </c>
      <c r="F17" s="11">
        <v>98758546</v>
      </c>
      <c r="G17" s="19">
        <v>0.64649999999999996</v>
      </c>
      <c r="H17" s="19">
        <v>6.5199999999999994E-2</v>
      </c>
      <c r="I17" s="19">
        <v>0.28820000000000001</v>
      </c>
      <c r="J17" s="19">
        <v>0.2233</v>
      </c>
      <c r="K17" s="19">
        <v>0.50219999999999998</v>
      </c>
    </row>
    <row r="18" spans="1:11" ht="12" customHeight="1" x14ac:dyDescent="0.2">
      <c r="A18" s="2" t="str">
        <f>"Sep "&amp;RIGHT(A6,4)</f>
        <v>Sep 2024</v>
      </c>
      <c r="B18" s="11">
        <v>24820936</v>
      </c>
      <c r="C18" s="11">
        <v>81904809</v>
      </c>
      <c r="D18" s="11">
        <v>6093337</v>
      </c>
      <c r="E18" s="11">
        <v>26546344</v>
      </c>
      <c r="F18" s="11">
        <v>114544490</v>
      </c>
      <c r="G18" s="19">
        <v>0.71499999999999997</v>
      </c>
      <c r="H18" s="19">
        <v>5.3199999999999997E-2</v>
      </c>
      <c r="I18" s="19">
        <v>0.23180000000000001</v>
      </c>
      <c r="J18" s="19">
        <v>0.17810000000000001</v>
      </c>
      <c r="K18" s="19">
        <v>0.5877</v>
      </c>
    </row>
    <row r="19" spans="1:11" ht="12" customHeight="1" x14ac:dyDescent="0.2">
      <c r="A19" s="12" t="s">
        <v>55</v>
      </c>
      <c r="B19" s="13">
        <v>327298524</v>
      </c>
      <c r="C19" s="13">
        <v>917876395</v>
      </c>
      <c r="D19" s="13">
        <v>79046450</v>
      </c>
      <c r="E19" s="13">
        <v>341579925</v>
      </c>
      <c r="F19" s="13">
        <v>1338502770</v>
      </c>
      <c r="G19" s="22">
        <v>0.68569999999999998</v>
      </c>
      <c r="H19" s="22">
        <v>5.91E-2</v>
      </c>
      <c r="I19" s="22">
        <v>0.25519999999999998</v>
      </c>
      <c r="J19" s="22">
        <v>0.19650000000000001</v>
      </c>
      <c r="K19" s="22">
        <v>0.55100000000000005</v>
      </c>
    </row>
    <row r="20" spans="1:11" ht="12" customHeight="1" x14ac:dyDescent="0.2">
      <c r="A20" s="14" t="s">
        <v>415</v>
      </c>
      <c r="B20" s="15">
        <v>245324385</v>
      </c>
      <c r="C20" s="15">
        <v>724559907</v>
      </c>
      <c r="D20" s="15">
        <v>59810795</v>
      </c>
      <c r="E20" s="15">
        <v>257405924</v>
      </c>
      <c r="F20" s="15">
        <v>1041776626</v>
      </c>
      <c r="G20" s="23">
        <v>0.69550000000000001</v>
      </c>
      <c r="H20" s="23">
        <v>5.74E-2</v>
      </c>
      <c r="I20" s="23">
        <v>0.24709999999999999</v>
      </c>
      <c r="J20" s="23">
        <v>0.19059999999999999</v>
      </c>
      <c r="K20" s="23">
        <v>0.56289999999999996</v>
      </c>
    </row>
    <row r="21" spans="1:11" ht="12" customHeight="1" x14ac:dyDescent="0.2">
      <c r="A21" s="3" t="str">
        <f>"FY "&amp;RIGHT(A6,4)+1</f>
        <v>FY 2025</v>
      </c>
    </row>
    <row r="22" spans="1:11" ht="12" customHeight="1" x14ac:dyDescent="0.2">
      <c r="A22" s="2" t="str">
        <f>"Oct "&amp;RIGHT(A6,4)</f>
        <v>Oct 2024</v>
      </c>
      <c r="B22" s="11">
        <v>27895890</v>
      </c>
      <c r="C22" s="11">
        <v>92267866</v>
      </c>
      <c r="D22" s="11">
        <v>6693741</v>
      </c>
      <c r="E22" s="11">
        <v>29207324</v>
      </c>
      <c r="F22" s="11">
        <v>128168931</v>
      </c>
      <c r="G22" s="19">
        <v>0.71989999999999998</v>
      </c>
      <c r="H22" s="19">
        <v>5.2200000000000003E-2</v>
      </c>
      <c r="I22" s="19">
        <v>0.22789999999999999</v>
      </c>
      <c r="J22" s="19">
        <v>0.1787</v>
      </c>
      <c r="K22" s="19">
        <v>0.59119999999999995</v>
      </c>
    </row>
    <row r="23" spans="1:11" ht="12" customHeight="1" x14ac:dyDescent="0.2">
      <c r="A23" s="2" t="str">
        <f>"Nov "&amp;RIGHT(A6,4)</f>
        <v>Nov 2024</v>
      </c>
      <c r="B23" s="11">
        <v>23755664</v>
      </c>
      <c r="C23" s="11">
        <v>74974935</v>
      </c>
      <c r="D23" s="11">
        <v>5800733</v>
      </c>
      <c r="E23" s="11">
        <v>24840068</v>
      </c>
      <c r="F23" s="11">
        <v>105615736</v>
      </c>
      <c r="G23" s="19">
        <v>0.70989999999999998</v>
      </c>
      <c r="H23" s="19">
        <v>5.4899999999999997E-2</v>
      </c>
      <c r="I23" s="19">
        <v>0.23519999999999999</v>
      </c>
      <c r="J23" s="19">
        <v>0.18360000000000001</v>
      </c>
      <c r="K23" s="19">
        <v>0.57950000000000002</v>
      </c>
    </row>
    <row r="24" spans="1:11" ht="12" customHeight="1" x14ac:dyDescent="0.2">
      <c r="A24" s="2" t="str">
        <f>"Dec "&amp;RIGHT(A6,4)</f>
        <v>Dec 2024</v>
      </c>
      <c r="B24" s="11">
        <v>23246743</v>
      </c>
      <c r="C24" s="11">
        <v>70653418</v>
      </c>
      <c r="D24" s="11">
        <v>5609444</v>
      </c>
      <c r="E24" s="11">
        <v>23789100</v>
      </c>
      <c r="F24" s="11">
        <v>100051962</v>
      </c>
      <c r="G24" s="19">
        <v>0.70620000000000005</v>
      </c>
      <c r="H24" s="19">
        <v>5.6099999999999997E-2</v>
      </c>
      <c r="I24" s="19">
        <v>0.23780000000000001</v>
      </c>
      <c r="J24" s="19">
        <v>0.1885</v>
      </c>
      <c r="K24" s="19">
        <v>0.57299999999999995</v>
      </c>
    </row>
    <row r="25" spans="1:11" ht="12" customHeight="1" x14ac:dyDescent="0.2">
      <c r="A25" s="2" t="str">
        <f>"Jan "&amp;RIGHT(A6,4)+1</f>
        <v>Jan 2025</v>
      </c>
      <c r="B25" s="11">
        <v>26157792</v>
      </c>
      <c r="C25" s="11">
        <v>80410043</v>
      </c>
      <c r="D25" s="11">
        <v>6304985</v>
      </c>
      <c r="E25" s="11">
        <v>27170217</v>
      </c>
      <c r="F25" s="11">
        <v>113885245</v>
      </c>
      <c r="G25" s="19">
        <v>0.70609999999999995</v>
      </c>
      <c r="H25" s="19">
        <v>5.5399999999999998E-2</v>
      </c>
      <c r="I25" s="19">
        <v>0.23860000000000001</v>
      </c>
      <c r="J25" s="19">
        <v>0.18679999999999999</v>
      </c>
      <c r="K25" s="19">
        <v>0.57420000000000004</v>
      </c>
    </row>
    <row r="26" spans="1:11" ht="12" customHeight="1" x14ac:dyDescent="0.2">
      <c r="A26" s="2" t="str">
        <f>"Feb "&amp;RIGHT(A6,4)+1</f>
        <v>Feb 2025</v>
      </c>
      <c r="B26" s="11">
        <v>24465298</v>
      </c>
      <c r="C26" s="11">
        <v>81650766</v>
      </c>
      <c r="D26" s="11">
        <v>6180954</v>
      </c>
      <c r="E26" s="11">
        <v>26514168</v>
      </c>
      <c r="F26" s="11">
        <v>114345888</v>
      </c>
      <c r="G26" s="19">
        <v>0.71409999999999996</v>
      </c>
      <c r="H26" s="19">
        <v>5.4100000000000002E-2</v>
      </c>
      <c r="I26" s="19">
        <v>0.2319</v>
      </c>
      <c r="J26" s="19">
        <v>0.1762</v>
      </c>
      <c r="K26" s="19">
        <v>0.58819999999999995</v>
      </c>
    </row>
    <row r="27" spans="1:11" ht="12" customHeight="1" x14ac:dyDescent="0.2">
      <c r="A27" s="2" t="str">
        <f>"Mar "&amp;RIGHT(A6,4)+1</f>
        <v>Mar 2025</v>
      </c>
      <c r="B27" s="11">
        <v>26706869</v>
      </c>
      <c r="C27" s="11">
        <v>88322862</v>
      </c>
      <c r="D27" s="11">
        <v>6902171</v>
      </c>
      <c r="E27" s="11">
        <v>29713552</v>
      </c>
      <c r="F27" s="11">
        <v>124938585</v>
      </c>
      <c r="G27" s="19">
        <v>0.70689999999999997</v>
      </c>
      <c r="H27" s="19">
        <v>5.5199999999999999E-2</v>
      </c>
      <c r="I27" s="19">
        <v>0.23780000000000001</v>
      </c>
      <c r="J27" s="19">
        <v>0.17610000000000001</v>
      </c>
      <c r="K27" s="19">
        <v>0.58240000000000003</v>
      </c>
    </row>
    <row r="28" spans="1:11" ht="12" customHeight="1" x14ac:dyDescent="0.2">
      <c r="A28" s="2" t="str">
        <f>"Apr "&amp;RIGHT(A6,4)+1</f>
        <v>Apr 2025</v>
      </c>
      <c r="B28" s="11">
        <v>27902690</v>
      </c>
      <c r="C28" s="11">
        <v>92149780</v>
      </c>
      <c r="D28" s="11">
        <v>7189324</v>
      </c>
      <c r="E28" s="11">
        <v>31312484</v>
      </c>
      <c r="F28" s="11">
        <v>130651588</v>
      </c>
      <c r="G28" s="19">
        <v>0.70530000000000004</v>
      </c>
      <c r="H28" s="19">
        <v>5.5E-2</v>
      </c>
      <c r="I28" s="19">
        <v>0.2397</v>
      </c>
      <c r="J28" s="19">
        <v>0.17599999999999999</v>
      </c>
      <c r="K28" s="19">
        <v>0.58120000000000005</v>
      </c>
    </row>
    <row r="29" spans="1:11" ht="12" customHeight="1" x14ac:dyDescent="0.2">
      <c r="A29" s="2" t="str">
        <f>"May "&amp;RIGHT(A6,4)+1</f>
        <v>May 2025</v>
      </c>
      <c r="B29" s="11">
        <v>27363771</v>
      </c>
      <c r="C29" s="11">
        <v>85932292</v>
      </c>
      <c r="D29" s="11">
        <v>7025996</v>
      </c>
      <c r="E29" s="11">
        <v>30498091</v>
      </c>
      <c r="F29" s="11">
        <v>123456379</v>
      </c>
      <c r="G29" s="19">
        <v>0.69610000000000005</v>
      </c>
      <c r="H29" s="19">
        <v>5.6899999999999999E-2</v>
      </c>
      <c r="I29" s="19">
        <v>0.247</v>
      </c>
      <c r="J29" s="19">
        <v>0.18140000000000001</v>
      </c>
      <c r="K29" s="19">
        <v>0.56979999999999997</v>
      </c>
    </row>
    <row r="30" spans="1:11" ht="12" customHeight="1" x14ac:dyDescent="0.2">
      <c r="A30" s="2" t="str">
        <f>"Jun "&amp;RIGHT(A6,4)+1</f>
        <v>Jun 2025</v>
      </c>
      <c r="B30" s="11">
        <v>27088598</v>
      </c>
      <c r="C30" s="11">
        <v>56907356</v>
      </c>
      <c r="D30" s="11">
        <v>6548789</v>
      </c>
      <c r="E30" s="11">
        <v>28512947</v>
      </c>
      <c r="F30" s="11">
        <v>91969092</v>
      </c>
      <c r="G30" s="19">
        <v>0.61880000000000002</v>
      </c>
      <c r="H30" s="19">
        <v>7.1199999999999999E-2</v>
      </c>
      <c r="I30" s="19">
        <v>0.31</v>
      </c>
      <c r="J30" s="19">
        <v>0.22750000000000001</v>
      </c>
      <c r="K30" s="19">
        <v>0.47799999999999998</v>
      </c>
    </row>
    <row r="31" spans="1:11" ht="12" customHeight="1" x14ac:dyDescent="0.2">
      <c r="A31" s="2" t="str">
        <f>"Jul "&amp;RIGHT(A6,4)+1</f>
        <v>Jul 2025</v>
      </c>
      <c r="B31" s="11" t="s">
        <v>413</v>
      </c>
      <c r="C31" s="11" t="s">
        <v>413</v>
      </c>
      <c r="D31" s="11" t="s">
        <v>413</v>
      </c>
      <c r="E31" s="11" t="s">
        <v>413</v>
      </c>
      <c r="F31" s="11" t="s">
        <v>413</v>
      </c>
      <c r="G31" s="19" t="s">
        <v>413</v>
      </c>
      <c r="H31" s="19" t="s">
        <v>413</v>
      </c>
      <c r="I31" s="19" t="s">
        <v>413</v>
      </c>
      <c r="J31" s="19" t="s">
        <v>413</v>
      </c>
      <c r="K31" s="19" t="s">
        <v>413</v>
      </c>
    </row>
    <row r="32" spans="1:11" ht="12" customHeight="1" x14ac:dyDescent="0.2">
      <c r="A32" s="2" t="str">
        <f>"Aug "&amp;RIGHT(A6,4)+1</f>
        <v>Aug 2025</v>
      </c>
      <c r="B32" s="11" t="s">
        <v>413</v>
      </c>
      <c r="C32" s="11" t="s">
        <v>413</v>
      </c>
      <c r="D32" s="11" t="s">
        <v>413</v>
      </c>
      <c r="E32" s="11" t="s">
        <v>413</v>
      </c>
      <c r="F32" s="11" t="s">
        <v>413</v>
      </c>
      <c r="G32" s="19" t="s">
        <v>413</v>
      </c>
      <c r="H32" s="19" t="s">
        <v>413</v>
      </c>
      <c r="I32" s="19" t="s">
        <v>413</v>
      </c>
      <c r="J32" s="19" t="s">
        <v>413</v>
      </c>
      <c r="K32" s="19" t="s">
        <v>413</v>
      </c>
    </row>
    <row r="33" spans="1:11" ht="12" customHeight="1" x14ac:dyDescent="0.2">
      <c r="A33" s="2" t="str">
        <f>"Sep "&amp;RIGHT(A6,4)+1</f>
        <v>Sep 2025</v>
      </c>
      <c r="B33" s="11" t="s">
        <v>413</v>
      </c>
      <c r="C33" s="11" t="s">
        <v>413</v>
      </c>
      <c r="D33" s="11" t="s">
        <v>413</v>
      </c>
      <c r="E33" s="11" t="s">
        <v>413</v>
      </c>
      <c r="F33" s="11" t="s">
        <v>413</v>
      </c>
      <c r="G33" s="19" t="s">
        <v>413</v>
      </c>
      <c r="H33" s="19" t="s">
        <v>413</v>
      </c>
      <c r="I33" s="19" t="s">
        <v>413</v>
      </c>
      <c r="J33" s="19" t="s">
        <v>413</v>
      </c>
      <c r="K33" s="19" t="s">
        <v>413</v>
      </c>
    </row>
    <row r="34" spans="1:11" ht="12" customHeight="1" x14ac:dyDescent="0.2">
      <c r="A34" s="12" t="s">
        <v>55</v>
      </c>
      <c r="B34" s="13">
        <v>234583315</v>
      </c>
      <c r="C34" s="13">
        <v>723269318</v>
      </c>
      <c r="D34" s="13">
        <v>58256137</v>
      </c>
      <c r="E34" s="13">
        <v>251557951</v>
      </c>
      <c r="F34" s="13">
        <v>1033083406</v>
      </c>
      <c r="G34" s="22">
        <v>0.70009999999999994</v>
      </c>
      <c r="H34" s="22">
        <v>5.6399999999999999E-2</v>
      </c>
      <c r="I34" s="22">
        <v>0.24349999999999999</v>
      </c>
      <c r="J34" s="22">
        <v>0.18509999999999999</v>
      </c>
      <c r="K34" s="22">
        <v>0.5706</v>
      </c>
    </row>
    <row r="35" spans="1:11" ht="12" customHeight="1" x14ac:dyDescent="0.2">
      <c r="A35" s="14" t="str">
        <f>"Total "&amp;MID(A20,7,LEN(A20)-13)&amp;" Months"</f>
        <v>Total 9 Months</v>
      </c>
      <c r="B35" s="15">
        <v>234583315</v>
      </c>
      <c r="C35" s="15">
        <v>723269318</v>
      </c>
      <c r="D35" s="15">
        <v>58256137</v>
      </c>
      <c r="E35" s="15">
        <v>251557951</v>
      </c>
      <c r="F35" s="15">
        <v>1033083406</v>
      </c>
      <c r="G35" s="23">
        <v>0.70009999999999994</v>
      </c>
      <c r="H35" s="23">
        <v>5.6399999999999999E-2</v>
      </c>
      <c r="I35" s="23">
        <v>0.24349999999999999</v>
      </c>
      <c r="J35" s="23">
        <v>0.18509999999999999</v>
      </c>
      <c r="K35" s="23">
        <v>0.5706</v>
      </c>
    </row>
  </sheetData>
  <mergeCells count="9">
    <mergeCell ref="B5:F5"/>
    <mergeCell ref="G5:K5"/>
    <mergeCell ref="A1:J1"/>
    <mergeCell ref="A2:J2"/>
    <mergeCell ref="A3:A4"/>
    <mergeCell ref="B3:B4"/>
    <mergeCell ref="C3:F3"/>
    <mergeCell ref="G3:I3"/>
    <mergeCell ref="J3:K3"/>
  </mergeCells>
  <phoneticPr fontId="0" type="noConversion"/>
  <pageMargins left="0.75" right="0.5" top="0.75" bottom="0.5" header="0.5" footer="0.25"/>
  <pageSetup orientation="landscape"/>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A1:H38"/>
  <sheetViews>
    <sheetView showGridLines="0" workbookViewId="0">
      <selection sqref="A1:G1"/>
    </sheetView>
  </sheetViews>
  <sheetFormatPr defaultRowHeight="12.75" x14ac:dyDescent="0.2"/>
  <cols>
    <col min="1" max="1" width="12.85546875" customWidth="1"/>
    <col min="2" max="8" width="11.42578125" customWidth="1"/>
  </cols>
  <sheetData>
    <row r="1" spans="1:8" ht="12" customHeight="1" x14ac:dyDescent="0.2">
      <c r="A1" s="90" t="s">
        <v>432</v>
      </c>
      <c r="B1" s="90"/>
      <c r="C1" s="90"/>
      <c r="D1" s="90"/>
      <c r="E1" s="90"/>
      <c r="F1" s="90"/>
      <c r="G1" s="90"/>
      <c r="H1" s="134">
        <v>45912</v>
      </c>
    </row>
    <row r="2" spans="1:8" ht="12" customHeight="1" x14ac:dyDescent="0.2">
      <c r="A2" s="92" t="s">
        <v>116</v>
      </c>
      <c r="B2" s="92"/>
      <c r="C2" s="92"/>
      <c r="D2" s="92"/>
      <c r="E2" s="92"/>
      <c r="F2" s="92"/>
      <c r="G2" s="92"/>
      <c r="H2" s="1"/>
    </row>
    <row r="3" spans="1:8" ht="24" customHeight="1" x14ac:dyDescent="0.2">
      <c r="A3" s="94" t="s">
        <v>50</v>
      </c>
      <c r="B3" s="89" t="s">
        <v>210</v>
      </c>
      <c r="C3" s="87"/>
      <c r="D3" s="86" t="s">
        <v>211</v>
      </c>
      <c r="E3" s="86" t="s">
        <v>314</v>
      </c>
      <c r="F3" s="86" t="s">
        <v>212</v>
      </c>
      <c r="G3" s="86" t="s">
        <v>213</v>
      </c>
      <c r="H3" s="88" t="s">
        <v>58</v>
      </c>
    </row>
    <row r="4" spans="1:8" ht="24" customHeight="1" x14ac:dyDescent="0.2">
      <c r="A4" s="95"/>
      <c r="B4" s="10" t="s">
        <v>114</v>
      </c>
      <c r="C4" s="10" t="s">
        <v>115</v>
      </c>
      <c r="D4" s="87"/>
      <c r="E4" s="87"/>
      <c r="F4" s="87"/>
      <c r="G4" s="87"/>
      <c r="H4" s="89"/>
    </row>
    <row r="5" spans="1:8" ht="12" customHeight="1" x14ac:dyDescent="0.2">
      <c r="A5" s="1"/>
      <c r="B5" s="83" t="str">
        <f>REPT("-",78)&amp;" Dollars "&amp;REPT("-",78)</f>
        <v>------------------------------------------------------------------------------ Dollars ------------------------------------------------------------------------------</v>
      </c>
      <c r="C5" s="83"/>
      <c r="D5" s="83"/>
      <c r="E5" s="83"/>
      <c r="F5" s="83"/>
      <c r="G5" s="83"/>
      <c r="H5" s="83"/>
    </row>
    <row r="6" spans="1:8" ht="12" customHeight="1" x14ac:dyDescent="0.2">
      <c r="A6" s="3" t="s">
        <v>414</v>
      </c>
    </row>
    <row r="7" spans="1:8" ht="12" customHeight="1" x14ac:dyDescent="0.2">
      <c r="A7" s="2" t="str">
        <f>"Oct "&amp;RIGHT(A6,4)-1</f>
        <v>Oct 2023</v>
      </c>
      <c r="B7" s="11">
        <v>52947222.009999998</v>
      </c>
      <c r="C7" s="11">
        <v>287599067.75</v>
      </c>
      <c r="D7" s="11">
        <v>340546289.75999999</v>
      </c>
      <c r="E7" s="11">
        <v>192700.1</v>
      </c>
      <c r="F7" s="11" t="s">
        <v>413</v>
      </c>
      <c r="G7" s="11" t="s">
        <v>413</v>
      </c>
      <c r="H7" s="11">
        <v>340738989.86000001</v>
      </c>
    </row>
    <row r="8" spans="1:8" ht="12" customHeight="1" x14ac:dyDescent="0.2">
      <c r="A8" s="2" t="str">
        <f>"Nov "&amp;RIGHT(A6,4)-1</f>
        <v>Nov 2023</v>
      </c>
      <c r="B8" s="11">
        <v>49049976.270000003</v>
      </c>
      <c r="C8" s="11">
        <v>255051863.28</v>
      </c>
      <c r="D8" s="11">
        <v>304101839.55000001</v>
      </c>
      <c r="E8" s="11">
        <v>65527.13</v>
      </c>
      <c r="F8" s="11" t="s">
        <v>413</v>
      </c>
      <c r="G8" s="11" t="s">
        <v>413</v>
      </c>
      <c r="H8" s="11">
        <v>304167366.68000001</v>
      </c>
    </row>
    <row r="9" spans="1:8" ht="12" customHeight="1" x14ac:dyDescent="0.2">
      <c r="A9" s="2" t="str">
        <f>"Dec "&amp;RIGHT(A6,4)-1</f>
        <v>Dec 2023</v>
      </c>
      <c r="B9" s="11">
        <v>45825393.289999999</v>
      </c>
      <c r="C9" s="11">
        <v>213567174.75</v>
      </c>
      <c r="D9" s="11">
        <v>259392568.03999999</v>
      </c>
      <c r="E9" s="11">
        <v>43284301.219999999</v>
      </c>
      <c r="F9" s="11">
        <v>20324690</v>
      </c>
      <c r="G9" s="11">
        <v>17951812</v>
      </c>
      <c r="H9" s="11">
        <v>340953371.25999999</v>
      </c>
    </row>
    <row r="10" spans="1:8" ht="12" customHeight="1" x14ac:dyDescent="0.2">
      <c r="A10" s="2" t="str">
        <f>"Jan "&amp;RIGHT(A6,4)</f>
        <v>Jan 2024</v>
      </c>
      <c r="B10" s="11">
        <v>51942950.890000001</v>
      </c>
      <c r="C10" s="11">
        <v>258507365.09</v>
      </c>
      <c r="D10" s="11">
        <v>310450315.98000002</v>
      </c>
      <c r="E10" s="11">
        <v>146450.84</v>
      </c>
      <c r="F10" s="11" t="s">
        <v>413</v>
      </c>
      <c r="G10" s="11" t="s">
        <v>413</v>
      </c>
      <c r="H10" s="11">
        <v>310596766.81999999</v>
      </c>
    </row>
    <row r="11" spans="1:8" ht="12" customHeight="1" x14ac:dyDescent="0.2">
      <c r="A11" s="2" t="str">
        <f>"Feb "&amp;RIGHT(A6,4)</f>
        <v>Feb 2024</v>
      </c>
      <c r="B11" s="11">
        <v>50768233.210000001</v>
      </c>
      <c r="C11" s="11">
        <v>283856369.94999999</v>
      </c>
      <c r="D11" s="11">
        <v>334624603.16000003</v>
      </c>
      <c r="E11" s="11">
        <v>234992.59</v>
      </c>
      <c r="F11" s="11" t="s">
        <v>413</v>
      </c>
      <c r="G11" s="11" t="s">
        <v>413</v>
      </c>
      <c r="H11" s="11">
        <v>334859595.75</v>
      </c>
    </row>
    <row r="12" spans="1:8" ht="12" customHeight="1" x14ac:dyDescent="0.2">
      <c r="A12" s="2" t="str">
        <f>"Mar "&amp;RIGHT(A6,4)</f>
        <v>Mar 2024</v>
      </c>
      <c r="B12" s="11">
        <v>51288376.829999998</v>
      </c>
      <c r="C12" s="11">
        <v>268390908.74000001</v>
      </c>
      <c r="D12" s="11">
        <v>319679285.56999999</v>
      </c>
      <c r="E12" s="11">
        <v>38720444.859999999</v>
      </c>
      <c r="F12" s="11">
        <v>23762381</v>
      </c>
      <c r="G12" s="11">
        <v>10970713</v>
      </c>
      <c r="H12" s="11">
        <v>393132824.43000001</v>
      </c>
    </row>
    <row r="13" spans="1:8" ht="12" customHeight="1" x14ac:dyDescent="0.2">
      <c r="A13" s="2" t="str">
        <f>"Apr "&amp;RIGHT(A6,4)</f>
        <v>Apr 2024</v>
      </c>
      <c r="B13" s="11">
        <v>54821282.700000003</v>
      </c>
      <c r="C13" s="11">
        <v>297601105.56</v>
      </c>
      <c r="D13" s="11">
        <v>352422388.25999999</v>
      </c>
      <c r="E13" s="11">
        <v>100719.87</v>
      </c>
      <c r="F13" s="11" t="s">
        <v>413</v>
      </c>
      <c r="G13" s="11" t="s">
        <v>413</v>
      </c>
      <c r="H13" s="11">
        <v>352523108.13</v>
      </c>
    </row>
    <row r="14" spans="1:8" ht="12" customHeight="1" x14ac:dyDescent="0.2">
      <c r="A14" s="2" t="str">
        <f>"May "&amp;RIGHT(A6,4)</f>
        <v>May 2024</v>
      </c>
      <c r="B14" s="11">
        <v>55987891.130000003</v>
      </c>
      <c r="C14" s="11">
        <v>285726725.02999997</v>
      </c>
      <c r="D14" s="11">
        <v>341714616.16000003</v>
      </c>
      <c r="E14" s="11">
        <v>220320</v>
      </c>
      <c r="F14" s="11" t="s">
        <v>413</v>
      </c>
      <c r="G14" s="11" t="s">
        <v>413</v>
      </c>
      <c r="H14" s="11">
        <v>341934936.16000003</v>
      </c>
    </row>
    <row r="15" spans="1:8" ht="12" customHeight="1" x14ac:dyDescent="0.2">
      <c r="A15" s="2" t="str">
        <f>"Jun "&amp;RIGHT(A6,4)</f>
        <v>Jun 2024</v>
      </c>
      <c r="B15" s="11">
        <v>51802218.030000001</v>
      </c>
      <c r="C15" s="11">
        <v>160072807.62</v>
      </c>
      <c r="D15" s="11">
        <v>211875025.65000001</v>
      </c>
      <c r="E15" s="11">
        <v>53010982</v>
      </c>
      <c r="F15" s="11">
        <v>21628351</v>
      </c>
      <c r="G15" s="11">
        <v>10261205</v>
      </c>
      <c r="H15" s="11">
        <v>296775563.64999998</v>
      </c>
    </row>
    <row r="16" spans="1:8" ht="12" customHeight="1" x14ac:dyDescent="0.2">
      <c r="A16" s="2" t="str">
        <f>"Jul "&amp;RIGHT(A6,4)</f>
        <v>Jul 2024</v>
      </c>
      <c r="B16" s="11">
        <v>56926725.259999998</v>
      </c>
      <c r="C16" s="11">
        <v>156465873.62</v>
      </c>
      <c r="D16" s="11">
        <v>213392598.88</v>
      </c>
      <c r="E16" s="11">
        <v>64844.81</v>
      </c>
      <c r="F16" s="11" t="s">
        <v>413</v>
      </c>
      <c r="G16" s="11" t="s">
        <v>413</v>
      </c>
      <c r="H16" s="11">
        <v>213457443.69</v>
      </c>
    </row>
    <row r="17" spans="1:8" ht="12" customHeight="1" x14ac:dyDescent="0.2">
      <c r="A17" s="2" t="str">
        <f>"Aug "&amp;RIGHT(A6,4)</f>
        <v>Aug 2024</v>
      </c>
      <c r="B17" s="11">
        <v>55081001.439999998</v>
      </c>
      <c r="C17" s="11">
        <v>211975338.41</v>
      </c>
      <c r="D17" s="11">
        <v>267056339.84999999</v>
      </c>
      <c r="E17" s="11">
        <v>195053.39</v>
      </c>
      <c r="F17" s="11" t="s">
        <v>413</v>
      </c>
      <c r="G17" s="11" t="s">
        <v>413</v>
      </c>
      <c r="H17" s="11">
        <v>267251393.24000001</v>
      </c>
    </row>
    <row r="18" spans="1:8" ht="12" customHeight="1" x14ac:dyDescent="0.2">
      <c r="A18" s="2" t="str">
        <f>"Sep "&amp;RIGHT(A6,4)</f>
        <v>Sep 2024</v>
      </c>
      <c r="B18" s="11">
        <v>47039134.719999999</v>
      </c>
      <c r="C18" s="11">
        <v>271977783.25999999</v>
      </c>
      <c r="D18" s="11">
        <v>319016917.98000002</v>
      </c>
      <c r="E18" s="11">
        <v>47371680.270000003</v>
      </c>
      <c r="F18" s="11">
        <v>25948367</v>
      </c>
      <c r="G18" s="11">
        <v>6444207</v>
      </c>
      <c r="H18" s="11">
        <v>398781172.25</v>
      </c>
    </row>
    <row r="19" spans="1:8" ht="12" customHeight="1" x14ac:dyDescent="0.2">
      <c r="A19" s="12" t="s">
        <v>55</v>
      </c>
      <c r="B19" s="13">
        <v>623480405.77999997</v>
      </c>
      <c r="C19" s="13">
        <v>2950792383.0599999</v>
      </c>
      <c r="D19" s="13">
        <v>3574272788.8400002</v>
      </c>
      <c r="E19" s="13">
        <v>183608017.08000001</v>
      </c>
      <c r="F19" s="13">
        <v>91663789</v>
      </c>
      <c r="G19" s="13">
        <v>45627937</v>
      </c>
      <c r="H19" s="13">
        <v>3895172531.9200001</v>
      </c>
    </row>
    <row r="20" spans="1:8" ht="12" customHeight="1" x14ac:dyDescent="0.2">
      <c r="A20" s="14" t="s">
        <v>415</v>
      </c>
      <c r="B20" s="15">
        <v>464433544.36000001</v>
      </c>
      <c r="C20" s="15">
        <v>2310373387.77</v>
      </c>
      <c r="D20" s="15">
        <v>2774806932.1300001</v>
      </c>
      <c r="E20" s="15">
        <v>135976438.61000001</v>
      </c>
      <c r="F20" s="15">
        <v>65715422</v>
      </c>
      <c r="G20" s="15">
        <v>39183730</v>
      </c>
      <c r="H20" s="15">
        <v>3015682522.7399998</v>
      </c>
    </row>
    <row r="21" spans="1:8" ht="12" customHeight="1" x14ac:dyDescent="0.2">
      <c r="A21" s="3" t="str">
        <f>"FY "&amp;RIGHT(A6,4)+1</f>
        <v>FY 2025</v>
      </c>
    </row>
    <row r="22" spans="1:8" ht="12" customHeight="1" x14ac:dyDescent="0.2">
      <c r="A22" s="2" t="str">
        <f>"Oct "&amp;RIGHT(A6,4)</f>
        <v>Oct 2024</v>
      </c>
      <c r="B22" s="11">
        <v>52972424.259999998</v>
      </c>
      <c r="C22" s="11">
        <v>308513415.97000003</v>
      </c>
      <c r="D22" s="11">
        <v>361485840.23000002</v>
      </c>
      <c r="E22" s="11">
        <v>142358.22</v>
      </c>
      <c r="F22" s="11" t="s">
        <v>413</v>
      </c>
      <c r="G22" s="11" t="s">
        <v>413</v>
      </c>
      <c r="H22" s="11">
        <v>361628198.44999999</v>
      </c>
    </row>
    <row r="23" spans="1:8" ht="12" customHeight="1" x14ac:dyDescent="0.2">
      <c r="A23" s="2" t="str">
        <f>"Nov "&amp;RIGHT(A6,4)</f>
        <v>Nov 2024</v>
      </c>
      <c r="B23" s="11">
        <v>45264147.509999998</v>
      </c>
      <c r="C23" s="11">
        <v>249397049.41</v>
      </c>
      <c r="D23" s="11">
        <v>294661196.92000002</v>
      </c>
      <c r="E23" s="11">
        <v>47811.54</v>
      </c>
      <c r="F23" s="11" t="s">
        <v>413</v>
      </c>
      <c r="G23" s="11" t="s">
        <v>413</v>
      </c>
      <c r="H23" s="11">
        <v>294709008.45999998</v>
      </c>
    </row>
    <row r="24" spans="1:8" ht="12" customHeight="1" x14ac:dyDescent="0.2">
      <c r="A24" s="2" t="str">
        <f>"Dec "&amp;RIGHT(A6,4)</f>
        <v>Dec 2024</v>
      </c>
      <c r="B24" s="11">
        <v>44707117.509999998</v>
      </c>
      <c r="C24" s="11">
        <v>234870636.96000001</v>
      </c>
      <c r="D24" s="11">
        <v>279577754.47000003</v>
      </c>
      <c r="E24" s="11">
        <v>34291564.350000001</v>
      </c>
      <c r="F24" s="11">
        <v>20710195</v>
      </c>
      <c r="G24" s="11">
        <v>20925403</v>
      </c>
      <c r="H24" s="11">
        <v>355504916.81999999</v>
      </c>
    </row>
    <row r="25" spans="1:8" ht="12" customHeight="1" x14ac:dyDescent="0.2">
      <c r="A25" s="2" t="str">
        <f>"Jan "&amp;RIGHT(A6,4)+1</f>
        <v>Jan 2025</v>
      </c>
      <c r="B25" s="11">
        <v>49917441.82</v>
      </c>
      <c r="C25" s="11">
        <v>268489575.00999999</v>
      </c>
      <c r="D25" s="11">
        <v>318407016.82999998</v>
      </c>
      <c r="E25" s="11">
        <v>412214.21</v>
      </c>
      <c r="F25" s="11" t="s">
        <v>413</v>
      </c>
      <c r="G25" s="11" t="s">
        <v>413</v>
      </c>
      <c r="H25" s="11">
        <v>318819231.04000002</v>
      </c>
    </row>
    <row r="26" spans="1:8" ht="12" customHeight="1" x14ac:dyDescent="0.2">
      <c r="A26" s="2" t="str">
        <f>"Feb "&amp;RIGHT(A6,4)+1</f>
        <v>Feb 2025</v>
      </c>
      <c r="B26" s="11">
        <v>46710113.789999999</v>
      </c>
      <c r="C26" s="11">
        <v>273222323.08999997</v>
      </c>
      <c r="D26" s="11">
        <v>319932436.88</v>
      </c>
      <c r="E26" s="11">
        <v>283700.49</v>
      </c>
      <c r="F26" s="11" t="s">
        <v>413</v>
      </c>
      <c r="G26" s="11" t="s">
        <v>413</v>
      </c>
      <c r="H26" s="11">
        <v>320216137.37</v>
      </c>
    </row>
    <row r="27" spans="1:8" ht="12" customHeight="1" x14ac:dyDescent="0.2">
      <c r="A27" s="2" t="str">
        <f>"Mar "&amp;RIGHT(A6,4)+1</f>
        <v>Mar 2025</v>
      </c>
      <c r="B27" s="11">
        <v>51117849.310000002</v>
      </c>
      <c r="C27" s="11">
        <v>294568631.75</v>
      </c>
      <c r="D27" s="11">
        <v>345686481.06</v>
      </c>
      <c r="E27" s="11">
        <v>45291094.100000001</v>
      </c>
      <c r="F27" s="11">
        <v>22031241</v>
      </c>
      <c r="G27" s="11">
        <v>10634884</v>
      </c>
      <c r="H27" s="11">
        <v>423643700.16000003</v>
      </c>
    </row>
    <row r="28" spans="1:8" ht="12" customHeight="1" x14ac:dyDescent="0.2">
      <c r="A28" s="2" t="str">
        <f>"Apr "&amp;RIGHT(A6,4)+1</f>
        <v>Apr 2025</v>
      </c>
      <c r="B28" s="11">
        <v>53411348.119999997</v>
      </c>
      <c r="C28" s="11">
        <v>306783128.44</v>
      </c>
      <c r="D28" s="11">
        <v>360194476.56</v>
      </c>
      <c r="E28" s="11">
        <v>187009.91</v>
      </c>
      <c r="F28" s="11" t="s">
        <v>413</v>
      </c>
      <c r="G28" s="11" t="s">
        <v>413</v>
      </c>
      <c r="H28" s="11">
        <v>360381486.47000003</v>
      </c>
    </row>
    <row r="29" spans="1:8" ht="12" customHeight="1" x14ac:dyDescent="0.2">
      <c r="A29" s="2" t="str">
        <f>"May "&amp;RIGHT(A6,4)+1</f>
        <v>May 2025</v>
      </c>
      <c r="B29" s="11">
        <v>52390066.340000004</v>
      </c>
      <c r="C29" s="11">
        <v>285315274.13999999</v>
      </c>
      <c r="D29" s="11">
        <v>337705340.48000002</v>
      </c>
      <c r="E29" s="11" t="s">
        <v>413</v>
      </c>
      <c r="F29" s="11" t="s">
        <v>413</v>
      </c>
      <c r="G29" s="11" t="s">
        <v>413</v>
      </c>
      <c r="H29" s="11">
        <v>337705340.48000002</v>
      </c>
    </row>
    <row r="30" spans="1:8" ht="12" customHeight="1" x14ac:dyDescent="0.2">
      <c r="A30" s="2" t="str">
        <f>"Jun "&amp;RIGHT(A6,4)+1</f>
        <v>Jun 2025</v>
      </c>
      <c r="B30" s="11">
        <v>53156634.030000001</v>
      </c>
      <c r="C30" s="11">
        <v>188100130.08000001</v>
      </c>
      <c r="D30" s="11">
        <v>241256764.11000001</v>
      </c>
      <c r="E30" s="11">
        <v>51115444</v>
      </c>
      <c r="F30" s="11">
        <v>22369211</v>
      </c>
      <c r="G30" s="11">
        <v>7469656</v>
      </c>
      <c r="H30" s="11">
        <v>322211075.11000001</v>
      </c>
    </row>
    <row r="31" spans="1:8" ht="12" customHeight="1" x14ac:dyDescent="0.2">
      <c r="A31" s="2" t="str">
        <f>"Jul "&amp;RIGHT(A6,4)+1</f>
        <v>Jul 2025</v>
      </c>
      <c r="B31" s="11" t="s">
        <v>413</v>
      </c>
      <c r="C31" s="11" t="s">
        <v>413</v>
      </c>
      <c r="D31" s="11" t="s">
        <v>413</v>
      </c>
      <c r="E31" s="11" t="s">
        <v>413</v>
      </c>
      <c r="F31" s="11" t="s">
        <v>413</v>
      </c>
      <c r="G31" s="11" t="s">
        <v>413</v>
      </c>
      <c r="H31" s="11" t="s">
        <v>413</v>
      </c>
    </row>
    <row r="32" spans="1:8" ht="12" customHeight="1" x14ac:dyDescent="0.2">
      <c r="A32" s="2" t="str">
        <f>"Aug "&amp;RIGHT(A6,4)+1</f>
        <v>Aug 2025</v>
      </c>
      <c r="B32" s="11" t="s">
        <v>413</v>
      </c>
      <c r="C32" s="11" t="s">
        <v>413</v>
      </c>
      <c r="D32" s="11" t="s">
        <v>413</v>
      </c>
      <c r="E32" s="11" t="s">
        <v>413</v>
      </c>
      <c r="F32" s="11" t="s">
        <v>413</v>
      </c>
      <c r="G32" s="11" t="s">
        <v>413</v>
      </c>
      <c r="H32" s="11" t="s">
        <v>413</v>
      </c>
    </row>
    <row r="33" spans="1:8" ht="12" customHeight="1" x14ac:dyDescent="0.2">
      <c r="A33" s="2" t="str">
        <f>"Sep "&amp;RIGHT(A6,4)+1</f>
        <v>Sep 2025</v>
      </c>
      <c r="B33" s="11" t="s">
        <v>413</v>
      </c>
      <c r="C33" s="11" t="s">
        <v>413</v>
      </c>
      <c r="D33" s="11" t="s">
        <v>413</v>
      </c>
      <c r="E33" s="11" t="s">
        <v>413</v>
      </c>
      <c r="F33" s="11" t="s">
        <v>413</v>
      </c>
      <c r="G33" s="11" t="s">
        <v>413</v>
      </c>
      <c r="H33" s="11" t="s">
        <v>413</v>
      </c>
    </row>
    <row r="34" spans="1:8" ht="12" customHeight="1" x14ac:dyDescent="0.2">
      <c r="A34" s="12" t="s">
        <v>55</v>
      </c>
      <c r="B34" s="13">
        <v>449647142.69</v>
      </c>
      <c r="C34" s="13">
        <v>2409260164.8499999</v>
      </c>
      <c r="D34" s="13">
        <v>2858907307.54</v>
      </c>
      <c r="E34" s="13">
        <v>131771196.81999999</v>
      </c>
      <c r="F34" s="13">
        <v>65110647</v>
      </c>
      <c r="G34" s="13">
        <v>39029943</v>
      </c>
      <c r="H34" s="13">
        <v>3094819094.3600001</v>
      </c>
    </row>
    <row r="35" spans="1:8" ht="12" customHeight="1" x14ac:dyDescent="0.2">
      <c r="A35" s="14" t="str">
        <f>"Total "&amp;MID(A20,7,LEN(A20)-13)&amp;" Months"</f>
        <v>Total 9 Months</v>
      </c>
      <c r="B35" s="15">
        <v>449647142.69</v>
      </c>
      <c r="C35" s="15">
        <v>2409260164.8499999</v>
      </c>
      <c r="D35" s="15">
        <v>2858907307.54</v>
      </c>
      <c r="E35" s="15">
        <v>131771196.81999999</v>
      </c>
      <c r="F35" s="15">
        <v>65110647</v>
      </c>
      <c r="G35" s="15">
        <v>39029943</v>
      </c>
      <c r="H35" s="15">
        <v>3094819094.3600001</v>
      </c>
    </row>
    <row r="36" spans="1:8" ht="12" customHeight="1" x14ac:dyDescent="0.2">
      <c r="A36" s="83"/>
      <c r="B36" s="83"/>
      <c r="C36" s="83"/>
      <c r="D36" s="83"/>
      <c r="E36" s="83"/>
      <c r="F36" s="83"/>
      <c r="G36" s="83"/>
      <c r="H36" s="83"/>
    </row>
    <row r="37" spans="1:8" ht="69.95" customHeight="1" x14ac:dyDescent="0.2">
      <c r="A37" s="85" t="s">
        <v>352</v>
      </c>
      <c r="B37" s="85"/>
      <c r="C37" s="85"/>
      <c r="D37" s="85"/>
      <c r="E37" s="85"/>
      <c r="F37" s="85"/>
      <c r="G37" s="85"/>
      <c r="H37" s="85"/>
    </row>
    <row r="38" spans="1:8" x14ac:dyDescent="0.2">
      <c r="A38" s="25"/>
    </row>
  </sheetData>
  <mergeCells count="12">
    <mergeCell ref="A37:H37"/>
    <mergeCell ref="A1:G1"/>
    <mergeCell ref="A2:G2"/>
    <mergeCell ref="A3:A4"/>
    <mergeCell ref="B3:C3"/>
    <mergeCell ref="D3:D4"/>
    <mergeCell ref="E3:E4"/>
    <mergeCell ref="F3:F4"/>
    <mergeCell ref="G3:G4"/>
    <mergeCell ref="H3:H4"/>
    <mergeCell ref="B5:H5"/>
    <mergeCell ref="A36:H36"/>
  </mergeCells>
  <phoneticPr fontId="0" type="noConversion"/>
  <pageMargins left="0.75" right="0.5" top="0.75" bottom="0.5" header="0.5" footer="0.25"/>
  <pageSetup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pageSetUpPr fitToPage="1"/>
  </sheetPr>
  <dimension ref="A1:J35"/>
  <sheetViews>
    <sheetView showGridLines="0" workbookViewId="0">
      <selection sqref="A1:I1"/>
    </sheetView>
  </sheetViews>
  <sheetFormatPr defaultRowHeight="12.75" x14ac:dyDescent="0.2"/>
  <cols>
    <col min="1" max="1" width="12.85546875" customWidth="1"/>
    <col min="2" max="10" width="11.42578125" customWidth="1"/>
  </cols>
  <sheetData>
    <row r="1" spans="1:10" ht="12" customHeight="1" x14ac:dyDescent="0.2">
      <c r="A1" s="90" t="s">
        <v>432</v>
      </c>
      <c r="B1" s="90"/>
      <c r="C1" s="90"/>
      <c r="D1" s="90"/>
      <c r="E1" s="90"/>
      <c r="F1" s="90"/>
      <c r="G1" s="90"/>
      <c r="H1" s="90"/>
      <c r="I1" s="90"/>
      <c r="J1" s="134">
        <v>45912</v>
      </c>
    </row>
    <row r="2" spans="1:10" ht="12" customHeight="1" x14ac:dyDescent="0.2">
      <c r="A2" s="92" t="s">
        <v>117</v>
      </c>
      <c r="B2" s="92"/>
      <c r="C2" s="92"/>
      <c r="D2" s="92"/>
      <c r="E2" s="92"/>
      <c r="F2" s="92"/>
      <c r="G2" s="92"/>
      <c r="H2" s="92"/>
      <c r="I2" s="92"/>
      <c r="J2" s="1"/>
    </row>
    <row r="3" spans="1:10" ht="24" customHeight="1" x14ac:dyDescent="0.2">
      <c r="A3" s="94" t="s">
        <v>50</v>
      </c>
      <c r="B3" s="89" t="s">
        <v>118</v>
      </c>
      <c r="C3" s="89"/>
      <c r="D3" s="89"/>
      <c r="E3" s="89"/>
      <c r="F3" s="87"/>
      <c r="G3" s="89" t="s">
        <v>118</v>
      </c>
      <c r="H3" s="89"/>
      <c r="I3" s="89"/>
      <c r="J3" s="89"/>
    </row>
    <row r="4" spans="1:10" ht="24" customHeight="1" x14ac:dyDescent="0.2">
      <c r="A4" s="95"/>
      <c r="B4" s="10" t="s">
        <v>103</v>
      </c>
      <c r="C4" s="10" t="s">
        <v>104</v>
      </c>
      <c r="D4" s="10" t="s">
        <v>105</v>
      </c>
      <c r="E4" s="10" t="s">
        <v>106</v>
      </c>
      <c r="F4" s="10" t="s">
        <v>55</v>
      </c>
      <c r="G4" s="10" t="s">
        <v>78</v>
      </c>
      <c r="H4" s="10" t="s">
        <v>79</v>
      </c>
      <c r="I4" s="10" t="s">
        <v>80</v>
      </c>
      <c r="J4" s="9" t="s">
        <v>55</v>
      </c>
    </row>
    <row r="5" spans="1:10" ht="12" customHeight="1" x14ac:dyDescent="0.2">
      <c r="A5" s="1"/>
      <c r="B5" s="83" t="str">
        <f>REPT("-",101)&amp;" Number "&amp;REPT("-",101)</f>
        <v>----------------------------------------------------------------------------------------------------- Number -----------------------------------------------------------------------------------------------------</v>
      </c>
      <c r="C5" s="83"/>
      <c r="D5" s="83"/>
      <c r="E5" s="83"/>
      <c r="F5" s="83"/>
      <c r="G5" s="83"/>
      <c r="H5" s="83"/>
      <c r="I5" s="83"/>
      <c r="J5" s="83"/>
    </row>
    <row r="6" spans="1:10" ht="12" customHeight="1" x14ac:dyDescent="0.2">
      <c r="A6" s="3" t="s">
        <v>414</v>
      </c>
    </row>
    <row r="7" spans="1:10" ht="12" customHeight="1" x14ac:dyDescent="0.2">
      <c r="A7" s="2" t="str">
        <f>"Oct "&amp;RIGHT(A6,4)-1</f>
        <v>Oct 2023</v>
      </c>
      <c r="B7" s="11">
        <v>1918611</v>
      </c>
      <c r="C7" s="11">
        <v>2370807</v>
      </c>
      <c r="D7" s="11">
        <v>95074</v>
      </c>
      <c r="E7" s="11">
        <v>1691718</v>
      </c>
      <c r="F7" s="11">
        <v>6076210</v>
      </c>
      <c r="G7" s="11">
        <v>5817187</v>
      </c>
      <c r="H7" s="11">
        <v>46660</v>
      </c>
      <c r="I7" s="11">
        <v>212363</v>
      </c>
      <c r="J7" s="11">
        <f t="shared" ref="J7:J20" si="0">IF(ISBLANK(F7),"",F7)</f>
        <v>6076210</v>
      </c>
    </row>
    <row r="8" spans="1:10" ht="12" customHeight="1" x14ac:dyDescent="0.2">
      <c r="A8" s="2" t="str">
        <f>"Nov "&amp;RIGHT(A6,4)-1</f>
        <v>Nov 2023</v>
      </c>
      <c r="B8" s="11">
        <v>1846242</v>
      </c>
      <c r="C8" s="11">
        <v>2263227</v>
      </c>
      <c r="D8" s="11">
        <v>94943</v>
      </c>
      <c r="E8" s="11">
        <v>1610480</v>
      </c>
      <c r="F8" s="11">
        <v>5814892</v>
      </c>
      <c r="G8" s="11">
        <v>5575002</v>
      </c>
      <c r="H8" s="11">
        <v>44347</v>
      </c>
      <c r="I8" s="11">
        <v>195543</v>
      </c>
      <c r="J8" s="11">
        <f t="shared" si="0"/>
        <v>5814892</v>
      </c>
    </row>
    <row r="9" spans="1:10" ht="12" customHeight="1" x14ac:dyDescent="0.2">
      <c r="A9" s="2" t="str">
        <f>"Dec "&amp;RIGHT(A6,4)-1</f>
        <v>Dec 2023</v>
      </c>
      <c r="B9" s="11">
        <v>1754894</v>
      </c>
      <c r="C9" s="11">
        <v>2141724</v>
      </c>
      <c r="D9" s="11">
        <v>92385</v>
      </c>
      <c r="E9" s="11">
        <v>1540621</v>
      </c>
      <c r="F9" s="11">
        <v>5529624</v>
      </c>
      <c r="G9" s="11">
        <v>5306341</v>
      </c>
      <c r="H9" s="11">
        <v>37409</v>
      </c>
      <c r="I9" s="11">
        <v>185874</v>
      </c>
      <c r="J9" s="11">
        <f t="shared" si="0"/>
        <v>5529624</v>
      </c>
    </row>
    <row r="10" spans="1:10" ht="12" customHeight="1" x14ac:dyDescent="0.2">
      <c r="A10" s="2" t="str">
        <f>"Jan "&amp;RIGHT(A6,4)</f>
        <v>Jan 2024</v>
      </c>
      <c r="B10" s="11">
        <v>1853888</v>
      </c>
      <c r="C10" s="11">
        <v>2275599</v>
      </c>
      <c r="D10" s="11">
        <v>95156</v>
      </c>
      <c r="E10" s="11">
        <v>1637389</v>
      </c>
      <c r="F10" s="11">
        <v>5862032</v>
      </c>
      <c r="G10" s="11">
        <v>5636561</v>
      </c>
      <c r="H10" s="11">
        <v>39452</v>
      </c>
      <c r="I10" s="11">
        <v>186019</v>
      </c>
      <c r="J10" s="11">
        <f t="shared" si="0"/>
        <v>5862032</v>
      </c>
    </row>
    <row r="11" spans="1:10" ht="12" customHeight="1" x14ac:dyDescent="0.2">
      <c r="A11" s="2" t="str">
        <f>"Feb "&amp;RIGHT(A6,4)</f>
        <v>Feb 2024</v>
      </c>
      <c r="B11" s="11">
        <v>1834167</v>
      </c>
      <c r="C11" s="11">
        <v>2252670</v>
      </c>
      <c r="D11" s="11">
        <v>92144</v>
      </c>
      <c r="E11" s="11">
        <v>1612354</v>
      </c>
      <c r="F11" s="11">
        <v>5791335</v>
      </c>
      <c r="G11" s="11">
        <v>5551161</v>
      </c>
      <c r="H11" s="11">
        <v>45128</v>
      </c>
      <c r="I11" s="11">
        <v>195046</v>
      </c>
      <c r="J11" s="11">
        <f t="shared" si="0"/>
        <v>5791335</v>
      </c>
    </row>
    <row r="12" spans="1:10" ht="12" customHeight="1" x14ac:dyDescent="0.2">
      <c r="A12" s="2" t="str">
        <f>"Mar "&amp;RIGHT(A6,4)</f>
        <v>Mar 2024</v>
      </c>
      <c r="B12" s="11">
        <v>1871540</v>
      </c>
      <c r="C12" s="11">
        <v>2286571</v>
      </c>
      <c r="D12" s="11">
        <v>93609</v>
      </c>
      <c r="E12" s="11">
        <v>1642501</v>
      </c>
      <c r="F12" s="11">
        <v>5894221</v>
      </c>
      <c r="G12" s="11">
        <v>5661711</v>
      </c>
      <c r="H12" s="11">
        <v>39950</v>
      </c>
      <c r="I12" s="11">
        <v>192560</v>
      </c>
      <c r="J12" s="11">
        <f t="shared" si="0"/>
        <v>5894221</v>
      </c>
    </row>
    <row r="13" spans="1:10" ht="12" customHeight="1" x14ac:dyDescent="0.2">
      <c r="A13" s="2" t="str">
        <f>"Apr "&amp;RIGHT(A6,4)</f>
        <v>Apr 2024</v>
      </c>
      <c r="B13" s="11">
        <v>1965457</v>
      </c>
      <c r="C13" s="11">
        <v>2409266</v>
      </c>
      <c r="D13" s="11">
        <v>95262</v>
      </c>
      <c r="E13" s="11">
        <v>1727197</v>
      </c>
      <c r="F13" s="11">
        <v>6197182</v>
      </c>
      <c r="G13" s="11">
        <v>5949833</v>
      </c>
      <c r="H13" s="11">
        <v>43475</v>
      </c>
      <c r="I13" s="11">
        <v>203874</v>
      </c>
      <c r="J13" s="11">
        <f t="shared" si="0"/>
        <v>6197182</v>
      </c>
    </row>
    <row r="14" spans="1:10" ht="12" customHeight="1" x14ac:dyDescent="0.2">
      <c r="A14" s="2" t="str">
        <f>"May "&amp;RIGHT(A6,4)</f>
        <v>May 2024</v>
      </c>
      <c r="B14" s="11">
        <v>2050328</v>
      </c>
      <c r="C14" s="11">
        <v>2499734</v>
      </c>
      <c r="D14" s="11">
        <v>99925</v>
      </c>
      <c r="E14" s="11">
        <v>1782084</v>
      </c>
      <c r="F14" s="11">
        <v>6432071</v>
      </c>
      <c r="G14" s="11">
        <v>6162863</v>
      </c>
      <c r="H14" s="11">
        <v>45633</v>
      </c>
      <c r="I14" s="11">
        <v>223575</v>
      </c>
      <c r="J14" s="11">
        <f t="shared" si="0"/>
        <v>6432071</v>
      </c>
    </row>
    <row r="15" spans="1:10" ht="12" customHeight="1" x14ac:dyDescent="0.2">
      <c r="A15" s="2" t="str">
        <f>"Jun "&amp;RIGHT(A6,4)</f>
        <v>Jun 2024</v>
      </c>
      <c r="B15" s="11">
        <v>1848231</v>
      </c>
      <c r="C15" s="11">
        <v>2250160</v>
      </c>
      <c r="D15" s="11">
        <v>88379</v>
      </c>
      <c r="E15" s="11">
        <v>1605002</v>
      </c>
      <c r="F15" s="11">
        <v>5791772</v>
      </c>
      <c r="G15" s="11">
        <v>5568293</v>
      </c>
      <c r="H15" s="11">
        <v>37854</v>
      </c>
      <c r="I15" s="11">
        <v>185625</v>
      </c>
      <c r="J15" s="11">
        <f t="shared" si="0"/>
        <v>5791772</v>
      </c>
    </row>
    <row r="16" spans="1:10" ht="12" customHeight="1" x14ac:dyDescent="0.2">
      <c r="A16" s="2" t="str">
        <f>"Jul "&amp;RIGHT(A6,4)</f>
        <v>Jul 2024</v>
      </c>
      <c r="B16" s="11">
        <v>2078603</v>
      </c>
      <c r="C16" s="11">
        <v>2522773</v>
      </c>
      <c r="D16" s="11">
        <v>99559</v>
      </c>
      <c r="E16" s="11">
        <v>1809471</v>
      </c>
      <c r="F16" s="11">
        <v>6510406</v>
      </c>
      <c r="G16" s="11">
        <v>6264729</v>
      </c>
      <c r="H16" s="11">
        <v>43011</v>
      </c>
      <c r="I16" s="11">
        <v>202666</v>
      </c>
      <c r="J16" s="11">
        <f t="shared" si="0"/>
        <v>6510406</v>
      </c>
    </row>
    <row r="17" spans="1:10" ht="12" customHeight="1" x14ac:dyDescent="0.2">
      <c r="A17" s="2" t="str">
        <f>"Aug "&amp;RIGHT(A6,4)</f>
        <v>Aug 2024</v>
      </c>
      <c r="B17" s="11">
        <v>2055343</v>
      </c>
      <c r="C17" s="11">
        <v>2502476</v>
      </c>
      <c r="D17" s="11">
        <v>98505</v>
      </c>
      <c r="E17" s="11">
        <v>1796647</v>
      </c>
      <c r="F17" s="11">
        <v>6452971</v>
      </c>
      <c r="G17" s="11">
        <v>6198552</v>
      </c>
      <c r="H17" s="11">
        <v>50655</v>
      </c>
      <c r="I17" s="11">
        <v>203764</v>
      </c>
      <c r="J17" s="11">
        <f t="shared" si="0"/>
        <v>6452971</v>
      </c>
    </row>
    <row r="18" spans="1:10" ht="12" customHeight="1" x14ac:dyDescent="0.2">
      <c r="A18" s="2" t="str">
        <f>"Sep "&amp;RIGHT(A6,4)</f>
        <v>Sep 2024</v>
      </c>
      <c r="B18" s="11">
        <v>1929644</v>
      </c>
      <c r="C18" s="11">
        <v>2347680</v>
      </c>
      <c r="D18" s="11">
        <v>95012</v>
      </c>
      <c r="E18" s="11">
        <v>1691258</v>
      </c>
      <c r="F18" s="11">
        <v>6063594</v>
      </c>
      <c r="G18" s="11">
        <v>5833401</v>
      </c>
      <c r="H18" s="11">
        <v>39863</v>
      </c>
      <c r="I18" s="11">
        <v>190330</v>
      </c>
      <c r="J18" s="11">
        <f t="shared" si="0"/>
        <v>6063594</v>
      </c>
    </row>
    <row r="19" spans="1:10" ht="12" customHeight="1" x14ac:dyDescent="0.2">
      <c r="A19" s="12" t="s">
        <v>55</v>
      </c>
      <c r="B19" s="13">
        <v>23006948</v>
      </c>
      <c r="C19" s="13">
        <v>28122687</v>
      </c>
      <c r="D19" s="13">
        <v>1139953</v>
      </c>
      <c r="E19" s="13">
        <v>20146722</v>
      </c>
      <c r="F19" s="13">
        <v>72416310</v>
      </c>
      <c r="G19" s="13">
        <v>69525634</v>
      </c>
      <c r="H19" s="13">
        <v>513437</v>
      </c>
      <c r="I19" s="13">
        <v>2377239</v>
      </c>
      <c r="J19" s="13">
        <f t="shared" si="0"/>
        <v>72416310</v>
      </c>
    </row>
    <row r="20" spans="1:10" ht="12" customHeight="1" x14ac:dyDescent="0.2">
      <c r="A20" s="14" t="s">
        <v>415</v>
      </c>
      <c r="B20" s="15">
        <v>16943358</v>
      </c>
      <c r="C20" s="15">
        <v>20749758</v>
      </c>
      <c r="D20" s="15">
        <v>846877</v>
      </c>
      <c r="E20" s="15">
        <v>14849346</v>
      </c>
      <c r="F20" s="15">
        <v>53389339</v>
      </c>
      <c r="G20" s="15">
        <v>51228952</v>
      </c>
      <c r="H20" s="15">
        <v>379908</v>
      </c>
      <c r="I20" s="15">
        <v>1780479</v>
      </c>
      <c r="J20" s="15">
        <f t="shared" si="0"/>
        <v>53389339</v>
      </c>
    </row>
    <row r="21" spans="1:10" ht="12" customHeight="1" x14ac:dyDescent="0.2">
      <c r="A21" s="3" t="str">
        <f>"FY "&amp;RIGHT(A6,4)+1</f>
        <v>FY 2025</v>
      </c>
    </row>
    <row r="22" spans="1:10" ht="12" customHeight="1" x14ac:dyDescent="0.2">
      <c r="A22" s="2" t="str">
        <f>"Oct "&amp;RIGHT(A6,4)</f>
        <v>Oct 2024</v>
      </c>
      <c r="B22" s="11">
        <v>2154360</v>
      </c>
      <c r="C22" s="11">
        <v>2604165</v>
      </c>
      <c r="D22" s="11">
        <v>101173</v>
      </c>
      <c r="E22" s="11">
        <v>1887048</v>
      </c>
      <c r="F22" s="11">
        <v>6746746</v>
      </c>
      <c r="G22" s="11">
        <v>6495231</v>
      </c>
      <c r="H22" s="11">
        <v>42942</v>
      </c>
      <c r="I22" s="11">
        <v>208573</v>
      </c>
      <c r="J22" s="11">
        <f t="shared" ref="J22:J35" si="1">IF(ISBLANK(F22),"",F22)</f>
        <v>6746746</v>
      </c>
    </row>
    <row r="23" spans="1:10" ht="12" customHeight="1" x14ac:dyDescent="0.2">
      <c r="A23" s="2" t="str">
        <f>"Nov "&amp;RIGHT(A6,4)</f>
        <v>Nov 2024</v>
      </c>
      <c r="B23" s="11">
        <v>1934141</v>
      </c>
      <c r="C23" s="11">
        <v>2324980</v>
      </c>
      <c r="D23" s="11">
        <v>95083</v>
      </c>
      <c r="E23" s="11">
        <v>1687360</v>
      </c>
      <c r="F23" s="11">
        <v>6041564</v>
      </c>
      <c r="G23" s="11">
        <v>5818770</v>
      </c>
      <c r="H23" s="11">
        <v>42571</v>
      </c>
      <c r="I23" s="11">
        <v>180223</v>
      </c>
      <c r="J23" s="11">
        <f t="shared" si="1"/>
        <v>6041564</v>
      </c>
    </row>
    <row r="24" spans="1:10" ht="12" customHeight="1" x14ac:dyDescent="0.2">
      <c r="A24" s="2" t="str">
        <f>"Dec "&amp;RIGHT(A6,4)</f>
        <v>Dec 2024</v>
      </c>
      <c r="B24" s="11">
        <v>1989727</v>
      </c>
      <c r="C24" s="11">
        <v>2392297</v>
      </c>
      <c r="D24" s="11">
        <v>98760</v>
      </c>
      <c r="E24" s="11">
        <v>1743815</v>
      </c>
      <c r="F24" s="11">
        <v>6224599</v>
      </c>
      <c r="G24" s="11">
        <v>6006559</v>
      </c>
      <c r="H24" s="11">
        <v>36032</v>
      </c>
      <c r="I24" s="11">
        <v>182008</v>
      </c>
      <c r="J24" s="11">
        <f t="shared" si="1"/>
        <v>6224599</v>
      </c>
    </row>
    <row r="25" spans="1:10" ht="12" customHeight="1" x14ac:dyDescent="0.2">
      <c r="A25" s="2" t="str">
        <f>"Jan "&amp;RIGHT(A6,4)+1</f>
        <v>Jan 2025</v>
      </c>
      <c r="B25" s="11">
        <v>2030873</v>
      </c>
      <c r="C25" s="11">
        <v>2447207</v>
      </c>
      <c r="D25" s="11">
        <v>99629</v>
      </c>
      <c r="E25" s="11">
        <v>1777853</v>
      </c>
      <c r="F25" s="11">
        <v>6355562</v>
      </c>
      <c r="G25" s="11">
        <v>6128261</v>
      </c>
      <c r="H25" s="11">
        <v>40355</v>
      </c>
      <c r="I25" s="11">
        <v>186946</v>
      </c>
      <c r="J25" s="11">
        <f t="shared" si="1"/>
        <v>6355562</v>
      </c>
    </row>
    <row r="26" spans="1:10" ht="12" customHeight="1" x14ac:dyDescent="0.2">
      <c r="A26" s="2" t="str">
        <f>"Feb "&amp;RIGHT(A6,4)+1</f>
        <v>Feb 2025</v>
      </c>
      <c r="B26" s="11">
        <v>1886138</v>
      </c>
      <c r="C26" s="11">
        <v>2275327</v>
      </c>
      <c r="D26" s="11">
        <v>90029</v>
      </c>
      <c r="E26" s="11">
        <v>1658947</v>
      </c>
      <c r="F26" s="11">
        <v>5910441</v>
      </c>
      <c r="G26" s="11">
        <v>5693578</v>
      </c>
      <c r="H26" s="11">
        <v>36441</v>
      </c>
      <c r="I26" s="11">
        <v>180422</v>
      </c>
      <c r="J26" s="11">
        <f t="shared" si="1"/>
        <v>5910441</v>
      </c>
    </row>
    <row r="27" spans="1:10" ht="12" customHeight="1" x14ac:dyDescent="0.2">
      <c r="A27" s="2" t="str">
        <f>"Mar "&amp;RIGHT(A6,4)+1</f>
        <v>Mar 2025</v>
      </c>
      <c r="B27" s="11">
        <v>2031771</v>
      </c>
      <c r="C27" s="11">
        <v>2461937</v>
      </c>
      <c r="D27" s="11">
        <v>96548</v>
      </c>
      <c r="E27" s="11">
        <v>1800105</v>
      </c>
      <c r="F27" s="11">
        <v>6390361</v>
      </c>
      <c r="G27" s="11">
        <v>6150191</v>
      </c>
      <c r="H27" s="11">
        <v>40054</v>
      </c>
      <c r="I27" s="11">
        <v>200116</v>
      </c>
      <c r="J27" s="11">
        <f t="shared" si="1"/>
        <v>6390361</v>
      </c>
    </row>
    <row r="28" spans="1:10" ht="12" customHeight="1" x14ac:dyDescent="0.2">
      <c r="A28" s="2" t="str">
        <f>"Apr "&amp;RIGHT(A6,4)+1</f>
        <v>Apr 2025</v>
      </c>
      <c r="B28" s="11">
        <v>2131569</v>
      </c>
      <c r="C28" s="11">
        <v>2576178</v>
      </c>
      <c r="D28" s="11">
        <v>93056</v>
      </c>
      <c r="E28" s="11">
        <v>1883930</v>
      </c>
      <c r="F28" s="11">
        <v>6684733</v>
      </c>
      <c r="G28" s="11">
        <v>6427389</v>
      </c>
      <c r="H28" s="11">
        <v>42408</v>
      </c>
      <c r="I28" s="11">
        <v>214936</v>
      </c>
      <c r="J28" s="11">
        <f t="shared" si="1"/>
        <v>6684733</v>
      </c>
    </row>
    <row r="29" spans="1:10" ht="12" customHeight="1" x14ac:dyDescent="0.2">
      <c r="A29" s="2" t="str">
        <f>"May "&amp;RIGHT(A6,4)+1</f>
        <v>May 2025</v>
      </c>
      <c r="B29" s="11">
        <v>2131449</v>
      </c>
      <c r="C29" s="11">
        <v>2560946</v>
      </c>
      <c r="D29" s="11">
        <v>91460</v>
      </c>
      <c r="E29" s="11">
        <v>1876332</v>
      </c>
      <c r="F29" s="11">
        <v>6660187</v>
      </c>
      <c r="G29" s="11">
        <v>6409272</v>
      </c>
      <c r="H29" s="11">
        <v>45305</v>
      </c>
      <c r="I29" s="11">
        <v>205610</v>
      </c>
      <c r="J29" s="11">
        <f t="shared" si="1"/>
        <v>6660187</v>
      </c>
    </row>
    <row r="30" spans="1:10" ht="12" customHeight="1" x14ac:dyDescent="0.2">
      <c r="A30" s="2" t="str">
        <f>"Jun "&amp;RIGHT(A6,4)+1</f>
        <v>Jun 2025</v>
      </c>
      <c r="B30" s="11">
        <v>1993284</v>
      </c>
      <c r="C30" s="11">
        <v>2410330</v>
      </c>
      <c r="D30" s="11">
        <v>86064</v>
      </c>
      <c r="E30" s="11">
        <v>1789912</v>
      </c>
      <c r="F30" s="11">
        <v>6279590</v>
      </c>
      <c r="G30" s="11">
        <v>6039045</v>
      </c>
      <c r="H30" s="11">
        <v>41977</v>
      </c>
      <c r="I30" s="11">
        <v>198568</v>
      </c>
      <c r="J30" s="11">
        <f t="shared" si="1"/>
        <v>6279590</v>
      </c>
    </row>
    <row r="31" spans="1:10" ht="12" customHeight="1" x14ac:dyDescent="0.2">
      <c r="A31" s="2" t="str">
        <f>"Jul "&amp;RIGHT(A6,4)+1</f>
        <v>Jul 2025</v>
      </c>
      <c r="B31" s="11" t="s">
        <v>413</v>
      </c>
      <c r="C31" s="11" t="s">
        <v>413</v>
      </c>
      <c r="D31" s="11" t="s">
        <v>413</v>
      </c>
      <c r="E31" s="11" t="s">
        <v>413</v>
      </c>
      <c r="F31" s="11" t="s">
        <v>413</v>
      </c>
      <c r="G31" s="11" t="s">
        <v>413</v>
      </c>
      <c r="H31" s="11" t="s">
        <v>413</v>
      </c>
      <c r="I31" s="11" t="s">
        <v>413</v>
      </c>
      <c r="J31" s="11" t="str">
        <f t="shared" si="1"/>
        <v>--</v>
      </c>
    </row>
    <row r="32" spans="1:10" ht="12" customHeight="1" x14ac:dyDescent="0.2">
      <c r="A32" s="2" t="str">
        <f>"Aug "&amp;RIGHT(A6,4)+1</f>
        <v>Aug 2025</v>
      </c>
      <c r="B32" s="11" t="s">
        <v>413</v>
      </c>
      <c r="C32" s="11" t="s">
        <v>413</v>
      </c>
      <c r="D32" s="11" t="s">
        <v>413</v>
      </c>
      <c r="E32" s="11" t="s">
        <v>413</v>
      </c>
      <c r="F32" s="11" t="s">
        <v>413</v>
      </c>
      <c r="G32" s="11" t="s">
        <v>413</v>
      </c>
      <c r="H32" s="11" t="s">
        <v>413</v>
      </c>
      <c r="I32" s="11" t="s">
        <v>413</v>
      </c>
      <c r="J32" s="11" t="str">
        <f t="shared" si="1"/>
        <v>--</v>
      </c>
    </row>
    <row r="33" spans="1:10" ht="12" customHeight="1" x14ac:dyDescent="0.2">
      <c r="A33" s="2" t="str">
        <f>"Sep "&amp;RIGHT(A6,4)+1</f>
        <v>Sep 2025</v>
      </c>
      <c r="B33" s="11" t="s">
        <v>413</v>
      </c>
      <c r="C33" s="11" t="s">
        <v>413</v>
      </c>
      <c r="D33" s="11" t="s">
        <v>413</v>
      </c>
      <c r="E33" s="11" t="s">
        <v>413</v>
      </c>
      <c r="F33" s="11" t="s">
        <v>413</v>
      </c>
      <c r="G33" s="11" t="s">
        <v>413</v>
      </c>
      <c r="H33" s="11" t="s">
        <v>413</v>
      </c>
      <c r="I33" s="11" t="s">
        <v>413</v>
      </c>
      <c r="J33" s="11" t="str">
        <f t="shared" si="1"/>
        <v>--</v>
      </c>
    </row>
    <row r="34" spans="1:10" ht="12" customHeight="1" x14ac:dyDescent="0.2">
      <c r="A34" s="12" t="s">
        <v>55</v>
      </c>
      <c r="B34" s="13">
        <v>18283312</v>
      </c>
      <c r="C34" s="13">
        <v>22053367</v>
      </c>
      <c r="D34" s="13">
        <v>851802</v>
      </c>
      <c r="E34" s="13">
        <v>16105302</v>
      </c>
      <c r="F34" s="13">
        <v>57293783</v>
      </c>
      <c r="G34" s="13">
        <v>55168296</v>
      </c>
      <c r="H34" s="13">
        <v>368085</v>
      </c>
      <c r="I34" s="13">
        <v>1757402</v>
      </c>
      <c r="J34" s="13">
        <f t="shared" si="1"/>
        <v>57293783</v>
      </c>
    </row>
    <row r="35" spans="1:10" ht="12" customHeight="1" x14ac:dyDescent="0.2">
      <c r="A35" s="14" t="str">
        <f>"Total "&amp;MID(A20,7,LEN(A20)-13)&amp;" Months"</f>
        <v>Total 9 Months</v>
      </c>
      <c r="B35" s="15">
        <v>18283312</v>
      </c>
      <c r="C35" s="15">
        <v>22053367</v>
      </c>
      <c r="D35" s="15">
        <v>851802</v>
      </c>
      <c r="E35" s="15">
        <v>16105302</v>
      </c>
      <c r="F35" s="15">
        <v>57293783</v>
      </c>
      <c r="G35" s="15">
        <v>55168296</v>
      </c>
      <c r="H35" s="15">
        <v>368085</v>
      </c>
      <c r="I35" s="15">
        <v>1757402</v>
      </c>
      <c r="J35" s="15">
        <f t="shared" si="1"/>
        <v>57293783</v>
      </c>
    </row>
  </sheetData>
  <mergeCells count="6">
    <mergeCell ref="B5:J5"/>
    <mergeCell ref="A1:I1"/>
    <mergeCell ref="A2:I2"/>
    <mergeCell ref="A3:A4"/>
    <mergeCell ref="B3:F3"/>
    <mergeCell ref="G3:J3"/>
  </mergeCells>
  <phoneticPr fontId="0" type="noConversion"/>
  <pageMargins left="0.75" right="0.5" top="0.75" bottom="0.5" header="0.5" footer="0.25"/>
  <pageSetup orientation="landscape"/>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A1:H38"/>
  <sheetViews>
    <sheetView showGridLines="0" workbookViewId="0">
      <selection sqref="A1:G1"/>
    </sheetView>
  </sheetViews>
  <sheetFormatPr defaultRowHeight="12.75" x14ac:dyDescent="0.2"/>
  <cols>
    <col min="1" max="1" width="12.85546875" customWidth="1"/>
    <col min="2" max="8" width="11.42578125" customWidth="1"/>
  </cols>
  <sheetData>
    <row r="1" spans="1:8" ht="12" customHeight="1" x14ac:dyDescent="0.2">
      <c r="A1" s="90" t="s">
        <v>432</v>
      </c>
      <c r="B1" s="90"/>
      <c r="C1" s="90"/>
      <c r="D1" s="90"/>
      <c r="E1" s="90"/>
      <c r="F1" s="90"/>
      <c r="G1" s="90"/>
      <c r="H1" s="134">
        <v>45912</v>
      </c>
    </row>
    <row r="2" spans="1:8" ht="12" customHeight="1" x14ac:dyDescent="0.2">
      <c r="A2" s="92" t="s">
        <v>119</v>
      </c>
      <c r="B2" s="92"/>
      <c r="C2" s="92"/>
      <c r="D2" s="92"/>
      <c r="E2" s="92"/>
      <c r="F2" s="92"/>
      <c r="G2" s="92"/>
      <c r="H2" s="1"/>
    </row>
    <row r="3" spans="1:8" ht="24" customHeight="1" x14ac:dyDescent="0.2">
      <c r="A3" s="94" t="s">
        <v>50</v>
      </c>
      <c r="B3" s="86" t="s">
        <v>120</v>
      </c>
      <c r="C3" s="86" t="s">
        <v>121</v>
      </c>
      <c r="D3" s="86" t="s">
        <v>122</v>
      </c>
      <c r="E3" s="86" t="s">
        <v>109</v>
      </c>
      <c r="F3" s="86" t="s">
        <v>123</v>
      </c>
      <c r="G3" s="86" t="s">
        <v>313</v>
      </c>
      <c r="H3" s="88" t="s">
        <v>58</v>
      </c>
    </row>
    <row r="4" spans="1:8" ht="24" customHeight="1" x14ac:dyDescent="0.2">
      <c r="A4" s="95"/>
      <c r="B4" s="87"/>
      <c r="C4" s="87"/>
      <c r="D4" s="87"/>
      <c r="E4" s="87"/>
      <c r="F4" s="87"/>
      <c r="G4" s="87"/>
      <c r="H4" s="89"/>
    </row>
    <row r="5" spans="1:8" ht="12" customHeight="1" x14ac:dyDescent="0.2">
      <c r="A5" s="1"/>
      <c r="B5" s="83" t="str">
        <f>REPT("-",41)&amp;" Number "&amp;REPT("-",40)</f>
        <v>----------------------------------------- Number ----------------------------------------</v>
      </c>
      <c r="C5" s="83"/>
      <c r="D5" s="83"/>
      <c r="E5" s="83"/>
      <c r="F5" s="83" t="str">
        <f>REPT("-",30)&amp;" Dollars "&amp;REPT("-",30)</f>
        <v>------------------------------ Dollars ------------------------------</v>
      </c>
      <c r="G5" s="83"/>
      <c r="H5" s="83"/>
    </row>
    <row r="6" spans="1:8" ht="12" customHeight="1" x14ac:dyDescent="0.2">
      <c r="A6" s="3" t="s">
        <v>414</v>
      </c>
    </row>
    <row r="7" spans="1:8" ht="12" customHeight="1" x14ac:dyDescent="0.2">
      <c r="A7" s="2" t="str">
        <f>"Oct "&amp;RIGHT(A6,4)-1</f>
        <v>Oct 2023</v>
      </c>
      <c r="B7" s="11" t="s">
        <v>413</v>
      </c>
      <c r="C7" s="11" t="s">
        <v>413</v>
      </c>
      <c r="D7" s="11" t="s">
        <v>413</v>
      </c>
      <c r="E7" s="11">
        <v>6076210</v>
      </c>
      <c r="F7" s="11">
        <v>16308516.460000001</v>
      </c>
      <c r="G7" s="11">
        <v>3897.54</v>
      </c>
      <c r="H7" s="11">
        <f t="shared" ref="H7:H20" si="0">IF(ISBLANK(F7),"",F7)</f>
        <v>16308516.460000001</v>
      </c>
    </row>
    <row r="8" spans="1:8" ht="12" customHeight="1" x14ac:dyDescent="0.2">
      <c r="A8" s="2" t="str">
        <f>"Nov "&amp;RIGHT(A6,4)-1</f>
        <v>Nov 2023</v>
      </c>
      <c r="B8" s="11" t="s">
        <v>413</v>
      </c>
      <c r="C8" s="11" t="s">
        <v>413</v>
      </c>
      <c r="D8" s="11" t="s">
        <v>413</v>
      </c>
      <c r="E8" s="11">
        <v>5814892</v>
      </c>
      <c r="F8" s="11">
        <v>15635527.67</v>
      </c>
      <c r="G8" s="11">
        <v>16331.2</v>
      </c>
      <c r="H8" s="11">
        <f t="shared" si="0"/>
        <v>15635527.67</v>
      </c>
    </row>
    <row r="9" spans="1:8" ht="12" customHeight="1" x14ac:dyDescent="0.2">
      <c r="A9" s="2" t="str">
        <f>"Dec "&amp;RIGHT(A6,4)-1</f>
        <v>Dec 2023</v>
      </c>
      <c r="B9" s="11">
        <v>1603</v>
      </c>
      <c r="C9" s="11">
        <v>2323</v>
      </c>
      <c r="D9" s="11">
        <v>114127</v>
      </c>
      <c r="E9" s="11">
        <v>5529624</v>
      </c>
      <c r="F9" s="11">
        <v>14844129.24</v>
      </c>
      <c r="G9" s="11">
        <v>14502.495000000001</v>
      </c>
      <c r="H9" s="11">
        <f t="shared" si="0"/>
        <v>14844129.24</v>
      </c>
    </row>
    <row r="10" spans="1:8" ht="12" customHeight="1" x14ac:dyDescent="0.2">
      <c r="A10" s="2" t="str">
        <f>"Jan "&amp;RIGHT(A6,4)</f>
        <v>Jan 2024</v>
      </c>
      <c r="B10" s="11" t="s">
        <v>413</v>
      </c>
      <c r="C10" s="11" t="s">
        <v>413</v>
      </c>
      <c r="D10" s="11" t="s">
        <v>413</v>
      </c>
      <c r="E10" s="11">
        <v>5862032</v>
      </c>
      <c r="F10" s="11">
        <v>15768426.74</v>
      </c>
      <c r="G10" s="11">
        <v>14533.47</v>
      </c>
      <c r="H10" s="11">
        <f t="shared" si="0"/>
        <v>15768426.74</v>
      </c>
    </row>
    <row r="11" spans="1:8" ht="12" customHeight="1" x14ac:dyDescent="0.2">
      <c r="A11" s="2" t="str">
        <f>"Feb "&amp;RIGHT(A6,4)</f>
        <v>Feb 2024</v>
      </c>
      <c r="B11" s="11" t="s">
        <v>413</v>
      </c>
      <c r="C11" s="11" t="s">
        <v>413</v>
      </c>
      <c r="D11" s="11" t="s">
        <v>413</v>
      </c>
      <c r="E11" s="11">
        <v>5791335</v>
      </c>
      <c r="F11" s="11">
        <v>15559225.82</v>
      </c>
      <c r="G11" s="11">
        <v>16948.634999999998</v>
      </c>
      <c r="H11" s="11">
        <f t="shared" si="0"/>
        <v>15559225.82</v>
      </c>
    </row>
    <row r="12" spans="1:8" ht="12" customHeight="1" x14ac:dyDescent="0.2">
      <c r="A12" s="2" t="str">
        <f>"Mar "&amp;RIGHT(A6,4)</f>
        <v>Mar 2024</v>
      </c>
      <c r="B12" s="11">
        <v>1597</v>
      </c>
      <c r="C12" s="11">
        <v>2308</v>
      </c>
      <c r="D12" s="11">
        <v>117388</v>
      </c>
      <c r="E12" s="11">
        <v>5894221</v>
      </c>
      <c r="F12" s="11">
        <v>15838907.279999999</v>
      </c>
      <c r="G12" s="11">
        <v>15741.495000000001</v>
      </c>
      <c r="H12" s="11">
        <f t="shared" si="0"/>
        <v>15838907.279999999</v>
      </c>
    </row>
    <row r="13" spans="1:8" ht="12" customHeight="1" x14ac:dyDescent="0.2">
      <c r="A13" s="2" t="str">
        <f>"Apr "&amp;RIGHT(A6,4)</f>
        <v>Apr 2024</v>
      </c>
      <c r="B13" s="11" t="s">
        <v>413</v>
      </c>
      <c r="C13" s="11" t="s">
        <v>413</v>
      </c>
      <c r="D13" s="11" t="s">
        <v>413</v>
      </c>
      <c r="E13" s="11">
        <v>6197182</v>
      </c>
      <c r="F13" s="11">
        <v>16652883.74</v>
      </c>
      <c r="G13" s="11">
        <v>18086.45</v>
      </c>
      <c r="H13" s="11">
        <f t="shared" si="0"/>
        <v>16652883.74</v>
      </c>
    </row>
    <row r="14" spans="1:8" ht="12" customHeight="1" x14ac:dyDescent="0.2">
      <c r="A14" s="2" t="str">
        <f>"May "&amp;RIGHT(A6,4)</f>
        <v>May 2024</v>
      </c>
      <c r="B14" s="11" t="s">
        <v>413</v>
      </c>
      <c r="C14" s="11" t="s">
        <v>413</v>
      </c>
      <c r="D14" s="11" t="s">
        <v>413</v>
      </c>
      <c r="E14" s="11">
        <v>6432071</v>
      </c>
      <c r="F14" s="11">
        <v>17269589.530000001</v>
      </c>
      <c r="G14" s="11">
        <v>17661.650000000001</v>
      </c>
      <c r="H14" s="11">
        <f t="shared" si="0"/>
        <v>17269589.530000001</v>
      </c>
    </row>
    <row r="15" spans="1:8" ht="12" customHeight="1" x14ac:dyDescent="0.2">
      <c r="A15" s="2" t="str">
        <f>"Jun "&amp;RIGHT(A6,4)</f>
        <v>Jun 2024</v>
      </c>
      <c r="B15" s="11">
        <v>1590</v>
      </c>
      <c r="C15" s="11">
        <v>2300</v>
      </c>
      <c r="D15" s="11">
        <v>118344</v>
      </c>
      <c r="E15" s="11">
        <v>5791772</v>
      </c>
      <c r="F15" s="11">
        <v>15581465.68</v>
      </c>
      <c r="G15" s="11">
        <v>15964.514999999999</v>
      </c>
      <c r="H15" s="11">
        <f t="shared" si="0"/>
        <v>15581465.68</v>
      </c>
    </row>
    <row r="16" spans="1:8" ht="12" customHeight="1" x14ac:dyDescent="0.2">
      <c r="A16" s="2" t="str">
        <f>"Jul "&amp;RIGHT(A6,4)</f>
        <v>Jul 2024</v>
      </c>
      <c r="B16" s="11" t="s">
        <v>413</v>
      </c>
      <c r="C16" s="11" t="s">
        <v>413</v>
      </c>
      <c r="D16" s="11" t="s">
        <v>413</v>
      </c>
      <c r="E16" s="11">
        <v>6510406</v>
      </c>
      <c r="F16" s="11">
        <v>18220465.300000001</v>
      </c>
      <c r="G16" s="11">
        <v>17915.7</v>
      </c>
      <c r="H16" s="11">
        <f t="shared" si="0"/>
        <v>18220465.300000001</v>
      </c>
    </row>
    <row r="17" spans="1:8" ht="12" customHeight="1" x14ac:dyDescent="0.2">
      <c r="A17" s="2" t="str">
        <f>"Aug "&amp;RIGHT(A6,4)</f>
        <v>Aug 2024</v>
      </c>
      <c r="B17" s="11" t="s">
        <v>413</v>
      </c>
      <c r="C17" s="11" t="s">
        <v>413</v>
      </c>
      <c r="D17" s="11" t="s">
        <v>413</v>
      </c>
      <c r="E17" s="11">
        <v>6452971</v>
      </c>
      <c r="F17" s="11">
        <v>18052783.309999999</v>
      </c>
      <c r="G17" s="11">
        <v>20360.400000000001</v>
      </c>
      <c r="H17" s="11">
        <f t="shared" si="0"/>
        <v>18052783.309999999</v>
      </c>
    </row>
    <row r="18" spans="1:8" ht="12" customHeight="1" x14ac:dyDescent="0.2">
      <c r="A18" s="2" t="str">
        <f>"Sep "&amp;RIGHT(A6,4)</f>
        <v>Sep 2024</v>
      </c>
      <c r="B18" s="11">
        <v>1597</v>
      </c>
      <c r="C18" s="11">
        <v>2295</v>
      </c>
      <c r="D18" s="11">
        <v>120720</v>
      </c>
      <c r="E18" s="11">
        <v>6063594</v>
      </c>
      <c r="F18" s="11">
        <v>16964059.800000001</v>
      </c>
      <c r="G18" s="11">
        <v>19058.7</v>
      </c>
      <c r="H18" s="11">
        <f t="shared" si="0"/>
        <v>16964059.800000001</v>
      </c>
    </row>
    <row r="19" spans="1:8" ht="12" customHeight="1" x14ac:dyDescent="0.2">
      <c r="A19" s="12" t="s">
        <v>55</v>
      </c>
      <c r="B19" s="13">
        <v>1596.75</v>
      </c>
      <c r="C19" s="13">
        <v>2306.5</v>
      </c>
      <c r="D19" s="13">
        <v>117644.75</v>
      </c>
      <c r="E19" s="13">
        <v>72416310</v>
      </c>
      <c r="F19" s="13">
        <v>196695980.56999999</v>
      </c>
      <c r="G19" s="13">
        <v>191002.25</v>
      </c>
      <c r="H19" s="13">
        <f t="shared" si="0"/>
        <v>196695980.56999999</v>
      </c>
    </row>
    <row r="20" spans="1:8" ht="12" customHeight="1" x14ac:dyDescent="0.2">
      <c r="A20" s="14" t="s">
        <v>415</v>
      </c>
      <c r="B20" s="15">
        <v>1596.6667</v>
      </c>
      <c r="C20" s="15">
        <v>2310.3332999999998</v>
      </c>
      <c r="D20" s="15">
        <v>116619.6667</v>
      </c>
      <c r="E20" s="15">
        <v>53389339</v>
      </c>
      <c r="F20" s="15">
        <v>143458672.16</v>
      </c>
      <c r="G20" s="15">
        <v>133667.45000000001</v>
      </c>
      <c r="H20" s="15">
        <f t="shared" si="0"/>
        <v>143458672.16</v>
      </c>
    </row>
    <row r="21" spans="1:8" ht="12" customHeight="1" x14ac:dyDescent="0.2">
      <c r="A21" s="3" t="str">
        <f>"FY "&amp;RIGHT(A6,4)+1</f>
        <v>FY 2025</v>
      </c>
    </row>
    <row r="22" spans="1:8" ht="12" customHeight="1" x14ac:dyDescent="0.2">
      <c r="A22" s="2" t="str">
        <f>"Oct "&amp;RIGHT(A6,4)</f>
        <v>Oct 2024</v>
      </c>
      <c r="B22" s="11" t="s">
        <v>413</v>
      </c>
      <c r="C22" s="11" t="s">
        <v>413</v>
      </c>
      <c r="D22" s="11" t="s">
        <v>413</v>
      </c>
      <c r="E22" s="11">
        <v>6746746</v>
      </c>
      <c r="F22" s="11">
        <v>18852629.789999999</v>
      </c>
      <c r="G22" s="11">
        <v>4569.3</v>
      </c>
      <c r="H22" s="11">
        <f t="shared" ref="H22:H35" si="1">IF(ISBLANK(F22),"",F22)</f>
        <v>18852629.789999999</v>
      </c>
    </row>
    <row r="23" spans="1:8" ht="12" customHeight="1" x14ac:dyDescent="0.2">
      <c r="A23" s="2" t="str">
        <f>"Nov "&amp;RIGHT(A6,4)</f>
        <v>Nov 2024</v>
      </c>
      <c r="B23" s="11" t="s">
        <v>413</v>
      </c>
      <c r="C23" s="11" t="s">
        <v>413</v>
      </c>
      <c r="D23" s="11" t="s">
        <v>413</v>
      </c>
      <c r="E23" s="11">
        <v>6041564</v>
      </c>
      <c r="F23" s="11">
        <v>16886654.550000001</v>
      </c>
      <c r="G23" s="11">
        <v>6621.6</v>
      </c>
      <c r="H23" s="11">
        <f t="shared" si="1"/>
        <v>16886654.550000001</v>
      </c>
    </row>
    <row r="24" spans="1:8" ht="12" customHeight="1" x14ac:dyDescent="0.2">
      <c r="A24" s="2" t="str">
        <f>"Dec "&amp;RIGHT(A6,4)</f>
        <v>Dec 2024</v>
      </c>
      <c r="B24" s="11">
        <v>1588</v>
      </c>
      <c r="C24" s="11">
        <v>2294</v>
      </c>
      <c r="D24" s="11">
        <v>123788</v>
      </c>
      <c r="E24" s="11">
        <v>6224599</v>
      </c>
      <c r="F24" s="11">
        <v>17405044.960000001</v>
      </c>
      <c r="G24" s="11">
        <v>3503.7</v>
      </c>
      <c r="H24" s="11">
        <f t="shared" si="1"/>
        <v>17405044.960000001</v>
      </c>
    </row>
    <row r="25" spans="1:8" ht="12" customHeight="1" x14ac:dyDescent="0.2">
      <c r="A25" s="2" t="str">
        <f>"Jan "&amp;RIGHT(A6,4)+1</f>
        <v>Jan 2025</v>
      </c>
      <c r="B25" s="11" t="s">
        <v>413</v>
      </c>
      <c r="C25" s="11" t="s">
        <v>413</v>
      </c>
      <c r="D25" s="11" t="s">
        <v>413</v>
      </c>
      <c r="E25" s="11">
        <v>6355562</v>
      </c>
      <c r="F25" s="11">
        <v>17779982.59</v>
      </c>
      <c r="G25" s="11">
        <v>3977.4</v>
      </c>
      <c r="H25" s="11">
        <f t="shared" si="1"/>
        <v>17779982.59</v>
      </c>
    </row>
    <row r="26" spans="1:8" ht="12" customHeight="1" x14ac:dyDescent="0.2">
      <c r="A26" s="2" t="str">
        <f>"Feb "&amp;RIGHT(A6,4)+1</f>
        <v>Feb 2025</v>
      </c>
      <c r="B26" s="11" t="s">
        <v>413</v>
      </c>
      <c r="C26" s="11" t="s">
        <v>413</v>
      </c>
      <c r="D26" s="11" t="s">
        <v>413</v>
      </c>
      <c r="E26" s="11">
        <v>5910441</v>
      </c>
      <c r="F26" s="11">
        <v>16507170.1</v>
      </c>
      <c r="G26" s="11">
        <v>48861</v>
      </c>
      <c r="H26" s="11">
        <f t="shared" si="1"/>
        <v>16507170.1</v>
      </c>
    </row>
    <row r="27" spans="1:8" ht="12" customHeight="1" x14ac:dyDescent="0.2">
      <c r="A27" s="2" t="str">
        <f>"Mar "&amp;RIGHT(A6,4)+1</f>
        <v>Mar 2025</v>
      </c>
      <c r="B27" s="11">
        <v>1598</v>
      </c>
      <c r="C27" s="11">
        <v>2297</v>
      </c>
      <c r="D27" s="11">
        <v>123165</v>
      </c>
      <c r="E27" s="11">
        <v>6390361</v>
      </c>
      <c r="F27" s="11">
        <v>17830917.539999999</v>
      </c>
      <c r="G27" s="11">
        <v>4277.7</v>
      </c>
      <c r="H27" s="11">
        <f t="shared" si="1"/>
        <v>17830917.539999999</v>
      </c>
    </row>
    <row r="28" spans="1:8" ht="12" customHeight="1" x14ac:dyDescent="0.2">
      <c r="A28" s="2" t="str">
        <f>"Apr "&amp;RIGHT(A6,4)+1</f>
        <v>Apr 2025</v>
      </c>
      <c r="B28" s="11" t="s">
        <v>413</v>
      </c>
      <c r="C28" s="11" t="s">
        <v>413</v>
      </c>
      <c r="D28" s="11" t="s">
        <v>413</v>
      </c>
      <c r="E28" s="11">
        <v>6684733</v>
      </c>
      <c r="F28" s="11">
        <v>18620459</v>
      </c>
      <c r="G28" s="11">
        <v>4626.3</v>
      </c>
      <c r="H28" s="11">
        <f t="shared" si="1"/>
        <v>18620459</v>
      </c>
    </row>
    <row r="29" spans="1:8" ht="12" customHeight="1" x14ac:dyDescent="0.2">
      <c r="A29" s="2" t="str">
        <f>"May "&amp;RIGHT(A6,4)+1</f>
        <v>May 2025</v>
      </c>
      <c r="B29" s="11" t="s">
        <v>413</v>
      </c>
      <c r="C29" s="11" t="s">
        <v>413</v>
      </c>
      <c r="D29" s="11" t="s">
        <v>413</v>
      </c>
      <c r="E29" s="11">
        <v>6660187</v>
      </c>
      <c r="F29" s="11">
        <v>18557851.59</v>
      </c>
      <c r="G29" s="11">
        <v>3698.1</v>
      </c>
      <c r="H29" s="11">
        <f t="shared" si="1"/>
        <v>18557851.59</v>
      </c>
    </row>
    <row r="30" spans="1:8" ht="12" customHeight="1" x14ac:dyDescent="0.2">
      <c r="A30" s="2" t="str">
        <f>"Jun "&amp;RIGHT(A6,4)+1</f>
        <v>Jun 2025</v>
      </c>
      <c r="B30" s="11">
        <v>1510</v>
      </c>
      <c r="C30" s="11">
        <v>2158</v>
      </c>
      <c r="D30" s="11">
        <v>119362</v>
      </c>
      <c r="E30" s="11">
        <v>6279590</v>
      </c>
      <c r="F30" s="11">
        <v>17451629.530000001</v>
      </c>
      <c r="G30" s="11" t="s">
        <v>413</v>
      </c>
      <c r="H30" s="11">
        <f t="shared" si="1"/>
        <v>17451629.530000001</v>
      </c>
    </row>
    <row r="31" spans="1:8" ht="12" customHeight="1" x14ac:dyDescent="0.2">
      <c r="A31" s="2" t="str">
        <f>"Jul "&amp;RIGHT(A6,4)+1</f>
        <v>Jul 2025</v>
      </c>
      <c r="B31" s="11" t="s">
        <v>413</v>
      </c>
      <c r="C31" s="11" t="s">
        <v>413</v>
      </c>
      <c r="D31" s="11" t="s">
        <v>413</v>
      </c>
      <c r="E31" s="11" t="s">
        <v>413</v>
      </c>
      <c r="F31" s="11" t="s">
        <v>413</v>
      </c>
      <c r="G31" s="11" t="s">
        <v>413</v>
      </c>
      <c r="H31" s="11" t="str">
        <f t="shared" si="1"/>
        <v>--</v>
      </c>
    </row>
    <row r="32" spans="1:8" ht="12" customHeight="1" x14ac:dyDescent="0.2">
      <c r="A32" s="2" t="str">
        <f>"Aug "&amp;RIGHT(A6,4)+1</f>
        <v>Aug 2025</v>
      </c>
      <c r="B32" s="11" t="s">
        <v>413</v>
      </c>
      <c r="C32" s="11" t="s">
        <v>413</v>
      </c>
      <c r="D32" s="11" t="s">
        <v>413</v>
      </c>
      <c r="E32" s="11" t="s">
        <v>413</v>
      </c>
      <c r="F32" s="11" t="s">
        <v>413</v>
      </c>
      <c r="G32" s="11" t="s">
        <v>413</v>
      </c>
      <c r="H32" s="11" t="str">
        <f t="shared" si="1"/>
        <v>--</v>
      </c>
    </row>
    <row r="33" spans="1:8" ht="12" customHeight="1" x14ac:dyDescent="0.2">
      <c r="A33" s="2" t="str">
        <f>"Sep "&amp;RIGHT(A6,4)+1</f>
        <v>Sep 2025</v>
      </c>
      <c r="B33" s="11" t="s">
        <v>413</v>
      </c>
      <c r="C33" s="11" t="s">
        <v>413</v>
      </c>
      <c r="D33" s="11" t="s">
        <v>413</v>
      </c>
      <c r="E33" s="11" t="s">
        <v>413</v>
      </c>
      <c r="F33" s="11" t="s">
        <v>413</v>
      </c>
      <c r="G33" s="11" t="s">
        <v>413</v>
      </c>
      <c r="H33" s="11" t="str">
        <f t="shared" si="1"/>
        <v>--</v>
      </c>
    </row>
    <row r="34" spans="1:8" ht="12" customHeight="1" x14ac:dyDescent="0.2">
      <c r="A34" s="12" t="s">
        <v>55</v>
      </c>
      <c r="B34" s="13">
        <v>1565.3333</v>
      </c>
      <c r="C34" s="13">
        <v>2249.6667000000002</v>
      </c>
      <c r="D34" s="13">
        <v>122105</v>
      </c>
      <c r="E34" s="13">
        <v>57293783</v>
      </c>
      <c r="F34" s="13">
        <v>159892339.65000001</v>
      </c>
      <c r="G34" s="13">
        <v>80135.100000000006</v>
      </c>
      <c r="H34" s="13">
        <f t="shared" si="1"/>
        <v>159892339.65000001</v>
      </c>
    </row>
    <row r="35" spans="1:8" ht="12" customHeight="1" x14ac:dyDescent="0.2">
      <c r="A35" s="14" t="str">
        <f>"Total "&amp;MID(A20,7,LEN(A20)-13)&amp;" Months"</f>
        <v>Total 9 Months</v>
      </c>
      <c r="B35" s="15">
        <v>1565.3333</v>
      </c>
      <c r="C35" s="15">
        <v>2249.6667000000002</v>
      </c>
      <c r="D35" s="15">
        <v>122105</v>
      </c>
      <c r="E35" s="15">
        <v>57293783</v>
      </c>
      <c r="F35" s="15">
        <v>159892339.65000001</v>
      </c>
      <c r="G35" s="15">
        <v>80135.100000000006</v>
      </c>
      <c r="H35" s="15">
        <f t="shared" si="1"/>
        <v>159892339.65000001</v>
      </c>
    </row>
    <row r="36" spans="1:8" ht="12" customHeight="1" x14ac:dyDescent="0.2">
      <c r="A36" s="83"/>
      <c r="B36" s="83"/>
      <c r="C36" s="83"/>
      <c r="D36" s="83"/>
      <c r="E36" s="83"/>
      <c r="F36" s="83"/>
      <c r="G36" s="83"/>
      <c r="H36" s="83"/>
    </row>
    <row r="37" spans="1:8" ht="69.95" customHeight="1" x14ac:dyDescent="0.2">
      <c r="A37" s="85" t="s">
        <v>124</v>
      </c>
      <c r="B37" s="85"/>
      <c r="C37" s="85"/>
      <c r="D37" s="85"/>
      <c r="E37" s="85"/>
      <c r="F37" s="85"/>
      <c r="G37" s="85"/>
      <c r="H37" s="85"/>
    </row>
    <row r="38" spans="1:8" x14ac:dyDescent="0.2">
      <c r="A38" s="25"/>
    </row>
  </sheetData>
  <mergeCells count="14">
    <mergeCell ref="A37:H37"/>
    <mergeCell ref="H3:H4"/>
    <mergeCell ref="B5:E5"/>
    <mergeCell ref="F5:H5"/>
    <mergeCell ref="A36:H36"/>
    <mergeCell ref="D3:D4"/>
    <mergeCell ref="E3:E4"/>
    <mergeCell ref="F3:F4"/>
    <mergeCell ref="G3:G4"/>
    <mergeCell ref="A1:G1"/>
    <mergeCell ref="A2:G2"/>
    <mergeCell ref="A3:A4"/>
    <mergeCell ref="B3:B4"/>
    <mergeCell ref="C3:C4"/>
  </mergeCells>
  <phoneticPr fontId="0" type="noConversion"/>
  <pageMargins left="0.75" right="0.5" top="0.75" bottom="0.5" header="0.5" footer="0.25"/>
  <pageSetup orientation="landscape"/>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A1:G38"/>
  <sheetViews>
    <sheetView showGridLines="0" workbookViewId="0">
      <selection sqref="A1:E1"/>
    </sheetView>
  </sheetViews>
  <sheetFormatPr defaultRowHeight="12.75" x14ac:dyDescent="0.2"/>
  <cols>
    <col min="1" max="6" width="11.42578125" customWidth="1"/>
    <col min="7" max="7" width="57.140625" customWidth="1"/>
  </cols>
  <sheetData>
    <row r="1" spans="1:7" ht="12" customHeight="1" x14ac:dyDescent="0.2">
      <c r="A1" s="90" t="s">
        <v>432</v>
      </c>
      <c r="B1" s="90"/>
      <c r="C1" s="90"/>
      <c r="D1" s="90"/>
      <c r="E1" s="90"/>
      <c r="F1" s="134">
        <v>45912</v>
      </c>
    </row>
    <row r="2" spans="1:7" ht="12" customHeight="1" x14ac:dyDescent="0.2">
      <c r="A2" s="92" t="s">
        <v>125</v>
      </c>
      <c r="B2" s="92"/>
      <c r="C2" s="92"/>
      <c r="D2" s="92"/>
      <c r="E2" s="92"/>
      <c r="F2" s="1"/>
    </row>
    <row r="3" spans="1:7" ht="24" customHeight="1" x14ac:dyDescent="0.2">
      <c r="A3" s="94" t="s">
        <v>50</v>
      </c>
      <c r="B3" s="89" t="s">
        <v>109</v>
      </c>
      <c r="C3" s="87"/>
      <c r="D3" s="86" t="s">
        <v>312</v>
      </c>
      <c r="E3" s="86" t="s">
        <v>214</v>
      </c>
      <c r="F3" s="88" t="s">
        <v>58</v>
      </c>
    </row>
    <row r="4" spans="1:7" ht="24" customHeight="1" x14ac:dyDescent="0.2">
      <c r="A4" s="95"/>
      <c r="B4" s="10" t="s">
        <v>126</v>
      </c>
      <c r="C4" s="10" t="s">
        <v>127</v>
      </c>
      <c r="D4" s="87"/>
      <c r="E4" s="87"/>
      <c r="F4" s="89"/>
    </row>
    <row r="5" spans="1:7" ht="12" customHeight="1" x14ac:dyDescent="0.2">
      <c r="A5" s="1"/>
      <c r="B5" s="110" t="str">
        <f>REPT("-",5)&amp;" Number "&amp;REPT("-",4)&amp;"   "&amp;REPT("-",43)&amp;" Dollars "&amp;REPT("-",41)</f>
        <v>----- Number ----   ------------------------------------------- Dollars -----------------------------------------</v>
      </c>
      <c r="C5" s="110"/>
      <c r="D5" s="110"/>
      <c r="E5" s="110"/>
      <c r="F5" s="110"/>
      <c r="G5" s="110"/>
    </row>
    <row r="6" spans="1:7" ht="12" customHeight="1" x14ac:dyDescent="0.2">
      <c r="A6" s="3" t="s">
        <v>414</v>
      </c>
    </row>
    <row r="7" spans="1:7" ht="12" customHeight="1" x14ac:dyDescent="0.2">
      <c r="A7" s="2" t="str">
        <f>"Oct "&amp;RIGHT(A6,4)-1</f>
        <v>Oct 2023</v>
      </c>
      <c r="B7" s="11">
        <v>160282350</v>
      </c>
      <c r="C7" s="11">
        <v>356854806.22000003</v>
      </c>
      <c r="D7" s="11">
        <v>192700.1</v>
      </c>
      <c r="E7" s="11" t="s">
        <v>413</v>
      </c>
      <c r="F7" s="11">
        <v>357047506.31999999</v>
      </c>
    </row>
    <row r="8" spans="1:7" ht="12" customHeight="1" x14ac:dyDescent="0.2">
      <c r="A8" s="2" t="str">
        <f>"Nov "&amp;RIGHT(A6,4)-1</f>
        <v>Nov 2023</v>
      </c>
      <c r="B8" s="11">
        <v>144503948</v>
      </c>
      <c r="C8" s="11">
        <v>319737367.22000003</v>
      </c>
      <c r="D8" s="11">
        <v>65527.13</v>
      </c>
      <c r="E8" s="11" t="s">
        <v>413</v>
      </c>
      <c r="F8" s="11">
        <v>319802894.35000002</v>
      </c>
    </row>
    <row r="9" spans="1:7" ht="12" customHeight="1" x14ac:dyDescent="0.2">
      <c r="A9" s="2" t="str">
        <f>"Dec "&amp;RIGHT(A6,4)-1</f>
        <v>Dec 2023</v>
      </c>
      <c r="B9" s="11">
        <v>125741058</v>
      </c>
      <c r="C9" s="11">
        <v>274236697.27999997</v>
      </c>
      <c r="D9" s="11">
        <v>43284301.219999999</v>
      </c>
      <c r="E9" s="11">
        <v>38276502</v>
      </c>
      <c r="F9" s="11">
        <v>355797500.5</v>
      </c>
    </row>
    <row r="10" spans="1:7" ht="12" customHeight="1" x14ac:dyDescent="0.2">
      <c r="A10" s="2" t="str">
        <f>"Jan "&amp;RIGHT(A6,4)</f>
        <v>Jan 2024</v>
      </c>
      <c r="B10" s="11">
        <v>148793114</v>
      </c>
      <c r="C10" s="11">
        <v>326218742.72000003</v>
      </c>
      <c r="D10" s="11">
        <v>146450.84</v>
      </c>
      <c r="E10" s="11" t="s">
        <v>413</v>
      </c>
      <c r="F10" s="11">
        <v>326365193.56</v>
      </c>
    </row>
    <row r="11" spans="1:7" ht="12" customHeight="1" x14ac:dyDescent="0.2">
      <c r="A11" s="2" t="str">
        <f>"Feb "&amp;RIGHT(A6,4)</f>
        <v>Feb 2024</v>
      </c>
      <c r="B11" s="11">
        <v>157334180</v>
      </c>
      <c r="C11" s="11">
        <v>350183828.98000002</v>
      </c>
      <c r="D11" s="11">
        <v>234992.59</v>
      </c>
      <c r="E11" s="11" t="s">
        <v>413</v>
      </c>
      <c r="F11" s="11">
        <v>350418821.56999999</v>
      </c>
    </row>
    <row r="12" spans="1:7" ht="12" customHeight="1" x14ac:dyDescent="0.2">
      <c r="A12" s="2" t="str">
        <f>"Mar "&amp;RIGHT(A6,4)</f>
        <v>Mar 2024</v>
      </c>
      <c r="B12" s="11">
        <v>153052861</v>
      </c>
      <c r="C12" s="11">
        <v>335518192.85000002</v>
      </c>
      <c r="D12" s="11">
        <v>38720444.859999999</v>
      </c>
      <c r="E12" s="11">
        <v>34733094</v>
      </c>
      <c r="F12" s="11">
        <v>408971731.70999998</v>
      </c>
    </row>
    <row r="13" spans="1:7" ht="12" customHeight="1" x14ac:dyDescent="0.2">
      <c r="A13" s="2" t="str">
        <f>"Apr "&amp;RIGHT(A6,4)</f>
        <v>Apr 2024</v>
      </c>
      <c r="B13" s="11">
        <v>167644604</v>
      </c>
      <c r="C13" s="11">
        <v>369075272</v>
      </c>
      <c r="D13" s="11">
        <v>100719.87</v>
      </c>
      <c r="E13" s="11" t="s">
        <v>413</v>
      </c>
      <c r="F13" s="11">
        <v>369175991.87</v>
      </c>
    </row>
    <row r="14" spans="1:7" ht="12" customHeight="1" x14ac:dyDescent="0.2">
      <c r="A14" s="2" t="str">
        <f>"May "&amp;RIGHT(A6,4)</f>
        <v>May 2024</v>
      </c>
      <c r="B14" s="11">
        <v>165844741</v>
      </c>
      <c r="C14" s="11">
        <v>358984205.69</v>
      </c>
      <c r="D14" s="11">
        <v>220320</v>
      </c>
      <c r="E14" s="11" t="s">
        <v>413</v>
      </c>
      <c r="F14" s="11">
        <v>359204525.69</v>
      </c>
    </row>
    <row r="15" spans="1:7" ht="12" customHeight="1" x14ac:dyDescent="0.2">
      <c r="A15" s="2" t="str">
        <f>"Jun "&amp;RIGHT(A6,4)</f>
        <v>Jun 2024</v>
      </c>
      <c r="B15" s="11">
        <v>117293494</v>
      </c>
      <c r="C15" s="11">
        <v>227456491.33000001</v>
      </c>
      <c r="D15" s="11">
        <v>53010982</v>
      </c>
      <c r="E15" s="11">
        <v>31889556</v>
      </c>
      <c r="F15" s="11">
        <v>312357029.32999998</v>
      </c>
    </row>
    <row r="16" spans="1:7" ht="12" customHeight="1" x14ac:dyDescent="0.2">
      <c r="A16" s="2" t="str">
        <f>"Jul "&amp;RIGHT(A6,4)</f>
        <v>Jul 2024</v>
      </c>
      <c r="B16" s="11">
        <v>118694117</v>
      </c>
      <c r="C16" s="11">
        <v>231613064.18000001</v>
      </c>
      <c r="D16" s="11">
        <v>64844.81</v>
      </c>
      <c r="E16" s="11" t="s">
        <v>413</v>
      </c>
      <c r="F16" s="11">
        <v>231677908.99000001</v>
      </c>
    </row>
    <row r="17" spans="1:6" ht="12" customHeight="1" x14ac:dyDescent="0.2">
      <c r="A17" s="2" t="str">
        <f>"Aug "&amp;RIGHT(A6,4)</f>
        <v>Aug 2024</v>
      </c>
      <c r="B17" s="11">
        <v>133604117</v>
      </c>
      <c r="C17" s="11">
        <v>285109123.16000003</v>
      </c>
      <c r="D17" s="11">
        <v>195053.39</v>
      </c>
      <c r="E17" s="11" t="s">
        <v>413</v>
      </c>
      <c r="F17" s="11">
        <v>285304176.55000001</v>
      </c>
    </row>
    <row r="18" spans="1:6" ht="12" customHeight="1" x14ac:dyDescent="0.2">
      <c r="A18" s="2" t="str">
        <f>"Sep "&amp;RIGHT(A6,4)</f>
        <v>Sep 2024</v>
      </c>
      <c r="B18" s="11">
        <v>145429020</v>
      </c>
      <c r="C18" s="11">
        <v>335980977.77999997</v>
      </c>
      <c r="D18" s="11">
        <v>47371680.270000003</v>
      </c>
      <c r="E18" s="11">
        <v>32392574</v>
      </c>
      <c r="F18" s="11">
        <v>415745232.05000001</v>
      </c>
    </row>
    <row r="19" spans="1:6" ht="12" customHeight="1" x14ac:dyDescent="0.2">
      <c r="A19" s="12" t="s">
        <v>55</v>
      </c>
      <c r="B19" s="13">
        <v>1738217604</v>
      </c>
      <c r="C19" s="13">
        <v>3770968769.4099998</v>
      </c>
      <c r="D19" s="13">
        <v>183608017.08000001</v>
      </c>
      <c r="E19" s="13">
        <v>137291726</v>
      </c>
      <c r="F19" s="13">
        <v>4091868512.4899998</v>
      </c>
    </row>
    <row r="20" spans="1:6" ht="12" customHeight="1" x14ac:dyDescent="0.2">
      <c r="A20" s="14" t="s">
        <v>415</v>
      </c>
      <c r="B20" s="15">
        <v>1340490350</v>
      </c>
      <c r="C20" s="15">
        <v>2918265604.29</v>
      </c>
      <c r="D20" s="15">
        <v>135976438.61000001</v>
      </c>
      <c r="E20" s="15">
        <v>104899152</v>
      </c>
      <c r="F20" s="15">
        <v>3159141194.9000001</v>
      </c>
    </row>
    <row r="21" spans="1:6" ht="12" customHeight="1" x14ac:dyDescent="0.2">
      <c r="A21" s="3" t="str">
        <f>"FY "&amp;RIGHT(A6,4)+1</f>
        <v>FY 2025</v>
      </c>
    </row>
    <row r="22" spans="1:6" ht="12" customHeight="1" x14ac:dyDescent="0.2">
      <c r="A22" s="2" t="str">
        <f>"Oct "&amp;RIGHT(A6,4)</f>
        <v>Oct 2024</v>
      </c>
      <c r="B22" s="11">
        <v>162811567</v>
      </c>
      <c r="C22" s="11">
        <v>380338470.01999998</v>
      </c>
      <c r="D22" s="11">
        <v>142358.22</v>
      </c>
      <c r="E22" s="11" t="s">
        <v>413</v>
      </c>
      <c r="F22" s="11">
        <v>380480828.24000001</v>
      </c>
    </row>
    <row r="23" spans="1:6" ht="12" customHeight="1" x14ac:dyDescent="0.2">
      <c r="A23" s="2" t="str">
        <f>"Nov "&amp;RIGHT(A6,4)</f>
        <v>Nov 2024</v>
      </c>
      <c r="B23" s="11">
        <v>135412964</v>
      </c>
      <c r="C23" s="11">
        <v>311547851.47000003</v>
      </c>
      <c r="D23" s="11">
        <v>47811.54</v>
      </c>
      <c r="E23" s="11" t="s">
        <v>413</v>
      </c>
      <c r="F23" s="11">
        <v>311595663.00999999</v>
      </c>
    </row>
    <row r="24" spans="1:6" ht="12" customHeight="1" x14ac:dyDescent="0.2">
      <c r="A24" s="2" t="str">
        <f>"Dec "&amp;RIGHT(A6,4)</f>
        <v>Dec 2024</v>
      </c>
      <c r="B24" s="11">
        <v>129523304</v>
      </c>
      <c r="C24" s="11">
        <v>296982799.43000001</v>
      </c>
      <c r="D24" s="11">
        <v>34291564.350000001</v>
      </c>
      <c r="E24" s="11">
        <v>41635598</v>
      </c>
      <c r="F24" s="11">
        <v>372909961.77999997</v>
      </c>
    </row>
    <row r="25" spans="1:6" ht="12" customHeight="1" x14ac:dyDescent="0.2">
      <c r="A25" s="2" t="str">
        <f>"Jan "&amp;RIGHT(A6,4)+1</f>
        <v>Jan 2025</v>
      </c>
      <c r="B25" s="11">
        <v>146398599</v>
      </c>
      <c r="C25" s="11">
        <v>336186999.42000002</v>
      </c>
      <c r="D25" s="11">
        <v>412214.21</v>
      </c>
      <c r="E25" s="11" t="s">
        <v>413</v>
      </c>
      <c r="F25" s="11">
        <v>336599213.63</v>
      </c>
    </row>
    <row r="26" spans="1:6" ht="12" customHeight="1" x14ac:dyDescent="0.2">
      <c r="A26" s="2" t="str">
        <f>"Feb "&amp;RIGHT(A6,4)+1</f>
        <v>Feb 2025</v>
      </c>
      <c r="B26" s="11">
        <v>144721627</v>
      </c>
      <c r="C26" s="11">
        <v>336439606.98000002</v>
      </c>
      <c r="D26" s="11">
        <v>283700.49</v>
      </c>
      <c r="E26" s="11" t="s">
        <v>413</v>
      </c>
      <c r="F26" s="11">
        <v>336723307.47000003</v>
      </c>
    </row>
    <row r="27" spans="1:6" ht="12" customHeight="1" x14ac:dyDescent="0.2">
      <c r="A27" s="2" t="str">
        <f>"Mar "&amp;RIGHT(A6,4)+1</f>
        <v>Mar 2025</v>
      </c>
      <c r="B27" s="11">
        <v>158035815</v>
      </c>
      <c r="C27" s="11">
        <v>363517398.60000002</v>
      </c>
      <c r="D27" s="11">
        <v>45291094.100000001</v>
      </c>
      <c r="E27" s="11">
        <v>32666125</v>
      </c>
      <c r="F27" s="11">
        <v>441474617.69999999</v>
      </c>
    </row>
    <row r="28" spans="1:6" ht="12" customHeight="1" x14ac:dyDescent="0.2">
      <c r="A28" s="2" t="str">
        <f>"Apr "&amp;RIGHT(A6,4)+1</f>
        <v>Apr 2025</v>
      </c>
      <c r="B28" s="11">
        <v>165239011</v>
      </c>
      <c r="C28" s="11">
        <v>378814935.56</v>
      </c>
      <c r="D28" s="11">
        <v>187009.91</v>
      </c>
      <c r="E28" s="11" t="s">
        <v>413</v>
      </c>
      <c r="F28" s="11">
        <v>379001945.47000003</v>
      </c>
    </row>
    <row r="29" spans="1:6" ht="12" customHeight="1" x14ac:dyDescent="0.2">
      <c r="A29" s="2" t="str">
        <f>"May "&amp;RIGHT(A6,4)+1</f>
        <v>May 2025</v>
      </c>
      <c r="B29" s="11">
        <v>157480337</v>
      </c>
      <c r="C29" s="11">
        <v>356263192.06999999</v>
      </c>
      <c r="D29" s="11" t="s">
        <v>413</v>
      </c>
      <c r="E29" s="11" t="s">
        <v>413</v>
      </c>
      <c r="F29" s="11">
        <v>356263192.06999999</v>
      </c>
    </row>
    <row r="30" spans="1:6" ht="12" customHeight="1" x14ac:dyDescent="0.2">
      <c r="A30" s="2" t="str">
        <f>"Jun "&amp;RIGHT(A6,4)+1</f>
        <v>Jun 2025</v>
      </c>
      <c r="B30" s="11">
        <v>125337280</v>
      </c>
      <c r="C30" s="11">
        <v>258708393.63999999</v>
      </c>
      <c r="D30" s="11">
        <v>51115444</v>
      </c>
      <c r="E30" s="11">
        <v>29838867</v>
      </c>
      <c r="F30" s="11">
        <v>339662704.63999999</v>
      </c>
    </row>
    <row r="31" spans="1:6" ht="12" customHeight="1" x14ac:dyDescent="0.2">
      <c r="A31" s="2" t="str">
        <f>"Jul "&amp;RIGHT(A6,4)+1</f>
        <v>Jul 2025</v>
      </c>
      <c r="B31" s="11" t="s">
        <v>413</v>
      </c>
      <c r="C31" s="11" t="s">
        <v>413</v>
      </c>
      <c r="D31" s="11" t="s">
        <v>413</v>
      </c>
      <c r="E31" s="11" t="s">
        <v>413</v>
      </c>
      <c r="F31" s="11" t="s">
        <v>413</v>
      </c>
    </row>
    <row r="32" spans="1:6" ht="12" customHeight="1" x14ac:dyDescent="0.2">
      <c r="A32" s="2" t="str">
        <f>"Aug "&amp;RIGHT(A6,4)+1</f>
        <v>Aug 2025</v>
      </c>
      <c r="B32" s="11" t="s">
        <v>413</v>
      </c>
      <c r="C32" s="11" t="s">
        <v>413</v>
      </c>
      <c r="D32" s="11" t="s">
        <v>413</v>
      </c>
      <c r="E32" s="11" t="s">
        <v>413</v>
      </c>
      <c r="F32" s="11" t="s">
        <v>413</v>
      </c>
    </row>
    <row r="33" spans="1:6" ht="12" customHeight="1" x14ac:dyDescent="0.2">
      <c r="A33" s="2" t="str">
        <f>"Sep "&amp;RIGHT(A6,4)+1</f>
        <v>Sep 2025</v>
      </c>
      <c r="B33" s="11" t="s">
        <v>413</v>
      </c>
      <c r="C33" s="11" t="s">
        <v>413</v>
      </c>
      <c r="D33" s="11" t="s">
        <v>413</v>
      </c>
      <c r="E33" s="11" t="s">
        <v>413</v>
      </c>
      <c r="F33" s="11" t="s">
        <v>413</v>
      </c>
    </row>
    <row r="34" spans="1:6" ht="12" customHeight="1" x14ac:dyDescent="0.2">
      <c r="A34" s="12" t="s">
        <v>55</v>
      </c>
      <c r="B34" s="13">
        <v>1324960504</v>
      </c>
      <c r="C34" s="13">
        <v>3018799647.1900001</v>
      </c>
      <c r="D34" s="13">
        <v>131771196.81999999</v>
      </c>
      <c r="E34" s="13">
        <v>104140590</v>
      </c>
      <c r="F34" s="13">
        <v>3254711434.0100002</v>
      </c>
    </row>
    <row r="35" spans="1:6" ht="12" customHeight="1" x14ac:dyDescent="0.2">
      <c r="A35" s="14" t="str">
        <f>"Total "&amp;MID(A20,7,LEN(A20)-13)&amp;" Months"</f>
        <v>Total 9 Months</v>
      </c>
      <c r="B35" s="15">
        <v>1324960504</v>
      </c>
      <c r="C35" s="15">
        <v>3018799647.1900001</v>
      </c>
      <c r="D35" s="15">
        <v>131771196.81999999</v>
      </c>
      <c r="E35" s="15">
        <v>104140590</v>
      </c>
      <c r="F35" s="15">
        <v>3254711434.0100002</v>
      </c>
    </row>
    <row r="36" spans="1:6" ht="12" customHeight="1" x14ac:dyDescent="0.2">
      <c r="A36" s="83"/>
      <c r="B36" s="83"/>
      <c r="C36" s="83"/>
      <c r="D36" s="83"/>
      <c r="E36" s="83"/>
      <c r="F36" s="83"/>
    </row>
    <row r="37" spans="1:6" ht="69.95" customHeight="1" x14ac:dyDescent="0.2">
      <c r="A37" s="85" t="s">
        <v>128</v>
      </c>
      <c r="B37" s="85"/>
      <c r="C37" s="85"/>
      <c r="D37" s="85"/>
      <c r="E37" s="85"/>
      <c r="F37" s="85"/>
    </row>
    <row r="38" spans="1:6" x14ac:dyDescent="0.2">
      <c r="A38" s="25"/>
    </row>
  </sheetData>
  <mergeCells count="10">
    <mergeCell ref="F3:F4"/>
    <mergeCell ref="B5:G5"/>
    <mergeCell ref="A36:F36"/>
    <mergeCell ref="A37:F37"/>
    <mergeCell ref="A1:E1"/>
    <mergeCell ref="A2:E2"/>
    <mergeCell ref="A3:A4"/>
    <mergeCell ref="B3:C3"/>
    <mergeCell ref="D3:D4"/>
    <mergeCell ref="E3:E4"/>
  </mergeCells>
  <phoneticPr fontId="0" type="noConversion"/>
  <pageMargins left="0.75" right="0.5" top="0.75" bottom="0.5" header="0.5" footer="0.25"/>
  <pageSetup orientation="landscape"/>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pageSetUpPr fitToPage="1"/>
  </sheetPr>
  <dimension ref="A1:I37"/>
  <sheetViews>
    <sheetView showGridLines="0" workbookViewId="0">
      <selection sqref="A1:H1"/>
    </sheetView>
  </sheetViews>
  <sheetFormatPr defaultRowHeight="12.75" x14ac:dyDescent="0.2"/>
  <cols>
    <col min="1" max="9" width="11.42578125" customWidth="1"/>
  </cols>
  <sheetData>
    <row r="1" spans="1:9" ht="12" customHeight="1" x14ac:dyDescent="0.2">
      <c r="A1" s="90" t="s">
        <v>432</v>
      </c>
      <c r="B1" s="90"/>
      <c r="C1" s="90"/>
      <c r="D1" s="90"/>
      <c r="E1" s="90"/>
      <c r="F1" s="90"/>
      <c r="G1" s="90"/>
      <c r="H1" s="90"/>
      <c r="I1" s="134">
        <v>45912</v>
      </c>
    </row>
    <row r="2" spans="1:9" ht="12" customHeight="1" x14ac:dyDescent="0.2">
      <c r="A2" s="92" t="s">
        <v>215</v>
      </c>
      <c r="B2" s="92"/>
      <c r="C2" s="92"/>
      <c r="D2" s="92"/>
      <c r="E2" s="92"/>
      <c r="F2" s="92"/>
      <c r="G2" s="92"/>
      <c r="H2" s="92"/>
      <c r="I2" s="1"/>
    </row>
    <row r="3" spans="1:9" ht="24" customHeight="1" x14ac:dyDescent="0.2">
      <c r="A3" s="94" t="s">
        <v>50</v>
      </c>
      <c r="B3" s="86" t="s">
        <v>120</v>
      </c>
      <c r="C3" s="86" t="s">
        <v>121</v>
      </c>
      <c r="D3" s="86" t="s">
        <v>122</v>
      </c>
      <c r="E3" s="89" t="s">
        <v>129</v>
      </c>
      <c r="F3" s="89"/>
      <c r="G3" s="89"/>
      <c r="H3" s="89"/>
      <c r="I3" s="89"/>
    </row>
    <row r="4" spans="1:9" ht="24" customHeight="1" x14ac:dyDescent="0.2">
      <c r="A4" s="95"/>
      <c r="B4" s="87"/>
      <c r="C4" s="87"/>
      <c r="D4" s="87"/>
      <c r="E4" s="10" t="s">
        <v>103</v>
      </c>
      <c r="F4" s="10" t="s">
        <v>104</v>
      </c>
      <c r="G4" s="10" t="s">
        <v>105</v>
      </c>
      <c r="H4" s="10" t="s">
        <v>106</v>
      </c>
      <c r="I4" s="9" t="s">
        <v>55</v>
      </c>
    </row>
    <row r="5" spans="1:9" ht="12" customHeight="1" x14ac:dyDescent="0.2">
      <c r="A5" s="1"/>
      <c r="B5" s="83" t="str">
        <f>REPT("-",89)&amp;" Number "&amp;REPT("-",89)</f>
        <v>----------------------------------------------------------------------------------------- Number -----------------------------------------------------------------------------------------</v>
      </c>
      <c r="C5" s="83"/>
      <c r="D5" s="83"/>
      <c r="E5" s="83"/>
      <c r="F5" s="83"/>
      <c r="G5" s="83"/>
      <c r="H5" s="83"/>
      <c r="I5" s="83"/>
    </row>
    <row r="6" spans="1:9" ht="12" customHeight="1" x14ac:dyDescent="0.2">
      <c r="A6" s="3" t="s">
        <v>414</v>
      </c>
    </row>
    <row r="7" spans="1:9" ht="12" customHeight="1" x14ac:dyDescent="0.2">
      <c r="A7" s="2" t="str">
        <f>"Oct "&amp;RIGHT(A6,4)-1</f>
        <v>Oct 2023</v>
      </c>
      <c r="B7" s="11" t="s">
        <v>413</v>
      </c>
      <c r="C7" s="11" t="s">
        <v>413</v>
      </c>
      <c r="D7" s="11" t="s">
        <v>413</v>
      </c>
      <c r="E7" s="11">
        <v>2876</v>
      </c>
      <c r="F7" s="11">
        <v>4114</v>
      </c>
      <c r="G7" s="11">
        <v>0</v>
      </c>
      <c r="H7" s="11">
        <v>0</v>
      </c>
      <c r="I7" s="11">
        <v>6990</v>
      </c>
    </row>
    <row r="8" spans="1:9" ht="12" customHeight="1" x14ac:dyDescent="0.2">
      <c r="A8" s="2" t="str">
        <f>"Nov "&amp;RIGHT(A6,4)-1</f>
        <v>Nov 2023</v>
      </c>
      <c r="B8" s="11" t="s">
        <v>413</v>
      </c>
      <c r="C8" s="11" t="s">
        <v>413</v>
      </c>
      <c r="D8" s="11" t="s">
        <v>413</v>
      </c>
      <c r="E8" s="11">
        <v>23500</v>
      </c>
      <c r="F8" s="11">
        <v>24825</v>
      </c>
      <c r="G8" s="11">
        <v>10</v>
      </c>
      <c r="H8" s="11">
        <v>0</v>
      </c>
      <c r="I8" s="11">
        <v>48335</v>
      </c>
    </row>
    <row r="9" spans="1:9" ht="12" customHeight="1" x14ac:dyDescent="0.2">
      <c r="A9" s="2" t="str">
        <f>"Dec "&amp;RIGHT(A6,4)-1</f>
        <v>Dec 2023</v>
      </c>
      <c r="B9" s="11" t="s">
        <v>413</v>
      </c>
      <c r="C9" s="11" t="s">
        <v>413</v>
      </c>
      <c r="D9" s="11" t="s">
        <v>413</v>
      </c>
      <c r="E9" s="11">
        <v>665</v>
      </c>
      <c r="F9" s="11">
        <v>970</v>
      </c>
      <c r="G9" s="11">
        <v>0</v>
      </c>
      <c r="H9" s="11">
        <v>0</v>
      </c>
      <c r="I9" s="11">
        <v>1635</v>
      </c>
    </row>
    <row r="10" spans="1:9" ht="12" customHeight="1" x14ac:dyDescent="0.2">
      <c r="A10" s="2" t="str">
        <f>"Jan "&amp;RIGHT(A6,4)</f>
        <v>Jan 2024</v>
      </c>
      <c r="B10" s="11" t="s">
        <v>413</v>
      </c>
      <c r="C10" s="11" t="s">
        <v>413</v>
      </c>
      <c r="D10" s="11" t="s">
        <v>413</v>
      </c>
      <c r="E10" s="11">
        <v>4447</v>
      </c>
      <c r="F10" s="11">
        <v>34558</v>
      </c>
      <c r="G10" s="11">
        <v>0</v>
      </c>
      <c r="H10" s="11">
        <v>0</v>
      </c>
      <c r="I10" s="11">
        <v>39005</v>
      </c>
    </row>
    <row r="11" spans="1:9" ht="12" customHeight="1" x14ac:dyDescent="0.2">
      <c r="A11" s="2" t="str">
        <f>"Feb "&amp;RIGHT(A6,4)</f>
        <v>Feb 2024</v>
      </c>
      <c r="B11" s="11" t="s">
        <v>413</v>
      </c>
      <c r="C11" s="11" t="s">
        <v>413</v>
      </c>
      <c r="D11" s="11" t="s">
        <v>413</v>
      </c>
      <c r="E11" s="11">
        <v>949</v>
      </c>
      <c r="F11" s="11">
        <v>1209</v>
      </c>
      <c r="G11" s="11">
        <v>0</v>
      </c>
      <c r="H11" s="11">
        <v>0</v>
      </c>
      <c r="I11" s="11">
        <v>2158</v>
      </c>
    </row>
    <row r="12" spans="1:9" ht="12" customHeight="1" x14ac:dyDescent="0.2">
      <c r="A12" s="2" t="str">
        <f>"Mar "&amp;RIGHT(A6,4)</f>
        <v>Mar 2024</v>
      </c>
      <c r="B12" s="11" t="s">
        <v>413</v>
      </c>
      <c r="C12" s="11" t="s">
        <v>413</v>
      </c>
      <c r="D12" s="11" t="s">
        <v>413</v>
      </c>
      <c r="E12" s="11">
        <v>6770</v>
      </c>
      <c r="F12" s="11">
        <v>9321</v>
      </c>
      <c r="G12" s="11">
        <v>0</v>
      </c>
      <c r="H12" s="11">
        <v>0</v>
      </c>
      <c r="I12" s="11">
        <v>16091</v>
      </c>
    </row>
    <row r="13" spans="1:9" ht="12" customHeight="1" x14ac:dyDescent="0.2">
      <c r="A13" s="2" t="str">
        <f>"Apr "&amp;RIGHT(A6,4)</f>
        <v>Apr 2024</v>
      </c>
      <c r="B13" s="11" t="s">
        <v>413</v>
      </c>
      <c r="C13" s="11" t="s">
        <v>413</v>
      </c>
      <c r="D13" s="11" t="s">
        <v>413</v>
      </c>
      <c r="E13" s="11">
        <v>2911</v>
      </c>
      <c r="F13" s="11">
        <v>4740</v>
      </c>
      <c r="G13" s="11">
        <v>0</v>
      </c>
      <c r="H13" s="11">
        <v>0</v>
      </c>
      <c r="I13" s="11">
        <v>7651</v>
      </c>
    </row>
    <row r="14" spans="1:9" ht="12" customHeight="1" x14ac:dyDescent="0.2">
      <c r="A14" s="2" t="str">
        <f>"May "&amp;RIGHT(A6,4)</f>
        <v>May 2024</v>
      </c>
      <c r="B14" s="11" t="s">
        <v>413</v>
      </c>
      <c r="C14" s="11" t="s">
        <v>413</v>
      </c>
      <c r="D14" s="11" t="s">
        <v>413</v>
      </c>
      <c r="E14" s="11">
        <v>797703</v>
      </c>
      <c r="F14" s="11">
        <v>1087635</v>
      </c>
      <c r="G14" s="11">
        <v>32206</v>
      </c>
      <c r="H14" s="11">
        <v>52994</v>
      </c>
      <c r="I14" s="11">
        <v>1970538</v>
      </c>
    </row>
    <row r="15" spans="1:9" ht="12" customHeight="1" x14ac:dyDescent="0.2">
      <c r="A15" s="2" t="str">
        <f>"Jun "&amp;RIGHT(A6,4)</f>
        <v>Jun 2024</v>
      </c>
      <c r="B15" s="11" t="s">
        <v>413</v>
      </c>
      <c r="C15" s="11" t="s">
        <v>413</v>
      </c>
      <c r="D15" s="11" t="s">
        <v>413</v>
      </c>
      <c r="E15" s="11">
        <v>19662356</v>
      </c>
      <c r="F15" s="11">
        <v>28728733</v>
      </c>
      <c r="G15" s="11">
        <v>876009</v>
      </c>
      <c r="H15" s="11">
        <v>2798210</v>
      </c>
      <c r="I15" s="11">
        <v>52065308</v>
      </c>
    </row>
    <row r="16" spans="1:9" ht="12" customHeight="1" x14ac:dyDescent="0.2">
      <c r="A16" s="2" t="str">
        <f>"Jul "&amp;RIGHT(A6,4)</f>
        <v>Jul 2024</v>
      </c>
      <c r="B16" s="11">
        <v>4635</v>
      </c>
      <c r="C16" s="11">
        <v>36348</v>
      </c>
      <c r="D16" s="11">
        <v>2776460</v>
      </c>
      <c r="E16" s="11">
        <v>28944125</v>
      </c>
      <c r="F16" s="11">
        <v>39071273</v>
      </c>
      <c r="G16" s="11">
        <v>4660393</v>
      </c>
      <c r="H16" s="11">
        <v>4733967</v>
      </c>
      <c r="I16" s="11">
        <v>77409758</v>
      </c>
    </row>
    <row r="17" spans="1:9" ht="12" customHeight="1" x14ac:dyDescent="0.2">
      <c r="A17" s="2" t="str">
        <f>"Aug "&amp;RIGHT(A6,4)</f>
        <v>Aug 2024</v>
      </c>
      <c r="B17" s="11" t="s">
        <v>413</v>
      </c>
      <c r="C17" s="11" t="s">
        <v>413</v>
      </c>
      <c r="D17" s="11" t="s">
        <v>413</v>
      </c>
      <c r="E17" s="11">
        <v>10982534</v>
      </c>
      <c r="F17" s="11">
        <v>12029545</v>
      </c>
      <c r="G17" s="11">
        <v>4692260</v>
      </c>
      <c r="H17" s="11">
        <v>2281052</v>
      </c>
      <c r="I17" s="11">
        <v>29985391</v>
      </c>
    </row>
    <row r="18" spans="1:9" ht="12" customHeight="1" x14ac:dyDescent="0.2">
      <c r="A18" s="2" t="str">
        <f>"Sep "&amp;RIGHT(A6,4)</f>
        <v>Sep 2024</v>
      </c>
      <c r="B18" s="11" t="s">
        <v>413</v>
      </c>
      <c r="C18" s="11" t="s">
        <v>413</v>
      </c>
      <c r="D18" s="11" t="s">
        <v>413</v>
      </c>
      <c r="E18" s="11">
        <v>113834</v>
      </c>
      <c r="F18" s="11">
        <v>123943</v>
      </c>
      <c r="G18" s="11">
        <v>81202</v>
      </c>
      <c r="H18" s="11">
        <v>60090</v>
      </c>
      <c r="I18" s="11">
        <v>379069</v>
      </c>
    </row>
    <row r="19" spans="1:9" ht="12" customHeight="1" x14ac:dyDescent="0.2">
      <c r="A19" s="12" t="s">
        <v>55</v>
      </c>
      <c r="B19" s="13">
        <v>4635</v>
      </c>
      <c r="C19" s="13">
        <v>36348</v>
      </c>
      <c r="D19" s="13">
        <v>2776460</v>
      </c>
      <c r="E19" s="13">
        <v>60542670</v>
      </c>
      <c r="F19" s="13">
        <v>81120866</v>
      </c>
      <c r="G19" s="13">
        <v>10342080</v>
      </c>
      <c r="H19" s="13">
        <v>9926313</v>
      </c>
      <c r="I19" s="13">
        <v>161931929</v>
      </c>
    </row>
    <row r="20" spans="1:9" ht="12" customHeight="1" x14ac:dyDescent="0.2">
      <c r="A20" s="14" t="s">
        <v>415</v>
      </c>
      <c r="B20" s="15" t="s">
        <v>413</v>
      </c>
      <c r="C20" s="15" t="s">
        <v>413</v>
      </c>
      <c r="D20" s="15" t="s">
        <v>413</v>
      </c>
      <c r="E20" s="15">
        <v>20502177</v>
      </c>
      <c r="F20" s="15">
        <v>29896105</v>
      </c>
      <c r="G20" s="15">
        <v>908225</v>
      </c>
      <c r="H20" s="15">
        <v>2851204</v>
      </c>
      <c r="I20" s="15">
        <v>54157711</v>
      </c>
    </row>
    <row r="21" spans="1:9" ht="12" customHeight="1" x14ac:dyDescent="0.2">
      <c r="A21" s="3" t="str">
        <f>"FY "&amp;RIGHT(A6,4)+1</f>
        <v>FY 2025</v>
      </c>
    </row>
    <row r="22" spans="1:9" ht="12" customHeight="1" x14ac:dyDescent="0.2">
      <c r="A22" s="2" t="str">
        <f>"Oct "&amp;RIGHT(A6,4)</f>
        <v>Oct 2024</v>
      </c>
      <c r="B22" s="11" t="s">
        <v>413</v>
      </c>
      <c r="C22" s="11" t="s">
        <v>413</v>
      </c>
      <c r="D22" s="11" t="s">
        <v>413</v>
      </c>
      <c r="E22" s="11">
        <v>67239</v>
      </c>
      <c r="F22" s="11">
        <v>79283</v>
      </c>
      <c r="G22" s="11">
        <v>275</v>
      </c>
      <c r="H22" s="11">
        <v>30</v>
      </c>
      <c r="I22" s="11">
        <v>146827</v>
      </c>
    </row>
    <row r="23" spans="1:9" ht="12" customHeight="1" x14ac:dyDescent="0.2">
      <c r="A23" s="2" t="str">
        <f>"Nov "&amp;RIGHT(A6,4)</f>
        <v>Nov 2024</v>
      </c>
      <c r="B23" s="11" t="s">
        <v>413</v>
      </c>
      <c r="C23" s="11" t="s">
        <v>413</v>
      </c>
      <c r="D23" s="11" t="s">
        <v>413</v>
      </c>
      <c r="E23" s="11">
        <v>8630</v>
      </c>
      <c r="F23" s="11">
        <v>9478</v>
      </c>
      <c r="G23" s="11">
        <v>0</v>
      </c>
      <c r="H23" s="11">
        <v>0</v>
      </c>
      <c r="I23" s="11">
        <v>18108</v>
      </c>
    </row>
    <row r="24" spans="1:9" ht="12" customHeight="1" x14ac:dyDescent="0.2">
      <c r="A24" s="2" t="str">
        <f>"Dec "&amp;RIGHT(A6,4)</f>
        <v>Dec 2024</v>
      </c>
      <c r="B24" s="11" t="s">
        <v>413</v>
      </c>
      <c r="C24" s="11" t="s">
        <v>413</v>
      </c>
      <c r="D24" s="11" t="s">
        <v>413</v>
      </c>
      <c r="E24" s="11">
        <v>380</v>
      </c>
      <c r="F24" s="11">
        <v>660</v>
      </c>
      <c r="G24" s="11">
        <v>0</v>
      </c>
      <c r="H24" s="11">
        <v>606</v>
      </c>
      <c r="I24" s="11">
        <v>1646</v>
      </c>
    </row>
    <row r="25" spans="1:9" ht="12" customHeight="1" x14ac:dyDescent="0.2">
      <c r="A25" s="2" t="str">
        <f>"Jan "&amp;RIGHT(A6,4)+1</f>
        <v>Jan 2025</v>
      </c>
      <c r="B25" s="11">
        <v>18</v>
      </c>
      <c r="C25" s="11">
        <v>65</v>
      </c>
      <c r="D25" s="11">
        <v>1903.8</v>
      </c>
      <c r="E25" s="11">
        <v>13764</v>
      </c>
      <c r="F25" s="11">
        <v>23083</v>
      </c>
      <c r="G25" s="11">
        <v>0</v>
      </c>
      <c r="H25" s="11">
        <v>0</v>
      </c>
      <c r="I25" s="11">
        <v>36847</v>
      </c>
    </row>
    <row r="26" spans="1:9" ht="12" customHeight="1" x14ac:dyDescent="0.2">
      <c r="A26" s="2" t="str">
        <f>"Feb "&amp;RIGHT(A6,4)+1</f>
        <v>Feb 2025</v>
      </c>
      <c r="B26" s="11">
        <v>17</v>
      </c>
      <c r="C26" s="11">
        <v>66</v>
      </c>
      <c r="D26" s="11">
        <v>3391.4</v>
      </c>
      <c r="E26" s="11">
        <v>34485</v>
      </c>
      <c r="F26" s="11">
        <v>45191</v>
      </c>
      <c r="G26" s="11">
        <v>0</v>
      </c>
      <c r="H26" s="11">
        <v>25</v>
      </c>
      <c r="I26" s="11">
        <v>79701</v>
      </c>
    </row>
    <row r="27" spans="1:9" ht="12" customHeight="1" x14ac:dyDescent="0.2">
      <c r="A27" s="2" t="str">
        <f>"Mar "&amp;RIGHT(A6,4)+1</f>
        <v>Mar 2025</v>
      </c>
      <c r="B27" s="11">
        <v>9</v>
      </c>
      <c r="C27" s="11">
        <v>28</v>
      </c>
      <c r="D27" s="11">
        <v>745.2</v>
      </c>
      <c r="E27" s="11">
        <v>33984</v>
      </c>
      <c r="F27" s="11">
        <v>37541</v>
      </c>
      <c r="G27" s="11">
        <v>0</v>
      </c>
      <c r="H27" s="11">
        <v>0</v>
      </c>
      <c r="I27" s="11">
        <v>71525</v>
      </c>
    </row>
    <row r="28" spans="1:9" ht="12" customHeight="1" x14ac:dyDescent="0.2">
      <c r="A28" s="2" t="str">
        <f>"Apr "&amp;RIGHT(A6,4)+1</f>
        <v>Apr 2025</v>
      </c>
      <c r="B28" s="11">
        <v>8</v>
      </c>
      <c r="C28" s="11">
        <v>35</v>
      </c>
      <c r="D28" s="11">
        <v>1053</v>
      </c>
      <c r="E28" s="11">
        <v>2346</v>
      </c>
      <c r="F28" s="11">
        <v>3829</v>
      </c>
      <c r="G28" s="11">
        <v>330</v>
      </c>
      <c r="H28" s="11">
        <v>0</v>
      </c>
      <c r="I28" s="11">
        <v>6505</v>
      </c>
    </row>
    <row r="29" spans="1:9" ht="12" customHeight="1" x14ac:dyDescent="0.2">
      <c r="A29" s="2" t="str">
        <f>"May "&amp;RIGHT(A6,4)+1</f>
        <v>May 2025</v>
      </c>
      <c r="B29" s="11" t="s">
        <v>413</v>
      </c>
      <c r="C29" s="11" t="s">
        <v>413</v>
      </c>
      <c r="D29" s="11" t="s">
        <v>413</v>
      </c>
      <c r="E29" s="11">
        <v>801606</v>
      </c>
      <c r="F29" s="11">
        <v>1012464</v>
      </c>
      <c r="G29" s="11">
        <v>21745</v>
      </c>
      <c r="H29" s="11">
        <v>44250</v>
      </c>
      <c r="I29" s="11">
        <v>1880065</v>
      </c>
    </row>
    <row r="30" spans="1:9" ht="12" customHeight="1" x14ac:dyDescent="0.2">
      <c r="A30" s="2" t="str">
        <f>"Jun "&amp;RIGHT(A6,4)+1</f>
        <v>Jun 2025</v>
      </c>
      <c r="B30" s="11" t="s">
        <v>413</v>
      </c>
      <c r="C30" s="11" t="s">
        <v>413</v>
      </c>
      <c r="D30" s="11" t="s">
        <v>413</v>
      </c>
      <c r="E30" s="11">
        <v>21494711</v>
      </c>
      <c r="F30" s="11">
        <v>29001061</v>
      </c>
      <c r="G30" s="11">
        <v>911818</v>
      </c>
      <c r="H30" s="11">
        <v>3457541</v>
      </c>
      <c r="I30" s="11">
        <v>54865131</v>
      </c>
    </row>
    <row r="31" spans="1:9" ht="12" customHeight="1" x14ac:dyDescent="0.2">
      <c r="A31" s="2" t="str">
        <f>"Jul "&amp;RIGHT(A6,4)+1</f>
        <v>Jul 2025</v>
      </c>
      <c r="B31" s="11" t="s">
        <v>413</v>
      </c>
      <c r="C31" s="11" t="s">
        <v>413</v>
      </c>
      <c r="D31" s="11" t="s">
        <v>413</v>
      </c>
      <c r="E31" s="11" t="s">
        <v>413</v>
      </c>
      <c r="F31" s="11" t="s">
        <v>413</v>
      </c>
      <c r="G31" s="11" t="s">
        <v>413</v>
      </c>
      <c r="H31" s="11" t="s">
        <v>413</v>
      </c>
      <c r="I31" s="11" t="s">
        <v>413</v>
      </c>
    </row>
    <row r="32" spans="1:9" ht="12" customHeight="1" x14ac:dyDescent="0.2">
      <c r="A32" s="2" t="str">
        <f>"Aug "&amp;RIGHT(A6,4)+1</f>
        <v>Aug 2025</v>
      </c>
      <c r="B32" s="11" t="s">
        <v>413</v>
      </c>
      <c r="C32" s="11" t="s">
        <v>413</v>
      </c>
      <c r="D32" s="11" t="s">
        <v>413</v>
      </c>
      <c r="E32" s="11" t="s">
        <v>413</v>
      </c>
      <c r="F32" s="11" t="s">
        <v>413</v>
      </c>
      <c r="G32" s="11" t="s">
        <v>413</v>
      </c>
      <c r="H32" s="11" t="s">
        <v>413</v>
      </c>
      <c r="I32" s="11" t="s">
        <v>413</v>
      </c>
    </row>
    <row r="33" spans="1:9" ht="12" customHeight="1" x14ac:dyDescent="0.2">
      <c r="A33" s="2" t="str">
        <f>"Sep "&amp;RIGHT(A6,4)+1</f>
        <v>Sep 2025</v>
      </c>
      <c r="B33" s="11" t="s">
        <v>413</v>
      </c>
      <c r="C33" s="11" t="s">
        <v>413</v>
      </c>
      <c r="D33" s="11" t="s">
        <v>413</v>
      </c>
      <c r="E33" s="11" t="s">
        <v>413</v>
      </c>
      <c r="F33" s="11" t="s">
        <v>413</v>
      </c>
      <c r="G33" s="11" t="s">
        <v>413</v>
      </c>
      <c r="H33" s="11" t="s">
        <v>413</v>
      </c>
      <c r="I33" s="11" t="s">
        <v>413</v>
      </c>
    </row>
    <row r="34" spans="1:9" ht="12" customHeight="1" x14ac:dyDescent="0.2">
      <c r="A34" s="12" t="s">
        <v>55</v>
      </c>
      <c r="B34" s="13">
        <v>371</v>
      </c>
      <c r="C34" s="13">
        <v>2187</v>
      </c>
      <c r="D34" s="13">
        <v>80957.899999999994</v>
      </c>
      <c r="E34" s="13">
        <v>22457145</v>
      </c>
      <c r="F34" s="13">
        <v>30212590</v>
      </c>
      <c r="G34" s="13">
        <v>934168</v>
      </c>
      <c r="H34" s="13">
        <v>3502452</v>
      </c>
      <c r="I34" s="13">
        <v>57106355</v>
      </c>
    </row>
    <row r="35" spans="1:9" ht="12" customHeight="1" x14ac:dyDescent="0.2">
      <c r="A35" s="14" t="str">
        <f>"Total "&amp;MID(A20,7,LEN(A20)-13)&amp;" Months"</f>
        <v>Total 9 Months</v>
      </c>
      <c r="B35" s="15">
        <v>371</v>
      </c>
      <c r="C35" s="15">
        <v>2187</v>
      </c>
      <c r="D35" s="15">
        <v>80957.899999999994</v>
      </c>
      <c r="E35" s="15">
        <v>22457145</v>
      </c>
      <c r="F35" s="15">
        <v>30212590</v>
      </c>
      <c r="G35" s="15">
        <v>934168</v>
      </c>
      <c r="H35" s="15">
        <v>3502452</v>
      </c>
      <c r="I35" s="15">
        <v>57106355</v>
      </c>
    </row>
    <row r="36" spans="1:9" ht="12" customHeight="1" x14ac:dyDescent="0.2">
      <c r="A36" s="83"/>
      <c r="B36" s="83"/>
      <c r="C36" s="83"/>
      <c r="D36" s="83"/>
      <c r="E36" s="83"/>
      <c r="F36" s="83"/>
      <c r="G36" s="83"/>
      <c r="H36" s="83"/>
    </row>
    <row r="37" spans="1:9" ht="69.95" customHeight="1" x14ac:dyDescent="0.2">
      <c r="A37" s="85" t="s">
        <v>418</v>
      </c>
      <c r="B37" s="85"/>
      <c r="C37" s="85"/>
      <c r="D37" s="85"/>
      <c r="E37" s="85"/>
      <c r="F37" s="85"/>
      <c r="G37" s="85"/>
      <c r="H37" s="85"/>
      <c r="I37" s="85"/>
    </row>
  </sheetData>
  <mergeCells count="10">
    <mergeCell ref="B5:I5"/>
    <mergeCell ref="A36:H36"/>
    <mergeCell ref="A37:I37"/>
    <mergeCell ref="A1:H1"/>
    <mergeCell ref="A2:H2"/>
    <mergeCell ref="A3:A4"/>
    <mergeCell ref="B3:B4"/>
    <mergeCell ref="C3:C4"/>
    <mergeCell ref="D3:D4"/>
    <mergeCell ref="E3:I3"/>
  </mergeCells>
  <phoneticPr fontId="0" type="noConversion"/>
  <pageMargins left="0.75" right="0.5" top="0.75" bottom="0.5" header="0.5" footer="0.25"/>
  <pageSetup orientation="landscape"/>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F38"/>
  <sheetViews>
    <sheetView showGridLines="0" workbookViewId="0">
      <selection sqref="A1:E1"/>
    </sheetView>
  </sheetViews>
  <sheetFormatPr defaultRowHeight="12.75" x14ac:dyDescent="0.2"/>
  <cols>
    <col min="1" max="3" width="11.42578125" customWidth="1"/>
    <col min="4" max="4" width="12.42578125" customWidth="1"/>
    <col min="5" max="5" width="15" customWidth="1"/>
    <col min="6" max="6" width="11.42578125" customWidth="1"/>
  </cols>
  <sheetData>
    <row r="1" spans="1:6" ht="12" customHeight="1" x14ac:dyDescent="0.2">
      <c r="A1" s="90" t="s">
        <v>432</v>
      </c>
      <c r="B1" s="90"/>
      <c r="C1" s="90"/>
      <c r="D1" s="90"/>
      <c r="E1" s="90"/>
      <c r="F1" s="134">
        <v>45912</v>
      </c>
    </row>
    <row r="2" spans="1:6" ht="12" customHeight="1" x14ac:dyDescent="0.2">
      <c r="A2" s="92" t="s">
        <v>130</v>
      </c>
      <c r="B2" s="92"/>
      <c r="C2" s="92"/>
      <c r="D2" s="92"/>
      <c r="E2" s="92"/>
      <c r="F2" s="1"/>
    </row>
    <row r="3" spans="1:6" ht="24" customHeight="1" x14ac:dyDescent="0.2">
      <c r="A3" s="94" t="s">
        <v>50</v>
      </c>
      <c r="B3" s="86" t="s">
        <v>216</v>
      </c>
      <c r="C3" s="86" t="s">
        <v>311</v>
      </c>
      <c r="D3" s="86" t="s">
        <v>217</v>
      </c>
      <c r="E3" s="86" t="s">
        <v>218</v>
      </c>
      <c r="F3" s="88" t="s">
        <v>219</v>
      </c>
    </row>
    <row r="4" spans="1:6" ht="24" customHeight="1" x14ac:dyDescent="0.2">
      <c r="A4" s="95"/>
      <c r="B4" s="87"/>
      <c r="C4" s="87"/>
      <c r="D4" s="87"/>
      <c r="E4" s="87"/>
      <c r="F4" s="89"/>
    </row>
    <row r="5" spans="1:6" ht="12" customHeight="1" x14ac:dyDescent="0.2">
      <c r="A5" s="1"/>
      <c r="B5" s="83" t="str">
        <f>REPT("-",55)&amp;" Dollars "&amp;REPT("-",60)</f>
        <v>------------------------------------------------------- Dollars ------------------------------------------------------------</v>
      </c>
      <c r="C5" s="83"/>
      <c r="D5" s="83"/>
      <c r="E5" s="83"/>
      <c r="F5" s="83"/>
    </row>
    <row r="6" spans="1:6" ht="12" customHeight="1" x14ac:dyDescent="0.2">
      <c r="A6" s="3" t="s">
        <v>414</v>
      </c>
    </row>
    <row r="7" spans="1:6" ht="12" customHeight="1" x14ac:dyDescent="0.2">
      <c r="A7" s="2" t="str">
        <f>"Oct "&amp;RIGHT(A6,4)-1</f>
        <v>Oct 2023</v>
      </c>
      <c r="B7" s="11">
        <v>25822.04</v>
      </c>
      <c r="C7" s="11">
        <v>84083.87</v>
      </c>
      <c r="D7" s="11" t="s">
        <v>413</v>
      </c>
      <c r="E7" s="11" t="s">
        <v>413</v>
      </c>
      <c r="F7" s="11">
        <v>109905.91</v>
      </c>
    </row>
    <row r="8" spans="1:6" ht="12" customHeight="1" x14ac:dyDescent="0.2">
      <c r="A8" s="2" t="str">
        <f>"Nov "&amp;RIGHT(A6,4)-1</f>
        <v>Nov 2023</v>
      </c>
      <c r="B8" s="11">
        <v>171655.8</v>
      </c>
      <c r="C8" s="11">
        <v>77836.679999999993</v>
      </c>
      <c r="D8" s="11" t="s">
        <v>413</v>
      </c>
      <c r="E8" s="11" t="s">
        <v>413</v>
      </c>
      <c r="F8" s="11">
        <v>249492.48000000001</v>
      </c>
    </row>
    <row r="9" spans="1:6" ht="12" customHeight="1" x14ac:dyDescent="0.2">
      <c r="A9" s="2" t="str">
        <f>"Dec "&amp;RIGHT(A6,4)-1</f>
        <v>Dec 2023</v>
      </c>
      <c r="B9" s="11">
        <v>6054.65</v>
      </c>
      <c r="C9" s="11" t="s">
        <v>413</v>
      </c>
      <c r="D9" s="11">
        <v>18224</v>
      </c>
      <c r="E9" s="11">
        <v>3051512</v>
      </c>
      <c r="F9" s="11">
        <v>3075790.65</v>
      </c>
    </row>
    <row r="10" spans="1:6" ht="12" customHeight="1" x14ac:dyDescent="0.2">
      <c r="A10" s="2" t="str">
        <f>"Jan "&amp;RIGHT(A6,4)</f>
        <v>Jan 2024</v>
      </c>
      <c r="B10" s="11">
        <v>175165.13</v>
      </c>
      <c r="C10" s="11">
        <v>55531.23</v>
      </c>
      <c r="D10" s="11" t="s">
        <v>413</v>
      </c>
      <c r="E10" s="11" t="s">
        <v>413</v>
      </c>
      <c r="F10" s="11">
        <v>230696.36</v>
      </c>
    </row>
    <row r="11" spans="1:6" ht="12" customHeight="1" x14ac:dyDescent="0.2">
      <c r="A11" s="2" t="str">
        <f>"Feb "&amp;RIGHT(A6,4)</f>
        <v>Feb 2024</v>
      </c>
      <c r="B11" s="11">
        <v>8278.27</v>
      </c>
      <c r="C11" s="11">
        <v>110246.25</v>
      </c>
      <c r="D11" s="11" t="s">
        <v>413</v>
      </c>
      <c r="E11" s="11" t="s">
        <v>413</v>
      </c>
      <c r="F11" s="11">
        <v>118524.52</v>
      </c>
    </row>
    <row r="12" spans="1:6" ht="12" customHeight="1" x14ac:dyDescent="0.2">
      <c r="A12" s="2" t="str">
        <f>"Mar "&amp;RIGHT(A6,4)</f>
        <v>Mar 2024</v>
      </c>
      <c r="B12" s="11">
        <v>62341.82</v>
      </c>
      <c r="C12" s="11">
        <v>201265.81</v>
      </c>
      <c r="D12" s="11">
        <v>111701</v>
      </c>
      <c r="E12" s="11">
        <v>2714500</v>
      </c>
      <c r="F12" s="11">
        <v>3089808.63</v>
      </c>
    </row>
    <row r="13" spans="1:6" ht="12" customHeight="1" x14ac:dyDescent="0.2">
      <c r="A13" s="2" t="str">
        <f>"Apr "&amp;RIGHT(A6,4)</f>
        <v>Apr 2024</v>
      </c>
      <c r="B13" s="11">
        <v>30261.61</v>
      </c>
      <c r="C13" s="11">
        <v>114382.1</v>
      </c>
      <c r="D13" s="11" t="s">
        <v>413</v>
      </c>
      <c r="E13" s="11" t="s">
        <v>413</v>
      </c>
      <c r="F13" s="11">
        <v>144643.71</v>
      </c>
    </row>
    <row r="14" spans="1:6" ht="12" customHeight="1" x14ac:dyDescent="0.2">
      <c r="A14" s="2" t="str">
        <f>"May "&amp;RIGHT(A6,4)</f>
        <v>May 2024</v>
      </c>
      <c r="B14" s="11">
        <v>7524464.0499999998</v>
      </c>
      <c r="C14" s="11">
        <v>-209957.07</v>
      </c>
      <c r="D14" s="11" t="s">
        <v>413</v>
      </c>
      <c r="E14" s="11" t="s">
        <v>413</v>
      </c>
      <c r="F14" s="11">
        <v>7314506.9800000004</v>
      </c>
    </row>
    <row r="15" spans="1:6" ht="12" customHeight="1" x14ac:dyDescent="0.2">
      <c r="A15" s="2" t="str">
        <f>"Jun "&amp;RIGHT(A6,4)</f>
        <v>Jun 2024</v>
      </c>
      <c r="B15" s="11">
        <v>198891458.66999999</v>
      </c>
      <c r="C15" s="11">
        <v>105838.13</v>
      </c>
      <c r="D15" s="11">
        <v>7047674</v>
      </c>
      <c r="E15" s="11">
        <v>8471860</v>
      </c>
      <c r="F15" s="11">
        <v>214516830.80000001</v>
      </c>
    </row>
    <row r="16" spans="1:6" ht="12" customHeight="1" x14ac:dyDescent="0.2">
      <c r="A16" s="2" t="str">
        <f>"Jul "&amp;RIGHT(A6,4)</f>
        <v>Jul 2024</v>
      </c>
      <c r="B16" s="11">
        <v>292079084.68000001</v>
      </c>
      <c r="C16" s="11">
        <v>56529.38</v>
      </c>
      <c r="D16" s="11" t="s">
        <v>413</v>
      </c>
      <c r="E16" s="11" t="s">
        <v>413</v>
      </c>
      <c r="F16" s="11">
        <v>292135614.06</v>
      </c>
    </row>
    <row r="17" spans="1:6" ht="12" customHeight="1" x14ac:dyDescent="0.2">
      <c r="A17" s="2" t="str">
        <f>"Aug "&amp;RIGHT(A6,4)</f>
        <v>Aug 2024</v>
      </c>
      <c r="B17" s="11">
        <v>111539303.55</v>
      </c>
      <c r="C17" s="11">
        <v>43212.36</v>
      </c>
      <c r="D17" s="11" t="s">
        <v>413</v>
      </c>
      <c r="E17" s="11" t="s">
        <v>413</v>
      </c>
      <c r="F17" s="11">
        <v>111582515.91</v>
      </c>
    </row>
    <row r="18" spans="1:6" ht="12" customHeight="1" x14ac:dyDescent="0.2">
      <c r="A18" s="2" t="str">
        <f>"Sep "&amp;RIGHT(A6,4)</f>
        <v>Sep 2024</v>
      </c>
      <c r="B18" s="11">
        <v>1342873.54</v>
      </c>
      <c r="C18" s="11">
        <v>13054.93</v>
      </c>
      <c r="D18" s="11">
        <v>54228869</v>
      </c>
      <c r="E18" s="11">
        <v>7437235</v>
      </c>
      <c r="F18" s="11">
        <v>63022032.469999999</v>
      </c>
    </row>
    <row r="19" spans="1:6" ht="12" customHeight="1" x14ac:dyDescent="0.2">
      <c r="A19" s="12" t="s">
        <v>55</v>
      </c>
      <c r="B19" s="13">
        <v>611856763.80999994</v>
      </c>
      <c r="C19" s="13">
        <v>652023.67000000004</v>
      </c>
      <c r="D19" s="13">
        <v>61406468</v>
      </c>
      <c r="E19" s="13">
        <v>21675107</v>
      </c>
      <c r="F19" s="13">
        <v>695590362.48000002</v>
      </c>
    </row>
    <row r="20" spans="1:6" ht="12" customHeight="1" x14ac:dyDescent="0.2">
      <c r="A20" s="14" t="s">
        <v>415</v>
      </c>
      <c r="B20" s="15">
        <v>206895502.03999999</v>
      </c>
      <c r="C20" s="15">
        <v>539227</v>
      </c>
      <c r="D20" s="15">
        <v>7177599</v>
      </c>
      <c r="E20" s="15">
        <v>14237872</v>
      </c>
      <c r="F20" s="15">
        <v>228850200.03999999</v>
      </c>
    </row>
    <row r="21" spans="1:6" ht="12" customHeight="1" x14ac:dyDescent="0.2">
      <c r="A21" s="3" t="str">
        <f>"FY "&amp;RIGHT(A6,4)+1</f>
        <v>FY 2025</v>
      </c>
    </row>
    <row r="22" spans="1:6" ht="12" customHeight="1" x14ac:dyDescent="0.2">
      <c r="A22" s="2" t="str">
        <f>"Oct "&amp;RIGHT(A6,4)</f>
        <v>Oct 2024</v>
      </c>
      <c r="B22" s="11">
        <v>557764.44999999995</v>
      </c>
      <c r="C22" s="11">
        <v>531.87</v>
      </c>
      <c r="D22" s="11" t="s">
        <v>413</v>
      </c>
      <c r="E22" s="11" t="s">
        <v>413</v>
      </c>
      <c r="F22" s="11">
        <v>558296.31999999995</v>
      </c>
    </row>
    <row r="23" spans="1:6" ht="12" customHeight="1" x14ac:dyDescent="0.2">
      <c r="A23" s="2" t="str">
        <f>"Nov "&amp;RIGHT(A6,4)</f>
        <v>Nov 2024</v>
      </c>
      <c r="B23" s="11">
        <v>68123.460000000006</v>
      </c>
      <c r="C23" s="11">
        <v>4450.1400000000003</v>
      </c>
      <c r="D23" s="11" t="s">
        <v>413</v>
      </c>
      <c r="E23" s="11" t="s">
        <v>413</v>
      </c>
      <c r="F23" s="11">
        <v>72573.600000000006</v>
      </c>
    </row>
    <row r="24" spans="1:6" ht="12" customHeight="1" x14ac:dyDescent="0.2">
      <c r="A24" s="2" t="str">
        <f>"Dec "&amp;RIGHT(A6,4)</f>
        <v>Dec 2024</v>
      </c>
      <c r="B24" s="11">
        <v>4811.6000000000004</v>
      </c>
      <c r="C24" s="11">
        <v>26128.080000000002</v>
      </c>
      <c r="D24" s="11">
        <v>57454</v>
      </c>
      <c r="E24" s="11">
        <v>2771845</v>
      </c>
      <c r="F24" s="11">
        <v>2860238.68</v>
      </c>
    </row>
    <row r="25" spans="1:6" ht="12" customHeight="1" x14ac:dyDescent="0.2">
      <c r="A25" s="2" t="str">
        <f>"Jan "&amp;RIGHT(A6,4)+1</f>
        <v>Jan 2025</v>
      </c>
      <c r="B25" s="11">
        <v>151552.71</v>
      </c>
      <c r="C25" s="11">
        <v>12950.1</v>
      </c>
      <c r="D25" s="11" t="s">
        <v>413</v>
      </c>
      <c r="E25" s="11" t="s">
        <v>413</v>
      </c>
      <c r="F25" s="11">
        <v>164502.81</v>
      </c>
    </row>
    <row r="26" spans="1:6" ht="12" customHeight="1" x14ac:dyDescent="0.2">
      <c r="A26" s="2" t="str">
        <f>"Feb "&amp;RIGHT(A6,4)+1</f>
        <v>Feb 2025</v>
      </c>
      <c r="B26" s="11">
        <v>317915.34000000003</v>
      </c>
      <c r="C26" s="11">
        <v>920.32</v>
      </c>
      <c r="D26" s="11" t="s">
        <v>413</v>
      </c>
      <c r="E26" s="11" t="s">
        <v>413</v>
      </c>
      <c r="F26" s="11">
        <v>318835.65999999997</v>
      </c>
    </row>
    <row r="27" spans="1:6" ht="12" customHeight="1" x14ac:dyDescent="0.2">
      <c r="A27" s="2" t="str">
        <f>"Mar "&amp;RIGHT(A6,4)+1</f>
        <v>Mar 2025</v>
      </c>
      <c r="B27" s="11">
        <v>279070.53000000003</v>
      </c>
      <c r="C27" s="11">
        <v>111307.74</v>
      </c>
      <c r="D27" s="11">
        <v>75710</v>
      </c>
      <c r="E27" s="11">
        <v>2516753</v>
      </c>
      <c r="F27" s="11">
        <v>2982841.27</v>
      </c>
    </row>
    <row r="28" spans="1:6" ht="12" customHeight="1" x14ac:dyDescent="0.2">
      <c r="A28" s="2" t="str">
        <f>"Apr "&amp;RIGHT(A6,4)+1</f>
        <v>Apr 2025</v>
      </c>
      <c r="B28" s="11">
        <v>26929.77</v>
      </c>
      <c r="C28" s="11">
        <v>359009.2</v>
      </c>
      <c r="D28" s="11" t="s">
        <v>413</v>
      </c>
      <c r="E28" s="11" t="s">
        <v>413</v>
      </c>
      <c r="F28" s="11">
        <v>385938.97</v>
      </c>
    </row>
    <row r="29" spans="1:6" ht="12" customHeight="1" x14ac:dyDescent="0.2">
      <c r="A29" s="2" t="str">
        <f>"May "&amp;RIGHT(A6,4)+1</f>
        <v>May 2025</v>
      </c>
      <c r="B29" s="11">
        <v>7374393.8399999999</v>
      </c>
      <c r="C29" s="11" t="s">
        <v>413</v>
      </c>
      <c r="D29" s="11" t="s">
        <v>413</v>
      </c>
      <c r="E29" s="11" t="s">
        <v>413</v>
      </c>
      <c r="F29" s="11">
        <v>7374393.8399999999</v>
      </c>
    </row>
    <row r="30" spans="1:6" ht="12" customHeight="1" x14ac:dyDescent="0.2">
      <c r="A30" s="2" t="str">
        <f>"Jun "&amp;RIGHT(A6,4)+1</f>
        <v>Jun 2025</v>
      </c>
      <c r="B30" s="11">
        <v>214001020.06999999</v>
      </c>
      <c r="C30" s="11" t="s">
        <v>413</v>
      </c>
      <c r="D30" s="11">
        <v>5443406</v>
      </c>
      <c r="E30" s="11">
        <v>5661734</v>
      </c>
      <c r="F30" s="11">
        <v>225106160.06999999</v>
      </c>
    </row>
    <row r="31" spans="1:6" ht="12" customHeight="1" x14ac:dyDescent="0.2">
      <c r="A31" s="2" t="str">
        <f>"Jul "&amp;RIGHT(A6,4)+1</f>
        <v>Jul 2025</v>
      </c>
      <c r="B31" s="11" t="s">
        <v>413</v>
      </c>
      <c r="C31" s="11" t="s">
        <v>413</v>
      </c>
      <c r="D31" s="11" t="s">
        <v>413</v>
      </c>
      <c r="E31" s="11" t="s">
        <v>413</v>
      </c>
      <c r="F31" s="11" t="s">
        <v>413</v>
      </c>
    </row>
    <row r="32" spans="1:6" ht="12" customHeight="1" x14ac:dyDescent="0.2">
      <c r="A32" s="2" t="str">
        <f>"Aug "&amp;RIGHT(A6,4)+1</f>
        <v>Aug 2025</v>
      </c>
      <c r="B32" s="11" t="s">
        <v>413</v>
      </c>
      <c r="C32" s="11" t="s">
        <v>413</v>
      </c>
      <c r="D32" s="11" t="s">
        <v>413</v>
      </c>
      <c r="E32" s="11" t="s">
        <v>413</v>
      </c>
      <c r="F32" s="11" t="s">
        <v>413</v>
      </c>
    </row>
    <row r="33" spans="1:6" ht="12" customHeight="1" x14ac:dyDescent="0.2">
      <c r="A33" s="2" t="str">
        <f>"Sep "&amp;RIGHT(A6,4)+1</f>
        <v>Sep 2025</v>
      </c>
      <c r="B33" s="11" t="s">
        <v>413</v>
      </c>
      <c r="C33" s="11" t="s">
        <v>413</v>
      </c>
      <c r="D33" s="11" t="s">
        <v>413</v>
      </c>
      <c r="E33" s="11" t="s">
        <v>413</v>
      </c>
      <c r="F33" s="11" t="s">
        <v>413</v>
      </c>
    </row>
    <row r="34" spans="1:6" ht="12" customHeight="1" x14ac:dyDescent="0.2">
      <c r="A34" s="12" t="s">
        <v>55</v>
      </c>
      <c r="B34" s="13">
        <v>222781581.77000001</v>
      </c>
      <c r="C34" s="13">
        <v>515297.45</v>
      </c>
      <c r="D34" s="13">
        <v>5576570</v>
      </c>
      <c r="E34" s="13">
        <v>10950332</v>
      </c>
      <c r="F34" s="13">
        <v>239823781.22</v>
      </c>
    </row>
    <row r="35" spans="1:6" ht="12" customHeight="1" x14ac:dyDescent="0.2">
      <c r="A35" s="14" t="str">
        <f>"Total "&amp;MID(A20,7,LEN(A20)-13)&amp;" Months"</f>
        <v>Total 9 Months</v>
      </c>
      <c r="B35" s="15">
        <v>222781581.77000001</v>
      </c>
      <c r="C35" s="15">
        <v>515297.45</v>
      </c>
      <c r="D35" s="15">
        <v>5576570</v>
      </c>
      <c r="E35" s="15">
        <v>10950332</v>
      </c>
      <c r="F35" s="15">
        <v>239823781.22</v>
      </c>
    </row>
    <row r="36" spans="1:6" ht="12" customHeight="1" x14ac:dyDescent="0.2">
      <c r="A36" s="83"/>
      <c r="B36" s="83"/>
      <c r="C36" s="83"/>
      <c r="D36" s="83"/>
      <c r="E36" s="83"/>
    </row>
    <row r="37" spans="1:6" ht="84.75" customHeight="1" x14ac:dyDescent="0.2">
      <c r="A37" s="85" t="s">
        <v>324</v>
      </c>
      <c r="B37" s="85"/>
      <c r="C37" s="85"/>
      <c r="D37" s="85"/>
      <c r="E37" s="85"/>
      <c r="F37" s="85"/>
    </row>
    <row r="38" spans="1:6" x14ac:dyDescent="0.2">
      <c r="A38" s="25"/>
    </row>
  </sheetData>
  <mergeCells count="11">
    <mergeCell ref="F3:F4"/>
    <mergeCell ref="B5:F5"/>
    <mergeCell ref="A36:E36"/>
    <mergeCell ref="A37:F37"/>
    <mergeCell ref="A1:E1"/>
    <mergeCell ref="A2:E2"/>
    <mergeCell ref="A3:A4"/>
    <mergeCell ref="B3:B4"/>
    <mergeCell ref="C3:C4"/>
    <mergeCell ref="D3:D4"/>
    <mergeCell ref="E3:E4"/>
  </mergeCells>
  <phoneticPr fontId="0" type="noConversion"/>
  <pageMargins left="0.75" right="0.5" top="0.75" bottom="0.5" header="0.5" footer="0.25"/>
  <pageSetup orientation="landscape"/>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pageSetUpPr fitToPage="1"/>
  </sheetPr>
  <dimension ref="A1:M37"/>
  <sheetViews>
    <sheetView showGridLines="0" workbookViewId="0">
      <selection sqref="A1:I1"/>
    </sheetView>
  </sheetViews>
  <sheetFormatPr defaultRowHeight="12.75" x14ac:dyDescent="0.2"/>
  <cols>
    <col min="1" max="10" width="11.42578125" customWidth="1"/>
    <col min="12" max="12" width="11.42578125" customWidth="1"/>
  </cols>
  <sheetData>
    <row r="1" spans="1:10" ht="12" customHeight="1" x14ac:dyDescent="0.2">
      <c r="A1" s="90" t="s">
        <v>435</v>
      </c>
      <c r="B1" s="90"/>
      <c r="C1" s="90"/>
      <c r="D1" s="90"/>
      <c r="E1" s="90"/>
      <c r="F1" s="90"/>
      <c r="G1" s="90"/>
      <c r="H1" s="90"/>
      <c r="I1" s="90"/>
      <c r="J1" s="134">
        <v>45912</v>
      </c>
    </row>
    <row r="2" spans="1:10" ht="12" customHeight="1" x14ac:dyDescent="0.2">
      <c r="A2" s="92" t="s">
        <v>131</v>
      </c>
      <c r="B2" s="92"/>
      <c r="C2" s="92"/>
      <c r="D2" s="92"/>
      <c r="E2" s="92"/>
      <c r="F2" s="92"/>
      <c r="G2" s="92"/>
      <c r="H2" s="92"/>
      <c r="I2" s="92"/>
      <c r="J2" s="1"/>
    </row>
    <row r="3" spans="1:10" ht="24" customHeight="1" x14ac:dyDescent="0.2">
      <c r="A3" s="94" t="s">
        <v>50</v>
      </c>
      <c r="B3" s="89" t="s">
        <v>132</v>
      </c>
      <c r="C3" s="89"/>
      <c r="D3" s="87"/>
      <c r="E3" s="86" t="s">
        <v>19</v>
      </c>
      <c r="F3" s="86" t="s">
        <v>133</v>
      </c>
      <c r="G3" s="86" t="s">
        <v>395</v>
      </c>
      <c r="H3" s="86" t="s">
        <v>134</v>
      </c>
      <c r="I3" s="86" t="s">
        <v>135</v>
      </c>
      <c r="J3" s="88" t="s">
        <v>136</v>
      </c>
    </row>
    <row r="4" spans="1:10" ht="24" customHeight="1" x14ac:dyDescent="0.2">
      <c r="A4" s="95"/>
      <c r="B4" s="10" t="s">
        <v>137</v>
      </c>
      <c r="C4" s="10" t="s">
        <v>85</v>
      </c>
      <c r="D4" s="10" t="s">
        <v>55</v>
      </c>
      <c r="E4" s="87"/>
      <c r="F4" s="96"/>
      <c r="G4" s="87"/>
      <c r="H4" s="87"/>
      <c r="I4" s="87"/>
      <c r="J4" s="89"/>
    </row>
    <row r="5" spans="1:10" ht="12" customHeight="1" x14ac:dyDescent="0.2">
      <c r="A5" s="1"/>
      <c r="B5" s="83" t="str">
        <f>REPT("-",90)&amp;" Dollars "&amp;REPT("-",140)</f>
        <v>------------------------------------------------------------------------------------------ Dollars --------------------------------------------------------------------------------------------------------------------------------------------</v>
      </c>
      <c r="C5" s="83"/>
      <c r="D5" s="83"/>
      <c r="E5" s="83"/>
      <c r="F5" s="83"/>
      <c r="G5" s="83"/>
      <c r="H5" s="83"/>
      <c r="I5" s="83"/>
      <c r="J5" s="83"/>
    </row>
    <row r="6" spans="1:10" ht="12" customHeight="1" x14ac:dyDescent="0.2">
      <c r="A6" s="3" t="s">
        <v>414</v>
      </c>
    </row>
    <row r="7" spans="1:10" ht="12" customHeight="1" x14ac:dyDescent="0.2">
      <c r="A7" s="2" t="str">
        <f>"Oct "&amp;RIGHT(A6,4)-1</f>
        <v>Oct 2023</v>
      </c>
      <c r="B7" s="11">
        <v>274724440.85000002</v>
      </c>
      <c r="C7" s="11">
        <v>1545461350.3399999</v>
      </c>
      <c r="D7" s="11">
        <v>1820185791.1900001</v>
      </c>
      <c r="E7" s="11" t="s">
        <v>413</v>
      </c>
      <c r="F7" s="11">
        <v>642755019.33000004</v>
      </c>
      <c r="G7" s="11" t="s">
        <v>413</v>
      </c>
      <c r="H7" s="11">
        <v>356854806.22000003</v>
      </c>
      <c r="I7" s="11">
        <v>25822.04</v>
      </c>
      <c r="J7" s="11">
        <v>2819821438.7800002</v>
      </c>
    </row>
    <row r="8" spans="1:10" ht="12" customHeight="1" x14ac:dyDescent="0.2">
      <c r="A8" s="2" t="str">
        <f>"Nov "&amp;RIGHT(A6,4)-1</f>
        <v>Nov 2023</v>
      </c>
      <c r="B8" s="11">
        <v>237248722.78</v>
      </c>
      <c r="C8" s="11">
        <v>1332720976.3599999</v>
      </c>
      <c r="D8" s="11">
        <v>1569969699.1400001</v>
      </c>
      <c r="E8" s="11" t="s">
        <v>413</v>
      </c>
      <c r="F8" s="11">
        <v>560618116.24000001</v>
      </c>
      <c r="G8" s="11" t="s">
        <v>413</v>
      </c>
      <c r="H8" s="11">
        <v>319737367.22000003</v>
      </c>
      <c r="I8" s="11">
        <v>171655.8</v>
      </c>
      <c r="J8" s="11">
        <v>2450496838.4000001</v>
      </c>
    </row>
    <row r="9" spans="1:10" ht="12" customHeight="1" x14ac:dyDescent="0.2">
      <c r="A9" s="2" t="str">
        <f>"Dec "&amp;RIGHT(A6,4)-1</f>
        <v>Dec 2023</v>
      </c>
      <c r="B9" s="11">
        <v>188194366.38</v>
      </c>
      <c r="C9" s="11">
        <v>1054605050.36</v>
      </c>
      <c r="D9" s="11">
        <v>1242799416.74</v>
      </c>
      <c r="E9" s="11" t="s">
        <v>413</v>
      </c>
      <c r="F9" s="11">
        <v>439851301.20999998</v>
      </c>
      <c r="G9" s="11" t="s">
        <v>413</v>
      </c>
      <c r="H9" s="11">
        <v>312513199.27999997</v>
      </c>
      <c r="I9" s="11">
        <v>3075790.65</v>
      </c>
      <c r="J9" s="11">
        <v>1998239707.8800001</v>
      </c>
    </row>
    <row r="10" spans="1:10" ht="12" customHeight="1" x14ac:dyDescent="0.2">
      <c r="A10" s="2" t="str">
        <f>"Jan "&amp;RIGHT(A6,4)</f>
        <v>Jan 2024</v>
      </c>
      <c r="B10" s="11">
        <v>232135350.24000001</v>
      </c>
      <c r="C10" s="11">
        <v>1306464164.8800001</v>
      </c>
      <c r="D10" s="11">
        <v>1538599515.1199999</v>
      </c>
      <c r="E10" s="11" t="s">
        <v>413</v>
      </c>
      <c r="F10" s="11">
        <v>522264590.37</v>
      </c>
      <c r="G10" s="11" t="s">
        <v>413</v>
      </c>
      <c r="H10" s="11">
        <v>326218742.72000003</v>
      </c>
      <c r="I10" s="11">
        <v>175165.13</v>
      </c>
      <c r="J10" s="11">
        <v>2387258013.3400002</v>
      </c>
    </row>
    <row r="11" spans="1:10" ht="12" customHeight="1" x14ac:dyDescent="0.2">
      <c r="A11" s="2" t="str">
        <f>"Feb "&amp;RIGHT(A6,4)</f>
        <v>Feb 2024</v>
      </c>
      <c r="B11" s="11">
        <v>260909440.86000001</v>
      </c>
      <c r="C11" s="11">
        <v>1483362925.8499999</v>
      </c>
      <c r="D11" s="11">
        <v>1744272366.71</v>
      </c>
      <c r="E11" s="11" t="s">
        <v>413</v>
      </c>
      <c r="F11" s="11">
        <v>613739296.45000005</v>
      </c>
      <c r="G11" s="11" t="s">
        <v>413</v>
      </c>
      <c r="H11" s="11">
        <v>350183828.98000002</v>
      </c>
      <c r="I11" s="11">
        <v>8278.27</v>
      </c>
      <c r="J11" s="11">
        <v>2708203770.4099998</v>
      </c>
    </row>
    <row r="12" spans="1:10" ht="12" customHeight="1" x14ac:dyDescent="0.2">
      <c r="A12" s="2" t="str">
        <f>"Mar "&amp;RIGHT(A6,4)</f>
        <v>Mar 2024</v>
      </c>
      <c r="B12" s="11">
        <v>229751280.96000001</v>
      </c>
      <c r="C12" s="11">
        <v>1303750940.77</v>
      </c>
      <c r="D12" s="11">
        <v>1533502221.73</v>
      </c>
      <c r="E12" s="11" t="s">
        <v>413</v>
      </c>
      <c r="F12" s="11">
        <v>545911530.46000004</v>
      </c>
      <c r="G12" s="11" t="s">
        <v>413</v>
      </c>
      <c r="H12" s="11">
        <v>370251286.85000002</v>
      </c>
      <c r="I12" s="11">
        <v>2888542.82</v>
      </c>
      <c r="J12" s="11">
        <v>2452553581.8600001</v>
      </c>
    </row>
    <row r="13" spans="1:10" ht="12" customHeight="1" x14ac:dyDescent="0.2">
      <c r="A13" s="2" t="str">
        <f>"Apr "&amp;RIGHT(A6,4)</f>
        <v>Apr 2024</v>
      </c>
      <c r="B13" s="11">
        <v>264511913.19</v>
      </c>
      <c r="C13" s="11">
        <v>1504158416.03</v>
      </c>
      <c r="D13" s="11">
        <v>1768670329.22</v>
      </c>
      <c r="E13" s="11" t="s">
        <v>413</v>
      </c>
      <c r="F13" s="11">
        <v>623720099.33000004</v>
      </c>
      <c r="G13" s="11" t="s">
        <v>413</v>
      </c>
      <c r="H13" s="11">
        <v>369075272</v>
      </c>
      <c r="I13" s="11">
        <v>30261.61</v>
      </c>
      <c r="J13" s="11">
        <v>2761495962.1599998</v>
      </c>
    </row>
    <row r="14" spans="1:10" ht="12" customHeight="1" x14ac:dyDescent="0.2">
      <c r="A14" s="2" t="str">
        <f>"May "&amp;RIGHT(A6,4)</f>
        <v>May 2024</v>
      </c>
      <c r="B14" s="11">
        <v>254917996.72</v>
      </c>
      <c r="C14" s="11">
        <v>1446623259.5799999</v>
      </c>
      <c r="D14" s="11">
        <v>1701541256.3</v>
      </c>
      <c r="E14" s="11" t="s">
        <v>413</v>
      </c>
      <c r="F14" s="11">
        <v>613181932.48000002</v>
      </c>
      <c r="G14" s="11" t="s">
        <v>413</v>
      </c>
      <c r="H14" s="11">
        <v>358984205.69</v>
      </c>
      <c r="I14" s="11">
        <v>7524464.0499999998</v>
      </c>
      <c r="J14" s="11">
        <v>2681231858.52</v>
      </c>
    </row>
    <row r="15" spans="1:10" ht="12" customHeight="1" x14ac:dyDescent="0.2">
      <c r="A15" s="2" t="str">
        <f>"Jun "&amp;RIGHT(A6,4)</f>
        <v>Jun 2024</v>
      </c>
      <c r="B15" s="11">
        <v>46981144.420000002</v>
      </c>
      <c r="C15" s="11">
        <v>287556196.19</v>
      </c>
      <c r="D15" s="11">
        <v>334537340.61000001</v>
      </c>
      <c r="E15" s="11" t="s">
        <v>413</v>
      </c>
      <c r="F15" s="11">
        <v>133977629.72</v>
      </c>
      <c r="G15" s="11" t="s">
        <v>413</v>
      </c>
      <c r="H15" s="11">
        <v>259346047.33000001</v>
      </c>
      <c r="I15" s="11">
        <v>214410992.66999999</v>
      </c>
      <c r="J15" s="11">
        <v>942272010.33000004</v>
      </c>
    </row>
    <row r="16" spans="1:10" ht="12" customHeight="1" x14ac:dyDescent="0.2">
      <c r="A16" s="2" t="str">
        <f>"Jul "&amp;RIGHT(A6,4)</f>
        <v>Jul 2024</v>
      </c>
      <c r="B16" s="11">
        <v>9534967.8900000006</v>
      </c>
      <c r="C16" s="11">
        <v>68339806.189999998</v>
      </c>
      <c r="D16" s="11">
        <v>77874774.079999998</v>
      </c>
      <c r="E16" s="11" t="s">
        <v>413</v>
      </c>
      <c r="F16" s="11">
        <v>35230443.460000001</v>
      </c>
      <c r="G16" s="11" t="s">
        <v>413</v>
      </c>
      <c r="H16" s="11">
        <v>231613064.18000001</v>
      </c>
      <c r="I16" s="11">
        <v>292079084.68000001</v>
      </c>
      <c r="J16" s="11">
        <v>636797366.39999998</v>
      </c>
    </row>
    <row r="17" spans="1:13" ht="12" customHeight="1" x14ac:dyDescent="0.2">
      <c r="A17" s="2" t="str">
        <f>"Aug "&amp;RIGHT(A6,4)</f>
        <v>Aug 2024</v>
      </c>
      <c r="B17" s="11">
        <v>149671227.06999999</v>
      </c>
      <c r="C17" s="11">
        <v>893973303.58000004</v>
      </c>
      <c r="D17" s="11">
        <v>1043644530.65</v>
      </c>
      <c r="E17" s="11" t="s">
        <v>413</v>
      </c>
      <c r="F17" s="11">
        <v>357123204.04000002</v>
      </c>
      <c r="G17" s="11" t="s">
        <v>413</v>
      </c>
      <c r="H17" s="11">
        <v>285109123.16000003</v>
      </c>
      <c r="I17" s="11">
        <v>111539303.55</v>
      </c>
      <c r="J17" s="11">
        <v>1797416161.4000001</v>
      </c>
    </row>
    <row r="18" spans="1:13" ht="12" customHeight="1" x14ac:dyDescent="0.2">
      <c r="A18" s="2" t="str">
        <f>"Sep "&amp;RIGHT(A6,4)</f>
        <v>Sep 2024</v>
      </c>
      <c r="B18" s="11">
        <v>284096621.27999997</v>
      </c>
      <c r="C18" s="11">
        <v>1618870475.3399999</v>
      </c>
      <c r="D18" s="11">
        <v>1902967096.6199999</v>
      </c>
      <c r="E18" s="11" t="s">
        <v>413</v>
      </c>
      <c r="F18" s="11">
        <v>665209867.48000002</v>
      </c>
      <c r="G18" s="11" t="s">
        <v>413</v>
      </c>
      <c r="H18" s="11">
        <v>368373551.77999997</v>
      </c>
      <c r="I18" s="11">
        <v>63008977.539999999</v>
      </c>
      <c r="J18" s="11">
        <v>2999559493.4200001</v>
      </c>
    </row>
    <row r="19" spans="1:13" ht="12" customHeight="1" x14ac:dyDescent="0.2">
      <c r="A19" s="12" t="s">
        <v>55</v>
      </c>
      <c r="B19" s="13">
        <v>2432677472.6399999</v>
      </c>
      <c r="C19" s="13">
        <v>13845886865.469999</v>
      </c>
      <c r="D19" s="13">
        <v>16278564338.110001</v>
      </c>
      <c r="E19" s="13" t="s">
        <v>413</v>
      </c>
      <c r="F19" s="13">
        <v>5753583030.5699997</v>
      </c>
      <c r="G19" s="13" t="s">
        <v>413</v>
      </c>
      <c r="H19" s="13">
        <v>3908260495.4099998</v>
      </c>
      <c r="I19" s="13">
        <v>694938338.80999994</v>
      </c>
      <c r="J19" s="13">
        <v>26635346202.900002</v>
      </c>
    </row>
    <row r="20" spans="1:13" ht="12" customHeight="1" x14ac:dyDescent="0.2">
      <c r="A20" s="14" t="s">
        <v>415</v>
      </c>
      <c r="B20" s="15">
        <v>1989374656.4000001</v>
      </c>
      <c r="C20" s="15">
        <v>11264703280.360001</v>
      </c>
      <c r="D20" s="15">
        <v>13254077936.76</v>
      </c>
      <c r="E20" s="15" t="s">
        <v>413</v>
      </c>
      <c r="F20" s="15">
        <v>4696019515.5900002</v>
      </c>
      <c r="G20" s="15" t="s">
        <v>413</v>
      </c>
      <c r="H20" s="15">
        <v>3023164756.29</v>
      </c>
      <c r="I20" s="15">
        <v>228310973.03999999</v>
      </c>
      <c r="J20" s="15">
        <v>21201573181.68</v>
      </c>
    </row>
    <row r="21" spans="1:13" ht="12" customHeight="1" x14ac:dyDescent="0.2">
      <c r="A21" s="3" t="str">
        <f>"FY "&amp;RIGHT(A6,4)+1</f>
        <v>FY 2025</v>
      </c>
    </row>
    <row r="22" spans="1:13" ht="12" customHeight="1" x14ac:dyDescent="0.2">
      <c r="A22" s="2" t="str">
        <f>"Oct "&amp;RIGHT(A6,4)</f>
        <v>Oct 2024</v>
      </c>
      <c r="B22" s="11">
        <v>301957903.19</v>
      </c>
      <c r="C22" s="11">
        <v>1694926420.52</v>
      </c>
      <c r="D22" s="11">
        <v>1996884323.71</v>
      </c>
      <c r="E22" s="11" t="s">
        <v>413</v>
      </c>
      <c r="F22" s="11">
        <v>705296020.86000001</v>
      </c>
      <c r="G22" s="11">
        <v>124295.52</v>
      </c>
      <c r="H22" s="11">
        <v>380338470.01999998</v>
      </c>
      <c r="I22" s="11">
        <v>557764.44999999995</v>
      </c>
      <c r="J22" s="11">
        <v>3083200874.5599999</v>
      </c>
      <c r="L22" s="81"/>
      <c r="M22" s="81"/>
    </row>
    <row r="23" spans="1:13" ht="12" customHeight="1" x14ac:dyDescent="0.2">
      <c r="A23" s="2" t="str">
        <f>"Nov "&amp;RIGHT(A6,4)</f>
        <v>Nov 2024</v>
      </c>
      <c r="B23" s="11">
        <v>234040489.68000001</v>
      </c>
      <c r="C23" s="11">
        <v>1315966017.3599999</v>
      </c>
      <c r="D23" s="11">
        <v>1550006507.04</v>
      </c>
      <c r="E23" s="11" t="s">
        <v>413</v>
      </c>
      <c r="F23" s="11">
        <v>557402683.33000004</v>
      </c>
      <c r="G23" s="11">
        <v>67729.759999999995</v>
      </c>
      <c r="H23" s="11">
        <v>311547851.47000003</v>
      </c>
      <c r="I23" s="11">
        <v>68123.460000000006</v>
      </c>
      <c r="J23" s="11">
        <v>2419092895.0599999</v>
      </c>
      <c r="L23" s="81"/>
      <c r="M23" s="81"/>
    </row>
    <row r="24" spans="1:13" ht="12" customHeight="1" x14ac:dyDescent="0.2">
      <c r="A24" s="2" t="str">
        <f>"Dec "&amp;RIGHT(A6,4)</f>
        <v>Dec 2024</v>
      </c>
      <c r="B24" s="11">
        <v>213096230.80000001</v>
      </c>
      <c r="C24" s="11">
        <v>1203932530.8399999</v>
      </c>
      <c r="D24" s="11">
        <v>1417028761.6400001</v>
      </c>
      <c r="E24" s="11" t="s">
        <v>413</v>
      </c>
      <c r="F24" s="11">
        <v>494451236.95999998</v>
      </c>
      <c r="G24" s="11">
        <v>73789.48</v>
      </c>
      <c r="H24" s="11">
        <v>338618397.43000001</v>
      </c>
      <c r="I24" s="11">
        <v>2834110.6</v>
      </c>
      <c r="J24" s="11">
        <v>2253006296.1100001</v>
      </c>
      <c r="L24" s="81"/>
      <c r="M24" s="81"/>
    </row>
    <row r="25" spans="1:13" ht="12" customHeight="1" x14ac:dyDescent="0.2">
      <c r="A25" s="2" t="str">
        <f>"Jan "&amp;RIGHT(A6,4)+1</f>
        <v>Jan 2025</v>
      </c>
      <c r="B25" s="11">
        <v>245421201</v>
      </c>
      <c r="C25" s="11">
        <v>1378085866.8699999</v>
      </c>
      <c r="D25" s="11">
        <v>1623507067.8699999</v>
      </c>
      <c r="E25" s="11" t="s">
        <v>413</v>
      </c>
      <c r="F25" s="11">
        <v>551254536.27999997</v>
      </c>
      <c r="G25" s="11">
        <v>562180.88</v>
      </c>
      <c r="H25" s="11">
        <v>336186999.42000002</v>
      </c>
      <c r="I25" s="11">
        <v>151552.71</v>
      </c>
      <c r="J25" s="11">
        <v>2511662337.1599998</v>
      </c>
      <c r="L25" s="81"/>
      <c r="M25" s="81"/>
    </row>
    <row r="26" spans="1:13" ht="12" customHeight="1" x14ac:dyDescent="0.2">
      <c r="A26" s="2" t="str">
        <f>"Feb "&amp;RIGHT(A6,4)+1</f>
        <v>Feb 2025</v>
      </c>
      <c r="B26" s="11">
        <v>250302916.28999999</v>
      </c>
      <c r="C26" s="11">
        <v>1424549622.8199999</v>
      </c>
      <c r="D26" s="11">
        <v>1674852539.1099999</v>
      </c>
      <c r="E26" s="11" t="s">
        <v>413</v>
      </c>
      <c r="F26" s="11">
        <v>579759155.39999998</v>
      </c>
      <c r="G26" s="11">
        <v>15614.33</v>
      </c>
      <c r="H26" s="11">
        <v>336439606.98000002</v>
      </c>
      <c r="I26" s="11">
        <v>317915.34000000003</v>
      </c>
      <c r="J26" s="11">
        <v>2591384831.1599998</v>
      </c>
      <c r="L26" s="81"/>
      <c r="M26" s="81"/>
    </row>
    <row r="27" spans="1:13" ht="12" customHeight="1" x14ac:dyDescent="0.2">
      <c r="A27" s="2" t="str">
        <f>"Mar "&amp;RIGHT(A6,4)+1</f>
        <v>Mar 2025</v>
      </c>
      <c r="B27" s="11">
        <v>255428990.40000001</v>
      </c>
      <c r="C27" s="11">
        <v>1448767515.2</v>
      </c>
      <c r="D27" s="11">
        <v>1704196505.5999999</v>
      </c>
      <c r="E27" s="11" t="s">
        <v>413</v>
      </c>
      <c r="F27" s="11">
        <v>603513784.96000004</v>
      </c>
      <c r="G27" s="11">
        <v>124502.32</v>
      </c>
      <c r="H27" s="11">
        <v>396183523.60000002</v>
      </c>
      <c r="I27" s="11">
        <v>2871533.53</v>
      </c>
      <c r="J27" s="11">
        <v>2706889850.0100002</v>
      </c>
      <c r="L27" s="81"/>
      <c r="M27" s="81"/>
    </row>
    <row r="28" spans="1:13" ht="12" customHeight="1" x14ac:dyDescent="0.2">
      <c r="A28" s="2" t="str">
        <f>"Apr "&amp;RIGHT(A6,4)+1</f>
        <v>Apr 2025</v>
      </c>
      <c r="B28" s="11">
        <v>274352193.01999998</v>
      </c>
      <c r="C28" s="11">
        <v>1560073354.1300001</v>
      </c>
      <c r="D28" s="11">
        <v>1834425547.1500001</v>
      </c>
      <c r="E28" s="11" t="s">
        <v>413</v>
      </c>
      <c r="F28" s="11">
        <v>646052090.67999995</v>
      </c>
      <c r="G28" s="11">
        <v>21918.1</v>
      </c>
      <c r="H28" s="11">
        <v>378814935.56</v>
      </c>
      <c r="I28" s="11">
        <v>26929.77</v>
      </c>
      <c r="J28" s="11">
        <v>2859341421.2600002</v>
      </c>
      <c r="L28" s="81"/>
      <c r="M28" s="81"/>
    </row>
    <row r="29" spans="1:13" ht="12" customHeight="1" x14ac:dyDescent="0.2">
      <c r="A29" s="2" t="str">
        <f>"May "&amp;RIGHT(A6,4)+1</f>
        <v>May 2025</v>
      </c>
      <c r="B29" s="11">
        <v>263158030.27000001</v>
      </c>
      <c r="C29" s="11">
        <v>1489842714.24</v>
      </c>
      <c r="D29" s="11">
        <v>1753000744.51</v>
      </c>
      <c r="E29" s="11" t="s">
        <v>413</v>
      </c>
      <c r="F29" s="11">
        <v>628389261.11000001</v>
      </c>
      <c r="G29" s="11">
        <v>604346.19999999995</v>
      </c>
      <c r="H29" s="11">
        <v>356263192.06999999</v>
      </c>
      <c r="I29" s="11">
        <v>7374393.8399999999</v>
      </c>
      <c r="J29" s="11">
        <v>2745631937.73</v>
      </c>
      <c r="L29" s="81"/>
      <c r="M29" s="81"/>
    </row>
    <row r="30" spans="1:13" ht="12" customHeight="1" x14ac:dyDescent="0.2">
      <c r="A30" s="2" t="str">
        <f>"Jun "&amp;RIGHT(A6,4)+1</f>
        <v>Jun 2025</v>
      </c>
      <c r="B30" s="11">
        <v>55756049.166900001</v>
      </c>
      <c r="C30" s="11">
        <v>326816934.13200003</v>
      </c>
      <c r="D30" s="11">
        <v>382572983.29890001</v>
      </c>
      <c r="E30" s="11" t="s">
        <v>413</v>
      </c>
      <c r="F30" s="11">
        <v>151364645.5609</v>
      </c>
      <c r="G30" s="11">
        <v>60435051.390000001</v>
      </c>
      <c r="H30" s="11">
        <v>288547260.63999999</v>
      </c>
      <c r="I30" s="11">
        <v>225106160.06999999</v>
      </c>
      <c r="J30" s="11">
        <v>1108026100.9598</v>
      </c>
      <c r="L30" s="81"/>
      <c r="M30" s="81"/>
    </row>
    <row r="31" spans="1:13" ht="12" customHeight="1" x14ac:dyDescent="0.2">
      <c r="A31" s="2" t="str">
        <f>"Jul "&amp;RIGHT(A6,4)+1</f>
        <v>Jul 2025</v>
      </c>
      <c r="B31" s="11" t="s">
        <v>413</v>
      </c>
      <c r="C31" s="11" t="s">
        <v>413</v>
      </c>
      <c r="D31" s="11" t="s">
        <v>413</v>
      </c>
      <c r="E31" s="11" t="s">
        <v>413</v>
      </c>
      <c r="F31" s="11" t="s">
        <v>413</v>
      </c>
      <c r="G31" s="11" t="s">
        <v>413</v>
      </c>
      <c r="H31" s="11" t="s">
        <v>413</v>
      </c>
      <c r="I31" s="11" t="s">
        <v>413</v>
      </c>
      <c r="J31" s="11" t="s">
        <v>413</v>
      </c>
    </row>
    <row r="32" spans="1:13" ht="12" customHeight="1" x14ac:dyDescent="0.2">
      <c r="A32" s="2" t="str">
        <f>"Aug "&amp;RIGHT(A6,4)+1</f>
        <v>Aug 2025</v>
      </c>
      <c r="B32" s="11" t="s">
        <v>413</v>
      </c>
      <c r="C32" s="11" t="s">
        <v>413</v>
      </c>
      <c r="D32" s="11" t="s">
        <v>413</v>
      </c>
      <c r="E32" s="11" t="s">
        <v>413</v>
      </c>
      <c r="F32" s="11" t="s">
        <v>413</v>
      </c>
      <c r="G32" s="11" t="s">
        <v>413</v>
      </c>
      <c r="H32" s="11" t="s">
        <v>413</v>
      </c>
      <c r="I32" s="11" t="s">
        <v>413</v>
      </c>
      <c r="J32" s="11" t="s">
        <v>413</v>
      </c>
    </row>
    <row r="33" spans="1:10" ht="12" customHeight="1" x14ac:dyDescent="0.2">
      <c r="A33" s="2" t="str">
        <f>"Sep "&amp;RIGHT(A6,4)+1</f>
        <v>Sep 2025</v>
      </c>
      <c r="B33" s="11" t="s">
        <v>413</v>
      </c>
      <c r="C33" s="11" t="s">
        <v>413</v>
      </c>
      <c r="D33" s="11" t="s">
        <v>413</v>
      </c>
      <c r="E33" s="11" t="s">
        <v>413</v>
      </c>
      <c r="F33" s="11" t="s">
        <v>413</v>
      </c>
      <c r="G33" s="11" t="s">
        <v>413</v>
      </c>
      <c r="H33" s="11" t="s">
        <v>413</v>
      </c>
      <c r="I33" s="11" t="s">
        <v>413</v>
      </c>
      <c r="J33" s="11" t="s">
        <v>413</v>
      </c>
    </row>
    <row r="34" spans="1:10" ht="12" customHeight="1" x14ac:dyDescent="0.2">
      <c r="A34" s="12" t="s">
        <v>55</v>
      </c>
      <c r="B34" s="13">
        <v>2093514003.8169</v>
      </c>
      <c r="C34" s="13">
        <v>11842960976.112</v>
      </c>
      <c r="D34" s="13">
        <v>13936474979.9289</v>
      </c>
      <c r="E34" s="13" t="s">
        <v>413</v>
      </c>
      <c r="F34" s="13">
        <v>4917483415.1408997</v>
      </c>
      <c r="G34" s="13">
        <v>62029427.979999997</v>
      </c>
      <c r="H34" s="13">
        <v>3122940237.1900001</v>
      </c>
      <c r="I34" s="13">
        <v>239308483.77000001</v>
      </c>
      <c r="J34" s="13">
        <v>22278236544.0098</v>
      </c>
    </row>
    <row r="35" spans="1:10" ht="12" customHeight="1" x14ac:dyDescent="0.2">
      <c r="A35" s="14" t="str">
        <f>"Total "&amp;MID(A20,7,LEN(A20)-13)&amp;" Months"</f>
        <v>Total 9 Months</v>
      </c>
      <c r="B35" s="15">
        <v>2093514003.8169</v>
      </c>
      <c r="C35" s="15">
        <v>11842960976.112</v>
      </c>
      <c r="D35" s="15">
        <v>13936474979.9289</v>
      </c>
      <c r="E35" s="15" t="s">
        <v>413</v>
      </c>
      <c r="F35" s="15">
        <v>4917483415.1408997</v>
      </c>
      <c r="G35" s="15">
        <v>62029427.979999997</v>
      </c>
      <c r="H35" s="15">
        <v>3122940237.1900001</v>
      </c>
      <c r="I35" s="15">
        <v>239308483.77000001</v>
      </c>
      <c r="J35" s="15">
        <v>22278236544.0098</v>
      </c>
    </row>
    <row r="36" spans="1:10" ht="12" customHeight="1" x14ac:dyDescent="0.2">
      <c r="A36" s="83"/>
      <c r="B36" s="83"/>
      <c r="C36" s="83"/>
      <c r="D36" s="83"/>
      <c r="E36" s="83"/>
      <c r="F36" s="83"/>
      <c r="G36" s="83"/>
      <c r="H36" s="83"/>
      <c r="I36" s="83"/>
    </row>
    <row r="37" spans="1:10" ht="69.95" customHeight="1" x14ac:dyDescent="0.2">
      <c r="A37" s="131" t="s">
        <v>429</v>
      </c>
      <c r="B37" s="131"/>
      <c r="C37" s="131"/>
      <c r="D37" s="131"/>
      <c r="E37" s="131"/>
      <c r="F37" s="131"/>
      <c r="G37" s="131"/>
      <c r="H37" s="131"/>
      <c r="I37" s="131"/>
      <c r="J37" s="131"/>
    </row>
  </sheetData>
  <mergeCells count="13">
    <mergeCell ref="B5:J5"/>
    <mergeCell ref="A36:I36"/>
    <mergeCell ref="A37:J37"/>
    <mergeCell ref="J3:J4"/>
    <mergeCell ref="A1:I1"/>
    <mergeCell ref="A2:I2"/>
    <mergeCell ref="I3:I4"/>
    <mergeCell ref="A3:A4"/>
    <mergeCell ref="B3:D3"/>
    <mergeCell ref="E3:E4"/>
    <mergeCell ref="F3:F4"/>
    <mergeCell ref="G3:G4"/>
    <mergeCell ref="H3:H4"/>
  </mergeCells>
  <phoneticPr fontId="0" type="noConversion"/>
  <pageMargins left="0.75" right="0.5" top="0.75" bottom="0.5" header="0.5" footer="0.25"/>
  <pageSetup orientation="landscape"/>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pageSetUpPr fitToPage="1"/>
  </sheetPr>
  <dimension ref="A1:R37"/>
  <sheetViews>
    <sheetView showGridLines="0" zoomScaleNormal="100" workbookViewId="0">
      <selection sqref="A1:H1"/>
    </sheetView>
  </sheetViews>
  <sheetFormatPr defaultRowHeight="12.75" x14ac:dyDescent="0.2"/>
  <cols>
    <col min="1" max="6" width="11.42578125" customWidth="1"/>
    <col min="7" max="7" width="12.28515625" customWidth="1"/>
    <col min="8" max="9" width="11.42578125" customWidth="1"/>
    <col min="11" max="11" width="12.42578125" bestFit="1" customWidth="1"/>
    <col min="12" max="12" width="9.85546875" bestFit="1" customWidth="1"/>
    <col min="14" max="14" width="8.85546875" customWidth="1"/>
  </cols>
  <sheetData>
    <row r="1" spans="1:18" ht="12" customHeight="1" x14ac:dyDescent="0.2">
      <c r="A1" s="90" t="s">
        <v>432</v>
      </c>
      <c r="B1" s="90"/>
      <c r="C1" s="90"/>
      <c r="D1" s="90"/>
      <c r="E1" s="90"/>
      <c r="F1" s="90"/>
      <c r="G1" s="90"/>
      <c r="H1" s="90"/>
      <c r="I1" s="134">
        <v>45912</v>
      </c>
      <c r="J1" s="85"/>
      <c r="K1" s="85"/>
      <c r="L1" s="85"/>
      <c r="M1" s="85"/>
      <c r="N1" s="85"/>
      <c r="O1" s="85"/>
      <c r="P1" s="85"/>
      <c r="Q1" s="85"/>
      <c r="R1" s="132"/>
    </row>
    <row r="2" spans="1:18" ht="12" customHeight="1" x14ac:dyDescent="0.2">
      <c r="A2" s="92" t="s">
        <v>220</v>
      </c>
      <c r="B2" s="92"/>
      <c r="C2" s="92"/>
      <c r="D2" s="92"/>
      <c r="E2" s="92"/>
      <c r="F2" s="92"/>
      <c r="G2" s="92"/>
      <c r="H2" s="92"/>
      <c r="I2" s="1"/>
    </row>
    <row r="3" spans="1:18" ht="24" customHeight="1" x14ac:dyDescent="0.2">
      <c r="A3" s="94" t="s">
        <v>50</v>
      </c>
      <c r="B3" s="86" t="s">
        <v>132</v>
      </c>
      <c r="C3" s="86" t="s">
        <v>19</v>
      </c>
      <c r="D3" s="86" t="s">
        <v>133</v>
      </c>
      <c r="E3" s="86" t="s">
        <v>134</v>
      </c>
      <c r="F3" s="86" t="s">
        <v>135</v>
      </c>
      <c r="G3" s="86" t="s">
        <v>221</v>
      </c>
      <c r="H3" s="86" t="s">
        <v>222</v>
      </c>
      <c r="I3" s="88" t="s">
        <v>138</v>
      </c>
    </row>
    <row r="4" spans="1:18" ht="24" customHeight="1" x14ac:dyDescent="0.2">
      <c r="A4" s="95"/>
      <c r="B4" s="87"/>
      <c r="C4" s="87"/>
      <c r="D4" s="87"/>
      <c r="E4" s="87"/>
      <c r="F4" s="87"/>
      <c r="G4" s="87"/>
      <c r="H4" s="87"/>
      <c r="I4" s="89"/>
    </row>
    <row r="5" spans="1:18" ht="12" customHeight="1" x14ac:dyDescent="0.2">
      <c r="A5" s="1"/>
      <c r="B5" s="83" t="str">
        <f>REPT("-",90)&amp;" Dollars "&amp;REPT("-",94)</f>
        <v>------------------------------------------------------------------------------------------ Dollars ----------------------------------------------------------------------------------------------</v>
      </c>
      <c r="C5" s="83"/>
      <c r="D5" s="83"/>
      <c r="E5" s="83"/>
      <c r="F5" s="83"/>
      <c r="G5" s="83"/>
      <c r="H5" s="83"/>
      <c r="I5" s="83"/>
    </row>
    <row r="6" spans="1:18" ht="12" customHeight="1" x14ac:dyDescent="0.2">
      <c r="A6" s="3" t="s">
        <v>414</v>
      </c>
    </row>
    <row r="7" spans="1:18" ht="12" customHeight="1" x14ac:dyDescent="0.2">
      <c r="A7" s="2" t="str">
        <f>"Oct "&amp;RIGHT(A6,4)-1</f>
        <v>Oct 2023</v>
      </c>
      <c r="B7" s="11">
        <v>2019138997.2349999</v>
      </c>
      <c r="C7" s="11" t="s">
        <v>413</v>
      </c>
      <c r="D7" s="11">
        <v>642755019.33000004</v>
      </c>
      <c r="E7" s="11">
        <v>357047506.31999999</v>
      </c>
      <c r="F7" s="11">
        <v>109905.91</v>
      </c>
      <c r="G7" s="11" t="s">
        <v>413</v>
      </c>
      <c r="H7" s="11" t="s">
        <v>413</v>
      </c>
      <c r="I7" s="11">
        <v>3019051428.7950001</v>
      </c>
    </row>
    <row r="8" spans="1:18" ht="12" customHeight="1" x14ac:dyDescent="0.2">
      <c r="A8" s="2" t="str">
        <f>"Nov "&amp;RIGHT(A6,4)-1</f>
        <v>Nov 2023</v>
      </c>
      <c r="B8" s="11">
        <v>1725535518.1400001</v>
      </c>
      <c r="C8" s="11" t="s">
        <v>413</v>
      </c>
      <c r="D8" s="11">
        <v>560618116.24000001</v>
      </c>
      <c r="E8" s="11">
        <v>319802894.35000002</v>
      </c>
      <c r="F8" s="11">
        <v>249492.48000000001</v>
      </c>
      <c r="G8" s="11" t="s">
        <v>413</v>
      </c>
      <c r="H8" s="11" t="s">
        <v>413</v>
      </c>
      <c r="I8" s="11">
        <v>2606206021.21</v>
      </c>
    </row>
    <row r="9" spans="1:18" ht="12" customHeight="1" x14ac:dyDescent="0.2">
      <c r="A9" s="2" t="str">
        <f>"Dec "&amp;RIGHT(A6,4)-1</f>
        <v>Dec 2023</v>
      </c>
      <c r="B9" s="11">
        <v>1366172562.0799999</v>
      </c>
      <c r="C9" s="11" t="s">
        <v>413</v>
      </c>
      <c r="D9" s="11">
        <v>439851301.20999998</v>
      </c>
      <c r="E9" s="11">
        <v>355797500.5</v>
      </c>
      <c r="F9" s="11">
        <v>3075790.65</v>
      </c>
      <c r="G9" s="11">
        <v>38431568</v>
      </c>
      <c r="H9" s="11">
        <v>102731419</v>
      </c>
      <c r="I9" s="11">
        <v>2306060141.4400001</v>
      </c>
    </row>
    <row r="10" spans="1:18" ht="12" customHeight="1" x14ac:dyDescent="0.2">
      <c r="A10" s="2" t="str">
        <f>"Jan "&amp;RIGHT(A6,4)</f>
        <v>Jan 2024</v>
      </c>
      <c r="B10" s="11">
        <v>1707306247.9649999</v>
      </c>
      <c r="C10" s="11" t="s">
        <v>413</v>
      </c>
      <c r="D10" s="11">
        <v>522264590.37</v>
      </c>
      <c r="E10" s="11">
        <v>326365193.56</v>
      </c>
      <c r="F10" s="11">
        <v>230696.36</v>
      </c>
      <c r="G10" s="11" t="s">
        <v>413</v>
      </c>
      <c r="H10" s="11" t="s">
        <v>413</v>
      </c>
      <c r="I10" s="11">
        <v>2556166728.2550001</v>
      </c>
    </row>
    <row r="11" spans="1:18" ht="12" customHeight="1" x14ac:dyDescent="0.2">
      <c r="A11" s="2" t="str">
        <f>"Feb "&amp;RIGHT(A6,4)</f>
        <v>Feb 2024</v>
      </c>
      <c r="B11" s="11">
        <v>1867283786.5799999</v>
      </c>
      <c r="C11" s="11" t="s">
        <v>413</v>
      </c>
      <c r="D11" s="11">
        <v>613739296.45000005</v>
      </c>
      <c r="E11" s="11">
        <v>350418821.56999999</v>
      </c>
      <c r="F11" s="11">
        <v>118524.52</v>
      </c>
      <c r="G11" s="11" t="s">
        <v>413</v>
      </c>
      <c r="H11" s="11" t="s">
        <v>413</v>
      </c>
      <c r="I11" s="11">
        <v>2831560429.1199999</v>
      </c>
    </row>
    <row r="12" spans="1:18" ht="12" customHeight="1" x14ac:dyDescent="0.2">
      <c r="A12" s="2" t="str">
        <f>"Mar "&amp;RIGHT(A6,4)</f>
        <v>Mar 2024</v>
      </c>
      <c r="B12" s="11">
        <v>1643627403.1500001</v>
      </c>
      <c r="C12" s="11" t="s">
        <v>413</v>
      </c>
      <c r="D12" s="11">
        <v>545911530.46000004</v>
      </c>
      <c r="E12" s="11">
        <v>408971731.70999998</v>
      </c>
      <c r="F12" s="11">
        <v>3089808.63</v>
      </c>
      <c r="G12" s="11">
        <v>88845189</v>
      </c>
      <c r="H12" s="11">
        <v>53142841</v>
      </c>
      <c r="I12" s="11">
        <v>2743588503.9499998</v>
      </c>
    </row>
    <row r="13" spans="1:18" ht="12" customHeight="1" x14ac:dyDescent="0.2">
      <c r="A13" s="2" t="str">
        <f>"Apr "&amp;RIGHT(A6,4)</f>
        <v>Apr 2024</v>
      </c>
      <c r="B13" s="11">
        <v>1843343161.0650001</v>
      </c>
      <c r="C13" s="11" t="s">
        <v>413</v>
      </c>
      <c r="D13" s="11">
        <v>623720099.33000004</v>
      </c>
      <c r="E13" s="11">
        <v>369175991.87</v>
      </c>
      <c r="F13" s="11">
        <v>144643.71</v>
      </c>
      <c r="G13" s="11" t="s">
        <v>413</v>
      </c>
      <c r="H13" s="11" t="s">
        <v>413</v>
      </c>
      <c r="I13" s="11">
        <v>2836383895.9749999</v>
      </c>
    </row>
    <row r="14" spans="1:18" ht="12" customHeight="1" x14ac:dyDescent="0.2">
      <c r="A14" s="2" t="str">
        <f>"May "&amp;RIGHT(A6,4)</f>
        <v>May 2024</v>
      </c>
      <c r="B14" s="11">
        <v>1737073194.3399999</v>
      </c>
      <c r="C14" s="11" t="s">
        <v>413</v>
      </c>
      <c r="D14" s="11">
        <v>613181932.48000002</v>
      </c>
      <c r="E14" s="11">
        <v>359204525.69</v>
      </c>
      <c r="F14" s="11">
        <v>7314506.9800000004</v>
      </c>
      <c r="G14" s="11" t="s">
        <v>413</v>
      </c>
      <c r="H14" s="11" t="s">
        <v>413</v>
      </c>
      <c r="I14" s="11">
        <v>2716774159.4899998</v>
      </c>
    </row>
    <row r="15" spans="1:18" ht="12" customHeight="1" x14ac:dyDescent="0.2">
      <c r="A15" s="2" t="str">
        <f>"Jun "&amp;RIGHT(A6,4)</f>
        <v>Jun 2024</v>
      </c>
      <c r="B15" s="11">
        <v>372549803.56</v>
      </c>
      <c r="C15" s="11" t="s">
        <v>413</v>
      </c>
      <c r="D15" s="11">
        <v>133977629.72</v>
      </c>
      <c r="E15" s="11">
        <v>312357029.32999998</v>
      </c>
      <c r="F15" s="11">
        <v>214516830.80000001</v>
      </c>
      <c r="G15" s="11">
        <v>85767165</v>
      </c>
      <c r="H15" s="11">
        <v>50716080</v>
      </c>
      <c r="I15" s="11">
        <v>1169884538.4100001</v>
      </c>
    </row>
    <row r="16" spans="1:18" ht="12" customHeight="1" x14ac:dyDescent="0.2">
      <c r="A16" s="2" t="str">
        <f>"Jul "&amp;RIGHT(A6,4)</f>
        <v>Jul 2024</v>
      </c>
      <c r="B16" s="11">
        <v>232565660.56</v>
      </c>
      <c r="C16" s="11" t="s">
        <v>413</v>
      </c>
      <c r="D16" s="11">
        <v>35230443.460000001</v>
      </c>
      <c r="E16" s="11">
        <v>231677908.99000001</v>
      </c>
      <c r="F16" s="11">
        <v>292135614.06</v>
      </c>
      <c r="G16" s="11" t="s">
        <v>413</v>
      </c>
      <c r="H16" s="11" t="s">
        <v>413</v>
      </c>
      <c r="I16" s="11">
        <v>791609627.07000005</v>
      </c>
    </row>
    <row r="17" spans="1:9" ht="12" customHeight="1" x14ac:dyDescent="0.2">
      <c r="A17" s="2" t="str">
        <f>"Aug "&amp;RIGHT(A6,4)</f>
        <v>Aug 2024</v>
      </c>
      <c r="B17" s="11">
        <v>1236785989.6700001</v>
      </c>
      <c r="C17" s="11" t="s">
        <v>413</v>
      </c>
      <c r="D17" s="11">
        <v>357123204.04000002</v>
      </c>
      <c r="E17" s="11">
        <v>285304176.55000001</v>
      </c>
      <c r="F17" s="11">
        <v>111582515.91</v>
      </c>
      <c r="G17" s="11" t="s">
        <v>413</v>
      </c>
      <c r="H17" s="11" t="s">
        <v>413</v>
      </c>
      <c r="I17" s="11">
        <v>1990795886.1700001</v>
      </c>
    </row>
    <row r="18" spans="1:9" ht="12" customHeight="1" x14ac:dyDescent="0.2">
      <c r="A18" s="2" t="str">
        <f>"Sep "&amp;RIGHT(A6,4)</f>
        <v>Sep 2024</v>
      </c>
      <c r="B18" s="11">
        <v>2081676143.47</v>
      </c>
      <c r="C18" s="11" t="s">
        <v>413</v>
      </c>
      <c r="D18" s="11">
        <v>665209867.48000002</v>
      </c>
      <c r="E18" s="11">
        <v>415745232.05000001</v>
      </c>
      <c r="F18" s="11">
        <v>63022032.469999999</v>
      </c>
      <c r="G18" s="11">
        <v>202127659</v>
      </c>
      <c r="H18" s="11">
        <v>47855531</v>
      </c>
      <c r="I18" s="11">
        <v>3475636465.4699998</v>
      </c>
    </row>
    <row r="19" spans="1:9" ht="12" customHeight="1" x14ac:dyDescent="0.2">
      <c r="A19" s="12" t="s">
        <v>55</v>
      </c>
      <c r="B19" s="13">
        <v>17833058467.814999</v>
      </c>
      <c r="C19" s="13" t="s">
        <v>413</v>
      </c>
      <c r="D19" s="13">
        <v>5753583030.5699997</v>
      </c>
      <c r="E19" s="13">
        <v>4091868512.4899998</v>
      </c>
      <c r="F19" s="13">
        <v>695590362.48000002</v>
      </c>
      <c r="G19" s="13">
        <v>415171581</v>
      </c>
      <c r="H19" s="13">
        <v>254445871</v>
      </c>
      <c r="I19" s="13">
        <v>29043717825.355</v>
      </c>
    </row>
    <row r="20" spans="1:9" ht="12" customHeight="1" x14ac:dyDescent="0.2">
      <c r="A20" s="14" t="s">
        <v>415</v>
      </c>
      <c r="B20" s="15">
        <v>14282030674.115</v>
      </c>
      <c r="C20" s="15" t="s">
        <v>413</v>
      </c>
      <c r="D20" s="15">
        <v>4696019515.5900002</v>
      </c>
      <c r="E20" s="15">
        <v>3159141194.9000001</v>
      </c>
      <c r="F20" s="15">
        <v>228850200.03999999</v>
      </c>
      <c r="G20" s="15">
        <v>213043922</v>
      </c>
      <c r="H20" s="15">
        <v>206590340</v>
      </c>
      <c r="I20" s="15">
        <v>22785675846.645</v>
      </c>
    </row>
    <row r="21" spans="1:9" ht="12" customHeight="1" x14ac:dyDescent="0.2">
      <c r="A21" s="3" t="str">
        <f>"FY "&amp;RIGHT(A6,4)+1</f>
        <v>FY 2025</v>
      </c>
    </row>
    <row r="22" spans="1:9" ht="12" customHeight="1" x14ac:dyDescent="0.2">
      <c r="A22" s="2" t="str">
        <f>"Oct "&amp;RIGHT(A6,4)</f>
        <v>Oct 2024</v>
      </c>
      <c r="B22" s="11">
        <v>2224161470.6999998</v>
      </c>
      <c r="C22" s="11" t="s">
        <v>413</v>
      </c>
      <c r="D22" s="11">
        <v>705336738.59000003</v>
      </c>
      <c r="E22" s="11">
        <v>380480828.24000001</v>
      </c>
      <c r="F22" s="11">
        <v>558296.31999999995</v>
      </c>
      <c r="G22" s="11" t="s">
        <v>413</v>
      </c>
      <c r="H22" s="11" t="s">
        <v>413</v>
      </c>
      <c r="I22" s="11">
        <v>3310537333.8499999</v>
      </c>
    </row>
    <row r="23" spans="1:9" ht="12" customHeight="1" x14ac:dyDescent="0.2">
      <c r="A23" s="2" t="str">
        <f>"Nov "&amp;RIGHT(A6,4)</f>
        <v>Nov 2024</v>
      </c>
      <c r="B23" s="11">
        <v>1716334796.5599999</v>
      </c>
      <c r="C23" s="11" t="s">
        <v>413</v>
      </c>
      <c r="D23" s="11">
        <v>557428396.69000006</v>
      </c>
      <c r="E23" s="11">
        <v>311595663.00999999</v>
      </c>
      <c r="F23" s="11">
        <v>72573.600000000006</v>
      </c>
      <c r="G23" s="11" t="s">
        <v>413</v>
      </c>
      <c r="H23" s="11" t="s">
        <v>413</v>
      </c>
      <c r="I23" s="11">
        <v>2585431429.8600001</v>
      </c>
    </row>
    <row r="24" spans="1:9" ht="12" customHeight="1" x14ac:dyDescent="0.2">
      <c r="A24" s="2" t="str">
        <f>"Dec "&amp;RIGHT(A6,4)</f>
        <v>Dec 2024</v>
      </c>
      <c r="B24" s="11">
        <v>1548469964.5999999</v>
      </c>
      <c r="C24" s="11" t="s">
        <v>413</v>
      </c>
      <c r="D24" s="11">
        <v>494473303.75999999</v>
      </c>
      <c r="E24" s="11">
        <v>372909961.77999997</v>
      </c>
      <c r="F24" s="11">
        <v>2860238.68</v>
      </c>
      <c r="G24" s="11">
        <v>52039688</v>
      </c>
      <c r="H24" s="11">
        <v>96790678</v>
      </c>
      <c r="I24" s="11">
        <v>2567543834.8200002</v>
      </c>
    </row>
    <row r="25" spans="1:9" ht="12" customHeight="1" x14ac:dyDescent="0.2">
      <c r="A25" s="2" t="str">
        <f>"Jan "&amp;RIGHT(A6,4)+1</f>
        <v>Jan 2025</v>
      </c>
      <c r="B25" s="11">
        <v>1791449340.8800001</v>
      </c>
      <c r="C25" s="11" t="s">
        <v>413</v>
      </c>
      <c r="D25" s="11">
        <v>551450787.5</v>
      </c>
      <c r="E25" s="11">
        <v>336599213.63</v>
      </c>
      <c r="F25" s="11">
        <v>164502.81</v>
      </c>
      <c r="G25" s="11" t="s">
        <v>413</v>
      </c>
      <c r="H25" s="11" t="s">
        <v>413</v>
      </c>
      <c r="I25" s="11">
        <v>2679663844.8200002</v>
      </c>
    </row>
    <row r="26" spans="1:9" ht="12" customHeight="1" x14ac:dyDescent="0.2">
      <c r="A26" s="2" t="str">
        <f>"Feb "&amp;RIGHT(A6,4)+1</f>
        <v>Feb 2025</v>
      </c>
      <c r="B26" s="11">
        <v>1811766519.49</v>
      </c>
      <c r="C26" s="11" t="s">
        <v>413</v>
      </c>
      <c r="D26" s="11">
        <v>579765783.96000004</v>
      </c>
      <c r="E26" s="11">
        <v>336723307.47000003</v>
      </c>
      <c r="F26" s="11">
        <v>318835.65999999997</v>
      </c>
      <c r="G26" s="11" t="s">
        <v>413</v>
      </c>
      <c r="H26" s="11" t="s">
        <v>413</v>
      </c>
      <c r="I26" s="11">
        <v>2728574446.5799999</v>
      </c>
    </row>
    <row r="27" spans="1:9" ht="12" customHeight="1" x14ac:dyDescent="0.2">
      <c r="A27" s="2" t="str">
        <f>"Mar "&amp;RIGHT(A6,4)+1</f>
        <v>Mar 2025</v>
      </c>
      <c r="B27" s="11">
        <v>1824938125.1700001</v>
      </c>
      <c r="C27" s="11" t="s">
        <v>413</v>
      </c>
      <c r="D27" s="11">
        <v>603553792.03999996</v>
      </c>
      <c r="E27" s="11">
        <v>441474617.69999999</v>
      </c>
      <c r="F27" s="11">
        <v>2982841.27</v>
      </c>
      <c r="G27" s="11">
        <v>66211517</v>
      </c>
      <c r="H27" s="11">
        <v>52912990</v>
      </c>
      <c r="I27" s="11">
        <v>2992073883.1799998</v>
      </c>
    </row>
    <row r="28" spans="1:9" ht="12" customHeight="1" x14ac:dyDescent="0.2">
      <c r="A28" s="2" t="str">
        <f>"Apr "&amp;RIGHT(A6,4)+1</f>
        <v>Apr 2025</v>
      </c>
      <c r="B28" s="11">
        <v>1918563347.3900001</v>
      </c>
      <c r="C28" s="11" t="s">
        <v>413</v>
      </c>
      <c r="D28" s="11">
        <v>646052482.60000002</v>
      </c>
      <c r="E28" s="11">
        <v>379001945.47000003</v>
      </c>
      <c r="F28" s="11">
        <v>385938.97</v>
      </c>
      <c r="G28" s="11" t="s">
        <v>413</v>
      </c>
      <c r="H28" s="11" t="s">
        <v>413</v>
      </c>
      <c r="I28" s="11">
        <v>2944003714.4299998</v>
      </c>
    </row>
    <row r="29" spans="1:9" ht="12" customHeight="1" x14ac:dyDescent="0.2">
      <c r="A29" s="2" t="str">
        <f>"May "&amp;RIGHT(A6,4)+1</f>
        <v>May 2025</v>
      </c>
      <c r="B29" s="11">
        <v>1806443244.45</v>
      </c>
      <c r="C29" s="11" t="s">
        <v>413</v>
      </c>
      <c r="D29" s="11">
        <v>628570780.96000004</v>
      </c>
      <c r="E29" s="11">
        <v>356263192.06999999</v>
      </c>
      <c r="F29" s="11">
        <v>7374393.8399999999</v>
      </c>
      <c r="G29" s="11" t="s">
        <v>413</v>
      </c>
      <c r="H29" s="11" t="s">
        <v>413</v>
      </c>
      <c r="I29" s="11">
        <v>2798651611.3200002</v>
      </c>
    </row>
    <row r="30" spans="1:9" ht="12" customHeight="1" x14ac:dyDescent="0.2">
      <c r="A30" s="2" t="str">
        <f>"Jun "&amp;RIGHT(A6,4)+1</f>
        <v>Jun 2025</v>
      </c>
      <c r="B30" s="11">
        <v>457132999.95889997</v>
      </c>
      <c r="C30" s="11" t="s">
        <v>413</v>
      </c>
      <c r="D30" s="11">
        <v>168722163.49090001</v>
      </c>
      <c r="E30" s="11">
        <v>339662704.63999999</v>
      </c>
      <c r="F30" s="11">
        <v>225106160.06999999</v>
      </c>
      <c r="G30" s="11">
        <v>74945115</v>
      </c>
      <c r="H30" s="11">
        <v>47800005</v>
      </c>
      <c r="I30" s="11">
        <v>1313369148.1598001</v>
      </c>
    </row>
    <row r="31" spans="1:9" ht="12" customHeight="1" x14ac:dyDescent="0.2">
      <c r="A31" s="2" t="str">
        <f>"Jul "&amp;RIGHT(A6,4)+1</f>
        <v>Jul 2025</v>
      </c>
      <c r="B31" s="11" t="s">
        <v>413</v>
      </c>
      <c r="C31" s="11" t="s">
        <v>413</v>
      </c>
      <c r="D31" s="11" t="s">
        <v>413</v>
      </c>
      <c r="E31" s="11" t="s">
        <v>413</v>
      </c>
      <c r="F31" s="11" t="s">
        <v>413</v>
      </c>
      <c r="G31" s="11" t="s">
        <v>413</v>
      </c>
      <c r="H31" s="11" t="s">
        <v>413</v>
      </c>
      <c r="I31" s="11" t="s">
        <v>413</v>
      </c>
    </row>
    <row r="32" spans="1:9" ht="12" customHeight="1" x14ac:dyDescent="0.2">
      <c r="A32" s="2" t="str">
        <f>"Aug "&amp;RIGHT(A6,4)+1</f>
        <v>Aug 2025</v>
      </c>
      <c r="B32" s="11" t="s">
        <v>413</v>
      </c>
      <c r="C32" s="11" t="s">
        <v>413</v>
      </c>
      <c r="D32" s="11" t="s">
        <v>413</v>
      </c>
      <c r="E32" s="11" t="s">
        <v>413</v>
      </c>
      <c r="F32" s="11" t="s">
        <v>413</v>
      </c>
      <c r="G32" s="11" t="s">
        <v>413</v>
      </c>
      <c r="H32" s="11" t="s">
        <v>413</v>
      </c>
      <c r="I32" s="11" t="s">
        <v>413</v>
      </c>
    </row>
    <row r="33" spans="1:12" ht="12" customHeight="1" x14ac:dyDescent="0.2">
      <c r="A33" s="2" t="str">
        <f>"Sep "&amp;RIGHT(A6,4)+1</f>
        <v>Sep 2025</v>
      </c>
      <c r="B33" s="11" t="s">
        <v>413</v>
      </c>
      <c r="C33" s="11" t="s">
        <v>413</v>
      </c>
      <c r="D33" s="11" t="s">
        <v>413</v>
      </c>
      <c r="E33" s="11" t="s">
        <v>413</v>
      </c>
      <c r="F33" s="11" t="s">
        <v>413</v>
      </c>
      <c r="G33" s="11" t="s">
        <v>413</v>
      </c>
      <c r="H33" s="11" t="s">
        <v>413</v>
      </c>
      <c r="I33" s="11" t="s">
        <v>413</v>
      </c>
    </row>
    <row r="34" spans="1:12" ht="12" customHeight="1" x14ac:dyDescent="0.2">
      <c r="A34" s="12" t="s">
        <v>55</v>
      </c>
      <c r="B34" s="13">
        <v>15099259809.1989</v>
      </c>
      <c r="C34" s="13" t="s">
        <v>413</v>
      </c>
      <c r="D34" s="13">
        <v>4935354229.5909004</v>
      </c>
      <c r="E34" s="13">
        <v>3254711434.0100002</v>
      </c>
      <c r="F34" s="13">
        <v>239823781.22</v>
      </c>
      <c r="G34" s="13">
        <v>193196320</v>
      </c>
      <c r="H34" s="13">
        <v>197503673</v>
      </c>
      <c r="I34" s="13">
        <v>23919849247.019798</v>
      </c>
      <c r="K34" s="81"/>
      <c r="L34" s="81"/>
    </row>
    <row r="35" spans="1:12" ht="12" customHeight="1" x14ac:dyDescent="0.2">
      <c r="A35" s="14" t="str">
        <f>"Total "&amp;MID(A20,7,LEN(A20)-13)&amp;" Months"</f>
        <v>Total 9 Months</v>
      </c>
      <c r="B35" s="15">
        <v>15099259809.1989</v>
      </c>
      <c r="C35" s="15" t="s">
        <v>413</v>
      </c>
      <c r="D35" s="15">
        <v>4935354229.5909004</v>
      </c>
      <c r="E35" s="15">
        <v>3254711434.0100002</v>
      </c>
      <c r="F35" s="15">
        <v>239823781.22</v>
      </c>
      <c r="G35" s="15">
        <v>193196320</v>
      </c>
      <c r="H35" s="15">
        <v>197503673</v>
      </c>
      <c r="I35" s="15">
        <v>23919849247.019798</v>
      </c>
    </row>
    <row r="36" spans="1:12" ht="12" customHeight="1" x14ac:dyDescent="0.2">
      <c r="A36" s="83"/>
      <c r="B36" s="83"/>
      <c r="C36" s="83"/>
      <c r="D36" s="83"/>
      <c r="E36" s="83"/>
      <c r="F36" s="83"/>
      <c r="G36" s="83"/>
      <c r="H36" s="83"/>
    </row>
    <row r="37" spans="1:12" ht="333" customHeight="1" x14ac:dyDescent="0.2">
      <c r="A37" s="85" t="s">
        <v>430</v>
      </c>
      <c r="B37" s="85"/>
      <c r="C37" s="85"/>
      <c r="D37" s="85"/>
      <c r="E37" s="85"/>
      <c r="F37" s="85"/>
      <c r="G37" s="85"/>
      <c r="H37" s="85"/>
      <c r="I37" s="132"/>
    </row>
  </sheetData>
  <mergeCells count="15">
    <mergeCell ref="J1:R1"/>
    <mergeCell ref="B5:I5"/>
    <mergeCell ref="A36:H36"/>
    <mergeCell ref="A37:I37"/>
    <mergeCell ref="A1:H1"/>
    <mergeCell ref="A2:H2"/>
    <mergeCell ref="A3:A4"/>
    <mergeCell ref="B3:B4"/>
    <mergeCell ref="C3:C4"/>
    <mergeCell ref="D3:D4"/>
    <mergeCell ref="E3:E4"/>
    <mergeCell ref="F3:F4"/>
    <mergeCell ref="G3:G4"/>
    <mergeCell ref="H3:H4"/>
    <mergeCell ref="I3:I4"/>
  </mergeCells>
  <phoneticPr fontId="0" type="noConversion"/>
  <pageMargins left="0.75" right="0.5" top="0.75" bottom="0.5" header="0.5" footer="0.25"/>
  <pageSetup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42"/>
  <sheetViews>
    <sheetView showGridLines="0" workbookViewId="0">
      <selection sqref="A1:J1"/>
    </sheetView>
  </sheetViews>
  <sheetFormatPr defaultRowHeight="12.75" x14ac:dyDescent="0.2"/>
  <cols>
    <col min="1" max="1" width="11.42578125" customWidth="1"/>
    <col min="2" max="2" width="12.5703125" customWidth="1"/>
    <col min="3" max="7" width="11.42578125" customWidth="1"/>
    <col min="8" max="8" width="12.42578125" customWidth="1"/>
    <col min="9" max="9" width="11.42578125" customWidth="1"/>
    <col min="10" max="11" width="15.7109375" customWidth="1"/>
  </cols>
  <sheetData>
    <row r="1" spans="1:11" ht="12" customHeight="1" x14ac:dyDescent="0.2">
      <c r="A1" s="90" t="s">
        <v>432</v>
      </c>
      <c r="B1" s="90"/>
      <c r="C1" s="90"/>
      <c r="D1" s="90"/>
      <c r="E1" s="90"/>
      <c r="F1" s="90"/>
      <c r="G1" s="90"/>
      <c r="H1" s="90"/>
      <c r="I1" s="90"/>
      <c r="J1" s="91"/>
      <c r="K1" s="134">
        <v>45912</v>
      </c>
    </row>
    <row r="2" spans="1:11" ht="12" customHeight="1" x14ac:dyDescent="0.2">
      <c r="A2" s="92" t="s">
        <v>319</v>
      </c>
      <c r="B2" s="92"/>
      <c r="C2" s="92"/>
      <c r="D2" s="92"/>
      <c r="E2" s="92"/>
      <c r="F2" s="92"/>
      <c r="G2" s="92"/>
      <c r="H2" s="92"/>
      <c r="I2" s="92"/>
      <c r="J2" s="93"/>
      <c r="K2" s="1"/>
    </row>
    <row r="3" spans="1:11" ht="24" customHeight="1" x14ac:dyDescent="0.2">
      <c r="A3" s="94" t="s">
        <v>50</v>
      </c>
      <c r="B3" s="86" t="s">
        <v>320</v>
      </c>
      <c r="C3" s="86" t="s">
        <v>51</v>
      </c>
      <c r="D3" s="86" t="s">
        <v>52</v>
      </c>
      <c r="E3" s="89" t="s">
        <v>53</v>
      </c>
      <c r="F3" s="87"/>
      <c r="G3" s="86" t="s">
        <v>193</v>
      </c>
      <c r="H3" s="86" t="s">
        <v>310</v>
      </c>
      <c r="I3" s="86" t="s">
        <v>258</v>
      </c>
      <c r="J3" s="86" t="s">
        <v>355</v>
      </c>
      <c r="K3" s="88" t="s">
        <v>54</v>
      </c>
    </row>
    <row r="4" spans="1:11" ht="24" customHeight="1" x14ac:dyDescent="0.2">
      <c r="A4" s="95"/>
      <c r="B4" s="87"/>
      <c r="C4" s="87"/>
      <c r="D4" s="87"/>
      <c r="E4" s="10" t="s">
        <v>192</v>
      </c>
      <c r="F4" s="10" t="s">
        <v>336</v>
      </c>
      <c r="G4" s="87"/>
      <c r="H4" s="87"/>
      <c r="I4" s="87"/>
      <c r="J4" s="96"/>
      <c r="K4" s="89"/>
    </row>
    <row r="5" spans="1:11" ht="12" customHeight="1" x14ac:dyDescent="0.2">
      <c r="A5" s="1"/>
      <c r="B5" s="83" t="str">
        <f>REPT("-",125)&amp;" Dollars "&amp;REPT("-",135)</f>
        <v>----------------------------------------------------------------------------------------------------------------------------- Dollars ---------------------------------------------------------------------------------------------------------------------------------------</v>
      </c>
      <c r="C5" s="83"/>
      <c r="D5" s="83"/>
      <c r="E5" s="83"/>
      <c r="F5" s="83"/>
      <c r="G5" s="83"/>
      <c r="H5" s="83"/>
      <c r="I5" s="83"/>
      <c r="J5" s="83"/>
      <c r="K5" s="83"/>
    </row>
    <row r="6" spans="1:11" ht="12" customHeight="1" x14ac:dyDescent="0.2">
      <c r="A6" s="3" t="s">
        <v>414</v>
      </c>
    </row>
    <row r="7" spans="1:11" ht="12" customHeight="1" x14ac:dyDescent="0.2">
      <c r="A7" s="2" t="str">
        <f>"Oct "&amp;RIGHT(A6,4)-1</f>
        <v>Oct 2023</v>
      </c>
      <c r="B7" s="11">
        <v>7876591858</v>
      </c>
      <c r="C7" s="11">
        <v>3019051428.7950001</v>
      </c>
      <c r="D7" s="11">
        <v>495474.58750000002</v>
      </c>
      <c r="E7" s="11">
        <v>1097042934</v>
      </c>
      <c r="F7" s="11">
        <v>26249317.394699998</v>
      </c>
      <c r="G7" s="11">
        <v>273357154.01840001</v>
      </c>
      <c r="H7" s="11">
        <v>8761175</v>
      </c>
      <c r="I7" s="11">
        <v>246850166</v>
      </c>
      <c r="J7" s="11" t="s">
        <v>413</v>
      </c>
      <c r="K7" s="11">
        <v>12548399507.795601</v>
      </c>
    </row>
    <row r="8" spans="1:11" ht="12" customHeight="1" x14ac:dyDescent="0.2">
      <c r="A8" s="2" t="str">
        <f>"Nov "&amp;RIGHT(A6,4)-1</f>
        <v>Nov 2023</v>
      </c>
      <c r="B8" s="11">
        <v>7850253754</v>
      </c>
      <c r="C8" s="11">
        <v>2606206021.21</v>
      </c>
      <c r="D8" s="11">
        <v>427019.57750000001</v>
      </c>
      <c r="E8" s="11">
        <v>470579486</v>
      </c>
      <c r="F8" s="11">
        <v>26489110.8695</v>
      </c>
      <c r="G8" s="11">
        <v>224301421.14829999</v>
      </c>
      <c r="H8" s="11">
        <v>16758395</v>
      </c>
      <c r="I8" s="11">
        <v>246850166</v>
      </c>
      <c r="J8" s="11" t="s">
        <v>413</v>
      </c>
      <c r="K8" s="11">
        <v>11441865373.8053</v>
      </c>
    </row>
    <row r="9" spans="1:11" ht="12" customHeight="1" x14ac:dyDescent="0.2">
      <c r="A9" s="2" t="str">
        <f>"Dec "&amp;RIGHT(A6,4)-1</f>
        <v>Dec 2023</v>
      </c>
      <c r="B9" s="11">
        <v>9273649699</v>
      </c>
      <c r="C9" s="11">
        <v>2306060141.4400001</v>
      </c>
      <c r="D9" s="11">
        <v>341938.86</v>
      </c>
      <c r="E9" s="11">
        <v>607907162</v>
      </c>
      <c r="F9" s="11">
        <v>25919053.5121</v>
      </c>
      <c r="G9" s="11">
        <v>216420048.91859999</v>
      </c>
      <c r="H9" s="11">
        <v>12838542</v>
      </c>
      <c r="I9" s="11">
        <v>258370807</v>
      </c>
      <c r="J9" s="11" t="s">
        <v>413</v>
      </c>
      <c r="K9" s="11">
        <v>12701507392.7307</v>
      </c>
    </row>
    <row r="10" spans="1:11" ht="12" customHeight="1" x14ac:dyDescent="0.2">
      <c r="A10" s="2" t="str">
        <f>"Jan "&amp;RIGHT(A6,4)</f>
        <v>Jan 2024</v>
      </c>
      <c r="B10" s="11">
        <v>7780797297</v>
      </c>
      <c r="C10" s="11">
        <v>2556166728.2550001</v>
      </c>
      <c r="D10" s="11">
        <v>420461.32</v>
      </c>
      <c r="E10" s="11">
        <v>584540258</v>
      </c>
      <c r="F10" s="11">
        <v>26109410.269200001</v>
      </c>
      <c r="G10" s="11">
        <v>171916507.08719999</v>
      </c>
      <c r="H10" s="11">
        <v>14170363</v>
      </c>
      <c r="I10" s="11">
        <v>246850166</v>
      </c>
      <c r="J10" s="11" t="s">
        <v>413</v>
      </c>
      <c r="K10" s="11">
        <v>11380971190.9314</v>
      </c>
    </row>
    <row r="11" spans="1:11" ht="12" customHeight="1" x14ac:dyDescent="0.2">
      <c r="A11" s="2" t="str">
        <f>"Feb "&amp;RIGHT(A6,4)</f>
        <v>Feb 2024</v>
      </c>
      <c r="B11" s="11">
        <v>7597221692</v>
      </c>
      <c r="C11" s="11">
        <v>2831560429.1199999</v>
      </c>
      <c r="D11" s="11">
        <v>456418.11499999999</v>
      </c>
      <c r="E11" s="11">
        <v>522134097</v>
      </c>
      <c r="F11" s="11">
        <v>25724237.5436</v>
      </c>
      <c r="G11" s="11">
        <v>165882464.03439999</v>
      </c>
      <c r="H11" s="11">
        <v>15001848</v>
      </c>
      <c r="I11" s="11">
        <v>246850166</v>
      </c>
      <c r="J11" s="11" t="s">
        <v>413</v>
      </c>
      <c r="K11" s="11">
        <v>11404831351.813</v>
      </c>
    </row>
    <row r="12" spans="1:11" ht="12" customHeight="1" x14ac:dyDescent="0.2">
      <c r="A12" s="2" t="str">
        <f>"Mar "&amp;RIGHT(A6,4)</f>
        <v>Mar 2024</v>
      </c>
      <c r="B12" s="11">
        <v>9124426253</v>
      </c>
      <c r="C12" s="11">
        <v>2743588503.9499998</v>
      </c>
      <c r="D12" s="11">
        <v>391208.53</v>
      </c>
      <c r="E12" s="11">
        <v>558058745</v>
      </c>
      <c r="F12" s="11">
        <v>27941887.861099999</v>
      </c>
      <c r="G12" s="11">
        <v>202621771.86629999</v>
      </c>
      <c r="H12" s="11">
        <v>13552679</v>
      </c>
      <c r="I12" s="11">
        <v>256562627</v>
      </c>
      <c r="J12" s="11" t="s">
        <v>413</v>
      </c>
      <c r="K12" s="11">
        <v>12927143676.207399</v>
      </c>
    </row>
    <row r="13" spans="1:11" ht="12" customHeight="1" x14ac:dyDescent="0.2">
      <c r="A13" s="2" t="str">
        <f>"Apr "&amp;RIGHT(A6,4)</f>
        <v>Apr 2024</v>
      </c>
      <c r="B13" s="11">
        <v>7494095304</v>
      </c>
      <c r="C13" s="11">
        <v>2836383895.9749999</v>
      </c>
      <c r="D13" s="11">
        <v>468687.09250000003</v>
      </c>
      <c r="E13" s="11">
        <v>548787112</v>
      </c>
      <c r="F13" s="11">
        <v>27387384.980700001</v>
      </c>
      <c r="G13" s="11">
        <v>211111586.23480001</v>
      </c>
      <c r="H13" s="11">
        <v>13823534</v>
      </c>
      <c r="I13" s="11">
        <v>246850166</v>
      </c>
      <c r="J13" s="11" t="s">
        <v>413</v>
      </c>
      <c r="K13" s="11">
        <v>11378907670.283001</v>
      </c>
    </row>
    <row r="14" spans="1:11" ht="12" customHeight="1" x14ac:dyDescent="0.2">
      <c r="A14" s="2" t="str">
        <f>"May "&amp;RIGHT(A6,4)</f>
        <v>May 2024</v>
      </c>
      <c r="B14" s="11">
        <v>7751341893</v>
      </c>
      <c r="C14" s="11">
        <v>2716774159.4899998</v>
      </c>
      <c r="D14" s="11">
        <v>452139.86749999999</v>
      </c>
      <c r="E14" s="11">
        <v>537480028</v>
      </c>
      <c r="F14" s="11">
        <v>26111589.418699998</v>
      </c>
      <c r="G14" s="11">
        <v>189654452.9251</v>
      </c>
      <c r="H14" s="11">
        <v>10732271</v>
      </c>
      <c r="I14" s="11">
        <v>246850166</v>
      </c>
      <c r="J14" s="11" t="s">
        <v>413</v>
      </c>
      <c r="K14" s="11">
        <v>11479396699.7013</v>
      </c>
    </row>
    <row r="15" spans="1:11" ht="12" customHeight="1" x14ac:dyDescent="0.2">
      <c r="A15" s="2" t="str">
        <f>"Jun "&amp;RIGHT(A6,4)</f>
        <v>Jun 2024</v>
      </c>
      <c r="B15" s="11">
        <v>9268972024</v>
      </c>
      <c r="C15" s="11">
        <v>1169884538.4100001</v>
      </c>
      <c r="D15" s="11">
        <v>210608.5575</v>
      </c>
      <c r="E15" s="11">
        <v>526168913</v>
      </c>
      <c r="F15" s="11">
        <v>25665703.908599999</v>
      </c>
      <c r="G15" s="11">
        <v>253676547.6024</v>
      </c>
      <c r="H15" s="11">
        <v>15163759</v>
      </c>
      <c r="I15" s="11">
        <v>255721329</v>
      </c>
      <c r="J15" s="11" t="s">
        <v>413</v>
      </c>
      <c r="K15" s="11">
        <v>11515463423.4785</v>
      </c>
    </row>
    <row r="16" spans="1:11" ht="12" customHeight="1" x14ac:dyDescent="0.2">
      <c r="A16" s="2" t="str">
        <f>"Jul "&amp;RIGHT(A6,4)</f>
        <v>Jul 2024</v>
      </c>
      <c r="B16" s="11">
        <v>8066968284</v>
      </c>
      <c r="C16" s="11">
        <v>791609627.07000005</v>
      </c>
      <c r="D16" s="11">
        <v>320155.23</v>
      </c>
      <c r="E16" s="11">
        <v>570462866</v>
      </c>
      <c r="F16" s="11">
        <v>24634293.730099998</v>
      </c>
      <c r="G16" s="11">
        <v>196547881.81810001</v>
      </c>
      <c r="H16" s="11">
        <v>21101578</v>
      </c>
      <c r="I16" s="11">
        <v>246850166</v>
      </c>
      <c r="J16" s="11" t="s">
        <v>413</v>
      </c>
      <c r="K16" s="11">
        <v>9918494851.8481998</v>
      </c>
    </row>
    <row r="17" spans="1:11" ht="12" customHeight="1" x14ac:dyDescent="0.2">
      <c r="A17" s="2" t="str">
        <f>"Aug "&amp;RIGHT(A6,4)</f>
        <v>Aug 2024</v>
      </c>
      <c r="B17" s="11">
        <v>8125920305</v>
      </c>
      <c r="C17" s="11">
        <v>1990795886.1700001</v>
      </c>
      <c r="D17" s="11">
        <v>236890.73</v>
      </c>
      <c r="E17" s="11">
        <v>550160335</v>
      </c>
      <c r="F17" s="11">
        <v>25703229.760499999</v>
      </c>
      <c r="G17" s="11">
        <v>225555119.92379999</v>
      </c>
      <c r="H17" s="11">
        <v>2893326</v>
      </c>
      <c r="I17" s="11">
        <v>246850166</v>
      </c>
      <c r="J17" s="11" t="s">
        <v>413</v>
      </c>
      <c r="K17" s="11">
        <v>11168115258.584299</v>
      </c>
    </row>
    <row r="18" spans="1:11" ht="12" customHeight="1" x14ac:dyDescent="0.2">
      <c r="A18" s="2" t="str">
        <f>"Sep "&amp;RIGHT(A6,4)</f>
        <v>Sep 2024</v>
      </c>
      <c r="B18" s="11">
        <v>10073988833</v>
      </c>
      <c r="C18" s="11">
        <v>3475636465.4699998</v>
      </c>
      <c r="D18" s="11">
        <v>453718.57</v>
      </c>
      <c r="E18" s="11">
        <v>727086568</v>
      </c>
      <c r="F18" s="11">
        <v>97144526.979300007</v>
      </c>
      <c r="G18" s="11">
        <v>286805708.91329998</v>
      </c>
      <c r="H18" s="11">
        <v>23941758</v>
      </c>
      <c r="I18" s="11">
        <v>261866639</v>
      </c>
      <c r="J18" s="11" t="s">
        <v>413</v>
      </c>
      <c r="K18" s="11">
        <v>14946924217.9326</v>
      </c>
    </row>
    <row r="19" spans="1:11" ht="12" customHeight="1" x14ac:dyDescent="0.2">
      <c r="A19" s="12" t="s">
        <v>55</v>
      </c>
      <c r="B19" s="13">
        <v>100284227196</v>
      </c>
      <c r="C19" s="13">
        <v>29043717825.355</v>
      </c>
      <c r="D19" s="13">
        <v>4674721.0374999996</v>
      </c>
      <c r="E19" s="13">
        <v>7300408504</v>
      </c>
      <c r="F19" s="13">
        <v>385079746.2281</v>
      </c>
      <c r="G19" s="13">
        <v>2617850664.4906998</v>
      </c>
      <c r="H19" s="13">
        <v>168739228</v>
      </c>
      <c r="I19" s="13">
        <v>3007322730</v>
      </c>
      <c r="J19" s="13" t="s">
        <v>413</v>
      </c>
      <c r="K19" s="13">
        <v>142812020615.1113</v>
      </c>
    </row>
    <row r="20" spans="1:11" ht="12" customHeight="1" x14ac:dyDescent="0.2">
      <c r="A20" s="14" t="s">
        <v>415</v>
      </c>
      <c r="B20" s="15">
        <v>74017349774</v>
      </c>
      <c r="C20" s="15">
        <v>22785675846.645</v>
      </c>
      <c r="D20" s="15">
        <v>3663956.5074999998</v>
      </c>
      <c r="E20" s="15">
        <v>5452698735</v>
      </c>
      <c r="F20" s="15">
        <v>237597695.75819999</v>
      </c>
      <c r="G20" s="15">
        <v>1908941953.8355</v>
      </c>
      <c r="H20" s="15">
        <v>120802566</v>
      </c>
      <c r="I20" s="15">
        <v>2251755759</v>
      </c>
      <c r="J20" s="15" t="s">
        <v>413</v>
      </c>
      <c r="K20" s="15">
        <v>106778486286.7462</v>
      </c>
    </row>
    <row r="21" spans="1:11" ht="12" customHeight="1" x14ac:dyDescent="0.2">
      <c r="A21" s="3" t="str">
        <f>"FY "&amp;RIGHT(A6,4)+1</f>
        <v>FY 2025</v>
      </c>
    </row>
    <row r="22" spans="1:11" ht="12" customHeight="1" x14ac:dyDescent="0.2">
      <c r="A22" s="2" t="str">
        <f>"Oct "&amp;RIGHT(A6,4)</f>
        <v>Oct 2024</v>
      </c>
      <c r="B22" s="11">
        <v>8503384262</v>
      </c>
      <c r="C22" s="11">
        <v>3310537333.8499999</v>
      </c>
      <c r="D22" s="11">
        <v>479434.64</v>
      </c>
      <c r="E22" s="11">
        <v>1205631126</v>
      </c>
      <c r="F22" s="11">
        <v>23640029.861499999</v>
      </c>
      <c r="G22" s="11">
        <v>205959710.942</v>
      </c>
      <c r="H22" s="11">
        <v>6727854</v>
      </c>
      <c r="I22" s="11" t="s">
        <v>413</v>
      </c>
      <c r="J22" s="11" t="s">
        <v>413</v>
      </c>
      <c r="K22" s="11">
        <v>13256359751.293501</v>
      </c>
    </row>
    <row r="23" spans="1:11" ht="12" customHeight="1" x14ac:dyDescent="0.2">
      <c r="A23" s="2" t="str">
        <f>"Nov "&amp;RIGHT(A6,4)</f>
        <v>Nov 2024</v>
      </c>
      <c r="B23" s="11">
        <v>8358432741</v>
      </c>
      <c r="C23" s="11">
        <v>2585431429.8600001</v>
      </c>
      <c r="D23" s="11">
        <v>379141.01</v>
      </c>
      <c r="E23" s="11">
        <v>602469230</v>
      </c>
      <c r="F23" s="11">
        <v>23617313.781399999</v>
      </c>
      <c r="G23" s="11">
        <v>183557706.00909999</v>
      </c>
      <c r="H23" s="11">
        <v>16336095</v>
      </c>
      <c r="I23" s="11" t="s">
        <v>413</v>
      </c>
      <c r="J23" s="11" t="s">
        <v>413</v>
      </c>
      <c r="K23" s="11">
        <v>11770223656.6605</v>
      </c>
    </row>
    <row r="24" spans="1:11" ht="12" customHeight="1" x14ac:dyDescent="0.2">
      <c r="A24" s="2" t="str">
        <f>"Dec "&amp;RIGHT(A6,4)</f>
        <v>Dec 2024</v>
      </c>
      <c r="B24" s="11">
        <v>9616303753</v>
      </c>
      <c r="C24" s="11">
        <v>2567543834.8200002</v>
      </c>
      <c r="D24" s="11">
        <v>335063.21000000002</v>
      </c>
      <c r="E24" s="11">
        <v>589087665</v>
      </c>
      <c r="F24" s="11">
        <v>45209717.051700003</v>
      </c>
      <c r="G24" s="11">
        <v>189887421.62470001</v>
      </c>
      <c r="H24" s="11">
        <v>14240273</v>
      </c>
      <c r="I24" s="11">
        <v>10254443</v>
      </c>
      <c r="J24" s="11" t="s">
        <v>413</v>
      </c>
      <c r="K24" s="11">
        <v>13032862170.7064</v>
      </c>
    </row>
    <row r="25" spans="1:11" ht="12" customHeight="1" x14ac:dyDescent="0.2">
      <c r="A25" s="2" t="str">
        <f>"Jan "&amp;RIGHT(A6,4)+1</f>
        <v>Jan 2025</v>
      </c>
      <c r="B25" s="11">
        <v>7969453852</v>
      </c>
      <c r="C25" s="11">
        <v>2679663844.8200002</v>
      </c>
      <c r="D25" s="11">
        <v>413071.29</v>
      </c>
      <c r="E25" s="11">
        <v>594036389.66670001</v>
      </c>
      <c r="F25" s="11">
        <v>23061701.972899999</v>
      </c>
      <c r="G25" s="11">
        <v>136713485.44310001</v>
      </c>
      <c r="H25" s="11">
        <v>14237741</v>
      </c>
      <c r="I25" s="11" t="s">
        <v>413</v>
      </c>
      <c r="J25" s="11" t="s">
        <v>413</v>
      </c>
      <c r="K25" s="11">
        <v>11417580086.192699</v>
      </c>
    </row>
    <row r="26" spans="1:11" ht="12" customHeight="1" x14ac:dyDescent="0.2">
      <c r="A26" s="2" t="str">
        <f>"Feb "&amp;RIGHT(A6,4)+1</f>
        <v>Feb 2025</v>
      </c>
      <c r="B26" s="11">
        <v>7930767053</v>
      </c>
      <c r="C26" s="11">
        <v>2728574446.5799999</v>
      </c>
      <c r="D26" s="11">
        <v>389476.26</v>
      </c>
      <c r="E26" s="11">
        <v>567098022.33329999</v>
      </c>
      <c r="F26" s="11">
        <v>23199240.335299999</v>
      </c>
      <c r="G26" s="11">
        <v>104305514.1252</v>
      </c>
      <c r="H26" s="11">
        <v>13849353</v>
      </c>
      <c r="I26" s="11" t="s">
        <v>413</v>
      </c>
      <c r="J26" s="11" t="s">
        <v>413</v>
      </c>
      <c r="K26" s="11">
        <v>11368183105.633801</v>
      </c>
    </row>
    <row r="27" spans="1:11" ht="12" customHeight="1" x14ac:dyDescent="0.2">
      <c r="A27" s="2" t="str">
        <f>"Mar "&amp;RIGHT(A6,4)+1</f>
        <v>Mar 2025</v>
      </c>
      <c r="B27" s="11">
        <v>9352392616</v>
      </c>
      <c r="C27" s="11">
        <v>2992073883.1799998</v>
      </c>
      <c r="D27" s="11">
        <v>382874.59</v>
      </c>
      <c r="E27" s="11">
        <v>575589344</v>
      </c>
      <c r="F27" s="11">
        <v>46027123.6567</v>
      </c>
      <c r="G27" s="11">
        <v>132510240.4656</v>
      </c>
      <c r="H27" s="11">
        <v>12369418</v>
      </c>
      <c r="I27" s="11">
        <v>5925816</v>
      </c>
      <c r="J27" s="11" t="s">
        <v>413</v>
      </c>
      <c r="K27" s="11">
        <v>13117271315.8923</v>
      </c>
    </row>
    <row r="28" spans="1:11" ht="12" customHeight="1" x14ac:dyDescent="0.2">
      <c r="A28" s="2" t="str">
        <f>"Apr "&amp;RIGHT(A6,4)+1</f>
        <v>Apr 2025</v>
      </c>
      <c r="B28" s="11">
        <v>7920823407</v>
      </c>
      <c r="C28" s="11">
        <v>2944003714.4299998</v>
      </c>
      <c r="D28" s="11">
        <v>414979.25</v>
      </c>
      <c r="E28" s="11">
        <v>604892511</v>
      </c>
      <c r="F28" s="11">
        <v>23601040.007800002</v>
      </c>
      <c r="G28" s="11">
        <v>103898380.75470001</v>
      </c>
      <c r="H28" s="11">
        <v>14572662</v>
      </c>
      <c r="I28" s="11" t="s">
        <v>413</v>
      </c>
      <c r="J28" s="11" t="s">
        <v>413</v>
      </c>
      <c r="K28" s="11">
        <v>11612206694.442499</v>
      </c>
    </row>
    <row r="29" spans="1:11" ht="12" customHeight="1" x14ac:dyDescent="0.2">
      <c r="A29" s="2" t="str">
        <f>"May "&amp;RIGHT(A6,4)+1</f>
        <v>May 2025</v>
      </c>
      <c r="B29" s="11">
        <v>7871003017.1524</v>
      </c>
      <c r="C29" s="11">
        <v>2798651611.3200002</v>
      </c>
      <c r="D29" s="11">
        <v>403523.28</v>
      </c>
      <c r="E29" s="11">
        <v>573354893</v>
      </c>
      <c r="F29" s="11">
        <v>23713906.3882</v>
      </c>
      <c r="G29" s="11">
        <v>117947588.07080001</v>
      </c>
      <c r="H29" s="11">
        <v>15192049</v>
      </c>
      <c r="I29" s="11" t="s">
        <v>413</v>
      </c>
      <c r="J29" s="11" t="s">
        <v>413</v>
      </c>
      <c r="K29" s="11">
        <v>11400266588.211399</v>
      </c>
    </row>
    <row r="30" spans="1:11" ht="12" customHeight="1" x14ac:dyDescent="0.2">
      <c r="A30" s="2" t="str">
        <f>"Jun "&amp;RIGHT(A6,4)+1</f>
        <v>Jun 2025</v>
      </c>
      <c r="B30" s="11">
        <v>9267403252.6942997</v>
      </c>
      <c r="C30" s="11">
        <v>1313369148.1598001</v>
      </c>
      <c r="D30" s="11">
        <v>210435.23</v>
      </c>
      <c r="E30" s="11">
        <v>607045142</v>
      </c>
      <c r="F30" s="11">
        <v>44153116.053999998</v>
      </c>
      <c r="G30" s="11">
        <v>175040745.24900001</v>
      </c>
      <c r="H30" s="11">
        <v>11184553</v>
      </c>
      <c r="I30" s="11">
        <v>16376792</v>
      </c>
      <c r="J30" s="11" t="s">
        <v>413</v>
      </c>
      <c r="K30" s="11">
        <v>11434783184.3871</v>
      </c>
    </row>
    <row r="31" spans="1:11" ht="12" customHeight="1" x14ac:dyDescent="0.2">
      <c r="A31" s="2" t="str">
        <f>"Jul "&amp;RIGHT(A6,4)+1</f>
        <v>Jul 2025</v>
      </c>
      <c r="B31" s="11" t="s">
        <v>413</v>
      </c>
      <c r="C31" s="11" t="s">
        <v>413</v>
      </c>
      <c r="D31" s="11" t="s">
        <v>413</v>
      </c>
      <c r="E31" s="11" t="s">
        <v>413</v>
      </c>
      <c r="F31" s="11" t="s">
        <v>413</v>
      </c>
      <c r="G31" s="11" t="s">
        <v>413</v>
      </c>
      <c r="H31" s="11" t="s">
        <v>413</v>
      </c>
      <c r="I31" s="11" t="s">
        <v>413</v>
      </c>
      <c r="J31" s="11" t="s">
        <v>413</v>
      </c>
      <c r="K31" s="11" t="s">
        <v>413</v>
      </c>
    </row>
    <row r="32" spans="1:11" ht="12" customHeight="1" x14ac:dyDescent="0.2">
      <c r="A32" s="2" t="str">
        <f>"Aug "&amp;RIGHT(A6,4)+1</f>
        <v>Aug 2025</v>
      </c>
      <c r="B32" s="11" t="s">
        <v>413</v>
      </c>
      <c r="C32" s="11" t="s">
        <v>413</v>
      </c>
      <c r="D32" s="11" t="s">
        <v>413</v>
      </c>
      <c r="E32" s="11" t="s">
        <v>413</v>
      </c>
      <c r="F32" s="11" t="s">
        <v>413</v>
      </c>
      <c r="G32" s="11" t="s">
        <v>413</v>
      </c>
      <c r="H32" s="11" t="s">
        <v>413</v>
      </c>
      <c r="I32" s="11" t="s">
        <v>413</v>
      </c>
      <c r="J32" s="11" t="s">
        <v>413</v>
      </c>
      <c r="K32" s="11" t="s">
        <v>413</v>
      </c>
    </row>
    <row r="33" spans="1:11" ht="12" customHeight="1" x14ac:dyDescent="0.2">
      <c r="A33" s="2" t="str">
        <f>"Sep "&amp;RIGHT(A6,4)+1</f>
        <v>Sep 2025</v>
      </c>
      <c r="B33" s="11" t="s">
        <v>413</v>
      </c>
      <c r="C33" s="11" t="s">
        <v>413</v>
      </c>
      <c r="D33" s="11" t="s">
        <v>413</v>
      </c>
      <c r="E33" s="11" t="s">
        <v>413</v>
      </c>
      <c r="F33" s="11" t="s">
        <v>413</v>
      </c>
      <c r="G33" s="11" t="s">
        <v>413</v>
      </c>
      <c r="H33" s="11" t="s">
        <v>413</v>
      </c>
      <c r="I33" s="11" t="s">
        <v>413</v>
      </c>
      <c r="J33" s="11" t="s">
        <v>413</v>
      </c>
      <c r="K33" s="11" t="s">
        <v>413</v>
      </c>
    </row>
    <row r="34" spans="1:11" ht="12" customHeight="1" x14ac:dyDescent="0.2">
      <c r="A34" s="12" t="s">
        <v>55</v>
      </c>
      <c r="B34" s="13">
        <v>76789963953.846695</v>
      </c>
      <c r="C34" s="13">
        <v>23919849247.019798</v>
      </c>
      <c r="D34" s="13">
        <v>3407998.76</v>
      </c>
      <c r="E34" s="13">
        <v>5919204323</v>
      </c>
      <c r="F34" s="13">
        <v>276223189.10949999</v>
      </c>
      <c r="G34" s="13">
        <v>1349820792.6842</v>
      </c>
      <c r="H34" s="13">
        <v>118709998</v>
      </c>
      <c r="I34" s="13">
        <v>32557051</v>
      </c>
      <c r="J34" s="13" t="s">
        <v>413</v>
      </c>
      <c r="K34" s="13">
        <v>108409736553.4202</v>
      </c>
    </row>
    <row r="35" spans="1:11" ht="12" customHeight="1" x14ac:dyDescent="0.2">
      <c r="A35" s="14" t="str">
        <f>"Total "&amp;MID(A20,7,LEN(A20)-13)&amp;" Months"</f>
        <v>Total 9 Months</v>
      </c>
      <c r="B35" s="15">
        <v>76789963953.846695</v>
      </c>
      <c r="C35" s="15">
        <v>23919849247.019798</v>
      </c>
      <c r="D35" s="15">
        <v>3407998.76</v>
      </c>
      <c r="E35" s="15">
        <v>5919204323</v>
      </c>
      <c r="F35" s="15">
        <v>276223189.10949999</v>
      </c>
      <c r="G35" s="15">
        <v>1349820792.6842</v>
      </c>
      <c r="H35" s="15">
        <v>118709998</v>
      </c>
      <c r="I35" s="15">
        <v>32557051</v>
      </c>
      <c r="J35" s="15" t="s">
        <v>413</v>
      </c>
      <c r="K35" s="15">
        <v>108409736553.4202</v>
      </c>
    </row>
    <row r="36" spans="1:11" ht="12" customHeight="1" x14ac:dyDescent="0.2">
      <c r="A36" s="83"/>
      <c r="B36" s="83"/>
      <c r="C36" s="83"/>
      <c r="D36" s="83"/>
      <c r="E36" s="83"/>
      <c r="F36" s="83"/>
      <c r="G36" s="83"/>
      <c r="H36" s="83"/>
      <c r="I36" s="83"/>
      <c r="J36" s="83"/>
      <c r="K36" s="83"/>
    </row>
    <row r="37" spans="1:11" ht="107.45" customHeight="1" x14ac:dyDescent="0.2">
      <c r="A37" s="85" t="s">
        <v>391</v>
      </c>
      <c r="B37" s="85"/>
      <c r="C37" s="85"/>
      <c r="D37" s="85"/>
      <c r="E37" s="85"/>
      <c r="F37" s="85"/>
      <c r="G37" s="85"/>
      <c r="H37" s="85"/>
      <c r="I37" s="85"/>
      <c r="J37" s="85"/>
      <c r="K37" s="85"/>
    </row>
    <row r="38" spans="1:11" ht="12.75" customHeight="1" x14ac:dyDescent="0.2">
      <c r="A38" s="26"/>
    </row>
    <row r="39" spans="1:11" x14ac:dyDescent="0.2">
      <c r="A39" s="26"/>
    </row>
    <row r="40" spans="1:11" x14ac:dyDescent="0.2">
      <c r="A40" s="26"/>
    </row>
    <row r="41" spans="1:11" x14ac:dyDescent="0.2">
      <c r="A41" s="26"/>
    </row>
    <row r="42" spans="1:11" x14ac:dyDescent="0.2">
      <c r="A42" s="26"/>
    </row>
  </sheetData>
  <mergeCells count="15">
    <mergeCell ref="A1:J1"/>
    <mergeCell ref="A2:J2"/>
    <mergeCell ref="A3:A4"/>
    <mergeCell ref="B3:B4"/>
    <mergeCell ref="C3:C4"/>
    <mergeCell ref="D3:D4"/>
    <mergeCell ref="E3:F3"/>
    <mergeCell ref="J3:J4"/>
    <mergeCell ref="A37:K37"/>
    <mergeCell ref="A36:K36"/>
    <mergeCell ref="B5:K5"/>
    <mergeCell ref="G3:G4"/>
    <mergeCell ref="H3:H4"/>
    <mergeCell ref="I3:I4"/>
    <mergeCell ref="K3:K4"/>
  </mergeCells>
  <phoneticPr fontId="0" type="noConversion"/>
  <pageMargins left="0.75" right="0.5" top="0.75" bottom="0.5" header="0.5" footer="0.25"/>
  <pageSetup scale="36"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pageSetUpPr fitToPage="1"/>
  </sheetPr>
  <dimension ref="A1:K37"/>
  <sheetViews>
    <sheetView showGridLines="0" workbookViewId="0">
      <selection sqref="A1:J1"/>
    </sheetView>
  </sheetViews>
  <sheetFormatPr defaultRowHeight="12.75" x14ac:dyDescent="0.2"/>
  <cols>
    <col min="1" max="11" width="11.42578125" customWidth="1"/>
  </cols>
  <sheetData>
    <row r="1" spans="1:11" ht="12" customHeight="1" x14ac:dyDescent="0.2">
      <c r="A1" s="90" t="s">
        <v>435</v>
      </c>
      <c r="B1" s="90"/>
      <c r="C1" s="90"/>
      <c r="D1" s="90"/>
      <c r="E1" s="90"/>
      <c r="F1" s="90"/>
      <c r="G1" s="90"/>
      <c r="H1" s="90"/>
      <c r="I1" s="90"/>
      <c r="J1" s="90"/>
      <c r="K1" s="134">
        <v>45912</v>
      </c>
    </row>
    <row r="2" spans="1:11" ht="12" customHeight="1" x14ac:dyDescent="0.2">
      <c r="A2" s="92" t="s">
        <v>139</v>
      </c>
      <c r="B2" s="92"/>
      <c r="C2" s="92"/>
      <c r="D2" s="92"/>
      <c r="E2" s="92"/>
      <c r="F2" s="92"/>
      <c r="G2" s="92"/>
      <c r="H2" s="92"/>
      <c r="I2" s="92"/>
      <c r="J2" s="92"/>
      <c r="K2" s="1"/>
    </row>
    <row r="3" spans="1:11" ht="24" customHeight="1" x14ac:dyDescent="0.2">
      <c r="A3" s="94" t="s">
        <v>50</v>
      </c>
      <c r="B3" s="89" t="s">
        <v>140</v>
      </c>
      <c r="C3" s="89"/>
      <c r="D3" s="87"/>
      <c r="E3" s="89" t="s">
        <v>74</v>
      </c>
      <c r="F3" s="89"/>
      <c r="G3" s="87"/>
      <c r="H3" s="89" t="s">
        <v>141</v>
      </c>
      <c r="I3" s="89"/>
      <c r="J3" s="87"/>
      <c r="K3" s="88" t="s">
        <v>142</v>
      </c>
    </row>
    <row r="4" spans="1:11" ht="24" customHeight="1" x14ac:dyDescent="0.2">
      <c r="A4" s="95"/>
      <c r="B4" s="10" t="s">
        <v>78</v>
      </c>
      <c r="C4" s="10" t="s">
        <v>80</v>
      </c>
      <c r="D4" s="10" t="s">
        <v>55</v>
      </c>
      <c r="E4" s="10" t="s">
        <v>78</v>
      </c>
      <c r="F4" s="10" t="s">
        <v>80</v>
      </c>
      <c r="G4" s="10" t="s">
        <v>55</v>
      </c>
      <c r="H4" s="10" t="s">
        <v>78</v>
      </c>
      <c r="I4" s="10" t="s">
        <v>80</v>
      </c>
      <c r="J4" s="10" t="s">
        <v>55</v>
      </c>
      <c r="K4" s="89"/>
    </row>
    <row r="5" spans="1:11" ht="12" customHeight="1" x14ac:dyDescent="0.2">
      <c r="A5" s="1"/>
      <c r="B5" s="83" t="str">
        <f>REPT("-",113)&amp;" Number "&amp;REPT("-",119)</f>
        <v>----------------------------------------------------------------------------------------------------------------- Number -----------------------------------------------------------------------------------------------------------------------</v>
      </c>
      <c r="C5" s="83"/>
      <c r="D5" s="83"/>
      <c r="E5" s="83"/>
      <c r="F5" s="83"/>
      <c r="G5" s="83"/>
      <c r="H5" s="83"/>
      <c r="I5" s="83"/>
      <c r="J5" s="83"/>
      <c r="K5" s="83"/>
    </row>
    <row r="6" spans="1:11" ht="12" customHeight="1" x14ac:dyDescent="0.2">
      <c r="A6" s="3" t="s">
        <v>414</v>
      </c>
    </row>
    <row r="7" spans="1:11" ht="12" customHeight="1" x14ac:dyDescent="0.2">
      <c r="A7" s="2" t="str">
        <f>"Oct "&amp;RIGHT(A6,4)-1</f>
        <v>Oct 2023</v>
      </c>
      <c r="B7" s="11">
        <v>221160</v>
      </c>
      <c r="C7" s="11">
        <v>1484274</v>
      </c>
      <c r="D7" s="11">
        <v>1705434</v>
      </c>
      <c r="E7" s="11">
        <v>6593</v>
      </c>
      <c r="F7" s="11">
        <v>133569</v>
      </c>
      <c r="G7" s="11">
        <v>140162</v>
      </c>
      <c r="H7" s="11">
        <v>812</v>
      </c>
      <c r="I7" s="11">
        <v>32407</v>
      </c>
      <c r="J7" s="11">
        <v>33219</v>
      </c>
      <c r="K7" s="11">
        <v>1878815</v>
      </c>
    </row>
    <row r="8" spans="1:11" ht="12" customHeight="1" x14ac:dyDescent="0.2">
      <c r="A8" s="2" t="str">
        <f>"Nov "&amp;RIGHT(A6,4)-1</f>
        <v>Nov 2023</v>
      </c>
      <c r="B8" s="11">
        <v>197818</v>
      </c>
      <c r="C8" s="11">
        <v>1296129</v>
      </c>
      <c r="D8" s="11">
        <v>1493947</v>
      </c>
      <c r="E8" s="11">
        <v>7066</v>
      </c>
      <c r="F8" s="11">
        <v>100615</v>
      </c>
      <c r="G8" s="11">
        <v>107681</v>
      </c>
      <c r="H8" s="11">
        <v>345</v>
      </c>
      <c r="I8" s="11">
        <v>16950</v>
      </c>
      <c r="J8" s="11">
        <v>17295</v>
      </c>
      <c r="K8" s="11">
        <v>1618923</v>
      </c>
    </row>
    <row r="9" spans="1:11" ht="12" customHeight="1" x14ac:dyDescent="0.2">
      <c r="A9" s="2" t="str">
        <f>"Dec "&amp;RIGHT(A6,4)-1</f>
        <v>Dec 2023</v>
      </c>
      <c r="B9" s="11">
        <v>165606</v>
      </c>
      <c r="C9" s="11">
        <v>1031702</v>
      </c>
      <c r="D9" s="11">
        <v>1197308</v>
      </c>
      <c r="E9" s="11">
        <v>7162</v>
      </c>
      <c r="F9" s="11">
        <v>82557</v>
      </c>
      <c r="G9" s="11">
        <v>89719</v>
      </c>
      <c r="H9" s="11">
        <v>803</v>
      </c>
      <c r="I9" s="11">
        <v>8182</v>
      </c>
      <c r="J9" s="11">
        <v>8985</v>
      </c>
      <c r="K9" s="11">
        <v>1296012</v>
      </c>
    </row>
    <row r="10" spans="1:11" ht="12" customHeight="1" x14ac:dyDescent="0.2">
      <c r="A10" s="2" t="str">
        <f>"Jan "&amp;RIGHT(A6,4)</f>
        <v>Jan 2024</v>
      </c>
      <c r="B10" s="11">
        <v>179694</v>
      </c>
      <c r="C10" s="11">
        <v>1266671</v>
      </c>
      <c r="D10" s="11">
        <v>1446365</v>
      </c>
      <c r="E10" s="11">
        <v>2113</v>
      </c>
      <c r="F10" s="11">
        <v>124323</v>
      </c>
      <c r="G10" s="11">
        <v>126436</v>
      </c>
      <c r="H10" s="11">
        <v>300</v>
      </c>
      <c r="I10" s="11">
        <v>21719</v>
      </c>
      <c r="J10" s="11">
        <v>22019</v>
      </c>
      <c r="K10" s="11">
        <v>1594820</v>
      </c>
    </row>
    <row r="11" spans="1:11" ht="12" customHeight="1" x14ac:dyDescent="0.2">
      <c r="A11" s="2" t="str">
        <f>"Feb "&amp;RIGHT(A6,4)</f>
        <v>Feb 2024</v>
      </c>
      <c r="B11" s="11">
        <v>211065</v>
      </c>
      <c r="C11" s="11">
        <v>1374459</v>
      </c>
      <c r="D11" s="11">
        <v>1585524</v>
      </c>
      <c r="E11" s="11">
        <v>7399</v>
      </c>
      <c r="F11" s="11">
        <v>118845</v>
      </c>
      <c r="G11" s="11">
        <v>126244</v>
      </c>
      <c r="H11" s="11">
        <v>190</v>
      </c>
      <c r="I11" s="11">
        <v>18448</v>
      </c>
      <c r="J11" s="11">
        <v>18638</v>
      </c>
      <c r="K11" s="11">
        <v>1730406</v>
      </c>
    </row>
    <row r="12" spans="1:11" ht="12" customHeight="1" x14ac:dyDescent="0.2">
      <c r="A12" s="2" t="str">
        <f>"Mar "&amp;RIGHT(A6,4)</f>
        <v>Mar 2024</v>
      </c>
      <c r="B12" s="11">
        <v>180325</v>
      </c>
      <c r="C12" s="11">
        <v>1173143</v>
      </c>
      <c r="D12" s="11">
        <v>1353468</v>
      </c>
      <c r="E12" s="11">
        <v>7158</v>
      </c>
      <c r="F12" s="11">
        <v>104773</v>
      </c>
      <c r="G12" s="11">
        <v>111931</v>
      </c>
      <c r="H12" s="11">
        <v>0</v>
      </c>
      <c r="I12" s="11">
        <v>17777</v>
      </c>
      <c r="J12" s="11">
        <v>17777</v>
      </c>
      <c r="K12" s="11">
        <v>1483176</v>
      </c>
    </row>
    <row r="13" spans="1:11" ht="12" customHeight="1" x14ac:dyDescent="0.2">
      <c r="A13" s="2" t="str">
        <f>"Apr "&amp;RIGHT(A6,4)</f>
        <v>Apr 2024</v>
      </c>
      <c r="B13" s="11">
        <v>224578</v>
      </c>
      <c r="C13" s="11">
        <v>1393960</v>
      </c>
      <c r="D13" s="11">
        <v>1618538</v>
      </c>
      <c r="E13" s="11">
        <v>6771</v>
      </c>
      <c r="F13" s="11">
        <v>128126</v>
      </c>
      <c r="G13" s="11">
        <v>134897</v>
      </c>
      <c r="H13" s="11">
        <v>534</v>
      </c>
      <c r="I13" s="11">
        <v>22672</v>
      </c>
      <c r="J13" s="11">
        <v>23206</v>
      </c>
      <c r="K13" s="11">
        <v>1776641</v>
      </c>
    </row>
    <row r="14" spans="1:11" ht="12" customHeight="1" x14ac:dyDescent="0.2">
      <c r="A14" s="2" t="str">
        <f>"May "&amp;RIGHT(A6,4)</f>
        <v>May 2024</v>
      </c>
      <c r="B14" s="11">
        <v>210709</v>
      </c>
      <c r="C14" s="11">
        <v>1328913</v>
      </c>
      <c r="D14" s="11">
        <v>1539622</v>
      </c>
      <c r="E14" s="11">
        <v>8066</v>
      </c>
      <c r="F14" s="11">
        <v>131001</v>
      </c>
      <c r="G14" s="11">
        <v>139067</v>
      </c>
      <c r="H14" s="11">
        <v>218</v>
      </c>
      <c r="I14" s="11">
        <v>35188</v>
      </c>
      <c r="J14" s="11">
        <v>35406</v>
      </c>
      <c r="K14" s="11">
        <v>1714095</v>
      </c>
    </row>
    <row r="15" spans="1:11" ht="12" customHeight="1" x14ac:dyDescent="0.2">
      <c r="A15" s="2" t="str">
        <f>"Jun "&amp;RIGHT(A6,4)</f>
        <v>Jun 2024</v>
      </c>
      <c r="B15" s="11">
        <v>28256</v>
      </c>
      <c r="C15" s="11">
        <v>173100</v>
      </c>
      <c r="D15" s="11">
        <v>201356</v>
      </c>
      <c r="E15" s="11">
        <v>1384</v>
      </c>
      <c r="F15" s="11">
        <v>96904</v>
      </c>
      <c r="G15" s="11">
        <v>98288</v>
      </c>
      <c r="H15" s="11">
        <v>14757</v>
      </c>
      <c r="I15" s="11">
        <v>486226</v>
      </c>
      <c r="J15" s="11">
        <v>500983</v>
      </c>
      <c r="K15" s="11">
        <v>800627</v>
      </c>
    </row>
    <row r="16" spans="1:11" ht="12" customHeight="1" x14ac:dyDescent="0.2">
      <c r="A16" s="2" t="str">
        <f>"Jul "&amp;RIGHT(A6,4)</f>
        <v>Jul 2024</v>
      </c>
      <c r="B16" s="11">
        <v>9684</v>
      </c>
      <c r="C16" s="11">
        <v>86103</v>
      </c>
      <c r="D16" s="11">
        <v>95787</v>
      </c>
      <c r="E16" s="11">
        <v>8119</v>
      </c>
      <c r="F16" s="11">
        <v>120022</v>
      </c>
      <c r="G16" s="11">
        <v>128141</v>
      </c>
      <c r="H16" s="11">
        <v>98138</v>
      </c>
      <c r="I16" s="11">
        <v>859400</v>
      </c>
      <c r="J16" s="11">
        <v>957538</v>
      </c>
      <c r="K16" s="11">
        <v>1181466</v>
      </c>
    </row>
    <row r="17" spans="1:11" ht="12" customHeight="1" x14ac:dyDescent="0.2">
      <c r="A17" s="2" t="str">
        <f>"Aug "&amp;RIGHT(A6,4)</f>
        <v>Aug 2024</v>
      </c>
      <c r="B17" s="11">
        <v>85881</v>
      </c>
      <c r="C17" s="11">
        <v>423066</v>
      </c>
      <c r="D17" s="11">
        <v>508947</v>
      </c>
      <c r="E17" s="11">
        <v>8261</v>
      </c>
      <c r="F17" s="11">
        <v>74848</v>
      </c>
      <c r="G17" s="11">
        <v>83109</v>
      </c>
      <c r="H17" s="11">
        <v>14913</v>
      </c>
      <c r="I17" s="11">
        <v>266365</v>
      </c>
      <c r="J17" s="11">
        <v>281278</v>
      </c>
      <c r="K17" s="11">
        <v>873334</v>
      </c>
    </row>
    <row r="18" spans="1:11" ht="12" customHeight="1" x14ac:dyDescent="0.2">
      <c r="A18" s="2" t="str">
        <f>"Sep "&amp;RIGHT(A6,4)</f>
        <v>Sep 2024</v>
      </c>
      <c r="B18" s="11">
        <v>208177</v>
      </c>
      <c r="C18" s="11">
        <v>1332892</v>
      </c>
      <c r="D18" s="11">
        <v>1541069</v>
      </c>
      <c r="E18" s="11">
        <v>5420</v>
      </c>
      <c r="F18" s="11">
        <v>108083</v>
      </c>
      <c r="G18" s="11">
        <v>113503</v>
      </c>
      <c r="H18" s="11">
        <v>220</v>
      </c>
      <c r="I18" s="11">
        <v>17728</v>
      </c>
      <c r="J18" s="11">
        <v>17948</v>
      </c>
      <c r="K18" s="11">
        <v>1672520</v>
      </c>
    </row>
    <row r="19" spans="1:11" ht="12" customHeight="1" x14ac:dyDescent="0.2">
      <c r="A19" s="12" t="s">
        <v>55</v>
      </c>
      <c r="B19" s="13">
        <v>1922953</v>
      </c>
      <c r="C19" s="13">
        <v>12364412</v>
      </c>
      <c r="D19" s="13">
        <v>14287365</v>
      </c>
      <c r="E19" s="13">
        <v>75512</v>
      </c>
      <c r="F19" s="13">
        <v>1323666</v>
      </c>
      <c r="G19" s="13">
        <v>1399178</v>
      </c>
      <c r="H19" s="13">
        <v>131230</v>
      </c>
      <c r="I19" s="13">
        <v>1803062</v>
      </c>
      <c r="J19" s="13">
        <v>1934292</v>
      </c>
      <c r="K19" s="13">
        <v>17620835</v>
      </c>
    </row>
    <row r="20" spans="1:11" ht="12" customHeight="1" x14ac:dyDescent="0.2">
      <c r="A20" s="14" t="s">
        <v>415</v>
      </c>
      <c r="B20" s="15">
        <v>1619211</v>
      </c>
      <c r="C20" s="15">
        <v>10522351</v>
      </c>
      <c r="D20" s="15">
        <v>12141562</v>
      </c>
      <c r="E20" s="15">
        <v>53712</v>
      </c>
      <c r="F20" s="15">
        <v>1020713</v>
      </c>
      <c r="G20" s="15">
        <v>1074425</v>
      </c>
      <c r="H20" s="15">
        <v>17959</v>
      </c>
      <c r="I20" s="15">
        <v>659569</v>
      </c>
      <c r="J20" s="15">
        <v>677528</v>
      </c>
      <c r="K20" s="15">
        <v>13893515</v>
      </c>
    </row>
    <row r="21" spans="1:11" ht="12" customHeight="1" x14ac:dyDescent="0.2">
      <c r="A21" s="3" t="str">
        <f>"FY "&amp;RIGHT(A6,4)+1</f>
        <v>FY 2025</v>
      </c>
    </row>
    <row r="22" spans="1:11" ht="12" customHeight="1" x14ac:dyDescent="0.2">
      <c r="A22" s="2" t="str">
        <f>"Oct "&amp;RIGHT(A6,4)</f>
        <v>Oct 2024</v>
      </c>
      <c r="B22" s="11">
        <v>208486</v>
      </c>
      <c r="C22" s="11">
        <v>1412705</v>
      </c>
      <c r="D22" s="11">
        <v>1621191</v>
      </c>
      <c r="E22" s="11">
        <v>7888</v>
      </c>
      <c r="F22" s="11">
        <v>114628</v>
      </c>
      <c r="G22" s="11">
        <v>122516</v>
      </c>
      <c r="H22" s="11">
        <v>0</v>
      </c>
      <c r="I22" s="11">
        <v>23963</v>
      </c>
      <c r="J22" s="11">
        <v>23963</v>
      </c>
      <c r="K22" s="11">
        <v>1767670</v>
      </c>
    </row>
    <row r="23" spans="1:11" ht="12" customHeight="1" x14ac:dyDescent="0.2">
      <c r="A23" s="2" t="str">
        <f>"Nov "&amp;RIGHT(A6,4)</f>
        <v>Nov 2024</v>
      </c>
      <c r="B23" s="11">
        <v>171656</v>
      </c>
      <c r="C23" s="11">
        <v>1110892</v>
      </c>
      <c r="D23" s="11">
        <v>1282548</v>
      </c>
      <c r="E23" s="11">
        <v>5652</v>
      </c>
      <c r="F23" s="11">
        <v>94493</v>
      </c>
      <c r="G23" s="11">
        <v>100145</v>
      </c>
      <c r="H23" s="11">
        <v>0</v>
      </c>
      <c r="I23" s="11">
        <v>14966</v>
      </c>
      <c r="J23" s="11">
        <v>14966</v>
      </c>
      <c r="K23" s="11">
        <v>1397659</v>
      </c>
    </row>
    <row r="24" spans="1:11" ht="12" customHeight="1" x14ac:dyDescent="0.2">
      <c r="A24" s="2" t="str">
        <f>"Dec "&amp;RIGHT(A6,4)</f>
        <v>Dec 2024</v>
      </c>
      <c r="B24" s="11">
        <v>153429</v>
      </c>
      <c r="C24" s="11">
        <v>983434</v>
      </c>
      <c r="D24" s="11">
        <v>1136863</v>
      </c>
      <c r="E24" s="11">
        <v>3392</v>
      </c>
      <c r="F24" s="11">
        <v>84770</v>
      </c>
      <c r="G24" s="11">
        <v>88162</v>
      </c>
      <c r="H24" s="11">
        <v>1557</v>
      </c>
      <c r="I24" s="11">
        <v>8527</v>
      </c>
      <c r="J24" s="11">
        <v>10084</v>
      </c>
      <c r="K24" s="11">
        <v>1235109</v>
      </c>
    </row>
    <row r="25" spans="1:11" ht="12" customHeight="1" x14ac:dyDescent="0.2">
      <c r="A25" s="2" t="str">
        <f>"Jan "&amp;RIGHT(A6,4)+1</f>
        <v>Jan 2025</v>
      </c>
      <c r="B25" s="11">
        <v>185799</v>
      </c>
      <c r="C25" s="11">
        <v>1203953</v>
      </c>
      <c r="D25" s="11">
        <v>1389752</v>
      </c>
      <c r="E25" s="11">
        <v>7688</v>
      </c>
      <c r="F25" s="11">
        <v>103430</v>
      </c>
      <c r="G25" s="11">
        <v>111118</v>
      </c>
      <c r="H25" s="11">
        <v>1390</v>
      </c>
      <c r="I25" s="11">
        <v>20416</v>
      </c>
      <c r="J25" s="11">
        <v>21806</v>
      </c>
      <c r="K25" s="11">
        <v>1522676</v>
      </c>
    </row>
    <row r="26" spans="1:11" ht="12" customHeight="1" x14ac:dyDescent="0.2">
      <c r="A26" s="2" t="str">
        <f>"Feb "&amp;RIGHT(A6,4)+1</f>
        <v>Feb 2025</v>
      </c>
      <c r="B26" s="11">
        <v>174096</v>
      </c>
      <c r="C26" s="11">
        <v>1141865</v>
      </c>
      <c r="D26" s="11">
        <v>1315961</v>
      </c>
      <c r="E26" s="11">
        <v>7011</v>
      </c>
      <c r="F26" s="11">
        <v>92302</v>
      </c>
      <c r="G26" s="11">
        <v>99313</v>
      </c>
      <c r="H26" s="11">
        <v>0</v>
      </c>
      <c r="I26" s="11">
        <v>20523</v>
      </c>
      <c r="J26" s="11">
        <v>20523</v>
      </c>
      <c r="K26" s="11">
        <v>1435797</v>
      </c>
    </row>
    <row r="27" spans="1:11" ht="12" customHeight="1" x14ac:dyDescent="0.2">
      <c r="A27" s="2" t="str">
        <f>"Mar "&amp;RIGHT(A6,4)+1</f>
        <v>Mar 2025</v>
      </c>
      <c r="B27" s="11">
        <v>161828</v>
      </c>
      <c r="C27" s="11">
        <v>1139807</v>
      </c>
      <c r="D27" s="11">
        <v>1301635</v>
      </c>
      <c r="E27" s="11">
        <v>7048</v>
      </c>
      <c r="F27" s="11">
        <v>84406</v>
      </c>
      <c r="G27" s="11">
        <v>91454</v>
      </c>
      <c r="H27" s="11">
        <v>766</v>
      </c>
      <c r="I27" s="11">
        <v>17916</v>
      </c>
      <c r="J27" s="11">
        <v>18682</v>
      </c>
      <c r="K27" s="11">
        <v>1411771</v>
      </c>
    </row>
    <row r="28" spans="1:11" ht="12" customHeight="1" x14ac:dyDescent="0.2">
      <c r="A28" s="2" t="str">
        <f>"Apr "&amp;RIGHT(A6,4)+1</f>
        <v>Apr 2025</v>
      </c>
      <c r="B28" s="11">
        <v>197491</v>
      </c>
      <c r="C28" s="11">
        <v>1220350</v>
      </c>
      <c r="D28" s="11">
        <v>1417841</v>
      </c>
      <c r="E28" s="11">
        <v>8596</v>
      </c>
      <c r="F28" s="11">
        <v>83830</v>
      </c>
      <c r="G28" s="11">
        <v>92426</v>
      </c>
      <c r="H28" s="11">
        <v>441</v>
      </c>
      <c r="I28" s="11">
        <v>18603</v>
      </c>
      <c r="J28" s="11">
        <v>19044</v>
      </c>
      <c r="K28" s="11">
        <v>1529311</v>
      </c>
    </row>
    <row r="29" spans="1:11" ht="12" customHeight="1" x14ac:dyDescent="0.2">
      <c r="A29" s="2" t="str">
        <f>"May "&amp;RIGHT(A6,4)+1</f>
        <v>May 2025</v>
      </c>
      <c r="B29" s="11">
        <v>186137</v>
      </c>
      <c r="C29" s="11">
        <v>1172535</v>
      </c>
      <c r="D29" s="11">
        <v>1358672</v>
      </c>
      <c r="E29" s="11">
        <v>7232</v>
      </c>
      <c r="F29" s="11">
        <v>84533</v>
      </c>
      <c r="G29" s="11">
        <v>91765</v>
      </c>
      <c r="H29" s="11">
        <v>320</v>
      </c>
      <c r="I29" s="11">
        <v>36600</v>
      </c>
      <c r="J29" s="11">
        <v>36920</v>
      </c>
      <c r="K29" s="11">
        <v>1487357</v>
      </c>
    </row>
    <row r="30" spans="1:11" ht="12" customHeight="1" x14ac:dyDescent="0.2">
      <c r="A30" s="2" t="str">
        <f>"Jun "&amp;RIGHT(A6,4)+1</f>
        <v>Jun 2025</v>
      </c>
      <c r="B30" s="11">
        <v>25568</v>
      </c>
      <c r="C30" s="11">
        <v>217367</v>
      </c>
      <c r="D30" s="11">
        <v>242935</v>
      </c>
      <c r="E30" s="11">
        <v>8648</v>
      </c>
      <c r="F30" s="11">
        <v>97309</v>
      </c>
      <c r="G30" s="11">
        <v>105957</v>
      </c>
      <c r="H30" s="11">
        <v>12703</v>
      </c>
      <c r="I30" s="11">
        <v>416057</v>
      </c>
      <c r="J30" s="11">
        <v>428760</v>
      </c>
      <c r="K30" s="11">
        <v>777652</v>
      </c>
    </row>
    <row r="31" spans="1:11" ht="12" customHeight="1" x14ac:dyDescent="0.2">
      <c r="A31" s="2" t="str">
        <f>"Jul "&amp;RIGHT(A6,4)+1</f>
        <v>Jul 2025</v>
      </c>
      <c r="B31" s="11" t="s">
        <v>413</v>
      </c>
      <c r="C31" s="11" t="s">
        <v>413</v>
      </c>
      <c r="D31" s="11" t="s">
        <v>413</v>
      </c>
      <c r="E31" s="11" t="s">
        <v>413</v>
      </c>
      <c r="F31" s="11" t="s">
        <v>413</v>
      </c>
      <c r="G31" s="11" t="s">
        <v>413</v>
      </c>
      <c r="H31" s="11" t="s">
        <v>413</v>
      </c>
      <c r="I31" s="11" t="s">
        <v>413</v>
      </c>
      <c r="J31" s="11" t="s">
        <v>413</v>
      </c>
      <c r="K31" s="11" t="s">
        <v>413</v>
      </c>
    </row>
    <row r="32" spans="1:11" ht="12" customHeight="1" x14ac:dyDescent="0.2">
      <c r="A32" s="2" t="str">
        <f>"Aug "&amp;RIGHT(A6,4)+1</f>
        <v>Aug 2025</v>
      </c>
      <c r="B32" s="11" t="s">
        <v>413</v>
      </c>
      <c r="C32" s="11" t="s">
        <v>413</v>
      </c>
      <c r="D32" s="11" t="s">
        <v>413</v>
      </c>
      <c r="E32" s="11" t="s">
        <v>413</v>
      </c>
      <c r="F32" s="11" t="s">
        <v>413</v>
      </c>
      <c r="G32" s="11" t="s">
        <v>413</v>
      </c>
      <c r="H32" s="11" t="s">
        <v>413</v>
      </c>
      <c r="I32" s="11" t="s">
        <v>413</v>
      </c>
      <c r="J32" s="11" t="s">
        <v>413</v>
      </c>
      <c r="K32" s="11" t="s">
        <v>413</v>
      </c>
    </row>
    <row r="33" spans="1:11" ht="12" customHeight="1" x14ac:dyDescent="0.2">
      <c r="A33" s="2" t="str">
        <f>"Sep "&amp;RIGHT(A6,4)+1</f>
        <v>Sep 2025</v>
      </c>
      <c r="B33" s="11" t="s">
        <v>413</v>
      </c>
      <c r="C33" s="11" t="s">
        <v>413</v>
      </c>
      <c r="D33" s="11" t="s">
        <v>413</v>
      </c>
      <c r="E33" s="11" t="s">
        <v>413</v>
      </c>
      <c r="F33" s="11" t="s">
        <v>413</v>
      </c>
      <c r="G33" s="11" t="s">
        <v>413</v>
      </c>
      <c r="H33" s="11" t="s">
        <v>413</v>
      </c>
      <c r="I33" s="11" t="s">
        <v>413</v>
      </c>
      <c r="J33" s="11" t="s">
        <v>413</v>
      </c>
      <c r="K33" s="11" t="s">
        <v>413</v>
      </c>
    </row>
    <row r="34" spans="1:11" ht="12" customHeight="1" x14ac:dyDescent="0.2">
      <c r="A34" s="12" t="s">
        <v>55</v>
      </c>
      <c r="B34" s="13">
        <v>1464490</v>
      </c>
      <c r="C34" s="13">
        <v>9602908</v>
      </c>
      <c r="D34" s="13">
        <v>11067398</v>
      </c>
      <c r="E34" s="13">
        <v>63155</v>
      </c>
      <c r="F34" s="13">
        <v>839701</v>
      </c>
      <c r="G34" s="13">
        <v>902856</v>
      </c>
      <c r="H34" s="13">
        <v>17177</v>
      </c>
      <c r="I34" s="13">
        <v>577571</v>
      </c>
      <c r="J34" s="13">
        <v>594748</v>
      </c>
      <c r="K34" s="13">
        <v>12565002</v>
      </c>
    </row>
    <row r="35" spans="1:11" ht="12" customHeight="1" x14ac:dyDescent="0.2">
      <c r="A35" s="14" t="str">
        <f>"Total "&amp;MID(A20,7,LEN(A20)-13)&amp;" Months"</f>
        <v>Total 9 Months</v>
      </c>
      <c r="B35" s="15">
        <v>1464490</v>
      </c>
      <c r="C35" s="15">
        <v>9602908</v>
      </c>
      <c r="D35" s="15">
        <v>11067398</v>
      </c>
      <c r="E35" s="15">
        <v>63155</v>
      </c>
      <c r="F35" s="15">
        <v>839701</v>
      </c>
      <c r="G35" s="15">
        <v>902856</v>
      </c>
      <c r="H35" s="15">
        <v>17177</v>
      </c>
      <c r="I35" s="15">
        <v>577571</v>
      </c>
      <c r="J35" s="15">
        <v>594748</v>
      </c>
      <c r="K35" s="15">
        <v>12565002</v>
      </c>
    </row>
    <row r="36" spans="1:11" ht="12" customHeight="1" x14ac:dyDescent="0.2">
      <c r="A36" s="83"/>
      <c r="B36" s="83"/>
      <c r="C36" s="83"/>
      <c r="D36" s="83"/>
      <c r="E36" s="83"/>
      <c r="F36" s="83"/>
      <c r="G36" s="83"/>
      <c r="H36" s="83"/>
    </row>
    <row r="37" spans="1:11" ht="69.95" customHeight="1" x14ac:dyDescent="0.2"/>
  </sheetData>
  <mergeCells count="9">
    <mergeCell ref="K3:K4"/>
    <mergeCell ref="B5:K5"/>
    <mergeCell ref="A36:H36"/>
    <mergeCell ref="A1:J1"/>
    <mergeCell ref="A2:J2"/>
    <mergeCell ref="A3:A4"/>
    <mergeCell ref="B3:D3"/>
    <mergeCell ref="E3:G3"/>
    <mergeCell ref="H3:J3"/>
  </mergeCells>
  <phoneticPr fontId="0" type="noConversion"/>
  <pageMargins left="0.75" right="0.5" top="0.75" bottom="0.5" header="0.5" footer="0.25"/>
  <pageSetup orientation="landscape"/>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pageSetUpPr fitToPage="1"/>
  </sheetPr>
  <dimension ref="A1:I37"/>
  <sheetViews>
    <sheetView showGridLines="0" workbookViewId="0">
      <selection sqref="A1:H1"/>
    </sheetView>
  </sheetViews>
  <sheetFormatPr defaultRowHeight="12.75" x14ac:dyDescent="0.2"/>
  <cols>
    <col min="1" max="9" width="11.42578125" customWidth="1"/>
  </cols>
  <sheetData>
    <row r="1" spans="1:9" ht="12" customHeight="1" x14ac:dyDescent="0.2">
      <c r="A1" s="90" t="s">
        <v>435</v>
      </c>
      <c r="B1" s="90"/>
      <c r="C1" s="90"/>
      <c r="D1" s="90"/>
      <c r="E1" s="90"/>
      <c r="F1" s="90"/>
      <c r="G1" s="90"/>
      <c r="H1" s="90"/>
      <c r="I1" s="134">
        <v>45912</v>
      </c>
    </row>
    <row r="2" spans="1:9" ht="12" customHeight="1" x14ac:dyDescent="0.2">
      <c r="A2" s="92" t="s">
        <v>143</v>
      </c>
      <c r="B2" s="92"/>
      <c r="C2" s="92"/>
      <c r="D2" s="92"/>
      <c r="E2" s="92"/>
      <c r="F2" s="92"/>
      <c r="G2" s="92"/>
      <c r="H2" s="92"/>
      <c r="I2" s="1"/>
    </row>
    <row r="3" spans="1:9" ht="24" customHeight="1" x14ac:dyDescent="0.2">
      <c r="A3" s="94" t="s">
        <v>50</v>
      </c>
      <c r="B3" s="89" t="s">
        <v>144</v>
      </c>
      <c r="C3" s="89"/>
      <c r="D3" s="87"/>
      <c r="E3" s="89" t="s">
        <v>145</v>
      </c>
      <c r="F3" s="89"/>
      <c r="G3" s="87"/>
      <c r="H3" s="89" t="s">
        <v>146</v>
      </c>
      <c r="I3" s="89"/>
    </row>
    <row r="4" spans="1:9" ht="24" customHeight="1" x14ac:dyDescent="0.2">
      <c r="A4" s="95"/>
      <c r="B4" s="10" t="s">
        <v>78</v>
      </c>
      <c r="C4" s="10" t="s">
        <v>80</v>
      </c>
      <c r="D4" s="10" t="s">
        <v>55</v>
      </c>
      <c r="E4" s="10" t="s">
        <v>223</v>
      </c>
      <c r="F4" s="10" t="s">
        <v>80</v>
      </c>
      <c r="G4" s="10" t="s">
        <v>224</v>
      </c>
      <c r="H4" s="10" t="s">
        <v>225</v>
      </c>
      <c r="I4" s="9" t="s">
        <v>80</v>
      </c>
    </row>
    <row r="5" spans="1:9" ht="12" customHeight="1" x14ac:dyDescent="0.2">
      <c r="A5" s="1"/>
      <c r="B5" s="83" t="str">
        <f>REPT("-",29)&amp;" Number "&amp;REPT("-",28)&amp;"   "&amp;REPT("-",30)&amp;" Dollars "&amp;REPT("-",28)&amp;"   "&amp;REPT("-",19)&amp;" Cents "&amp;REPT("-",21)</f>
        <v>----------------------------- Number ----------------------------   ------------------------------ Dollars ----------------------------   ------------------- Cents ---------------------</v>
      </c>
      <c r="C5" s="83"/>
      <c r="D5" s="83"/>
      <c r="E5" s="83"/>
      <c r="F5" s="83"/>
      <c r="G5" s="83"/>
      <c r="H5" s="83"/>
      <c r="I5" s="83"/>
    </row>
    <row r="6" spans="1:9" ht="12" customHeight="1" x14ac:dyDescent="0.2">
      <c r="A6" s="3" t="s">
        <v>414</v>
      </c>
    </row>
    <row r="7" spans="1:9" ht="12" customHeight="1" x14ac:dyDescent="0.2">
      <c r="A7" s="2" t="str">
        <f>"Oct "&amp;RIGHT(A6,4)-1</f>
        <v>Oct 2023</v>
      </c>
      <c r="B7" s="11">
        <v>228565</v>
      </c>
      <c r="C7" s="11">
        <v>1650250</v>
      </c>
      <c r="D7" s="11">
        <v>1878815</v>
      </c>
      <c r="E7" s="11">
        <v>62283.962500000001</v>
      </c>
      <c r="F7" s="11">
        <v>433190.625</v>
      </c>
      <c r="G7" s="11">
        <v>495474.58750000002</v>
      </c>
      <c r="H7" s="16">
        <v>27.25</v>
      </c>
      <c r="I7" s="16">
        <v>26.25</v>
      </c>
    </row>
    <row r="8" spans="1:9" ht="12" customHeight="1" x14ac:dyDescent="0.2">
      <c r="A8" s="2" t="str">
        <f>"Nov "&amp;RIGHT(A6,4)-1</f>
        <v>Nov 2023</v>
      </c>
      <c r="B8" s="11">
        <v>205229</v>
      </c>
      <c r="C8" s="11">
        <v>1413694</v>
      </c>
      <c r="D8" s="11">
        <v>1618923</v>
      </c>
      <c r="E8" s="11">
        <v>55924.902499999997</v>
      </c>
      <c r="F8" s="11">
        <v>371094.67499999999</v>
      </c>
      <c r="G8" s="11">
        <v>427019.57750000001</v>
      </c>
      <c r="H8" s="16">
        <v>27.25</v>
      </c>
      <c r="I8" s="16">
        <v>26.25</v>
      </c>
    </row>
    <row r="9" spans="1:9" ht="12" customHeight="1" x14ac:dyDescent="0.2">
      <c r="A9" s="2" t="str">
        <f>"Dec "&amp;RIGHT(A6,4)-1</f>
        <v>Dec 2023</v>
      </c>
      <c r="B9" s="11">
        <v>173571</v>
      </c>
      <c r="C9" s="11">
        <v>1122441</v>
      </c>
      <c r="D9" s="11">
        <v>1296012</v>
      </c>
      <c r="E9" s="11">
        <v>47298.097500000003</v>
      </c>
      <c r="F9" s="11">
        <v>294640.76250000001</v>
      </c>
      <c r="G9" s="11">
        <v>341938.86</v>
      </c>
      <c r="H9" s="16">
        <v>27.25</v>
      </c>
      <c r="I9" s="16">
        <v>26.25</v>
      </c>
    </row>
    <row r="10" spans="1:9" ht="12" customHeight="1" x14ac:dyDescent="0.2">
      <c r="A10" s="2" t="str">
        <f>"Jan "&amp;RIGHT(A6,4)</f>
        <v>Jan 2024</v>
      </c>
      <c r="B10" s="11">
        <v>182107</v>
      </c>
      <c r="C10" s="11">
        <v>1412713</v>
      </c>
      <c r="D10" s="11">
        <v>1594820</v>
      </c>
      <c r="E10" s="11">
        <v>49624.157500000001</v>
      </c>
      <c r="F10" s="11">
        <v>370837.16249999998</v>
      </c>
      <c r="G10" s="11">
        <v>420461.32</v>
      </c>
      <c r="H10" s="16">
        <v>27.25</v>
      </c>
      <c r="I10" s="16">
        <v>26.25</v>
      </c>
    </row>
    <row r="11" spans="1:9" ht="12" customHeight="1" x14ac:dyDescent="0.2">
      <c r="A11" s="2" t="str">
        <f>"Feb "&amp;RIGHT(A6,4)</f>
        <v>Feb 2024</v>
      </c>
      <c r="B11" s="11">
        <v>218654</v>
      </c>
      <c r="C11" s="11">
        <v>1511752</v>
      </c>
      <c r="D11" s="11">
        <v>1730406</v>
      </c>
      <c r="E11" s="11">
        <v>59583.214999999997</v>
      </c>
      <c r="F11" s="11">
        <v>396834.9</v>
      </c>
      <c r="G11" s="11">
        <v>456418.11499999999</v>
      </c>
      <c r="H11" s="16">
        <v>27.25</v>
      </c>
      <c r="I11" s="16">
        <v>26.25</v>
      </c>
    </row>
    <row r="12" spans="1:9" ht="12" customHeight="1" x14ac:dyDescent="0.2">
      <c r="A12" s="2" t="str">
        <f>"Mar "&amp;RIGHT(A6,4)</f>
        <v>Mar 2024</v>
      </c>
      <c r="B12" s="11">
        <v>187483</v>
      </c>
      <c r="C12" s="11">
        <v>1295693</v>
      </c>
      <c r="D12" s="11">
        <v>1483176</v>
      </c>
      <c r="E12" s="11">
        <v>51089.1175</v>
      </c>
      <c r="F12" s="11">
        <v>340119.41249999998</v>
      </c>
      <c r="G12" s="11">
        <v>391208.53</v>
      </c>
      <c r="H12" s="16">
        <v>27.25</v>
      </c>
      <c r="I12" s="16">
        <v>26.25</v>
      </c>
    </row>
    <row r="13" spans="1:9" ht="12" customHeight="1" x14ac:dyDescent="0.2">
      <c r="A13" s="2" t="str">
        <f>"Apr "&amp;RIGHT(A6,4)</f>
        <v>Apr 2024</v>
      </c>
      <c r="B13" s="11">
        <v>231883</v>
      </c>
      <c r="C13" s="11">
        <v>1544758</v>
      </c>
      <c r="D13" s="11">
        <v>1776641</v>
      </c>
      <c r="E13" s="11">
        <v>63188.1175</v>
      </c>
      <c r="F13" s="11">
        <v>405498.97499999998</v>
      </c>
      <c r="G13" s="11">
        <v>468687.09250000003</v>
      </c>
      <c r="H13" s="16">
        <v>27.25</v>
      </c>
      <c r="I13" s="16">
        <v>26.25</v>
      </c>
    </row>
    <row r="14" spans="1:9" ht="12" customHeight="1" x14ac:dyDescent="0.2">
      <c r="A14" s="2" t="str">
        <f>"May "&amp;RIGHT(A6,4)</f>
        <v>May 2024</v>
      </c>
      <c r="B14" s="11">
        <v>218993</v>
      </c>
      <c r="C14" s="11">
        <v>1495102</v>
      </c>
      <c r="D14" s="11">
        <v>1714095</v>
      </c>
      <c r="E14" s="11">
        <v>59675.592499999999</v>
      </c>
      <c r="F14" s="11">
        <v>392464.27500000002</v>
      </c>
      <c r="G14" s="11">
        <v>452139.86749999999</v>
      </c>
      <c r="H14" s="16">
        <v>27.25</v>
      </c>
      <c r="I14" s="16">
        <v>26.25</v>
      </c>
    </row>
    <row r="15" spans="1:9" ht="12" customHeight="1" x14ac:dyDescent="0.2">
      <c r="A15" s="2" t="str">
        <f>"Jun "&amp;RIGHT(A6,4)</f>
        <v>Jun 2024</v>
      </c>
      <c r="B15" s="11">
        <v>44397</v>
      </c>
      <c r="C15" s="11">
        <v>756230</v>
      </c>
      <c r="D15" s="11">
        <v>800627</v>
      </c>
      <c r="E15" s="11">
        <v>12098.182500000001</v>
      </c>
      <c r="F15" s="11">
        <v>198510.375</v>
      </c>
      <c r="G15" s="11">
        <v>210608.5575</v>
      </c>
      <c r="H15" s="16">
        <v>27.25</v>
      </c>
      <c r="I15" s="16">
        <v>26.25</v>
      </c>
    </row>
    <row r="16" spans="1:9" ht="12" customHeight="1" x14ac:dyDescent="0.2">
      <c r="A16" s="2" t="str">
        <f>"Jul "&amp;RIGHT(A6,4)</f>
        <v>Jul 2024</v>
      </c>
      <c r="B16" s="11">
        <v>115941</v>
      </c>
      <c r="C16" s="11">
        <v>1065525</v>
      </c>
      <c r="D16" s="11">
        <v>1181466</v>
      </c>
      <c r="E16" s="11">
        <v>32463.48</v>
      </c>
      <c r="F16" s="11">
        <v>287691.75</v>
      </c>
      <c r="G16" s="11">
        <v>320155.23</v>
      </c>
      <c r="H16" s="16">
        <v>28</v>
      </c>
      <c r="I16" s="16">
        <v>27</v>
      </c>
    </row>
    <row r="17" spans="1:9" ht="12" customHeight="1" x14ac:dyDescent="0.2">
      <c r="A17" s="2" t="str">
        <f>"Aug "&amp;RIGHT(A6,4)</f>
        <v>Aug 2024</v>
      </c>
      <c r="B17" s="11">
        <v>109055</v>
      </c>
      <c r="C17" s="11">
        <v>764279</v>
      </c>
      <c r="D17" s="11">
        <v>873334</v>
      </c>
      <c r="E17" s="11">
        <v>30535.4</v>
      </c>
      <c r="F17" s="11">
        <v>206355.33</v>
      </c>
      <c r="G17" s="11">
        <v>236890.73</v>
      </c>
      <c r="H17" s="16">
        <v>28</v>
      </c>
      <c r="I17" s="16">
        <v>27</v>
      </c>
    </row>
    <row r="18" spans="1:9" ht="12" customHeight="1" x14ac:dyDescent="0.2">
      <c r="A18" s="2" t="str">
        <f>"Sep "&amp;RIGHT(A6,4)</f>
        <v>Sep 2024</v>
      </c>
      <c r="B18" s="11">
        <v>213817</v>
      </c>
      <c r="C18" s="11">
        <v>1458703</v>
      </c>
      <c r="D18" s="11">
        <v>1672520</v>
      </c>
      <c r="E18" s="11">
        <v>59868.76</v>
      </c>
      <c r="F18" s="11">
        <v>393849.81</v>
      </c>
      <c r="G18" s="11">
        <v>453718.57</v>
      </c>
      <c r="H18" s="16">
        <v>28</v>
      </c>
      <c r="I18" s="16">
        <v>27</v>
      </c>
    </row>
    <row r="19" spans="1:9" ht="12" customHeight="1" x14ac:dyDescent="0.2">
      <c r="A19" s="12" t="s">
        <v>55</v>
      </c>
      <c r="B19" s="13">
        <v>2129695</v>
      </c>
      <c r="C19" s="13">
        <v>15491140</v>
      </c>
      <c r="D19" s="13">
        <v>17620835</v>
      </c>
      <c r="E19" s="13">
        <v>583632.98499999999</v>
      </c>
      <c r="F19" s="13">
        <v>4091088.0525000002</v>
      </c>
      <c r="G19" s="13">
        <v>4674721.0374999996</v>
      </c>
      <c r="H19" s="17">
        <v>27.404499999999999</v>
      </c>
      <c r="I19" s="17">
        <v>26.409199999999998</v>
      </c>
    </row>
    <row r="20" spans="1:9" ht="12" customHeight="1" x14ac:dyDescent="0.2">
      <c r="A20" s="14" t="s">
        <v>415</v>
      </c>
      <c r="B20" s="15">
        <v>1690882</v>
      </c>
      <c r="C20" s="15">
        <v>12202633</v>
      </c>
      <c r="D20" s="15">
        <v>13893515</v>
      </c>
      <c r="E20" s="15">
        <v>460765.34499999997</v>
      </c>
      <c r="F20" s="15">
        <v>3203191.1625000001</v>
      </c>
      <c r="G20" s="15">
        <v>3663956.5074999998</v>
      </c>
      <c r="H20" s="18">
        <v>27.25</v>
      </c>
      <c r="I20" s="18">
        <v>26.25</v>
      </c>
    </row>
    <row r="21" spans="1:9" ht="12" customHeight="1" x14ac:dyDescent="0.2">
      <c r="A21" s="3" t="str">
        <f>"FY "&amp;RIGHT(A6,4)+1</f>
        <v>FY 2025</v>
      </c>
    </row>
    <row r="22" spans="1:9" ht="12" customHeight="1" x14ac:dyDescent="0.2">
      <c r="A22" s="2" t="str">
        <f>"Oct "&amp;RIGHT(A6,4)</f>
        <v>Oct 2024</v>
      </c>
      <c r="B22" s="11">
        <v>216374</v>
      </c>
      <c r="C22" s="11">
        <v>1551296</v>
      </c>
      <c r="D22" s="11">
        <v>1767670</v>
      </c>
      <c r="E22" s="11">
        <v>60584.72</v>
      </c>
      <c r="F22" s="11">
        <v>418849.92</v>
      </c>
      <c r="G22" s="11">
        <v>479434.64</v>
      </c>
      <c r="H22" s="16">
        <v>28</v>
      </c>
      <c r="I22" s="16">
        <v>27</v>
      </c>
    </row>
    <row r="23" spans="1:9" ht="12" customHeight="1" x14ac:dyDescent="0.2">
      <c r="A23" s="2" t="str">
        <f>"Nov "&amp;RIGHT(A6,4)</f>
        <v>Nov 2024</v>
      </c>
      <c r="B23" s="11">
        <v>177308</v>
      </c>
      <c r="C23" s="11">
        <v>1220351</v>
      </c>
      <c r="D23" s="11">
        <v>1397659</v>
      </c>
      <c r="E23" s="11">
        <v>49646.239999999998</v>
      </c>
      <c r="F23" s="11">
        <v>329494.77</v>
      </c>
      <c r="G23" s="11">
        <v>379141.01</v>
      </c>
      <c r="H23" s="16">
        <v>28</v>
      </c>
      <c r="I23" s="16">
        <v>27</v>
      </c>
    </row>
    <row r="24" spans="1:9" ht="12" customHeight="1" x14ac:dyDescent="0.2">
      <c r="A24" s="2" t="str">
        <f>"Dec "&amp;RIGHT(A6,4)</f>
        <v>Dec 2024</v>
      </c>
      <c r="B24" s="11">
        <v>158378</v>
      </c>
      <c r="C24" s="11">
        <v>1076731</v>
      </c>
      <c r="D24" s="11">
        <v>1235109</v>
      </c>
      <c r="E24" s="11">
        <v>44345.84</v>
      </c>
      <c r="F24" s="11">
        <v>290717.37</v>
      </c>
      <c r="G24" s="11">
        <v>335063.21000000002</v>
      </c>
      <c r="H24" s="16">
        <v>28</v>
      </c>
      <c r="I24" s="16">
        <v>27</v>
      </c>
    </row>
    <row r="25" spans="1:9" ht="12" customHeight="1" x14ac:dyDescent="0.2">
      <c r="A25" s="2" t="str">
        <f>"Jan "&amp;RIGHT(A6,4)+1</f>
        <v>Jan 2025</v>
      </c>
      <c r="B25" s="11">
        <v>194877</v>
      </c>
      <c r="C25" s="11">
        <v>1327799</v>
      </c>
      <c r="D25" s="11">
        <v>1522676</v>
      </c>
      <c r="E25" s="11">
        <v>54565.56</v>
      </c>
      <c r="F25" s="11">
        <v>358505.73</v>
      </c>
      <c r="G25" s="11">
        <v>413071.29</v>
      </c>
      <c r="H25" s="16">
        <v>28</v>
      </c>
      <c r="I25" s="16">
        <v>27</v>
      </c>
    </row>
    <row r="26" spans="1:9" ht="12" customHeight="1" x14ac:dyDescent="0.2">
      <c r="A26" s="2" t="str">
        <f>"Feb "&amp;RIGHT(A6,4)+1</f>
        <v>Feb 2025</v>
      </c>
      <c r="B26" s="11">
        <v>181107</v>
      </c>
      <c r="C26" s="11">
        <v>1254690</v>
      </c>
      <c r="D26" s="11">
        <v>1435797</v>
      </c>
      <c r="E26" s="11">
        <v>50709.96</v>
      </c>
      <c r="F26" s="11">
        <v>338766.3</v>
      </c>
      <c r="G26" s="11">
        <v>389476.26</v>
      </c>
      <c r="H26" s="16">
        <v>28</v>
      </c>
      <c r="I26" s="16">
        <v>27</v>
      </c>
    </row>
    <row r="27" spans="1:9" ht="12" customHeight="1" x14ac:dyDescent="0.2">
      <c r="A27" s="2" t="str">
        <f>"Mar "&amp;RIGHT(A6,4)+1</f>
        <v>Mar 2025</v>
      </c>
      <c r="B27" s="11">
        <v>169642</v>
      </c>
      <c r="C27" s="11">
        <v>1242129</v>
      </c>
      <c r="D27" s="11">
        <v>1411771</v>
      </c>
      <c r="E27" s="11">
        <v>47499.76</v>
      </c>
      <c r="F27" s="11">
        <v>335374.83</v>
      </c>
      <c r="G27" s="11">
        <v>382874.59</v>
      </c>
      <c r="H27" s="16">
        <v>28</v>
      </c>
      <c r="I27" s="16">
        <v>27</v>
      </c>
    </row>
    <row r="28" spans="1:9" ht="12" customHeight="1" x14ac:dyDescent="0.2">
      <c r="A28" s="2" t="str">
        <f>"Apr "&amp;RIGHT(A6,4)+1</f>
        <v>Apr 2025</v>
      </c>
      <c r="B28" s="11">
        <v>206528</v>
      </c>
      <c r="C28" s="11">
        <v>1322783</v>
      </c>
      <c r="D28" s="11">
        <v>1529311</v>
      </c>
      <c r="E28" s="11">
        <v>57827.839999999997</v>
      </c>
      <c r="F28" s="11">
        <v>357151.41</v>
      </c>
      <c r="G28" s="11">
        <v>414979.25</v>
      </c>
      <c r="H28" s="16">
        <v>28</v>
      </c>
      <c r="I28" s="16">
        <v>27</v>
      </c>
    </row>
    <row r="29" spans="1:9" ht="12" customHeight="1" x14ac:dyDescent="0.2">
      <c r="A29" s="2" t="str">
        <f>"May "&amp;RIGHT(A6,4)+1</f>
        <v>May 2025</v>
      </c>
      <c r="B29" s="11">
        <v>193689</v>
      </c>
      <c r="C29" s="11">
        <v>1293668</v>
      </c>
      <c r="D29" s="11">
        <v>1487357</v>
      </c>
      <c r="E29" s="11">
        <v>54232.92</v>
      </c>
      <c r="F29" s="11">
        <v>349290.36</v>
      </c>
      <c r="G29" s="11">
        <v>403523.28</v>
      </c>
      <c r="H29" s="16">
        <v>28</v>
      </c>
      <c r="I29" s="16">
        <v>27</v>
      </c>
    </row>
    <row r="30" spans="1:9" ht="12" customHeight="1" x14ac:dyDescent="0.2">
      <c r="A30" s="2" t="str">
        <f>"Jun "&amp;RIGHT(A6,4)+1</f>
        <v>Jun 2025</v>
      </c>
      <c r="B30" s="11">
        <v>46919</v>
      </c>
      <c r="C30" s="11">
        <v>730733</v>
      </c>
      <c r="D30" s="11">
        <v>777652</v>
      </c>
      <c r="E30" s="11">
        <v>13137.32</v>
      </c>
      <c r="F30" s="11">
        <v>197297.91</v>
      </c>
      <c r="G30" s="11">
        <v>210435.23</v>
      </c>
      <c r="H30" s="16">
        <v>28</v>
      </c>
      <c r="I30" s="16">
        <v>27</v>
      </c>
    </row>
    <row r="31" spans="1:9" ht="12" customHeight="1" x14ac:dyDescent="0.2">
      <c r="A31" s="2" t="str">
        <f>"Jul "&amp;RIGHT(A6,4)+1</f>
        <v>Jul 2025</v>
      </c>
      <c r="B31" s="11" t="s">
        <v>413</v>
      </c>
      <c r="C31" s="11" t="s">
        <v>413</v>
      </c>
      <c r="D31" s="11" t="s">
        <v>413</v>
      </c>
      <c r="E31" s="11" t="s">
        <v>413</v>
      </c>
      <c r="F31" s="11" t="s">
        <v>413</v>
      </c>
      <c r="G31" s="11" t="s">
        <v>413</v>
      </c>
      <c r="H31" s="16" t="s">
        <v>413</v>
      </c>
      <c r="I31" s="16" t="s">
        <v>413</v>
      </c>
    </row>
    <row r="32" spans="1:9" ht="12" customHeight="1" x14ac:dyDescent="0.2">
      <c r="A32" s="2" t="str">
        <f>"Aug "&amp;RIGHT(A6,4)+1</f>
        <v>Aug 2025</v>
      </c>
      <c r="B32" s="11" t="s">
        <v>413</v>
      </c>
      <c r="C32" s="11" t="s">
        <v>413</v>
      </c>
      <c r="D32" s="11" t="s">
        <v>413</v>
      </c>
      <c r="E32" s="11" t="s">
        <v>413</v>
      </c>
      <c r="F32" s="11" t="s">
        <v>413</v>
      </c>
      <c r="G32" s="11" t="s">
        <v>413</v>
      </c>
      <c r="H32" s="16" t="s">
        <v>413</v>
      </c>
      <c r="I32" s="16" t="s">
        <v>413</v>
      </c>
    </row>
    <row r="33" spans="1:9" ht="12" customHeight="1" x14ac:dyDescent="0.2">
      <c r="A33" s="2" t="str">
        <f>"Sep "&amp;RIGHT(A6,4)+1</f>
        <v>Sep 2025</v>
      </c>
      <c r="B33" s="11" t="s">
        <v>413</v>
      </c>
      <c r="C33" s="11" t="s">
        <v>413</v>
      </c>
      <c r="D33" s="11" t="s">
        <v>413</v>
      </c>
      <c r="E33" s="11" t="s">
        <v>413</v>
      </c>
      <c r="F33" s="11" t="s">
        <v>413</v>
      </c>
      <c r="G33" s="11" t="s">
        <v>413</v>
      </c>
      <c r="H33" s="16" t="s">
        <v>413</v>
      </c>
      <c r="I33" s="16" t="s">
        <v>413</v>
      </c>
    </row>
    <row r="34" spans="1:9" ht="12" customHeight="1" x14ac:dyDescent="0.2">
      <c r="A34" s="12" t="s">
        <v>55</v>
      </c>
      <c r="B34" s="13">
        <v>1544822</v>
      </c>
      <c r="C34" s="13">
        <v>11020180</v>
      </c>
      <c r="D34" s="13">
        <v>12565002</v>
      </c>
      <c r="E34" s="13">
        <v>432550.16</v>
      </c>
      <c r="F34" s="13">
        <v>2975448.6</v>
      </c>
      <c r="G34" s="13">
        <v>3407998.76</v>
      </c>
      <c r="H34" s="17">
        <v>28</v>
      </c>
      <c r="I34" s="17">
        <v>27</v>
      </c>
    </row>
    <row r="35" spans="1:9" ht="12" customHeight="1" x14ac:dyDescent="0.2">
      <c r="A35" s="14" t="str">
        <f>"Total "&amp;MID(A20,7,LEN(A20)-13)&amp;" Months"</f>
        <v>Total 9 Months</v>
      </c>
      <c r="B35" s="15">
        <v>1544822</v>
      </c>
      <c r="C35" s="15">
        <v>11020180</v>
      </c>
      <c r="D35" s="15">
        <v>12565002</v>
      </c>
      <c r="E35" s="15">
        <v>432550.16</v>
      </c>
      <c r="F35" s="15">
        <v>2975448.6</v>
      </c>
      <c r="G35" s="15">
        <v>3407998.76</v>
      </c>
      <c r="H35" s="18">
        <v>28</v>
      </c>
      <c r="I35" s="18">
        <v>27</v>
      </c>
    </row>
    <row r="36" spans="1:9" ht="12" customHeight="1" x14ac:dyDescent="0.2">
      <c r="A36" s="83"/>
      <c r="B36" s="83"/>
      <c r="C36" s="83"/>
      <c r="D36" s="83"/>
      <c r="E36" s="83"/>
      <c r="F36" s="83"/>
      <c r="G36" s="83"/>
      <c r="H36" s="83"/>
      <c r="I36" s="83"/>
    </row>
    <row r="37" spans="1:9" ht="69.95" customHeight="1" x14ac:dyDescent="0.2">
      <c r="A37" s="85" t="s">
        <v>147</v>
      </c>
      <c r="B37" s="85"/>
      <c r="C37" s="85"/>
      <c r="D37" s="85"/>
      <c r="E37" s="85"/>
      <c r="F37" s="85"/>
      <c r="G37" s="85"/>
      <c r="H37" s="85"/>
      <c r="I37" s="85"/>
    </row>
  </sheetData>
  <mergeCells count="9">
    <mergeCell ref="B5:I5"/>
    <mergeCell ref="A36:I36"/>
    <mergeCell ref="A37:I37"/>
    <mergeCell ref="A1:H1"/>
    <mergeCell ref="A2:H2"/>
    <mergeCell ref="A3:A4"/>
    <mergeCell ref="B3:D3"/>
    <mergeCell ref="E3:G3"/>
    <mergeCell ref="H3:I3"/>
  </mergeCells>
  <phoneticPr fontId="0" type="noConversion"/>
  <pageMargins left="0.75" right="0.5" top="0.75" bottom="0.5" header="0.5" footer="0.25"/>
  <pageSetup orientation="landscape"/>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pageSetUpPr fitToPage="1"/>
  </sheetPr>
  <dimension ref="A1:N44"/>
  <sheetViews>
    <sheetView showGridLines="0" zoomScaleNormal="100" workbookViewId="0">
      <selection sqref="A1:J1"/>
    </sheetView>
  </sheetViews>
  <sheetFormatPr defaultRowHeight="12.75" x14ac:dyDescent="0.2"/>
  <cols>
    <col min="1" max="1" width="11.42578125" customWidth="1"/>
    <col min="2" max="6" width="11.28515625" customWidth="1"/>
    <col min="7" max="7" width="12.42578125" customWidth="1"/>
    <col min="8" max="9" width="11.28515625" customWidth="1"/>
    <col min="10" max="11" width="11.42578125" customWidth="1"/>
  </cols>
  <sheetData>
    <row r="1" spans="1:11" ht="12" customHeight="1" x14ac:dyDescent="0.2">
      <c r="A1" s="90" t="s">
        <v>432</v>
      </c>
      <c r="B1" s="90"/>
      <c r="C1" s="90"/>
      <c r="D1" s="90"/>
      <c r="E1" s="90"/>
      <c r="F1" s="90"/>
      <c r="G1" s="90"/>
      <c r="H1" s="90"/>
      <c r="I1" s="90"/>
      <c r="J1" s="90"/>
      <c r="K1" s="134">
        <v>45912</v>
      </c>
    </row>
    <row r="2" spans="1:11" ht="12" customHeight="1" x14ac:dyDescent="0.2">
      <c r="A2" s="92" t="s">
        <v>148</v>
      </c>
      <c r="B2" s="92"/>
      <c r="C2" s="92"/>
      <c r="D2" s="92"/>
      <c r="E2" s="92"/>
      <c r="F2" s="92"/>
      <c r="G2" s="92"/>
      <c r="H2" s="92"/>
      <c r="I2" s="92"/>
      <c r="J2" s="92"/>
      <c r="K2" s="1"/>
    </row>
    <row r="3" spans="1:11" ht="24" customHeight="1" x14ac:dyDescent="0.2">
      <c r="A3" s="94" t="s">
        <v>50</v>
      </c>
      <c r="B3" s="89" t="s">
        <v>194</v>
      </c>
      <c r="C3" s="89"/>
      <c r="D3" s="89"/>
      <c r="E3" s="87"/>
      <c r="F3" s="89" t="s">
        <v>149</v>
      </c>
      <c r="G3" s="89"/>
      <c r="H3" s="89"/>
      <c r="I3" s="87"/>
      <c r="J3" s="89" t="s">
        <v>150</v>
      </c>
      <c r="K3" s="89"/>
    </row>
    <row r="4" spans="1:11" ht="45" customHeight="1" x14ac:dyDescent="0.2">
      <c r="A4" s="95"/>
      <c r="B4" s="10" t="s">
        <v>151</v>
      </c>
      <c r="C4" s="10" t="s">
        <v>152</v>
      </c>
      <c r="D4" s="10" t="s">
        <v>153</v>
      </c>
      <c r="E4" s="10" t="s">
        <v>55</v>
      </c>
      <c r="F4" s="10" t="s">
        <v>329</v>
      </c>
      <c r="G4" s="10" t="s">
        <v>331</v>
      </c>
      <c r="H4" s="10" t="s">
        <v>330</v>
      </c>
      <c r="I4" s="10" t="s">
        <v>337</v>
      </c>
      <c r="J4" s="10" t="s">
        <v>154</v>
      </c>
      <c r="K4" s="9" t="s">
        <v>332</v>
      </c>
    </row>
    <row r="5" spans="1:11" ht="12" customHeight="1" x14ac:dyDescent="0.2">
      <c r="A5" s="1"/>
      <c r="B5" s="83" t="str">
        <f>REPT("-",42)&amp;" Number "&amp;REPT("-",39)&amp;"   "&amp;REPT("-",52)&amp;" Dollars "&amp;REPT("-",58)</f>
        <v>------------------------------------------ Number ---------------------------------------   ---------------------------------------------------- Dollars ----------------------------------------------------------</v>
      </c>
      <c r="C5" s="83"/>
      <c r="D5" s="83"/>
      <c r="E5" s="83"/>
      <c r="F5" s="83"/>
      <c r="G5" s="83"/>
      <c r="H5" s="83"/>
      <c r="I5" s="83"/>
      <c r="J5" s="83"/>
      <c r="K5" s="83"/>
    </row>
    <row r="6" spans="1:11" ht="12" customHeight="1" x14ac:dyDescent="0.2">
      <c r="A6" s="3" t="s">
        <v>414</v>
      </c>
    </row>
    <row r="7" spans="1:11" ht="12" customHeight="1" x14ac:dyDescent="0.2">
      <c r="A7" s="2" t="str">
        <f>"Oct "&amp;RIGHT(A6,4)-1</f>
        <v>Oct 2023</v>
      </c>
      <c r="B7" s="11">
        <v>1499151</v>
      </c>
      <c r="C7" s="11">
        <v>1487823</v>
      </c>
      <c r="D7" s="11">
        <v>3685078</v>
      </c>
      <c r="E7" s="11">
        <v>6672052</v>
      </c>
      <c r="F7" s="11">
        <v>355739225</v>
      </c>
      <c r="G7" s="11" t="s">
        <v>413</v>
      </c>
      <c r="H7" s="11" t="s">
        <v>413</v>
      </c>
      <c r="I7" s="11">
        <v>1097042934</v>
      </c>
      <c r="J7" s="16">
        <v>53.317799999999998</v>
      </c>
      <c r="K7" s="16" t="s">
        <v>413</v>
      </c>
    </row>
    <row r="8" spans="1:11" ht="12" customHeight="1" x14ac:dyDescent="0.2">
      <c r="A8" s="2" t="str">
        <f>"Nov "&amp;RIGHT(A6,4)-1</f>
        <v>Nov 2023</v>
      </c>
      <c r="B8" s="11">
        <v>1484684</v>
      </c>
      <c r="C8" s="11">
        <v>1476670</v>
      </c>
      <c r="D8" s="11">
        <v>3662683</v>
      </c>
      <c r="E8" s="11">
        <v>6624037</v>
      </c>
      <c r="F8" s="11">
        <v>371788683</v>
      </c>
      <c r="G8" s="11" t="s">
        <v>413</v>
      </c>
      <c r="H8" s="11" t="s">
        <v>413</v>
      </c>
      <c r="I8" s="11">
        <v>470579486</v>
      </c>
      <c r="J8" s="16">
        <v>56.127200000000002</v>
      </c>
      <c r="K8" s="16" t="s">
        <v>413</v>
      </c>
    </row>
    <row r="9" spans="1:11" ht="12" customHeight="1" x14ac:dyDescent="0.2">
      <c r="A9" s="2" t="str">
        <f>"Dec "&amp;RIGHT(A6,4)-1</f>
        <v>Dec 2023</v>
      </c>
      <c r="B9" s="11">
        <v>1457238</v>
      </c>
      <c r="C9" s="11">
        <v>1455973</v>
      </c>
      <c r="D9" s="11">
        <v>3630102</v>
      </c>
      <c r="E9" s="11">
        <v>6543313</v>
      </c>
      <c r="F9" s="11">
        <v>426391422</v>
      </c>
      <c r="G9" s="11" t="s">
        <v>413</v>
      </c>
      <c r="H9" s="11">
        <v>3738910</v>
      </c>
      <c r="I9" s="11">
        <v>607907162</v>
      </c>
      <c r="J9" s="16">
        <v>65.164500000000004</v>
      </c>
      <c r="K9" s="16" t="s">
        <v>413</v>
      </c>
    </row>
    <row r="10" spans="1:11" ht="12" customHeight="1" x14ac:dyDescent="0.2">
      <c r="A10" s="2" t="str">
        <f>"Jan "&amp;RIGHT(A6,4)</f>
        <v>Jan 2024</v>
      </c>
      <c r="B10" s="11">
        <v>1478239</v>
      </c>
      <c r="C10" s="11">
        <v>1471011</v>
      </c>
      <c r="D10" s="11">
        <v>3658467</v>
      </c>
      <c r="E10" s="11">
        <v>6607717</v>
      </c>
      <c r="F10" s="11">
        <v>392186693</v>
      </c>
      <c r="G10" s="11" t="s">
        <v>413</v>
      </c>
      <c r="H10" s="11" t="s">
        <v>413</v>
      </c>
      <c r="I10" s="11">
        <v>584540258</v>
      </c>
      <c r="J10" s="16">
        <v>59.352800000000002</v>
      </c>
      <c r="K10" s="16" t="s">
        <v>413</v>
      </c>
    </row>
    <row r="11" spans="1:11" ht="12" customHeight="1" x14ac:dyDescent="0.2">
      <c r="A11" s="2" t="str">
        <f>"Feb "&amp;RIGHT(A6,4)</f>
        <v>Feb 2024</v>
      </c>
      <c r="B11" s="11">
        <v>1495697</v>
      </c>
      <c r="C11" s="11">
        <v>1476645</v>
      </c>
      <c r="D11" s="11">
        <v>3673296</v>
      </c>
      <c r="E11" s="11">
        <v>6645638</v>
      </c>
      <c r="F11" s="11">
        <v>389888588</v>
      </c>
      <c r="G11" s="11" t="s">
        <v>413</v>
      </c>
      <c r="H11" s="11" t="s">
        <v>413</v>
      </c>
      <c r="I11" s="11">
        <v>522134097</v>
      </c>
      <c r="J11" s="16">
        <v>58.668300000000002</v>
      </c>
      <c r="K11" s="16" t="s">
        <v>413</v>
      </c>
    </row>
    <row r="12" spans="1:11" ht="12" customHeight="1" x14ac:dyDescent="0.2">
      <c r="A12" s="2" t="str">
        <f>"Mar "&amp;RIGHT(A6,4)</f>
        <v>Mar 2024</v>
      </c>
      <c r="B12" s="11">
        <v>1507992</v>
      </c>
      <c r="C12" s="11">
        <v>1483532</v>
      </c>
      <c r="D12" s="11">
        <v>3689450</v>
      </c>
      <c r="E12" s="11">
        <v>6680974</v>
      </c>
      <c r="F12" s="11">
        <v>401576956</v>
      </c>
      <c r="G12" s="11" t="s">
        <v>413</v>
      </c>
      <c r="H12" s="11">
        <v>159832</v>
      </c>
      <c r="I12" s="11">
        <v>558058745</v>
      </c>
      <c r="J12" s="16">
        <v>60.107500000000002</v>
      </c>
      <c r="K12" s="16" t="s">
        <v>413</v>
      </c>
    </row>
    <row r="13" spans="1:11" ht="12" customHeight="1" x14ac:dyDescent="0.2">
      <c r="A13" s="2" t="str">
        <f>"Apr "&amp;RIGHT(A6,4)</f>
        <v>Apr 2024</v>
      </c>
      <c r="B13" s="11">
        <v>1522999</v>
      </c>
      <c r="C13" s="11">
        <v>1492306</v>
      </c>
      <c r="D13" s="11">
        <v>3706737</v>
      </c>
      <c r="E13" s="11">
        <v>6722042</v>
      </c>
      <c r="F13" s="11">
        <v>422630489</v>
      </c>
      <c r="G13" s="11" t="s">
        <v>413</v>
      </c>
      <c r="H13" s="11" t="s">
        <v>413</v>
      </c>
      <c r="I13" s="11">
        <v>548787112</v>
      </c>
      <c r="J13" s="16">
        <v>62.872300000000003</v>
      </c>
      <c r="K13" s="16" t="s">
        <v>413</v>
      </c>
    </row>
    <row r="14" spans="1:11" ht="12" customHeight="1" x14ac:dyDescent="0.2">
      <c r="A14" s="2" t="str">
        <f>"May "&amp;RIGHT(A6,4)</f>
        <v>May 2024</v>
      </c>
      <c r="B14" s="11">
        <v>1536240</v>
      </c>
      <c r="C14" s="11">
        <v>1501315</v>
      </c>
      <c r="D14" s="11">
        <v>3726155</v>
      </c>
      <c r="E14" s="11">
        <v>6763710</v>
      </c>
      <c r="F14" s="11">
        <v>425069956</v>
      </c>
      <c r="G14" s="11" t="s">
        <v>413</v>
      </c>
      <c r="H14" s="11" t="s">
        <v>413</v>
      </c>
      <c r="I14" s="11">
        <v>537480028</v>
      </c>
      <c r="J14" s="16">
        <v>62.845700000000001</v>
      </c>
      <c r="K14" s="16" t="s">
        <v>413</v>
      </c>
    </row>
    <row r="15" spans="1:11" ht="12" customHeight="1" x14ac:dyDescent="0.2">
      <c r="A15" s="2" t="str">
        <f>"Jun "&amp;RIGHT(A6,4)</f>
        <v>Jun 2024</v>
      </c>
      <c r="B15" s="11">
        <v>1527299</v>
      </c>
      <c r="C15" s="11">
        <v>1489252</v>
      </c>
      <c r="D15" s="11">
        <v>3720334</v>
      </c>
      <c r="E15" s="11">
        <v>6736885</v>
      </c>
      <c r="F15" s="11">
        <v>402998635</v>
      </c>
      <c r="G15" s="11" t="s">
        <v>413</v>
      </c>
      <c r="H15" s="11">
        <v>1014690</v>
      </c>
      <c r="I15" s="11">
        <v>526168913</v>
      </c>
      <c r="J15" s="16">
        <v>59.819699999999997</v>
      </c>
      <c r="K15" s="16" t="s">
        <v>413</v>
      </c>
    </row>
    <row r="16" spans="1:11" ht="12" customHeight="1" x14ac:dyDescent="0.2">
      <c r="A16" s="2" t="str">
        <f>"Jul "&amp;RIGHT(A6,4)</f>
        <v>Jul 2024</v>
      </c>
      <c r="B16" s="11">
        <v>1540457</v>
      </c>
      <c r="C16" s="11">
        <v>1499404</v>
      </c>
      <c r="D16" s="11">
        <v>3747176</v>
      </c>
      <c r="E16" s="11">
        <v>6787037</v>
      </c>
      <c r="F16" s="11">
        <v>438824837</v>
      </c>
      <c r="G16" s="11" t="s">
        <v>413</v>
      </c>
      <c r="H16" s="11" t="s">
        <v>413</v>
      </c>
      <c r="I16" s="11">
        <v>570462866</v>
      </c>
      <c r="J16" s="16">
        <v>64.656300000000002</v>
      </c>
      <c r="K16" s="16" t="s">
        <v>413</v>
      </c>
    </row>
    <row r="17" spans="1:11" ht="12" customHeight="1" x14ac:dyDescent="0.2">
      <c r="A17" s="2" t="str">
        <f>"Aug "&amp;RIGHT(A6,4)</f>
        <v>Aug 2024</v>
      </c>
      <c r="B17" s="11">
        <v>1550467</v>
      </c>
      <c r="C17" s="11">
        <v>1506231</v>
      </c>
      <c r="D17" s="11">
        <v>3773589</v>
      </c>
      <c r="E17" s="11">
        <v>6830287</v>
      </c>
      <c r="F17" s="11">
        <v>429860756</v>
      </c>
      <c r="G17" s="11" t="s">
        <v>413</v>
      </c>
      <c r="H17" s="11" t="s">
        <v>413</v>
      </c>
      <c r="I17" s="11">
        <v>550160335</v>
      </c>
      <c r="J17" s="16">
        <v>62.9345</v>
      </c>
      <c r="K17" s="16" t="s">
        <v>413</v>
      </c>
    </row>
    <row r="18" spans="1:11" ht="12" customHeight="1" x14ac:dyDescent="0.2">
      <c r="A18" s="2" t="str">
        <f>"Sep "&amp;RIGHT(A6,4)</f>
        <v>Sep 2024</v>
      </c>
      <c r="B18" s="11">
        <v>1547602</v>
      </c>
      <c r="C18" s="11">
        <v>1503365</v>
      </c>
      <c r="D18" s="11">
        <v>3787283</v>
      </c>
      <c r="E18" s="11">
        <v>6838250</v>
      </c>
      <c r="F18" s="11">
        <v>454495289</v>
      </c>
      <c r="G18" s="11" t="s">
        <v>413</v>
      </c>
      <c r="H18" s="11">
        <v>99779110</v>
      </c>
      <c r="I18" s="11">
        <v>727086568</v>
      </c>
      <c r="J18" s="16">
        <v>66.463700000000003</v>
      </c>
      <c r="K18" s="16" t="s">
        <v>413</v>
      </c>
    </row>
    <row r="19" spans="1:11" ht="12" customHeight="1" x14ac:dyDescent="0.2">
      <c r="A19" s="12" t="s">
        <v>55</v>
      </c>
      <c r="B19" s="13">
        <v>1512338.75</v>
      </c>
      <c r="C19" s="13">
        <v>1486960.5833000001</v>
      </c>
      <c r="D19" s="13">
        <v>3705029.1666999999</v>
      </c>
      <c r="E19" s="13">
        <v>6704328.5</v>
      </c>
      <c r="F19" s="13">
        <v>4911451529</v>
      </c>
      <c r="G19" s="13">
        <v>2263592599</v>
      </c>
      <c r="H19" s="13">
        <v>104692542</v>
      </c>
      <c r="I19" s="13">
        <v>7300408504</v>
      </c>
      <c r="J19" s="17">
        <v>61.048299999999998</v>
      </c>
      <c r="K19" s="17">
        <v>28.135999999999999</v>
      </c>
    </row>
    <row r="20" spans="1:11" ht="12" customHeight="1" x14ac:dyDescent="0.2">
      <c r="A20" s="14" t="s">
        <v>415</v>
      </c>
      <c r="B20" s="15">
        <v>1501059.8888999999</v>
      </c>
      <c r="C20" s="15">
        <v>1481614.1111000001</v>
      </c>
      <c r="D20" s="15">
        <v>3683589.1110999999</v>
      </c>
      <c r="E20" s="15">
        <v>6666263.1111000003</v>
      </c>
      <c r="F20" s="15">
        <v>3588270647</v>
      </c>
      <c r="G20" s="15">
        <v>1859514656</v>
      </c>
      <c r="H20" s="15">
        <v>4913432</v>
      </c>
      <c r="I20" s="15">
        <v>5452698735</v>
      </c>
      <c r="J20" s="18">
        <v>59.808100000000003</v>
      </c>
      <c r="K20" s="18">
        <v>30.9938</v>
      </c>
    </row>
    <row r="21" spans="1:11" ht="12" customHeight="1" x14ac:dyDescent="0.2">
      <c r="A21" s="3" t="str">
        <f>"FY "&amp;RIGHT(A6,4)+1</f>
        <v>FY 2025</v>
      </c>
    </row>
    <row r="22" spans="1:11" ht="12" customHeight="1" x14ac:dyDescent="0.2">
      <c r="A22" s="2" t="str">
        <f>"Oct "&amp;RIGHT(A6,4)</f>
        <v>Oct 2024</v>
      </c>
      <c r="B22" s="11">
        <v>1565365</v>
      </c>
      <c r="C22" s="11">
        <v>1520705</v>
      </c>
      <c r="D22" s="11">
        <v>3821595</v>
      </c>
      <c r="E22" s="11">
        <v>6907665</v>
      </c>
      <c r="F22" s="11">
        <v>412455495</v>
      </c>
      <c r="G22" s="11" t="s">
        <v>413</v>
      </c>
      <c r="H22" s="11" t="s">
        <v>413</v>
      </c>
      <c r="I22" s="11">
        <v>1205631126</v>
      </c>
      <c r="J22" s="16">
        <v>59.709800000000001</v>
      </c>
      <c r="K22" s="16" t="s">
        <v>413</v>
      </c>
    </row>
    <row r="23" spans="1:11" ht="12" customHeight="1" x14ac:dyDescent="0.2">
      <c r="A23" s="2" t="str">
        <f>"Nov "&amp;RIGHT(A6,4)</f>
        <v>Nov 2024</v>
      </c>
      <c r="B23" s="11">
        <v>1536335</v>
      </c>
      <c r="C23" s="11">
        <v>1494919</v>
      </c>
      <c r="D23" s="11">
        <v>3797983</v>
      </c>
      <c r="E23" s="11">
        <v>6829237</v>
      </c>
      <c r="F23" s="11">
        <v>430622468</v>
      </c>
      <c r="G23" s="11" t="s">
        <v>413</v>
      </c>
      <c r="H23" s="11" t="s">
        <v>413</v>
      </c>
      <c r="I23" s="11">
        <v>602469230</v>
      </c>
      <c r="J23" s="16">
        <v>63.055700000000002</v>
      </c>
      <c r="K23" s="16" t="s">
        <v>413</v>
      </c>
    </row>
    <row r="24" spans="1:11" ht="12" customHeight="1" x14ac:dyDescent="0.2">
      <c r="A24" s="2" t="str">
        <f>"Dec "&amp;RIGHT(A6,4)</f>
        <v>Dec 2024</v>
      </c>
      <c r="B24" s="11">
        <v>1515314</v>
      </c>
      <c r="C24" s="11">
        <v>1485761</v>
      </c>
      <c r="D24" s="11">
        <v>3783550</v>
      </c>
      <c r="E24" s="11">
        <v>6784625</v>
      </c>
      <c r="F24" s="11">
        <v>445632848</v>
      </c>
      <c r="G24" s="11" t="s">
        <v>413</v>
      </c>
      <c r="H24" s="11">
        <v>4844115</v>
      </c>
      <c r="I24" s="11">
        <v>589087665</v>
      </c>
      <c r="J24" s="16">
        <v>65.6828</v>
      </c>
      <c r="K24" s="16" t="s">
        <v>413</v>
      </c>
    </row>
    <row r="25" spans="1:11" ht="12" customHeight="1" x14ac:dyDescent="0.2">
      <c r="A25" s="2" t="str">
        <f>"Jan "&amp;RIGHT(A6,4)+1</f>
        <v>Jan 2025</v>
      </c>
      <c r="B25" s="11">
        <v>1526797</v>
      </c>
      <c r="C25" s="11">
        <v>1497327</v>
      </c>
      <c r="D25" s="11">
        <v>3796927</v>
      </c>
      <c r="E25" s="11">
        <v>6821051</v>
      </c>
      <c r="F25" s="11">
        <v>435016118</v>
      </c>
      <c r="G25" s="11" t="s">
        <v>413</v>
      </c>
      <c r="H25" s="11" t="s">
        <v>413</v>
      </c>
      <c r="I25" s="11">
        <v>594036389.66670001</v>
      </c>
      <c r="J25" s="16">
        <v>63.775500000000001</v>
      </c>
      <c r="K25" s="16" t="s">
        <v>413</v>
      </c>
    </row>
    <row r="26" spans="1:11" ht="12" customHeight="1" x14ac:dyDescent="0.2">
      <c r="A26" s="2" t="str">
        <f>"Feb "&amp;RIGHT(A6,4)+1</f>
        <v>Feb 2025</v>
      </c>
      <c r="B26" s="11">
        <v>1519839</v>
      </c>
      <c r="C26" s="11">
        <v>1488652</v>
      </c>
      <c r="D26" s="11">
        <v>3792533</v>
      </c>
      <c r="E26" s="11">
        <v>6801024</v>
      </c>
      <c r="F26" s="11">
        <v>436641647</v>
      </c>
      <c r="G26" s="11" t="s">
        <v>413</v>
      </c>
      <c r="H26" s="11" t="s">
        <v>413</v>
      </c>
      <c r="I26" s="11">
        <v>567098022.33329999</v>
      </c>
      <c r="J26" s="16">
        <v>64.202299999999994</v>
      </c>
      <c r="K26" s="16" t="s">
        <v>413</v>
      </c>
    </row>
    <row r="27" spans="1:11" ht="12" customHeight="1" x14ac:dyDescent="0.2">
      <c r="A27" s="2" t="str">
        <f>"Mar "&amp;RIGHT(A6,4)+1</f>
        <v>Mar 2025</v>
      </c>
      <c r="B27" s="11">
        <v>1533957</v>
      </c>
      <c r="C27" s="11">
        <v>1491796</v>
      </c>
      <c r="D27" s="11">
        <v>3825012</v>
      </c>
      <c r="E27" s="11">
        <v>6850765</v>
      </c>
      <c r="F27" s="11">
        <v>447422004</v>
      </c>
      <c r="G27" s="11" t="s">
        <v>413</v>
      </c>
      <c r="H27" s="11">
        <v>361397</v>
      </c>
      <c r="I27" s="11">
        <v>575589344</v>
      </c>
      <c r="J27" s="16">
        <v>65.309799999999996</v>
      </c>
      <c r="K27" s="16" t="s">
        <v>413</v>
      </c>
    </row>
    <row r="28" spans="1:11" ht="12" customHeight="1" x14ac:dyDescent="0.2">
      <c r="A28" s="2" t="str">
        <f>"Apr "&amp;RIGHT(A6,4)+1</f>
        <v>Apr 2025</v>
      </c>
      <c r="B28" s="11">
        <v>1542900</v>
      </c>
      <c r="C28" s="11">
        <v>1493889</v>
      </c>
      <c r="D28" s="11">
        <v>3840335</v>
      </c>
      <c r="E28" s="11">
        <v>6877124</v>
      </c>
      <c r="F28" s="11">
        <v>464190380</v>
      </c>
      <c r="G28" s="11" t="s">
        <v>413</v>
      </c>
      <c r="H28" s="11" t="s">
        <v>413</v>
      </c>
      <c r="I28" s="11">
        <v>604892511</v>
      </c>
      <c r="J28" s="16">
        <v>67.497699999999995</v>
      </c>
      <c r="K28" s="16" t="s">
        <v>413</v>
      </c>
    </row>
    <row r="29" spans="1:11" ht="12" customHeight="1" x14ac:dyDescent="0.2">
      <c r="A29" s="2" t="str">
        <f>"May "&amp;RIGHT(A6,4)+1</f>
        <v>May 2025</v>
      </c>
      <c r="B29" s="11">
        <v>1546121</v>
      </c>
      <c r="C29" s="11">
        <v>1492845</v>
      </c>
      <c r="D29" s="11">
        <v>3854986</v>
      </c>
      <c r="E29" s="11">
        <v>6893952</v>
      </c>
      <c r="F29" s="11">
        <v>446503236</v>
      </c>
      <c r="G29" s="11" t="s">
        <v>413</v>
      </c>
      <c r="H29" s="11" t="s">
        <v>413</v>
      </c>
      <c r="I29" s="11">
        <v>573354893</v>
      </c>
      <c r="J29" s="16">
        <v>64.767399999999995</v>
      </c>
      <c r="K29" s="16" t="s">
        <v>413</v>
      </c>
    </row>
    <row r="30" spans="1:11" ht="12" customHeight="1" x14ac:dyDescent="0.2">
      <c r="A30" s="2" t="str">
        <f>"Jun "&amp;RIGHT(A6,4)+1</f>
        <v>Jun 2025</v>
      </c>
      <c r="B30" s="11">
        <v>1535019</v>
      </c>
      <c r="C30" s="11">
        <v>1480779</v>
      </c>
      <c r="D30" s="11">
        <v>3846912</v>
      </c>
      <c r="E30" s="11">
        <v>6862710</v>
      </c>
      <c r="F30" s="11">
        <v>457555116</v>
      </c>
      <c r="G30" s="11" t="s">
        <v>413</v>
      </c>
      <c r="H30" s="11">
        <v>179706</v>
      </c>
      <c r="I30" s="11">
        <v>607045142</v>
      </c>
      <c r="J30" s="16">
        <v>66.672700000000006</v>
      </c>
      <c r="K30" s="16" t="s">
        <v>413</v>
      </c>
    </row>
    <row r="31" spans="1:11" ht="12" customHeight="1" x14ac:dyDescent="0.2">
      <c r="A31" s="2" t="str">
        <f>"Jul "&amp;RIGHT(A6,4)+1</f>
        <v>Jul 2025</v>
      </c>
      <c r="B31" s="11" t="s">
        <v>413</v>
      </c>
      <c r="C31" s="11" t="s">
        <v>413</v>
      </c>
      <c r="D31" s="11" t="s">
        <v>413</v>
      </c>
      <c r="E31" s="11" t="s">
        <v>413</v>
      </c>
      <c r="F31" s="11" t="s">
        <v>413</v>
      </c>
      <c r="G31" s="11" t="s">
        <v>413</v>
      </c>
      <c r="H31" s="11" t="s">
        <v>413</v>
      </c>
      <c r="I31" s="11" t="s">
        <v>413</v>
      </c>
      <c r="J31" s="16" t="s">
        <v>413</v>
      </c>
      <c r="K31" s="16" t="s">
        <v>413</v>
      </c>
    </row>
    <row r="32" spans="1:11" ht="12" customHeight="1" x14ac:dyDescent="0.2">
      <c r="A32" s="2" t="str">
        <f>"Aug "&amp;RIGHT(A6,4)+1</f>
        <v>Aug 2025</v>
      </c>
      <c r="B32" s="11" t="s">
        <v>413</v>
      </c>
      <c r="C32" s="11" t="s">
        <v>413</v>
      </c>
      <c r="D32" s="11" t="s">
        <v>413</v>
      </c>
      <c r="E32" s="11" t="s">
        <v>413</v>
      </c>
      <c r="F32" s="11" t="s">
        <v>413</v>
      </c>
      <c r="G32" s="11" t="s">
        <v>413</v>
      </c>
      <c r="H32" s="11" t="s">
        <v>413</v>
      </c>
      <c r="I32" s="11" t="s">
        <v>413</v>
      </c>
      <c r="J32" s="16" t="s">
        <v>413</v>
      </c>
      <c r="K32" s="16" t="s">
        <v>413</v>
      </c>
    </row>
    <row r="33" spans="1:14" ht="12" customHeight="1" x14ac:dyDescent="0.2">
      <c r="A33" s="2" t="str">
        <f>"Sep "&amp;RIGHT(A6,4)+1</f>
        <v>Sep 2025</v>
      </c>
      <c r="B33" s="11" t="s">
        <v>413</v>
      </c>
      <c r="C33" s="11" t="s">
        <v>413</v>
      </c>
      <c r="D33" s="11" t="s">
        <v>413</v>
      </c>
      <c r="E33" s="11" t="s">
        <v>413</v>
      </c>
      <c r="F33" s="11" t="s">
        <v>413</v>
      </c>
      <c r="G33" s="11" t="s">
        <v>413</v>
      </c>
      <c r="H33" s="11" t="s">
        <v>413</v>
      </c>
      <c r="I33" s="11" t="s">
        <v>413</v>
      </c>
      <c r="J33" s="16" t="s">
        <v>413</v>
      </c>
      <c r="K33" s="16" t="s">
        <v>413</v>
      </c>
    </row>
    <row r="34" spans="1:14" ht="12" customHeight="1" x14ac:dyDescent="0.2">
      <c r="A34" s="12" t="s">
        <v>55</v>
      </c>
      <c r="B34" s="13">
        <v>1535738.5556000001</v>
      </c>
      <c r="C34" s="13">
        <v>1494074.7778</v>
      </c>
      <c r="D34" s="13">
        <v>3817759.2222000002</v>
      </c>
      <c r="E34" s="13">
        <v>6847572.5555999996</v>
      </c>
      <c r="F34" s="13">
        <v>3976039312</v>
      </c>
      <c r="G34" s="13">
        <v>1937779793</v>
      </c>
      <c r="H34" s="13">
        <v>5385218</v>
      </c>
      <c r="I34" s="13">
        <v>5919204323</v>
      </c>
      <c r="J34" s="17">
        <v>64.516599999999997</v>
      </c>
      <c r="K34" s="17">
        <v>31.443100000000001</v>
      </c>
    </row>
    <row r="35" spans="1:14" ht="12" customHeight="1" x14ac:dyDescent="0.2">
      <c r="A35" s="14" t="str">
        <f>"Total "&amp;MID(A20,7,LEN(A20)-13)&amp;" Months"</f>
        <v>Total 9 Months</v>
      </c>
      <c r="B35" s="15">
        <v>1535738.5556000001</v>
      </c>
      <c r="C35" s="15">
        <v>1494074.7778</v>
      </c>
      <c r="D35" s="15">
        <v>3817759.2222000002</v>
      </c>
      <c r="E35" s="15">
        <v>6847572.5555999996</v>
      </c>
      <c r="F35" s="15">
        <v>3976039312</v>
      </c>
      <c r="G35" s="15">
        <v>1937779793</v>
      </c>
      <c r="H35" s="15">
        <v>5385218</v>
      </c>
      <c r="I35" s="15">
        <v>5919204323</v>
      </c>
      <c r="J35" s="18">
        <v>64.516599999999997</v>
      </c>
      <c r="K35" s="18">
        <v>31.443100000000001</v>
      </c>
    </row>
    <row r="36" spans="1:14" ht="12" customHeight="1" x14ac:dyDescent="0.2">
      <c r="A36" s="83"/>
      <c r="B36" s="83"/>
      <c r="C36" s="83"/>
      <c r="D36" s="83"/>
      <c r="E36" s="83"/>
      <c r="F36" s="83"/>
      <c r="G36" s="83"/>
      <c r="H36" s="83"/>
      <c r="I36" s="83"/>
      <c r="J36" s="83"/>
    </row>
    <row r="37" spans="1:14" ht="12" customHeight="1" x14ac:dyDescent="0.2">
      <c r="A37" s="133" t="s">
        <v>353</v>
      </c>
      <c r="B37" s="133"/>
      <c r="C37" s="133"/>
      <c r="D37" s="133"/>
      <c r="E37" s="133"/>
      <c r="F37" s="133"/>
      <c r="G37" s="133"/>
      <c r="H37" s="133"/>
      <c r="I37" s="133"/>
      <c r="J37" s="133"/>
      <c r="K37" s="133"/>
      <c r="L37" s="133"/>
      <c r="M37" s="133"/>
      <c r="N37" s="133"/>
    </row>
    <row r="38" spans="1:14" ht="25.15" customHeight="1" x14ac:dyDescent="0.2">
      <c r="A38" s="133" t="s">
        <v>393</v>
      </c>
      <c r="B38" s="133"/>
      <c r="C38" s="133"/>
      <c r="D38" s="133"/>
      <c r="E38" s="133"/>
      <c r="F38" s="133"/>
      <c r="G38" s="133"/>
      <c r="H38" s="133"/>
      <c r="I38" s="133"/>
      <c r="J38" s="133"/>
      <c r="K38" s="133"/>
      <c r="L38" s="133"/>
      <c r="M38" s="133"/>
      <c r="N38" s="133"/>
    </row>
    <row r="39" spans="1:14" ht="33" hidden="1" customHeight="1" x14ac:dyDescent="0.2">
      <c r="A39" s="133"/>
      <c r="B39" s="133"/>
      <c r="C39" s="133"/>
      <c r="D39" s="133"/>
      <c r="E39" s="133"/>
      <c r="F39" s="133"/>
      <c r="G39" s="133"/>
      <c r="H39" s="133"/>
      <c r="I39" s="133"/>
      <c r="J39" s="133"/>
      <c r="K39" s="133"/>
      <c r="L39" s="133"/>
      <c r="M39" s="133"/>
      <c r="N39" s="133"/>
    </row>
    <row r="40" spans="1:14" ht="6.75" hidden="1" customHeight="1" x14ac:dyDescent="0.2">
      <c r="A40" s="133"/>
      <c r="B40" s="133"/>
      <c r="C40" s="133"/>
      <c r="D40" s="133"/>
      <c r="E40" s="133"/>
      <c r="F40" s="133"/>
      <c r="G40" s="133"/>
      <c r="H40" s="133"/>
      <c r="I40" s="133"/>
      <c r="J40" s="133"/>
      <c r="K40" s="133"/>
      <c r="L40" s="133"/>
      <c r="M40" s="133"/>
      <c r="N40" s="133"/>
    </row>
    <row r="41" spans="1:14" ht="49.15" hidden="1" customHeight="1" x14ac:dyDescent="0.2">
      <c r="A41" s="133"/>
      <c r="B41" s="133"/>
      <c r="C41" s="133"/>
      <c r="D41" s="133"/>
      <c r="E41" s="133"/>
      <c r="F41" s="133"/>
      <c r="G41" s="133"/>
      <c r="H41" s="133"/>
      <c r="I41" s="133"/>
      <c r="J41" s="133"/>
      <c r="K41" s="133"/>
      <c r="L41" s="133"/>
      <c r="M41" s="133"/>
      <c r="N41" s="133"/>
    </row>
    <row r="42" spans="1:14" ht="22.15" customHeight="1" x14ac:dyDescent="0.2">
      <c r="A42" s="133" t="s">
        <v>354</v>
      </c>
      <c r="B42" s="133"/>
      <c r="C42" s="133"/>
      <c r="D42" s="133"/>
      <c r="E42" s="133"/>
      <c r="F42" s="133"/>
      <c r="G42" s="133"/>
      <c r="H42" s="133"/>
      <c r="I42" s="133"/>
      <c r="J42" s="133"/>
      <c r="K42" s="133"/>
      <c r="L42" s="133"/>
      <c r="M42" s="133"/>
      <c r="N42" s="133"/>
    </row>
    <row r="43" spans="1:14" ht="35.450000000000003" customHeight="1" x14ac:dyDescent="0.2">
      <c r="A43" s="133"/>
      <c r="B43" s="133"/>
      <c r="C43" s="133"/>
      <c r="D43" s="133"/>
      <c r="E43" s="133"/>
      <c r="F43" s="133"/>
      <c r="G43" s="133"/>
      <c r="H43" s="133"/>
      <c r="I43" s="133"/>
      <c r="J43" s="133"/>
      <c r="K43" s="133"/>
      <c r="L43" s="133"/>
      <c r="M43" s="133"/>
      <c r="N43" s="133"/>
    </row>
    <row r="44" spans="1:14" x14ac:dyDescent="0.2">
      <c r="A44" s="27"/>
      <c r="B44" s="27"/>
      <c r="C44" s="27"/>
      <c r="D44" s="27"/>
      <c r="E44" s="27"/>
      <c r="F44" s="27"/>
      <c r="G44" s="27"/>
      <c r="H44" s="27"/>
      <c r="I44" s="27"/>
      <c r="J44" s="27"/>
      <c r="K44" s="27"/>
    </row>
  </sheetData>
  <mergeCells count="12">
    <mergeCell ref="A42:N42"/>
    <mergeCell ref="A43:N43"/>
    <mergeCell ref="B5:K5"/>
    <mergeCell ref="A36:J36"/>
    <mergeCell ref="A1:J1"/>
    <mergeCell ref="A2:J2"/>
    <mergeCell ref="A3:A4"/>
    <mergeCell ref="B3:E3"/>
    <mergeCell ref="F3:I3"/>
    <mergeCell ref="J3:K3"/>
    <mergeCell ref="A37:N37"/>
    <mergeCell ref="A38:N41"/>
  </mergeCells>
  <phoneticPr fontId="0" type="noConversion"/>
  <pageMargins left="0.75" right="0.5" top="0.75" bottom="0.5" header="0.5" footer="0.25"/>
  <pageSetup scale="37"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pageSetUpPr fitToPage="1"/>
  </sheetPr>
  <dimension ref="A1:M101"/>
  <sheetViews>
    <sheetView showGridLines="0" workbookViewId="0">
      <selection sqref="A1:L1"/>
    </sheetView>
  </sheetViews>
  <sheetFormatPr defaultRowHeight="12.75" x14ac:dyDescent="0.2"/>
  <cols>
    <col min="1" max="1" width="11.42578125" customWidth="1"/>
    <col min="2" max="7" width="11" customWidth="1"/>
    <col min="8" max="9" width="12.42578125" customWidth="1"/>
    <col min="10" max="13" width="11" customWidth="1"/>
  </cols>
  <sheetData>
    <row r="1" spans="1:13" ht="12" customHeight="1" x14ac:dyDescent="0.2">
      <c r="A1" s="90" t="s">
        <v>432</v>
      </c>
      <c r="B1" s="90"/>
      <c r="C1" s="90"/>
      <c r="D1" s="90"/>
      <c r="E1" s="90"/>
      <c r="F1" s="90"/>
      <c r="G1" s="90"/>
      <c r="H1" s="90"/>
      <c r="I1" s="90"/>
      <c r="J1" s="90"/>
      <c r="K1" s="90"/>
      <c r="L1" s="90"/>
      <c r="M1" s="134">
        <v>45912</v>
      </c>
    </row>
    <row r="2" spans="1:13" ht="12" customHeight="1" x14ac:dyDescent="0.2">
      <c r="A2" s="92" t="s">
        <v>227</v>
      </c>
      <c r="B2" s="92"/>
      <c r="C2" s="92"/>
      <c r="D2" s="92"/>
      <c r="E2" s="92"/>
      <c r="F2" s="92"/>
      <c r="G2" s="92"/>
      <c r="H2" s="92"/>
      <c r="I2" s="92"/>
      <c r="J2" s="92"/>
      <c r="K2" s="92"/>
      <c r="L2" s="92"/>
      <c r="M2" s="1"/>
    </row>
    <row r="3" spans="1:13" ht="24" customHeight="1" x14ac:dyDescent="0.2">
      <c r="A3" s="94" t="s">
        <v>50</v>
      </c>
      <c r="B3" s="89" t="s">
        <v>194</v>
      </c>
      <c r="C3" s="89"/>
      <c r="D3" s="89"/>
      <c r="E3" s="89"/>
      <c r="F3" s="87"/>
      <c r="G3" s="86" t="s">
        <v>228</v>
      </c>
      <c r="H3" s="86" t="s">
        <v>229</v>
      </c>
      <c r="I3" s="86" t="s">
        <v>382</v>
      </c>
      <c r="J3" s="86" t="s">
        <v>383</v>
      </c>
      <c r="K3" s="86" t="s">
        <v>58</v>
      </c>
      <c r="L3" s="89" t="s">
        <v>226</v>
      </c>
      <c r="M3" s="89"/>
    </row>
    <row r="4" spans="1:13" ht="27.6" customHeight="1" x14ac:dyDescent="0.2">
      <c r="A4" s="95"/>
      <c r="B4" s="10" t="s">
        <v>151</v>
      </c>
      <c r="C4" s="10" t="s">
        <v>152</v>
      </c>
      <c r="D4" s="10" t="s">
        <v>153</v>
      </c>
      <c r="E4" s="10" t="s">
        <v>155</v>
      </c>
      <c r="F4" s="10" t="s">
        <v>55</v>
      </c>
      <c r="G4" s="87"/>
      <c r="H4" s="87"/>
      <c r="I4" s="87"/>
      <c r="J4" s="87"/>
      <c r="K4" s="87"/>
      <c r="L4" s="10" t="s">
        <v>260</v>
      </c>
      <c r="M4" s="9" t="s">
        <v>155</v>
      </c>
    </row>
    <row r="5" spans="1:13" ht="12" customHeight="1" x14ac:dyDescent="0.2">
      <c r="A5" s="1"/>
      <c r="B5" s="83" t="str">
        <f>REPT("-",50)&amp;" Number "&amp;REPT("-",51)&amp;"   "&amp;REPT("-",62)&amp;" Dollars "&amp;REPT("-",63)</f>
        <v>-------------------------------------------------- Number ---------------------------------------------------   -------------------------------------------------------------- Dollars ---------------------------------------------------------------</v>
      </c>
      <c r="C5" s="83"/>
      <c r="D5" s="83"/>
      <c r="E5" s="83"/>
      <c r="F5" s="83"/>
      <c r="G5" s="83"/>
      <c r="H5" s="83"/>
      <c r="I5" s="83"/>
      <c r="J5" s="83"/>
      <c r="K5" s="83"/>
      <c r="L5" s="83"/>
      <c r="M5" s="83"/>
    </row>
    <row r="6" spans="1:13" ht="12" customHeight="1" x14ac:dyDescent="0.2">
      <c r="A6" s="3" t="s">
        <v>414</v>
      </c>
    </row>
    <row r="7" spans="1:13" ht="12" customHeight="1" x14ac:dyDescent="0.2">
      <c r="A7" s="2" t="str">
        <f>"Oct "&amp;RIGHT(A6,4)-1</f>
        <v>Oct 2023</v>
      </c>
      <c r="B7" s="11">
        <v>0</v>
      </c>
      <c r="C7" s="11">
        <v>0</v>
      </c>
      <c r="D7" s="11">
        <v>0</v>
      </c>
      <c r="E7" s="11">
        <v>728308</v>
      </c>
      <c r="F7" s="11">
        <v>728308</v>
      </c>
      <c r="G7" s="11">
        <v>24104629.394699998</v>
      </c>
      <c r="H7" s="11" t="s">
        <v>413</v>
      </c>
      <c r="I7" s="11">
        <v>2144688</v>
      </c>
      <c r="J7" s="11" t="s">
        <v>413</v>
      </c>
      <c r="K7" s="11">
        <v>26249317.394699998</v>
      </c>
      <c r="L7" s="16" t="s">
        <v>413</v>
      </c>
      <c r="M7" s="16">
        <v>33.096800000000002</v>
      </c>
    </row>
    <row r="8" spans="1:13" ht="12" customHeight="1" x14ac:dyDescent="0.2">
      <c r="A8" s="2" t="str">
        <f>"Nov "&amp;RIGHT(A6,4)-1</f>
        <v>Nov 2023</v>
      </c>
      <c r="B8" s="11">
        <v>0</v>
      </c>
      <c r="C8" s="11">
        <v>0</v>
      </c>
      <c r="D8" s="11">
        <v>0</v>
      </c>
      <c r="E8" s="11">
        <v>732376</v>
      </c>
      <c r="F8" s="11">
        <v>732376</v>
      </c>
      <c r="G8" s="11">
        <v>24344422.8695</v>
      </c>
      <c r="H8" s="11" t="s">
        <v>413</v>
      </c>
      <c r="I8" s="11">
        <v>2144688</v>
      </c>
      <c r="J8" s="11" t="s">
        <v>413</v>
      </c>
      <c r="K8" s="11">
        <v>26489110.8695</v>
      </c>
      <c r="L8" s="16" t="s">
        <v>413</v>
      </c>
      <c r="M8" s="16">
        <v>33.240299999999998</v>
      </c>
    </row>
    <row r="9" spans="1:13" ht="12" customHeight="1" x14ac:dyDescent="0.2">
      <c r="A9" s="2" t="str">
        <f>"Dec "&amp;RIGHT(A6,4)-1</f>
        <v>Dec 2023</v>
      </c>
      <c r="B9" s="11">
        <v>0</v>
      </c>
      <c r="C9" s="11">
        <v>0</v>
      </c>
      <c r="D9" s="11">
        <v>0</v>
      </c>
      <c r="E9" s="11">
        <v>723812</v>
      </c>
      <c r="F9" s="11">
        <v>723812</v>
      </c>
      <c r="G9" s="11">
        <v>23774365.5121</v>
      </c>
      <c r="H9" s="11" t="s">
        <v>413</v>
      </c>
      <c r="I9" s="11">
        <v>2144688</v>
      </c>
      <c r="J9" s="11" t="s">
        <v>413</v>
      </c>
      <c r="K9" s="11">
        <v>25919053.5121</v>
      </c>
      <c r="L9" s="16" t="s">
        <v>413</v>
      </c>
      <c r="M9" s="16">
        <v>32.8461</v>
      </c>
    </row>
    <row r="10" spans="1:13" ht="12" customHeight="1" x14ac:dyDescent="0.2">
      <c r="A10" s="2" t="str">
        <f>"Jan "&amp;RIGHT(A6,4)</f>
        <v>Jan 2024</v>
      </c>
      <c r="B10" s="11">
        <v>0</v>
      </c>
      <c r="C10" s="11">
        <v>0</v>
      </c>
      <c r="D10" s="11">
        <v>0</v>
      </c>
      <c r="E10" s="11">
        <v>707660</v>
      </c>
      <c r="F10" s="11">
        <v>707660</v>
      </c>
      <c r="G10" s="11">
        <v>23964722.269200001</v>
      </c>
      <c r="H10" s="11" t="s">
        <v>413</v>
      </c>
      <c r="I10" s="11">
        <v>2144688</v>
      </c>
      <c r="J10" s="11" t="s">
        <v>413</v>
      </c>
      <c r="K10" s="11">
        <v>26109410.269200001</v>
      </c>
      <c r="L10" s="16" t="s">
        <v>413</v>
      </c>
      <c r="M10" s="16">
        <v>33.864699999999999</v>
      </c>
    </row>
    <row r="11" spans="1:13" ht="12" customHeight="1" x14ac:dyDescent="0.2">
      <c r="A11" s="2" t="str">
        <f>"Feb "&amp;RIGHT(A6,4)</f>
        <v>Feb 2024</v>
      </c>
      <c r="B11" s="11">
        <v>0</v>
      </c>
      <c r="C11" s="11">
        <v>0</v>
      </c>
      <c r="D11" s="11">
        <v>0</v>
      </c>
      <c r="E11" s="11">
        <v>716757</v>
      </c>
      <c r="F11" s="11">
        <v>716757</v>
      </c>
      <c r="G11" s="11">
        <v>23579549.5436</v>
      </c>
      <c r="H11" s="11" t="s">
        <v>413</v>
      </c>
      <c r="I11" s="11">
        <v>2144688</v>
      </c>
      <c r="J11" s="11" t="s">
        <v>413</v>
      </c>
      <c r="K11" s="11">
        <v>25724237.5436</v>
      </c>
      <c r="L11" s="16" t="s">
        <v>413</v>
      </c>
      <c r="M11" s="16">
        <v>32.897599999999997</v>
      </c>
    </row>
    <row r="12" spans="1:13" ht="12" customHeight="1" x14ac:dyDescent="0.2">
      <c r="A12" s="2" t="str">
        <f>"Mar "&amp;RIGHT(A6,4)</f>
        <v>Mar 2024</v>
      </c>
      <c r="B12" s="11">
        <v>0</v>
      </c>
      <c r="C12" s="11">
        <v>0</v>
      </c>
      <c r="D12" s="11">
        <v>0</v>
      </c>
      <c r="E12" s="11">
        <v>721640</v>
      </c>
      <c r="F12" s="11">
        <v>721640</v>
      </c>
      <c r="G12" s="11">
        <v>25797199.861099999</v>
      </c>
      <c r="H12" s="11" t="s">
        <v>413</v>
      </c>
      <c r="I12" s="11">
        <v>2144688</v>
      </c>
      <c r="J12" s="11" t="s">
        <v>413</v>
      </c>
      <c r="K12" s="11">
        <v>27941887.861099999</v>
      </c>
      <c r="L12" s="16" t="s">
        <v>413</v>
      </c>
      <c r="M12" s="16">
        <v>35.747999999999998</v>
      </c>
    </row>
    <row r="13" spans="1:13" ht="12" customHeight="1" x14ac:dyDescent="0.2">
      <c r="A13" s="2" t="str">
        <f>"Apr "&amp;RIGHT(A6,4)</f>
        <v>Apr 2024</v>
      </c>
      <c r="B13" s="11">
        <v>0</v>
      </c>
      <c r="C13" s="11">
        <v>0</v>
      </c>
      <c r="D13" s="11">
        <v>0</v>
      </c>
      <c r="E13" s="11">
        <v>723629</v>
      </c>
      <c r="F13" s="11">
        <v>723629</v>
      </c>
      <c r="G13" s="11">
        <v>25242696.980700001</v>
      </c>
      <c r="H13" s="11" t="s">
        <v>413</v>
      </c>
      <c r="I13" s="11">
        <v>2144688</v>
      </c>
      <c r="J13" s="11" t="s">
        <v>413</v>
      </c>
      <c r="K13" s="11">
        <v>27387384.980700001</v>
      </c>
      <c r="L13" s="16" t="s">
        <v>413</v>
      </c>
      <c r="M13" s="16">
        <v>34.883499999999998</v>
      </c>
    </row>
    <row r="14" spans="1:13" ht="12" customHeight="1" x14ac:dyDescent="0.2">
      <c r="A14" s="2" t="str">
        <f>"May "&amp;RIGHT(A6,4)</f>
        <v>May 2024</v>
      </c>
      <c r="B14" s="11">
        <v>0</v>
      </c>
      <c r="C14" s="11">
        <v>0</v>
      </c>
      <c r="D14" s="11">
        <v>0</v>
      </c>
      <c r="E14" s="11">
        <v>716927</v>
      </c>
      <c r="F14" s="11">
        <v>716927</v>
      </c>
      <c r="G14" s="11">
        <v>23966901.418699998</v>
      </c>
      <c r="H14" s="11" t="s">
        <v>413</v>
      </c>
      <c r="I14" s="11">
        <v>2144688</v>
      </c>
      <c r="J14" s="11" t="s">
        <v>413</v>
      </c>
      <c r="K14" s="11">
        <v>26111589.418699998</v>
      </c>
      <c r="L14" s="16" t="s">
        <v>413</v>
      </c>
      <c r="M14" s="16">
        <v>33.43</v>
      </c>
    </row>
    <row r="15" spans="1:13" ht="12" customHeight="1" x14ac:dyDescent="0.2">
      <c r="A15" s="2" t="str">
        <f>"Jun "&amp;RIGHT(A6,4)</f>
        <v>Jun 2024</v>
      </c>
      <c r="B15" s="11">
        <v>0</v>
      </c>
      <c r="C15" s="11">
        <v>0</v>
      </c>
      <c r="D15" s="11">
        <v>0</v>
      </c>
      <c r="E15" s="11">
        <v>712616</v>
      </c>
      <c r="F15" s="11">
        <v>712616</v>
      </c>
      <c r="G15" s="11">
        <v>23521015.908599999</v>
      </c>
      <c r="H15" s="11" t="s">
        <v>413</v>
      </c>
      <c r="I15" s="11">
        <v>2144688</v>
      </c>
      <c r="J15" s="11" t="s">
        <v>413</v>
      </c>
      <c r="K15" s="11">
        <v>25665703.908599999</v>
      </c>
      <c r="L15" s="16" t="s">
        <v>413</v>
      </c>
      <c r="M15" s="16">
        <v>33.006599999999999</v>
      </c>
    </row>
    <row r="16" spans="1:13" ht="12" customHeight="1" x14ac:dyDescent="0.2">
      <c r="A16" s="2" t="str">
        <f>"Jul "&amp;RIGHT(A6,4)</f>
        <v>Jul 2024</v>
      </c>
      <c r="B16" s="11">
        <v>0</v>
      </c>
      <c r="C16" s="11">
        <v>0</v>
      </c>
      <c r="D16" s="11">
        <v>0</v>
      </c>
      <c r="E16" s="11">
        <v>705012</v>
      </c>
      <c r="F16" s="11">
        <v>705012</v>
      </c>
      <c r="G16" s="11">
        <v>22489605.730099998</v>
      </c>
      <c r="H16" s="11" t="s">
        <v>413</v>
      </c>
      <c r="I16" s="11">
        <v>2144688</v>
      </c>
      <c r="J16" s="11" t="s">
        <v>413</v>
      </c>
      <c r="K16" s="11">
        <v>24634293.730099998</v>
      </c>
      <c r="L16" s="16" t="s">
        <v>413</v>
      </c>
      <c r="M16" s="16">
        <v>31.8996</v>
      </c>
    </row>
    <row r="17" spans="1:13" ht="12" customHeight="1" x14ac:dyDescent="0.2">
      <c r="A17" s="2" t="str">
        <f>"Aug "&amp;RIGHT(A6,4)</f>
        <v>Aug 2024</v>
      </c>
      <c r="B17" s="11">
        <v>0</v>
      </c>
      <c r="C17" s="11">
        <v>0</v>
      </c>
      <c r="D17" s="11">
        <v>0</v>
      </c>
      <c r="E17" s="11">
        <v>692784</v>
      </c>
      <c r="F17" s="11">
        <v>692784</v>
      </c>
      <c r="G17" s="11">
        <v>23558541.760499999</v>
      </c>
      <c r="H17" s="11" t="s">
        <v>413</v>
      </c>
      <c r="I17" s="11">
        <v>2144688</v>
      </c>
      <c r="J17" s="11" t="s">
        <v>413</v>
      </c>
      <c r="K17" s="11">
        <v>25703229.760499999</v>
      </c>
      <c r="L17" s="16" t="s">
        <v>413</v>
      </c>
      <c r="M17" s="16">
        <v>34.005600000000001</v>
      </c>
    </row>
    <row r="18" spans="1:13" ht="12" customHeight="1" x14ac:dyDescent="0.2">
      <c r="A18" s="2" t="str">
        <f>"Sep "&amp;RIGHT(A6,4)</f>
        <v>Sep 2024</v>
      </c>
      <c r="B18" s="11">
        <v>0</v>
      </c>
      <c r="C18" s="11">
        <v>0</v>
      </c>
      <c r="D18" s="11">
        <v>0</v>
      </c>
      <c r="E18" s="11">
        <v>710714</v>
      </c>
      <c r="F18" s="11">
        <v>710714</v>
      </c>
      <c r="G18" s="11">
        <v>23510216.9793</v>
      </c>
      <c r="H18" s="11">
        <v>71489618</v>
      </c>
      <c r="I18" s="11">
        <v>2144692</v>
      </c>
      <c r="J18" s="11" t="s">
        <v>413</v>
      </c>
      <c r="K18" s="11">
        <v>97144526.979300007</v>
      </c>
      <c r="L18" s="16" t="s">
        <v>413</v>
      </c>
      <c r="M18" s="16">
        <v>33.079700000000003</v>
      </c>
    </row>
    <row r="19" spans="1:13" ht="12" customHeight="1" x14ac:dyDescent="0.2">
      <c r="A19" s="12" t="s">
        <v>55</v>
      </c>
      <c r="B19" s="13">
        <v>0</v>
      </c>
      <c r="C19" s="13">
        <v>0</v>
      </c>
      <c r="D19" s="13">
        <v>0</v>
      </c>
      <c r="E19" s="13">
        <v>716019.58330000006</v>
      </c>
      <c r="F19" s="13">
        <v>716019.58330000006</v>
      </c>
      <c r="G19" s="13">
        <v>287853868.2281</v>
      </c>
      <c r="H19" s="13">
        <v>71489618</v>
      </c>
      <c r="I19" s="13">
        <v>25736260</v>
      </c>
      <c r="J19" s="13" t="s">
        <v>413</v>
      </c>
      <c r="K19" s="13">
        <v>385079746.2281</v>
      </c>
      <c r="L19" s="17" t="s">
        <v>413</v>
      </c>
      <c r="M19" s="17">
        <v>33.501600000000003</v>
      </c>
    </row>
    <row r="20" spans="1:13" ht="12" customHeight="1" x14ac:dyDescent="0.2">
      <c r="A20" s="14" t="s">
        <v>415</v>
      </c>
      <c r="B20" s="15">
        <v>0</v>
      </c>
      <c r="C20" s="15">
        <v>0</v>
      </c>
      <c r="D20" s="15">
        <v>0</v>
      </c>
      <c r="E20" s="15">
        <v>720413.88888888899</v>
      </c>
      <c r="F20" s="15">
        <v>720413.88888888899</v>
      </c>
      <c r="G20" s="15">
        <v>218295503.75819999</v>
      </c>
      <c r="H20" s="15" t="s">
        <v>413</v>
      </c>
      <c r="I20" s="15">
        <v>19302192</v>
      </c>
      <c r="J20" s="15" t="s">
        <v>413</v>
      </c>
      <c r="K20" s="15">
        <v>26399743.973133299</v>
      </c>
      <c r="L20" s="18" t="s">
        <v>413</v>
      </c>
      <c r="M20" s="18">
        <v>33.6681777777778</v>
      </c>
    </row>
    <row r="21" spans="1:13" ht="12" customHeight="1" x14ac:dyDescent="0.2">
      <c r="A21" s="3" t="str">
        <f>"FY "&amp;RIGHT(A6,4)+1</f>
        <v>FY 2025</v>
      </c>
    </row>
    <row r="22" spans="1:13" ht="12" customHeight="1" x14ac:dyDescent="0.2">
      <c r="A22" s="2" t="str">
        <f>"Oct "&amp;RIGHT(A6,4)</f>
        <v>Oct 2024</v>
      </c>
      <c r="B22" s="11">
        <v>0</v>
      </c>
      <c r="C22" s="11">
        <v>0</v>
      </c>
      <c r="D22" s="11">
        <v>0</v>
      </c>
      <c r="E22" s="11">
        <v>714324</v>
      </c>
      <c r="F22" s="11">
        <v>714324</v>
      </c>
      <c r="G22" s="11">
        <v>23640029.861499999</v>
      </c>
      <c r="H22" s="11" t="s">
        <v>413</v>
      </c>
      <c r="I22" s="11" t="s">
        <v>413</v>
      </c>
      <c r="J22" s="11" t="s">
        <v>413</v>
      </c>
      <c r="K22" s="11">
        <v>23640029.861499999</v>
      </c>
      <c r="L22" s="16" t="s">
        <v>413</v>
      </c>
      <c r="M22" s="16">
        <v>33.094299999999997</v>
      </c>
    </row>
    <row r="23" spans="1:13" ht="12" customHeight="1" x14ac:dyDescent="0.2">
      <c r="A23" s="2" t="str">
        <f>"Nov "&amp;RIGHT(A6,4)</f>
        <v>Nov 2024</v>
      </c>
      <c r="B23" s="11">
        <v>0</v>
      </c>
      <c r="C23" s="11">
        <v>0</v>
      </c>
      <c r="D23" s="11">
        <v>0</v>
      </c>
      <c r="E23" s="11">
        <v>714907</v>
      </c>
      <c r="F23" s="11">
        <v>714907</v>
      </c>
      <c r="G23" s="11">
        <v>23617313.781399999</v>
      </c>
      <c r="H23" s="11" t="s">
        <v>413</v>
      </c>
      <c r="I23" s="11" t="s">
        <v>413</v>
      </c>
      <c r="J23" s="11" t="s">
        <v>413</v>
      </c>
      <c r="K23" s="11">
        <v>23617313.781399999</v>
      </c>
      <c r="L23" s="16" t="s">
        <v>413</v>
      </c>
      <c r="M23" s="16">
        <v>33.035499999999999</v>
      </c>
    </row>
    <row r="24" spans="1:13" ht="12" customHeight="1" x14ac:dyDescent="0.2">
      <c r="A24" s="2" t="str">
        <f>"Dec "&amp;RIGHT(A6,4)</f>
        <v>Dec 2024</v>
      </c>
      <c r="B24" s="11">
        <v>0</v>
      </c>
      <c r="C24" s="11">
        <v>0</v>
      </c>
      <c r="D24" s="11">
        <v>0</v>
      </c>
      <c r="E24" s="11">
        <v>701058</v>
      </c>
      <c r="F24" s="11">
        <v>701058</v>
      </c>
      <c r="G24" s="11">
        <v>22913652.0517</v>
      </c>
      <c r="H24" s="11">
        <v>22296065</v>
      </c>
      <c r="I24" s="11" t="s">
        <v>413</v>
      </c>
      <c r="J24" s="11" t="s">
        <v>413</v>
      </c>
      <c r="K24" s="11">
        <v>45209717.051700003</v>
      </c>
      <c r="L24" s="16" t="s">
        <v>413</v>
      </c>
      <c r="M24" s="16">
        <v>32.684399999999997</v>
      </c>
    </row>
    <row r="25" spans="1:13" ht="12" customHeight="1" x14ac:dyDescent="0.2">
      <c r="A25" s="2" t="str">
        <f>"Jan "&amp;RIGHT(A6,4)+1</f>
        <v>Jan 2025</v>
      </c>
      <c r="B25" s="11">
        <v>0</v>
      </c>
      <c r="C25" s="11">
        <v>0</v>
      </c>
      <c r="D25" s="11">
        <v>0</v>
      </c>
      <c r="E25" s="11">
        <v>695841</v>
      </c>
      <c r="F25" s="11">
        <v>695841</v>
      </c>
      <c r="G25" s="11">
        <v>23061701.972899999</v>
      </c>
      <c r="H25" s="11" t="s">
        <v>413</v>
      </c>
      <c r="I25" s="11" t="s">
        <v>413</v>
      </c>
      <c r="J25" s="11" t="s">
        <v>413</v>
      </c>
      <c r="K25" s="11">
        <v>23061701.972899999</v>
      </c>
      <c r="L25" s="16" t="s">
        <v>413</v>
      </c>
      <c r="M25" s="16">
        <v>33.142200000000003</v>
      </c>
    </row>
    <row r="26" spans="1:13" ht="12" customHeight="1" x14ac:dyDescent="0.2">
      <c r="A26" s="2" t="str">
        <f>"Feb "&amp;RIGHT(A6,4)+1</f>
        <v>Feb 2025</v>
      </c>
      <c r="B26" s="11">
        <v>0</v>
      </c>
      <c r="C26" s="11">
        <v>0</v>
      </c>
      <c r="D26" s="11">
        <v>0</v>
      </c>
      <c r="E26" s="11">
        <v>696059</v>
      </c>
      <c r="F26" s="11">
        <v>696059</v>
      </c>
      <c r="G26" s="11">
        <v>23199240.335299999</v>
      </c>
      <c r="H26" s="11" t="s">
        <v>413</v>
      </c>
      <c r="I26" s="11" t="s">
        <v>413</v>
      </c>
      <c r="J26" s="11" t="s">
        <v>413</v>
      </c>
      <c r="K26" s="11">
        <v>23199240.335299999</v>
      </c>
      <c r="L26" s="16" t="s">
        <v>413</v>
      </c>
      <c r="M26" s="16">
        <v>33.3294</v>
      </c>
    </row>
    <row r="27" spans="1:13" ht="12" customHeight="1" x14ac:dyDescent="0.2">
      <c r="A27" s="2" t="str">
        <f>"Mar "&amp;RIGHT(A6,4)+1</f>
        <v>Mar 2025</v>
      </c>
      <c r="B27" s="11">
        <v>0</v>
      </c>
      <c r="C27" s="11">
        <v>0</v>
      </c>
      <c r="D27" s="11">
        <v>0</v>
      </c>
      <c r="E27" s="11">
        <v>706320</v>
      </c>
      <c r="F27" s="11">
        <v>706320</v>
      </c>
      <c r="G27" s="11">
        <v>23849947.6567</v>
      </c>
      <c r="H27" s="11">
        <v>22177176</v>
      </c>
      <c r="I27" s="11" t="s">
        <v>413</v>
      </c>
      <c r="J27" s="11" t="s">
        <v>413</v>
      </c>
      <c r="K27" s="11">
        <v>46027123.6567</v>
      </c>
      <c r="L27" s="16" t="s">
        <v>413</v>
      </c>
      <c r="M27" s="16">
        <v>33.766500000000001</v>
      </c>
    </row>
    <row r="28" spans="1:13" ht="12" customHeight="1" x14ac:dyDescent="0.2">
      <c r="A28" s="2" t="str">
        <f>"Apr "&amp;RIGHT(A6,4)+1</f>
        <v>Apr 2025</v>
      </c>
      <c r="B28" s="11">
        <v>0</v>
      </c>
      <c r="C28" s="11">
        <v>0</v>
      </c>
      <c r="D28" s="11">
        <v>0</v>
      </c>
      <c r="E28" s="11">
        <v>709372</v>
      </c>
      <c r="F28" s="11">
        <v>709372</v>
      </c>
      <c r="G28" s="11">
        <v>23601040.007800002</v>
      </c>
      <c r="H28" s="11" t="s">
        <v>413</v>
      </c>
      <c r="I28" s="11" t="s">
        <v>413</v>
      </c>
      <c r="J28" s="11" t="s">
        <v>413</v>
      </c>
      <c r="K28" s="11">
        <v>23601040.007800002</v>
      </c>
      <c r="L28" s="16" t="s">
        <v>413</v>
      </c>
      <c r="M28" s="16">
        <v>33.270299999999999</v>
      </c>
    </row>
    <row r="29" spans="1:13" ht="12" customHeight="1" x14ac:dyDescent="0.2">
      <c r="A29" s="2" t="str">
        <f>"May "&amp;RIGHT(A6,4)+1</f>
        <v>May 2025</v>
      </c>
      <c r="B29" s="11">
        <v>0</v>
      </c>
      <c r="C29" s="11">
        <v>0</v>
      </c>
      <c r="D29" s="11">
        <v>0</v>
      </c>
      <c r="E29" s="11">
        <v>695872</v>
      </c>
      <c r="F29" s="11">
        <v>695872</v>
      </c>
      <c r="G29" s="11">
        <v>23713906.3882</v>
      </c>
      <c r="H29" s="11" t="s">
        <v>413</v>
      </c>
      <c r="I29" s="11" t="s">
        <v>413</v>
      </c>
      <c r="J29" s="11" t="s">
        <v>413</v>
      </c>
      <c r="K29" s="11">
        <v>23713906.3882</v>
      </c>
      <c r="L29" s="16" t="s">
        <v>413</v>
      </c>
      <c r="M29" s="16">
        <v>34.078000000000003</v>
      </c>
    </row>
    <row r="30" spans="1:13" ht="12" customHeight="1" x14ac:dyDescent="0.2">
      <c r="A30" s="2" t="str">
        <f>"Jun "&amp;RIGHT(A6,4)+1</f>
        <v>Jun 2025</v>
      </c>
      <c r="B30" s="11">
        <v>0</v>
      </c>
      <c r="C30" s="11">
        <v>0</v>
      </c>
      <c r="D30" s="11">
        <v>0</v>
      </c>
      <c r="E30" s="11">
        <v>692238</v>
      </c>
      <c r="F30" s="11">
        <v>692238</v>
      </c>
      <c r="G30" s="11">
        <v>23356014.554000001</v>
      </c>
      <c r="H30" s="11">
        <v>20797101.5</v>
      </c>
      <c r="I30" s="11" t="s">
        <v>413</v>
      </c>
      <c r="J30" s="11" t="s">
        <v>413</v>
      </c>
      <c r="K30" s="11">
        <v>44153116.053999998</v>
      </c>
      <c r="L30" s="16" t="s">
        <v>413</v>
      </c>
      <c r="M30" s="16">
        <v>33.739899999999999</v>
      </c>
    </row>
    <row r="31" spans="1:13" ht="12" customHeight="1" x14ac:dyDescent="0.2">
      <c r="A31" s="2" t="str">
        <f>"Jul "&amp;RIGHT(A6,4)+1</f>
        <v>Jul 2025</v>
      </c>
      <c r="B31" s="11" t="s">
        <v>413</v>
      </c>
      <c r="C31" s="11" t="s">
        <v>413</v>
      </c>
      <c r="D31" s="11" t="s">
        <v>413</v>
      </c>
      <c r="E31" s="11" t="s">
        <v>413</v>
      </c>
      <c r="F31" s="11" t="s">
        <v>413</v>
      </c>
      <c r="G31" s="11" t="s">
        <v>413</v>
      </c>
      <c r="H31" s="11" t="s">
        <v>413</v>
      </c>
      <c r="I31" s="11" t="s">
        <v>413</v>
      </c>
      <c r="J31" s="11" t="s">
        <v>413</v>
      </c>
      <c r="K31" s="11" t="s">
        <v>413</v>
      </c>
      <c r="L31" s="16" t="s">
        <v>413</v>
      </c>
      <c r="M31" s="16" t="s">
        <v>413</v>
      </c>
    </row>
    <row r="32" spans="1:13" ht="12" customHeight="1" x14ac:dyDescent="0.2">
      <c r="A32" s="2" t="str">
        <f>"Aug "&amp;RIGHT(A6,4)+1</f>
        <v>Aug 2025</v>
      </c>
      <c r="B32" s="11" t="s">
        <v>413</v>
      </c>
      <c r="C32" s="11" t="s">
        <v>413</v>
      </c>
      <c r="D32" s="11" t="s">
        <v>413</v>
      </c>
      <c r="E32" s="11" t="s">
        <v>413</v>
      </c>
      <c r="F32" s="11" t="s">
        <v>413</v>
      </c>
      <c r="G32" s="11" t="s">
        <v>413</v>
      </c>
      <c r="H32" s="11" t="s">
        <v>413</v>
      </c>
      <c r="I32" s="11" t="s">
        <v>413</v>
      </c>
      <c r="J32" s="11" t="s">
        <v>413</v>
      </c>
      <c r="K32" s="11" t="s">
        <v>413</v>
      </c>
      <c r="L32" s="16" t="s">
        <v>413</v>
      </c>
      <c r="M32" s="16" t="s">
        <v>413</v>
      </c>
    </row>
    <row r="33" spans="1:13" ht="12" customHeight="1" x14ac:dyDescent="0.2">
      <c r="A33" s="2" t="str">
        <f>"Sep "&amp;RIGHT(A6,4)+1</f>
        <v>Sep 2025</v>
      </c>
      <c r="B33" s="11" t="s">
        <v>413</v>
      </c>
      <c r="C33" s="11" t="s">
        <v>413</v>
      </c>
      <c r="D33" s="11" t="s">
        <v>413</v>
      </c>
      <c r="E33" s="11" t="s">
        <v>413</v>
      </c>
      <c r="F33" s="11" t="s">
        <v>413</v>
      </c>
      <c r="G33" s="11" t="s">
        <v>413</v>
      </c>
      <c r="H33" s="11" t="s">
        <v>413</v>
      </c>
      <c r="I33" s="11" t="s">
        <v>413</v>
      </c>
      <c r="J33" s="11" t="s">
        <v>413</v>
      </c>
      <c r="K33" s="11" t="s">
        <v>413</v>
      </c>
      <c r="L33" s="16" t="s">
        <v>413</v>
      </c>
      <c r="M33" s="16" t="s">
        <v>413</v>
      </c>
    </row>
    <row r="34" spans="1:13" ht="12" customHeight="1" x14ac:dyDescent="0.2">
      <c r="A34" s="12" t="s">
        <v>55</v>
      </c>
      <c r="B34" s="13">
        <v>0</v>
      </c>
      <c r="C34" s="13">
        <v>0</v>
      </c>
      <c r="D34" s="13">
        <v>0</v>
      </c>
      <c r="E34" s="13">
        <v>702887.88890000002</v>
      </c>
      <c r="F34" s="13">
        <v>702887.88890000002</v>
      </c>
      <c r="G34" s="13">
        <v>210952846.60949999</v>
      </c>
      <c r="H34" s="13">
        <v>65270342.5</v>
      </c>
      <c r="I34" s="13" t="s">
        <v>413</v>
      </c>
      <c r="J34" s="13" t="s">
        <v>413</v>
      </c>
      <c r="K34" s="13">
        <v>276223189.10949999</v>
      </c>
      <c r="L34" s="17" t="s">
        <v>413</v>
      </c>
      <c r="M34" s="17">
        <v>33.347000000000001</v>
      </c>
    </row>
    <row r="35" spans="1:13" ht="12" customHeight="1" x14ac:dyDescent="0.2">
      <c r="A35" s="14" t="str">
        <f>"Total "&amp;MID(A20,7,LEN(A20)-13)&amp;" Months"</f>
        <v>Total 9 Months</v>
      </c>
      <c r="B35" s="15">
        <v>0</v>
      </c>
      <c r="C35" s="15">
        <v>0</v>
      </c>
      <c r="D35" s="15">
        <v>0</v>
      </c>
      <c r="E35" s="15">
        <v>702887.88890000002</v>
      </c>
      <c r="F35" s="15">
        <v>702887.88890000002</v>
      </c>
      <c r="G35" s="15">
        <v>210952846.60949999</v>
      </c>
      <c r="H35" s="15">
        <v>65270342.5</v>
      </c>
      <c r="I35" s="15" t="s">
        <v>413</v>
      </c>
      <c r="J35" s="15" t="s">
        <v>413</v>
      </c>
      <c r="K35" s="15">
        <v>276223189.10949999</v>
      </c>
      <c r="L35" s="18" t="s">
        <v>413</v>
      </c>
      <c r="M35" s="18">
        <v>33.347000000000001</v>
      </c>
    </row>
    <row r="36" spans="1:13" ht="12" customHeight="1" x14ac:dyDescent="0.2">
      <c r="A36" s="83"/>
      <c r="B36" s="83"/>
      <c r="C36" s="83"/>
      <c r="D36" s="83"/>
      <c r="E36" s="83"/>
      <c r="F36" s="83"/>
      <c r="G36" s="83"/>
      <c r="H36" s="83"/>
      <c r="I36" s="83"/>
      <c r="J36" s="83"/>
      <c r="K36" s="83"/>
    </row>
    <row r="37" spans="1:13" ht="79.5" customHeight="1" x14ac:dyDescent="0.2">
      <c r="A37" s="85" t="s">
        <v>392</v>
      </c>
      <c r="B37" s="85"/>
      <c r="C37" s="85"/>
      <c r="D37" s="85"/>
      <c r="E37" s="85"/>
      <c r="F37" s="85"/>
      <c r="G37" s="85"/>
      <c r="H37" s="85"/>
      <c r="I37" s="85"/>
      <c r="J37" s="85"/>
      <c r="K37" s="85"/>
      <c r="L37" s="85"/>
      <c r="M37" s="85"/>
    </row>
    <row r="101" spans="10:10" ht="15" x14ac:dyDescent="0.25">
      <c r="J101" s="56"/>
    </row>
  </sheetData>
  <mergeCells count="13">
    <mergeCell ref="A36:K36"/>
    <mergeCell ref="A37:M37"/>
    <mergeCell ref="A3:A4"/>
    <mergeCell ref="B3:F3"/>
    <mergeCell ref="G3:G4"/>
    <mergeCell ref="H3:H4"/>
    <mergeCell ref="J3:J4"/>
    <mergeCell ref="I3:I4"/>
    <mergeCell ref="A1:L1"/>
    <mergeCell ref="A2:L2"/>
    <mergeCell ref="K3:K4"/>
    <mergeCell ref="L3:M3"/>
    <mergeCell ref="B5:M5"/>
  </mergeCells>
  <phoneticPr fontId="0" type="noConversion"/>
  <pageMargins left="0.75" right="0.5" top="0.75" bottom="0.5" header="0.5" footer="0.25"/>
  <pageSetup scale="37"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pageSetUpPr fitToPage="1"/>
  </sheetPr>
  <dimension ref="A1:J37"/>
  <sheetViews>
    <sheetView showGridLines="0" workbookViewId="0">
      <selection sqref="A1:H1"/>
    </sheetView>
  </sheetViews>
  <sheetFormatPr defaultRowHeight="12.75" x14ac:dyDescent="0.2"/>
  <cols>
    <col min="1" max="6" width="11.42578125" customWidth="1"/>
    <col min="7" max="7" width="16.85546875" customWidth="1"/>
    <col min="8" max="8" width="11.42578125" customWidth="1"/>
    <col min="9" max="9" width="11.140625" customWidth="1"/>
    <col min="10" max="10" width="11.42578125" customWidth="1"/>
  </cols>
  <sheetData>
    <row r="1" spans="1:10" ht="12" customHeight="1" x14ac:dyDescent="0.2">
      <c r="A1" s="90" t="s">
        <v>432</v>
      </c>
      <c r="B1" s="90"/>
      <c r="C1" s="90"/>
      <c r="D1" s="90"/>
      <c r="E1" s="90"/>
      <c r="F1" s="90"/>
      <c r="G1" s="90"/>
      <c r="H1" s="90"/>
      <c r="I1" s="134">
        <v>45912</v>
      </c>
      <c r="J1" s="2"/>
    </row>
    <row r="2" spans="1:10" ht="12" customHeight="1" x14ac:dyDescent="0.2">
      <c r="A2" s="92" t="s">
        <v>371</v>
      </c>
      <c r="B2" s="92"/>
      <c r="C2" s="92"/>
      <c r="D2" s="92"/>
      <c r="E2" s="92"/>
      <c r="F2" s="92"/>
      <c r="G2" s="92"/>
      <c r="H2" s="92"/>
      <c r="I2" s="5"/>
      <c r="J2" s="1"/>
    </row>
    <row r="3" spans="1:10" ht="24" customHeight="1" x14ac:dyDescent="0.2">
      <c r="A3" s="94" t="s">
        <v>50</v>
      </c>
      <c r="B3" s="89" t="s">
        <v>197</v>
      </c>
      <c r="C3" s="89"/>
      <c r="D3" s="87"/>
      <c r="E3" s="86" t="s">
        <v>228</v>
      </c>
      <c r="F3" s="86" t="s">
        <v>156</v>
      </c>
      <c r="G3" s="86" t="s">
        <v>374</v>
      </c>
      <c r="H3" s="86" t="s">
        <v>157</v>
      </c>
      <c r="I3" s="86" t="s">
        <v>375</v>
      </c>
      <c r="J3" s="88" t="s">
        <v>58</v>
      </c>
    </row>
    <row r="4" spans="1:10" ht="24" customHeight="1" x14ac:dyDescent="0.2">
      <c r="A4" s="95"/>
      <c r="B4" s="10" t="s">
        <v>158</v>
      </c>
      <c r="C4" s="10" t="s">
        <v>159</v>
      </c>
      <c r="D4" s="10" t="s">
        <v>55</v>
      </c>
      <c r="E4" s="87"/>
      <c r="F4" s="87"/>
      <c r="G4" s="87"/>
      <c r="H4" s="87"/>
      <c r="I4" s="87"/>
      <c r="J4" s="89"/>
    </row>
    <row r="5" spans="1:10" ht="12" customHeight="1" x14ac:dyDescent="0.2">
      <c r="A5" s="1"/>
      <c r="B5" s="83" t="str">
        <f>REPT("-",29)&amp;" Number "&amp;REPT("-",28)&amp;"   "&amp;REPT("-",55)&amp;" Dollars "&amp;REPT("-",155)</f>
        <v>----------------------------- Number ----------------------------   ------------------------------------------------------- Dollars -----------------------------------------------------------------------------------------------------------------------------------------------------------</v>
      </c>
      <c r="C5" s="83"/>
      <c r="D5" s="83"/>
      <c r="E5" s="83"/>
      <c r="F5" s="83"/>
      <c r="G5" s="83"/>
      <c r="H5" s="83"/>
      <c r="I5" s="83"/>
      <c r="J5" s="83"/>
    </row>
    <row r="6" spans="1:10" ht="12" customHeight="1" x14ac:dyDescent="0.2">
      <c r="A6" s="3" t="s">
        <v>414</v>
      </c>
    </row>
    <row r="7" spans="1:10" ht="12" customHeight="1" x14ac:dyDescent="0.2">
      <c r="A7" s="2" t="str">
        <f>"Oct "&amp;RIGHT(A6,4)-1</f>
        <v>Oct 2023</v>
      </c>
      <c r="B7" s="11" t="s">
        <v>413</v>
      </c>
      <c r="C7" s="11">
        <v>53513</v>
      </c>
      <c r="D7" s="11">
        <v>53513</v>
      </c>
      <c r="E7" s="11">
        <v>6900337.4784000004</v>
      </c>
      <c r="F7" s="11" t="s">
        <v>413</v>
      </c>
      <c r="G7" s="11">
        <v>1696214</v>
      </c>
      <c r="H7" s="11" t="s">
        <v>413</v>
      </c>
      <c r="I7" s="11" t="s">
        <v>413</v>
      </c>
      <c r="J7" s="11">
        <v>8596551.4783999994</v>
      </c>
    </row>
    <row r="8" spans="1:10" ht="12" customHeight="1" x14ac:dyDescent="0.2">
      <c r="A8" s="2" t="str">
        <f>"Nov "&amp;RIGHT(A6,4)-1</f>
        <v>Nov 2023</v>
      </c>
      <c r="B8" s="11" t="s">
        <v>413</v>
      </c>
      <c r="C8" s="11">
        <v>53509</v>
      </c>
      <c r="D8" s="11">
        <v>53509</v>
      </c>
      <c r="E8" s="11">
        <v>8634766.1283</v>
      </c>
      <c r="F8" s="11" t="s">
        <v>413</v>
      </c>
      <c r="G8" s="11">
        <v>1696214</v>
      </c>
      <c r="H8" s="11" t="s">
        <v>413</v>
      </c>
      <c r="I8" s="11" t="s">
        <v>413</v>
      </c>
      <c r="J8" s="11">
        <v>10330980.1283</v>
      </c>
    </row>
    <row r="9" spans="1:10" ht="12" customHeight="1" x14ac:dyDescent="0.2">
      <c r="A9" s="2" t="str">
        <f>"Dec "&amp;RIGHT(A6,4)-1</f>
        <v>Dec 2023</v>
      </c>
      <c r="B9" s="11" t="s">
        <v>413</v>
      </c>
      <c r="C9" s="11">
        <v>51006</v>
      </c>
      <c r="D9" s="11">
        <v>51006</v>
      </c>
      <c r="E9" s="11">
        <v>7339400.1985999998</v>
      </c>
      <c r="F9" s="11">
        <v>7523117</v>
      </c>
      <c r="G9" s="11">
        <v>1696214</v>
      </c>
      <c r="H9" s="11" t="s">
        <v>413</v>
      </c>
      <c r="I9" s="11" t="s">
        <v>413</v>
      </c>
      <c r="J9" s="11">
        <v>16558731.1986</v>
      </c>
    </row>
    <row r="10" spans="1:10" ht="12" customHeight="1" x14ac:dyDescent="0.2">
      <c r="A10" s="2" t="str">
        <f>"Jan "&amp;RIGHT(A6,4)</f>
        <v>Jan 2024</v>
      </c>
      <c r="B10" s="11" t="s">
        <v>413</v>
      </c>
      <c r="C10" s="11">
        <v>54000</v>
      </c>
      <c r="D10" s="11">
        <v>54000</v>
      </c>
      <c r="E10" s="11">
        <v>7104532.4271999998</v>
      </c>
      <c r="F10" s="11" t="s">
        <v>413</v>
      </c>
      <c r="G10" s="11">
        <v>1696214</v>
      </c>
      <c r="H10" s="11" t="s">
        <v>413</v>
      </c>
      <c r="I10" s="11" t="s">
        <v>413</v>
      </c>
      <c r="J10" s="11">
        <v>8800746.4272000007</v>
      </c>
    </row>
    <row r="11" spans="1:10" ht="12" customHeight="1" x14ac:dyDescent="0.2">
      <c r="A11" s="2" t="str">
        <f>"Feb "&amp;RIGHT(A6,4)</f>
        <v>Feb 2024</v>
      </c>
      <c r="B11" s="11" t="s">
        <v>413</v>
      </c>
      <c r="C11" s="11">
        <v>52698</v>
      </c>
      <c r="D11" s="11">
        <v>52698</v>
      </c>
      <c r="E11" s="11">
        <v>6781785.7444000002</v>
      </c>
      <c r="F11" s="11" t="s">
        <v>413</v>
      </c>
      <c r="G11" s="11">
        <v>1696214</v>
      </c>
      <c r="H11" s="11" t="s">
        <v>413</v>
      </c>
      <c r="I11" s="11" t="s">
        <v>413</v>
      </c>
      <c r="J11" s="11">
        <v>8477999.7444000002</v>
      </c>
    </row>
    <row r="12" spans="1:10" ht="12" customHeight="1" x14ac:dyDescent="0.2">
      <c r="A12" s="2" t="str">
        <f>"Mar "&amp;RIGHT(A6,4)</f>
        <v>Mar 2024</v>
      </c>
      <c r="B12" s="11" t="s">
        <v>413</v>
      </c>
      <c r="C12" s="11">
        <v>52202</v>
      </c>
      <c r="D12" s="11">
        <v>52202</v>
      </c>
      <c r="E12" s="11">
        <v>7071144.9363000002</v>
      </c>
      <c r="F12" s="11">
        <v>9052879</v>
      </c>
      <c r="G12" s="11">
        <v>1696214</v>
      </c>
      <c r="H12" s="11" t="s">
        <v>413</v>
      </c>
      <c r="I12" s="11" t="s">
        <v>413</v>
      </c>
      <c r="J12" s="11">
        <v>17820237.936299998</v>
      </c>
    </row>
    <row r="13" spans="1:10" ht="12" customHeight="1" x14ac:dyDescent="0.2">
      <c r="A13" s="2" t="str">
        <f>"Apr "&amp;RIGHT(A6,4)</f>
        <v>Apr 2024</v>
      </c>
      <c r="B13" s="11" t="s">
        <v>413</v>
      </c>
      <c r="C13" s="11">
        <v>53783</v>
      </c>
      <c r="D13" s="11">
        <v>53783</v>
      </c>
      <c r="E13" s="11">
        <v>7004751.0747999996</v>
      </c>
      <c r="F13" s="11" t="s">
        <v>413</v>
      </c>
      <c r="G13" s="11">
        <v>1696214</v>
      </c>
      <c r="H13" s="11" t="s">
        <v>413</v>
      </c>
      <c r="I13" s="11" t="s">
        <v>413</v>
      </c>
      <c r="J13" s="11">
        <v>8700965.0747999996</v>
      </c>
    </row>
    <row r="14" spans="1:10" ht="12" customHeight="1" x14ac:dyDescent="0.2">
      <c r="A14" s="2" t="str">
        <f>"May "&amp;RIGHT(A6,4)</f>
        <v>May 2024</v>
      </c>
      <c r="B14" s="11" t="s">
        <v>413</v>
      </c>
      <c r="C14" s="11">
        <v>53781</v>
      </c>
      <c r="D14" s="11">
        <v>53781</v>
      </c>
      <c r="E14" s="11">
        <v>6570830.1951000001</v>
      </c>
      <c r="F14" s="11" t="s">
        <v>413</v>
      </c>
      <c r="G14" s="11">
        <v>1696214</v>
      </c>
      <c r="H14" s="11" t="s">
        <v>413</v>
      </c>
      <c r="I14" s="11" t="s">
        <v>413</v>
      </c>
      <c r="J14" s="11">
        <v>8267044.1951000001</v>
      </c>
    </row>
    <row r="15" spans="1:10" ht="12" customHeight="1" x14ac:dyDescent="0.2">
      <c r="A15" s="2" t="str">
        <f>"Jun "&amp;RIGHT(A6,4)</f>
        <v>Jun 2024</v>
      </c>
      <c r="B15" s="11" t="s">
        <v>413</v>
      </c>
      <c r="C15" s="11">
        <v>52346</v>
      </c>
      <c r="D15" s="11">
        <v>52346</v>
      </c>
      <c r="E15" s="11">
        <v>7329642.1824000003</v>
      </c>
      <c r="F15" s="11">
        <v>13080721</v>
      </c>
      <c r="G15" s="11">
        <v>1696214</v>
      </c>
      <c r="H15" s="11" t="s">
        <v>413</v>
      </c>
      <c r="I15" s="11" t="s">
        <v>413</v>
      </c>
      <c r="J15" s="11">
        <v>22106577.182399999</v>
      </c>
    </row>
    <row r="16" spans="1:10" ht="12" customHeight="1" x14ac:dyDescent="0.2">
      <c r="A16" s="2" t="str">
        <f>"Jul "&amp;RIGHT(A6,4)</f>
        <v>Jul 2024</v>
      </c>
      <c r="B16" s="11" t="s">
        <v>413</v>
      </c>
      <c r="C16" s="11">
        <v>55544</v>
      </c>
      <c r="D16" s="11">
        <v>55544</v>
      </c>
      <c r="E16" s="11">
        <v>7858180.0680999998</v>
      </c>
      <c r="F16" s="11" t="s">
        <v>413</v>
      </c>
      <c r="G16" s="11">
        <v>1696214</v>
      </c>
      <c r="H16" s="11" t="s">
        <v>413</v>
      </c>
      <c r="I16" s="11" t="s">
        <v>413</v>
      </c>
      <c r="J16" s="11">
        <v>9554394.0680999998</v>
      </c>
    </row>
    <row r="17" spans="1:10" ht="12" customHeight="1" x14ac:dyDescent="0.2">
      <c r="A17" s="2" t="str">
        <f>"Aug "&amp;RIGHT(A6,4)</f>
        <v>Aug 2024</v>
      </c>
      <c r="B17" s="11" t="s">
        <v>413</v>
      </c>
      <c r="C17" s="11">
        <v>55521</v>
      </c>
      <c r="D17" s="11">
        <v>55521</v>
      </c>
      <c r="E17" s="11">
        <v>7637501.0338000003</v>
      </c>
      <c r="F17" s="11" t="s">
        <v>413</v>
      </c>
      <c r="G17" s="11">
        <v>1696214</v>
      </c>
      <c r="H17" s="11" t="s">
        <v>413</v>
      </c>
      <c r="I17" s="11" t="s">
        <v>413</v>
      </c>
      <c r="J17" s="11">
        <v>9333715.0338000003</v>
      </c>
    </row>
    <row r="18" spans="1:10" ht="12" customHeight="1" x14ac:dyDescent="0.2">
      <c r="A18" s="2" t="str">
        <f>"Sep "&amp;RIGHT(A6,4)</f>
        <v>Sep 2024</v>
      </c>
      <c r="B18" s="11" t="s">
        <v>413</v>
      </c>
      <c r="C18" s="11">
        <v>54204</v>
      </c>
      <c r="D18" s="11">
        <v>54204</v>
      </c>
      <c r="E18" s="11">
        <v>7432703.71</v>
      </c>
      <c r="F18" s="11">
        <v>46632946.333300002</v>
      </c>
      <c r="G18" s="11">
        <v>1696219</v>
      </c>
      <c r="H18" s="11">
        <v>2295324</v>
      </c>
      <c r="I18" s="11" t="s">
        <v>413</v>
      </c>
      <c r="J18" s="11">
        <v>58057193.043300003</v>
      </c>
    </row>
    <row r="19" spans="1:10" ht="12" customHeight="1" x14ac:dyDescent="0.2">
      <c r="A19" s="12" t="s">
        <v>55</v>
      </c>
      <c r="B19" s="13" t="s">
        <v>413</v>
      </c>
      <c r="C19" s="13">
        <v>53508.916700000002</v>
      </c>
      <c r="D19" s="13">
        <v>53508.916700000002</v>
      </c>
      <c r="E19" s="13">
        <v>87665575.177399993</v>
      </c>
      <c r="F19" s="13">
        <v>76289663.333299994</v>
      </c>
      <c r="G19" s="13">
        <v>20354573</v>
      </c>
      <c r="H19" s="13">
        <v>2295324</v>
      </c>
      <c r="I19" s="13" t="s">
        <v>413</v>
      </c>
      <c r="J19" s="13">
        <v>186605135.51069999</v>
      </c>
    </row>
    <row r="20" spans="1:10" ht="12" customHeight="1" x14ac:dyDescent="0.2">
      <c r="A20" s="14" t="s">
        <v>415</v>
      </c>
      <c r="B20" s="15" t="s">
        <v>413</v>
      </c>
      <c r="C20" s="15">
        <v>52982</v>
      </c>
      <c r="D20" s="15">
        <v>52982</v>
      </c>
      <c r="E20" s="15">
        <v>64737190.365500003</v>
      </c>
      <c r="F20" s="15">
        <v>29656717</v>
      </c>
      <c r="G20" s="15">
        <v>15265926</v>
      </c>
      <c r="H20" s="15" t="s">
        <v>413</v>
      </c>
      <c r="I20" s="15" t="s">
        <v>413</v>
      </c>
      <c r="J20" s="15">
        <v>109659833.3655</v>
      </c>
    </row>
    <row r="21" spans="1:10" ht="12" customHeight="1" x14ac:dyDescent="0.2">
      <c r="A21" s="3" t="str">
        <f>"FY "&amp;RIGHT(A6,4)+1</f>
        <v>FY 2025</v>
      </c>
    </row>
    <row r="22" spans="1:10" ht="12" customHeight="1" x14ac:dyDescent="0.2">
      <c r="A22" s="2" t="str">
        <f>"Oct "&amp;RIGHT(A6,4)</f>
        <v>Oct 2024</v>
      </c>
      <c r="B22" s="11" t="s">
        <v>413</v>
      </c>
      <c r="C22" s="11">
        <v>56408</v>
      </c>
      <c r="D22" s="11">
        <v>56408</v>
      </c>
      <c r="E22" s="11">
        <v>7839759.0219999999</v>
      </c>
      <c r="F22" s="11" t="s">
        <v>413</v>
      </c>
      <c r="G22" s="11" t="s">
        <v>413</v>
      </c>
      <c r="H22" s="11" t="s">
        <v>413</v>
      </c>
      <c r="I22" s="11" t="s">
        <v>413</v>
      </c>
      <c r="J22" s="11">
        <v>7839759.0219999999</v>
      </c>
    </row>
    <row r="23" spans="1:10" ht="12" customHeight="1" x14ac:dyDescent="0.2">
      <c r="A23" s="2" t="str">
        <f>"Nov "&amp;RIGHT(A6,4)</f>
        <v>Nov 2024</v>
      </c>
      <c r="B23" s="11" t="s">
        <v>413</v>
      </c>
      <c r="C23" s="11">
        <v>54525</v>
      </c>
      <c r="D23" s="11">
        <v>54525</v>
      </c>
      <c r="E23" s="11">
        <v>7816361.5191000002</v>
      </c>
      <c r="F23" s="11" t="s">
        <v>413</v>
      </c>
      <c r="G23" s="11" t="s">
        <v>413</v>
      </c>
      <c r="H23" s="11" t="s">
        <v>413</v>
      </c>
      <c r="I23" s="11" t="s">
        <v>413</v>
      </c>
      <c r="J23" s="11">
        <v>7816361.5191000002</v>
      </c>
    </row>
    <row r="24" spans="1:10" ht="12" customHeight="1" x14ac:dyDescent="0.2">
      <c r="A24" s="2" t="str">
        <f>"Dec "&amp;RIGHT(A6,4)</f>
        <v>Dec 2024</v>
      </c>
      <c r="B24" s="11" t="s">
        <v>413</v>
      </c>
      <c r="C24" s="11">
        <v>53179</v>
      </c>
      <c r="D24" s="11">
        <v>53179</v>
      </c>
      <c r="E24" s="11">
        <v>7627913.0813999996</v>
      </c>
      <c r="F24" s="11">
        <v>6566769.5833000001</v>
      </c>
      <c r="G24" s="11" t="s">
        <v>413</v>
      </c>
      <c r="H24" s="11" t="s">
        <v>413</v>
      </c>
      <c r="I24" s="11" t="s">
        <v>413</v>
      </c>
      <c r="J24" s="11">
        <v>14194682.6647</v>
      </c>
    </row>
    <row r="25" spans="1:10" ht="12" customHeight="1" x14ac:dyDescent="0.2">
      <c r="A25" s="2" t="str">
        <f>"Jan "&amp;RIGHT(A6,4)+1</f>
        <v>Jan 2025</v>
      </c>
      <c r="B25" s="11" t="s">
        <v>413</v>
      </c>
      <c r="C25" s="11">
        <v>58255</v>
      </c>
      <c r="D25" s="11">
        <v>58255</v>
      </c>
      <c r="E25" s="11">
        <v>8318616.6130999997</v>
      </c>
      <c r="F25" s="11" t="s">
        <v>413</v>
      </c>
      <c r="G25" s="11" t="s">
        <v>413</v>
      </c>
      <c r="H25" s="11" t="s">
        <v>413</v>
      </c>
      <c r="I25" s="11" t="s">
        <v>413</v>
      </c>
      <c r="J25" s="11">
        <v>8318616.6130999997</v>
      </c>
    </row>
    <row r="26" spans="1:10" ht="12" customHeight="1" x14ac:dyDescent="0.2">
      <c r="A26" s="2" t="str">
        <f>"Feb "&amp;RIGHT(A6,4)+1</f>
        <v>Feb 2025</v>
      </c>
      <c r="B26" s="11" t="s">
        <v>413</v>
      </c>
      <c r="C26" s="11">
        <v>55061</v>
      </c>
      <c r="D26" s="11">
        <v>55061</v>
      </c>
      <c r="E26" s="11">
        <v>7765784.2051999997</v>
      </c>
      <c r="F26" s="11" t="s">
        <v>413</v>
      </c>
      <c r="G26" s="11" t="s">
        <v>413</v>
      </c>
      <c r="H26" s="11" t="s">
        <v>413</v>
      </c>
      <c r="I26" s="11" t="s">
        <v>413</v>
      </c>
      <c r="J26" s="11">
        <v>7765784.2051999997</v>
      </c>
    </row>
    <row r="27" spans="1:10" ht="12" customHeight="1" x14ac:dyDescent="0.2">
      <c r="A27" s="2" t="str">
        <f>"Mar "&amp;RIGHT(A6,4)+1</f>
        <v>Mar 2025</v>
      </c>
      <c r="B27" s="11" t="s">
        <v>413</v>
      </c>
      <c r="C27" s="11">
        <v>57713</v>
      </c>
      <c r="D27" s="11">
        <v>57713</v>
      </c>
      <c r="E27" s="11">
        <v>8148492.3022999996</v>
      </c>
      <c r="F27" s="11">
        <v>10808101.5833</v>
      </c>
      <c r="G27" s="11" t="s">
        <v>413</v>
      </c>
      <c r="H27" s="11" t="s">
        <v>413</v>
      </c>
      <c r="I27" s="11" t="s">
        <v>413</v>
      </c>
      <c r="J27" s="11">
        <v>18956593.885600001</v>
      </c>
    </row>
    <row r="28" spans="1:10" ht="12" customHeight="1" x14ac:dyDescent="0.2">
      <c r="A28" s="2" t="str">
        <f>"Apr "&amp;RIGHT(A6,4)+1</f>
        <v>Apr 2025</v>
      </c>
      <c r="B28" s="11" t="s">
        <v>413</v>
      </c>
      <c r="C28" s="11">
        <v>58583</v>
      </c>
      <c r="D28" s="11">
        <v>58583</v>
      </c>
      <c r="E28" s="11">
        <v>8369525.0947000002</v>
      </c>
      <c r="F28" s="11" t="s">
        <v>413</v>
      </c>
      <c r="G28" s="11" t="s">
        <v>413</v>
      </c>
      <c r="H28" s="11" t="s">
        <v>413</v>
      </c>
      <c r="I28" s="11" t="s">
        <v>413</v>
      </c>
      <c r="J28" s="11">
        <v>8369525.0947000002</v>
      </c>
    </row>
    <row r="29" spans="1:10" ht="12" customHeight="1" x14ac:dyDescent="0.2">
      <c r="A29" s="2" t="str">
        <f>"May "&amp;RIGHT(A6,4)+1</f>
        <v>May 2025</v>
      </c>
      <c r="B29" s="11" t="s">
        <v>413</v>
      </c>
      <c r="C29" s="11">
        <v>58202</v>
      </c>
      <c r="D29" s="11">
        <v>58202</v>
      </c>
      <c r="E29" s="11">
        <v>8531503.8208000008</v>
      </c>
      <c r="F29" s="11" t="s">
        <v>413</v>
      </c>
      <c r="G29" s="11" t="s">
        <v>413</v>
      </c>
      <c r="H29" s="11" t="s">
        <v>413</v>
      </c>
      <c r="I29" s="11" t="s">
        <v>413</v>
      </c>
      <c r="J29" s="11">
        <v>8531503.8208000008</v>
      </c>
    </row>
    <row r="30" spans="1:10" ht="12" customHeight="1" x14ac:dyDescent="0.2">
      <c r="A30" s="2" t="str">
        <f>"Jun "&amp;RIGHT(A6,4)+1</f>
        <v>Jun 2025</v>
      </c>
      <c r="B30" s="11" t="s">
        <v>413</v>
      </c>
      <c r="C30" s="11">
        <v>59492</v>
      </c>
      <c r="D30" s="11">
        <v>59492</v>
      </c>
      <c r="E30" s="11">
        <v>8489072.5557000004</v>
      </c>
      <c r="F30" s="11">
        <v>14212680.0833</v>
      </c>
      <c r="G30" s="11" t="s">
        <v>413</v>
      </c>
      <c r="H30" s="11" t="s">
        <v>413</v>
      </c>
      <c r="I30" s="11" t="s">
        <v>413</v>
      </c>
      <c r="J30" s="11">
        <v>22701752.638999999</v>
      </c>
    </row>
    <row r="31" spans="1:10" ht="12" customHeight="1" x14ac:dyDescent="0.2">
      <c r="A31" s="2" t="str">
        <f>"Jul "&amp;RIGHT(A6,4)+1</f>
        <v>Jul 2025</v>
      </c>
      <c r="B31" s="11" t="s">
        <v>413</v>
      </c>
      <c r="C31" s="11" t="s">
        <v>413</v>
      </c>
      <c r="D31" s="11" t="s">
        <v>413</v>
      </c>
      <c r="E31" s="11" t="s">
        <v>413</v>
      </c>
      <c r="F31" s="11" t="s">
        <v>413</v>
      </c>
      <c r="G31" s="11" t="s">
        <v>413</v>
      </c>
      <c r="H31" s="11" t="s">
        <v>413</v>
      </c>
      <c r="I31" s="11" t="s">
        <v>413</v>
      </c>
      <c r="J31" s="11" t="s">
        <v>413</v>
      </c>
    </row>
    <row r="32" spans="1:10" ht="12" customHeight="1" x14ac:dyDescent="0.2">
      <c r="A32" s="2" t="str">
        <f>"Aug "&amp;RIGHT(A6,4)+1</f>
        <v>Aug 2025</v>
      </c>
      <c r="B32" s="11" t="s">
        <v>413</v>
      </c>
      <c r="C32" s="11" t="s">
        <v>413</v>
      </c>
      <c r="D32" s="11" t="s">
        <v>413</v>
      </c>
      <c r="E32" s="11" t="s">
        <v>413</v>
      </c>
      <c r="F32" s="11" t="s">
        <v>413</v>
      </c>
      <c r="G32" s="11" t="s">
        <v>413</v>
      </c>
      <c r="H32" s="11" t="s">
        <v>413</v>
      </c>
      <c r="I32" s="11" t="s">
        <v>413</v>
      </c>
      <c r="J32" s="11" t="s">
        <v>413</v>
      </c>
    </row>
    <row r="33" spans="1:10" ht="12" customHeight="1" x14ac:dyDescent="0.2">
      <c r="A33" s="2" t="str">
        <f>"Sep "&amp;RIGHT(A6,4)+1</f>
        <v>Sep 2025</v>
      </c>
      <c r="B33" s="11" t="s">
        <v>413</v>
      </c>
      <c r="C33" s="11" t="s">
        <v>413</v>
      </c>
      <c r="D33" s="11" t="s">
        <v>413</v>
      </c>
      <c r="E33" s="11" t="s">
        <v>413</v>
      </c>
      <c r="F33" s="11" t="s">
        <v>413</v>
      </c>
      <c r="G33" s="11" t="s">
        <v>413</v>
      </c>
      <c r="H33" s="11" t="s">
        <v>413</v>
      </c>
      <c r="I33" s="11" t="s">
        <v>413</v>
      </c>
      <c r="J33" s="11" t="s">
        <v>413</v>
      </c>
    </row>
    <row r="34" spans="1:10" ht="12" customHeight="1" x14ac:dyDescent="0.2">
      <c r="A34" s="12" t="s">
        <v>55</v>
      </c>
      <c r="B34" s="13" t="s">
        <v>413</v>
      </c>
      <c r="C34" s="13">
        <v>56824.222199999997</v>
      </c>
      <c r="D34" s="13">
        <v>56824.222199999997</v>
      </c>
      <c r="E34" s="13">
        <v>72907028.214300007</v>
      </c>
      <c r="F34" s="13">
        <v>31587551.249899998</v>
      </c>
      <c r="G34" s="13" t="s">
        <v>413</v>
      </c>
      <c r="H34" s="13" t="s">
        <v>413</v>
      </c>
      <c r="I34" s="13" t="s">
        <v>413</v>
      </c>
      <c r="J34" s="13">
        <v>104494579.4642</v>
      </c>
    </row>
    <row r="35" spans="1:10" ht="12" customHeight="1" x14ac:dyDescent="0.2">
      <c r="A35" s="14" t="str">
        <f>"Total "&amp;MID(A20,7,LEN(A20)-13)&amp;" Months"</f>
        <v>Total 9 Months</v>
      </c>
      <c r="B35" s="15" t="s">
        <v>413</v>
      </c>
      <c r="C35" s="15">
        <v>56824.222199999997</v>
      </c>
      <c r="D35" s="15">
        <v>56824.222199999997</v>
      </c>
      <c r="E35" s="15">
        <v>72907028.214300007</v>
      </c>
      <c r="F35" s="15">
        <v>31587551.249899998</v>
      </c>
      <c r="G35" s="15" t="s">
        <v>413</v>
      </c>
      <c r="H35" s="15" t="s">
        <v>413</v>
      </c>
      <c r="I35" s="15" t="s">
        <v>413</v>
      </c>
      <c r="J35" s="15">
        <v>104494579.4642</v>
      </c>
    </row>
    <row r="36" spans="1:10" ht="12" customHeight="1" x14ac:dyDescent="0.2">
      <c r="A36" s="83"/>
      <c r="B36" s="83"/>
      <c r="C36" s="83"/>
      <c r="D36" s="83"/>
      <c r="E36" s="83"/>
      <c r="F36" s="83"/>
      <c r="G36" s="1"/>
    </row>
    <row r="37" spans="1:10" ht="69.95" customHeight="1" x14ac:dyDescent="0.2">
      <c r="A37" s="85" t="s">
        <v>390</v>
      </c>
      <c r="B37" s="85"/>
      <c r="C37" s="85"/>
      <c r="D37" s="85"/>
      <c r="E37" s="85"/>
      <c r="F37" s="85"/>
      <c r="G37" s="85"/>
      <c r="H37" s="85"/>
      <c r="I37" s="85"/>
      <c r="J37" s="85"/>
    </row>
  </sheetData>
  <mergeCells count="13">
    <mergeCell ref="J3:J4"/>
    <mergeCell ref="B5:J5"/>
    <mergeCell ref="A37:J37"/>
    <mergeCell ref="A1:H1"/>
    <mergeCell ref="A2:H2"/>
    <mergeCell ref="A3:A4"/>
    <mergeCell ref="B3:D3"/>
    <mergeCell ref="E3:E4"/>
    <mergeCell ref="F3:F4"/>
    <mergeCell ref="H3:H4"/>
    <mergeCell ref="G3:G4"/>
    <mergeCell ref="I3:I4"/>
    <mergeCell ref="A36:F36"/>
  </mergeCells>
  <phoneticPr fontId="0" type="noConversion"/>
  <pageMargins left="0.75" right="0.5" top="0.75" bottom="0.5" header="0.5" footer="0.25"/>
  <pageSetup scale="37"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6">
    <pageSetUpPr fitToPage="1"/>
  </sheetPr>
  <dimension ref="A1:K37"/>
  <sheetViews>
    <sheetView showGridLines="0" workbookViewId="0">
      <selection sqref="A1:J1"/>
    </sheetView>
  </sheetViews>
  <sheetFormatPr defaultRowHeight="12.75" x14ac:dyDescent="0.2"/>
  <cols>
    <col min="1" max="11" width="11.42578125" customWidth="1"/>
  </cols>
  <sheetData>
    <row r="1" spans="1:11" ht="12" customHeight="1" x14ac:dyDescent="0.2">
      <c r="A1" s="90" t="s">
        <v>432</v>
      </c>
      <c r="B1" s="90"/>
      <c r="C1" s="90"/>
      <c r="D1" s="90"/>
      <c r="E1" s="90"/>
      <c r="F1" s="90"/>
      <c r="G1" s="90"/>
      <c r="H1" s="90"/>
      <c r="I1" s="90"/>
      <c r="J1" s="90"/>
      <c r="K1" s="134">
        <v>45912</v>
      </c>
    </row>
    <row r="2" spans="1:11" ht="12" customHeight="1" x14ac:dyDescent="0.2">
      <c r="A2" s="92" t="s">
        <v>160</v>
      </c>
      <c r="B2" s="92"/>
      <c r="C2" s="92"/>
      <c r="D2" s="92"/>
      <c r="E2" s="92"/>
      <c r="F2" s="92"/>
      <c r="G2" s="92"/>
      <c r="H2" s="92"/>
      <c r="I2" s="92"/>
      <c r="J2" s="92"/>
      <c r="K2" s="1"/>
    </row>
    <row r="3" spans="1:11" ht="24" customHeight="1" x14ac:dyDescent="0.2">
      <c r="A3" s="94" t="s">
        <v>50</v>
      </c>
      <c r="B3" s="89" t="s">
        <v>69</v>
      </c>
      <c r="C3" s="89"/>
      <c r="D3" s="87"/>
      <c r="E3" s="89" t="s">
        <v>134</v>
      </c>
      <c r="F3" s="89"/>
      <c r="G3" s="87"/>
      <c r="H3" s="86" t="s">
        <v>232</v>
      </c>
      <c r="I3" s="89" t="s">
        <v>161</v>
      </c>
      <c r="J3" s="89"/>
      <c r="K3" s="89"/>
    </row>
    <row r="4" spans="1:11" ht="24" customHeight="1" x14ac:dyDescent="0.2">
      <c r="A4" s="95"/>
      <c r="B4" s="10" t="s">
        <v>230</v>
      </c>
      <c r="C4" s="10" t="s">
        <v>162</v>
      </c>
      <c r="D4" s="10" t="s">
        <v>55</v>
      </c>
      <c r="E4" s="10" t="s">
        <v>230</v>
      </c>
      <c r="F4" s="10" t="s">
        <v>231</v>
      </c>
      <c r="G4" s="10" t="s">
        <v>55</v>
      </c>
      <c r="H4" s="87"/>
      <c r="I4" s="10" t="s">
        <v>230</v>
      </c>
      <c r="J4" s="10" t="s">
        <v>231</v>
      </c>
      <c r="K4" s="9" t="s">
        <v>55</v>
      </c>
    </row>
    <row r="5" spans="1:11" ht="12" customHeight="1" x14ac:dyDescent="0.2">
      <c r="A5" s="1"/>
      <c r="B5" s="83" t="str">
        <f>REPT("-",102)&amp;" Dollars "&amp;REPT("-",148)</f>
        <v>------------------------------------------------------------------------------------------------------ Dollars ----------------------------------------------------------------------------------------------------------------------------------------------------</v>
      </c>
      <c r="C5" s="83"/>
      <c r="D5" s="83"/>
      <c r="E5" s="83"/>
      <c r="F5" s="83"/>
      <c r="G5" s="83"/>
      <c r="H5" s="83"/>
      <c r="I5" s="83"/>
      <c r="J5" s="83"/>
      <c r="K5" s="83"/>
    </row>
    <row r="6" spans="1:11" ht="12" customHeight="1" x14ac:dyDescent="0.2">
      <c r="A6" s="3" t="s">
        <v>414</v>
      </c>
    </row>
    <row r="7" spans="1:11" ht="12" customHeight="1" x14ac:dyDescent="0.2">
      <c r="A7" s="2" t="str">
        <f>"Oct "&amp;RIGHT(A6,4)-1</f>
        <v>Oct 2023</v>
      </c>
      <c r="B7" s="11">
        <v>197247631.97999999</v>
      </c>
      <c r="C7" s="11">
        <v>1705574.0649999999</v>
      </c>
      <c r="D7" s="11">
        <v>198953206.04499999</v>
      </c>
      <c r="E7" s="11">
        <v>192700.1</v>
      </c>
      <c r="F7" s="11" t="s">
        <v>413</v>
      </c>
      <c r="G7" s="11">
        <v>192700.1</v>
      </c>
      <c r="H7" s="11">
        <v>84083.87</v>
      </c>
      <c r="I7" s="11">
        <v>197524415.94999999</v>
      </c>
      <c r="J7" s="11">
        <v>1705574.0649999999</v>
      </c>
      <c r="K7" s="11">
        <v>199229990.01499999</v>
      </c>
    </row>
    <row r="8" spans="1:11" ht="12" customHeight="1" x14ac:dyDescent="0.2">
      <c r="A8" s="2" t="str">
        <f>"Nov "&amp;RIGHT(A6,4)-1</f>
        <v>Nov 2023</v>
      </c>
      <c r="B8" s="11">
        <v>154030192.96000001</v>
      </c>
      <c r="C8" s="11">
        <v>1535626.04</v>
      </c>
      <c r="D8" s="11">
        <v>155565819</v>
      </c>
      <c r="E8" s="11">
        <v>65527.13</v>
      </c>
      <c r="F8" s="11" t="s">
        <v>413</v>
      </c>
      <c r="G8" s="11">
        <v>65527.13</v>
      </c>
      <c r="H8" s="11">
        <v>77836.679999999993</v>
      </c>
      <c r="I8" s="11">
        <v>154173556.77000001</v>
      </c>
      <c r="J8" s="11">
        <v>1535626.04</v>
      </c>
      <c r="K8" s="11">
        <v>155709182.81</v>
      </c>
    </row>
    <row r="9" spans="1:11" ht="12" customHeight="1" x14ac:dyDescent="0.2">
      <c r="A9" s="2" t="str">
        <f>"Dec "&amp;RIGHT(A6,4)-1</f>
        <v>Dec 2023</v>
      </c>
      <c r="B9" s="11">
        <v>122274033.75</v>
      </c>
      <c r="C9" s="11">
        <v>1099111.5900000001</v>
      </c>
      <c r="D9" s="11">
        <v>123373145.34</v>
      </c>
      <c r="E9" s="11">
        <v>335775.22</v>
      </c>
      <c r="F9" s="11">
        <v>42948526</v>
      </c>
      <c r="G9" s="11">
        <v>43284301.219999999</v>
      </c>
      <c r="H9" s="11" t="s">
        <v>413</v>
      </c>
      <c r="I9" s="11">
        <v>122609808.97</v>
      </c>
      <c r="J9" s="11">
        <v>44047637.590000004</v>
      </c>
      <c r="K9" s="11">
        <v>166657446.56</v>
      </c>
    </row>
    <row r="10" spans="1:11" ht="12" customHeight="1" x14ac:dyDescent="0.2">
      <c r="A10" s="2" t="str">
        <f>"Jan "&amp;RIGHT(A6,4)</f>
        <v>Jan 2024</v>
      </c>
      <c r="B10" s="11">
        <v>167388204.68000001</v>
      </c>
      <c r="C10" s="11">
        <v>1318528.165</v>
      </c>
      <c r="D10" s="11">
        <v>168706732.845</v>
      </c>
      <c r="E10" s="11">
        <v>146450.84</v>
      </c>
      <c r="F10" s="11" t="s">
        <v>413</v>
      </c>
      <c r="G10" s="11">
        <v>146450.84</v>
      </c>
      <c r="H10" s="11">
        <v>55531.23</v>
      </c>
      <c r="I10" s="11">
        <v>167590186.75</v>
      </c>
      <c r="J10" s="11">
        <v>1318528.165</v>
      </c>
      <c r="K10" s="11">
        <v>168908714.91499999</v>
      </c>
    </row>
    <row r="11" spans="1:11" ht="12" customHeight="1" x14ac:dyDescent="0.2">
      <c r="A11" s="2" t="str">
        <f>"Feb "&amp;RIGHT(A6,4)</f>
        <v>Feb 2024</v>
      </c>
      <c r="B11" s="11">
        <v>121419067.09999999</v>
      </c>
      <c r="C11" s="11">
        <v>1592352.77</v>
      </c>
      <c r="D11" s="11">
        <v>123011419.87</v>
      </c>
      <c r="E11" s="11">
        <v>234992.59</v>
      </c>
      <c r="F11" s="11" t="s">
        <v>413</v>
      </c>
      <c r="G11" s="11">
        <v>234992.59</v>
      </c>
      <c r="H11" s="11">
        <v>110246.25</v>
      </c>
      <c r="I11" s="11">
        <v>121764305.94</v>
      </c>
      <c r="J11" s="11">
        <v>1592352.77</v>
      </c>
      <c r="K11" s="11">
        <v>123356658.70999999</v>
      </c>
    </row>
    <row r="12" spans="1:11" ht="12" customHeight="1" x14ac:dyDescent="0.2">
      <c r="A12" s="2" t="str">
        <f>"Mar "&amp;RIGHT(A6,4)</f>
        <v>Mar 2024</v>
      </c>
      <c r="B12" s="11">
        <v>108877999.3</v>
      </c>
      <c r="C12" s="11">
        <v>1247182.1200000001</v>
      </c>
      <c r="D12" s="11">
        <v>110125181.42</v>
      </c>
      <c r="E12" s="11">
        <v>226808.86</v>
      </c>
      <c r="F12" s="11">
        <v>38493636</v>
      </c>
      <c r="G12" s="11">
        <v>38720444.859999999</v>
      </c>
      <c r="H12" s="11">
        <v>201265.81</v>
      </c>
      <c r="I12" s="11">
        <v>109306073.97</v>
      </c>
      <c r="J12" s="11">
        <v>39740818.119999997</v>
      </c>
      <c r="K12" s="11">
        <v>149046892.09</v>
      </c>
    </row>
    <row r="13" spans="1:11" ht="12" customHeight="1" x14ac:dyDescent="0.2">
      <c r="A13" s="2" t="str">
        <f>"Apr "&amp;RIGHT(A6,4)</f>
        <v>Apr 2024</v>
      </c>
      <c r="B13" s="11">
        <v>72909775.260000005</v>
      </c>
      <c r="C13" s="11">
        <v>1763056.585</v>
      </c>
      <c r="D13" s="11">
        <v>74672831.844999999</v>
      </c>
      <c r="E13" s="11">
        <v>100719.87</v>
      </c>
      <c r="F13" s="11" t="s">
        <v>413</v>
      </c>
      <c r="G13" s="11">
        <v>100719.87</v>
      </c>
      <c r="H13" s="11">
        <v>114382.1</v>
      </c>
      <c r="I13" s="11">
        <v>73124877.230000004</v>
      </c>
      <c r="J13" s="11">
        <v>1763056.585</v>
      </c>
      <c r="K13" s="11">
        <v>74887933.814999998</v>
      </c>
    </row>
    <row r="14" spans="1:11" ht="12" customHeight="1" x14ac:dyDescent="0.2">
      <c r="A14" s="2" t="str">
        <f>"May "&amp;RIGHT(A6,4)</f>
        <v>May 2024</v>
      </c>
      <c r="B14" s="11">
        <v>34300390.329999998</v>
      </c>
      <c r="C14" s="11">
        <v>1231547.71</v>
      </c>
      <c r="D14" s="11">
        <v>35531938.039999999</v>
      </c>
      <c r="E14" s="11">
        <v>220320</v>
      </c>
      <c r="F14" s="11" t="s">
        <v>413</v>
      </c>
      <c r="G14" s="11">
        <v>220320</v>
      </c>
      <c r="H14" s="11">
        <v>-209957.07</v>
      </c>
      <c r="I14" s="11">
        <v>34310753.259999998</v>
      </c>
      <c r="J14" s="11">
        <v>1231547.71</v>
      </c>
      <c r="K14" s="11">
        <v>35542300.969999999</v>
      </c>
    </row>
    <row r="15" spans="1:11" ht="12" customHeight="1" x14ac:dyDescent="0.2">
      <c r="A15" s="2" t="str">
        <f>"Jun "&amp;RIGHT(A6,4)</f>
        <v>Jun 2024</v>
      </c>
      <c r="B15" s="11">
        <v>37993883.259999998</v>
      </c>
      <c r="C15" s="11">
        <v>18579.689999999999</v>
      </c>
      <c r="D15" s="11">
        <v>38012462.950000003</v>
      </c>
      <c r="E15" s="11" t="s">
        <v>413</v>
      </c>
      <c r="F15" s="11">
        <v>53010982</v>
      </c>
      <c r="G15" s="11">
        <v>53010982</v>
      </c>
      <c r="H15" s="11">
        <v>105838.13</v>
      </c>
      <c r="I15" s="11">
        <v>38099721.390000001</v>
      </c>
      <c r="J15" s="11">
        <v>53029561.689999998</v>
      </c>
      <c r="K15" s="11">
        <v>91129283.079999998</v>
      </c>
    </row>
    <row r="16" spans="1:11" ht="12" customHeight="1" x14ac:dyDescent="0.2">
      <c r="A16" s="2" t="str">
        <f>"Jul "&amp;RIGHT(A6,4)</f>
        <v>Jul 2024</v>
      </c>
      <c r="B16" s="11">
        <v>154682350.88</v>
      </c>
      <c r="C16" s="11">
        <v>8535.6</v>
      </c>
      <c r="D16" s="11">
        <v>154690886.47999999</v>
      </c>
      <c r="E16" s="11">
        <v>64844.81</v>
      </c>
      <c r="F16" s="11" t="s">
        <v>413</v>
      </c>
      <c r="G16" s="11">
        <v>64844.81</v>
      </c>
      <c r="H16" s="11">
        <v>56529.38</v>
      </c>
      <c r="I16" s="11">
        <v>154803725.06999999</v>
      </c>
      <c r="J16" s="11">
        <v>8535.6</v>
      </c>
      <c r="K16" s="11">
        <v>154812260.66999999</v>
      </c>
    </row>
    <row r="17" spans="1:11" ht="12" customHeight="1" x14ac:dyDescent="0.2">
      <c r="A17" s="2" t="str">
        <f>"Aug "&amp;RIGHT(A6,4)</f>
        <v>Aug 2024</v>
      </c>
      <c r="B17" s="11">
        <v>192078799.02000001</v>
      </c>
      <c r="C17" s="11">
        <v>1062660</v>
      </c>
      <c r="D17" s="11">
        <v>193141459.02000001</v>
      </c>
      <c r="E17" s="11">
        <v>195053.39</v>
      </c>
      <c r="F17" s="11" t="s">
        <v>413</v>
      </c>
      <c r="G17" s="11">
        <v>195053.39</v>
      </c>
      <c r="H17" s="11">
        <v>43212.36</v>
      </c>
      <c r="I17" s="11">
        <v>192317064.77000001</v>
      </c>
      <c r="J17" s="11">
        <v>1062660</v>
      </c>
      <c r="K17" s="11">
        <v>193379724.77000001</v>
      </c>
    </row>
    <row r="18" spans="1:11" ht="12" customHeight="1" x14ac:dyDescent="0.2">
      <c r="A18" s="2" t="str">
        <f>"Sep "&amp;RIGHT(A6,4)</f>
        <v>Sep 2024</v>
      </c>
      <c r="B18" s="11">
        <v>177000872.65000001</v>
      </c>
      <c r="C18" s="11">
        <v>1708174.2</v>
      </c>
      <c r="D18" s="11">
        <v>178709046.84999999</v>
      </c>
      <c r="E18" s="11">
        <v>110498.27</v>
      </c>
      <c r="F18" s="11">
        <v>47261182</v>
      </c>
      <c r="G18" s="11">
        <v>47371680.270000003</v>
      </c>
      <c r="H18" s="11">
        <v>13054.93</v>
      </c>
      <c r="I18" s="11">
        <v>177124425.84999999</v>
      </c>
      <c r="J18" s="11">
        <v>48969356.200000003</v>
      </c>
      <c r="K18" s="11">
        <v>226093782.05000001</v>
      </c>
    </row>
    <row r="19" spans="1:11" ht="12" customHeight="1" x14ac:dyDescent="0.2">
      <c r="A19" s="12" t="s">
        <v>55</v>
      </c>
      <c r="B19" s="13">
        <v>1540203201.1700001</v>
      </c>
      <c r="C19" s="13">
        <v>14290928.535</v>
      </c>
      <c r="D19" s="13">
        <v>1554494129.7049999</v>
      </c>
      <c r="E19" s="13">
        <v>1893691.08</v>
      </c>
      <c r="F19" s="13">
        <v>181714326</v>
      </c>
      <c r="G19" s="13">
        <v>183608017.08000001</v>
      </c>
      <c r="H19" s="13">
        <v>652023.67000000004</v>
      </c>
      <c r="I19" s="13">
        <v>1542748915.9200001</v>
      </c>
      <c r="J19" s="13">
        <v>196005254.535</v>
      </c>
      <c r="K19" s="13">
        <v>1738754170.4549999</v>
      </c>
    </row>
    <row r="20" spans="1:11" ht="12" customHeight="1" x14ac:dyDescent="0.2">
      <c r="A20" s="14" t="s">
        <v>415</v>
      </c>
      <c r="B20" s="15">
        <v>1016441178.62</v>
      </c>
      <c r="C20" s="15">
        <v>11511558.734999999</v>
      </c>
      <c r="D20" s="15">
        <v>1027952737.355</v>
      </c>
      <c r="E20" s="15">
        <v>1523294.61</v>
      </c>
      <c r="F20" s="15">
        <v>134453144</v>
      </c>
      <c r="G20" s="15">
        <v>135976438.61000001</v>
      </c>
      <c r="H20" s="15">
        <v>539227</v>
      </c>
      <c r="I20" s="15">
        <v>1018503700.23</v>
      </c>
      <c r="J20" s="15">
        <v>145964702.73500001</v>
      </c>
      <c r="K20" s="15">
        <v>1164468402.9649999</v>
      </c>
    </row>
    <row r="21" spans="1:11" ht="12" customHeight="1" x14ac:dyDescent="0.2">
      <c r="A21" s="3" t="str">
        <f>"FY "&amp;RIGHT(A6,4)+1</f>
        <v>FY 2025</v>
      </c>
    </row>
    <row r="22" spans="1:11" ht="12" customHeight="1" x14ac:dyDescent="0.2">
      <c r="A22" s="2" t="str">
        <f>"Oct "&amp;RIGHT(A6,4)</f>
        <v>Oct 2024</v>
      </c>
      <c r="B22" s="11">
        <v>225386506.90000001</v>
      </c>
      <c r="C22" s="11">
        <v>1807062.3</v>
      </c>
      <c r="D22" s="11">
        <v>227193569.19999999</v>
      </c>
      <c r="E22" s="11">
        <v>142358.22</v>
      </c>
      <c r="F22" s="11" t="s">
        <v>413</v>
      </c>
      <c r="G22" s="11">
        <v>142358.22</v>
      </c>
      <c r="H22" s="11">
        <v>531.87</v>
      </c>
      <c r="I22" s="11">
        <v>225529396.99000001</v>
      </c>
      <c r="J22" s="11">
        <v>1807062.3</v>
      </c>
      <c r="K22" s="11">
        <v>227336459.28999999</v>
      </c>
    </row>
    <row r="23" spans="1:11" ht="12" customHeight="1" x14ac:dyDescent="0.2">
      <c r="A23" s="2" t="str">
        <f>"Nov "&amp;RIGHT(A6,4)</f>
        <v>Nov 2024</v>
      </c>
      <c r="B23" s="11">
        <v>164858510.41999999</v>
      </c>
      <c r="C23" s="11">
        <v>1427762.7</v>
      </c>
      <c r="D23" s="11">
        <v>166286273.12</v>
      </c>
      <c r="E23" s="11">
        <v>47811.54</v>
      </c>
      <c r="F23" s="11" t="s">
        <v>413</v>
      </c>
      <c r="G23" s="11">
        <v>47811.54</v>
      </c>
      <c r="H23" s="11">
        <v>4450.1400000000003</v>
      </c>
      <c r="I23" s="11">
        <v>164910772.09999999</v>
      </c>
      <c r="J23" s="11">
        <v>1427762.7</v>
      </c>
      <c r="K23" s="11">
        <v>166338534.80000001</v>
      </c>
    </row>
    <row r="24" spans="1:11" ht="12" customHeight="1" x14ac:dyDescent="0.2">
      <c r="A24" s="2" t="str">
        <f>"Dec "&amp;RIGHT(A6,4)</f>
        <v>Dec 2024</v>
      </c>
      <c r="B24" s="11">
        <v>130132236.98</v>
      </c>
      <c r="C24" s="11">
        <v>1257243.3</v>
      </c>
      <c r="D24" s="11">
        <v>131389480.28</v>
      </c>
      <c r="E24" s="11">
        <v>185934.35</v>
      </c>
      <c r="F24" s="11">
        <v>34105630</v>
      </c>
      <c r="G24" s="11">
        <v>34291564.350000001</v>
      </c>
      <c r="H24" s="11">
        <v>26128.080000000002</v>
      </c>
      <c r="I24" s="11">
        <v>130344299.41</v>
      </c>
      <c r="J24" s="11">
        <v>35362873.299999997</v>
      </c>
      <c r="K24" s="11">
        <v>165707172.71000001</v>
      </c>
    </row>
    <row r="25" spans="1:11" ht="12" customHeight="1" x14ac:dyDescent="0.2">
      <c r="A25" s="2" t="str">
        <f>"Jan "&amp;RIGHT(A6,4)+1</f>
        <v>Jan 2025</v>
      </c>
      <c r="B25" s="11">
        <v>166251739.55000001</v>
      </c>
      <c r="C25" s="11">
        <v>1324603.8</v>
      </c>
      <c r="D25" s="11">
        <v>167576343.34999999</v>
      </c>
      <c r="E25" s="11">
        <v>412214.21</v>
      </c>
      <c r="F25" s="11" t="s">
        <v>413</v>
      </c>
      <c r="G25" s="11">
        <v>412214.21</v>
      </c>
      <c r="H25" s="11">
        <v>12950.1</v>
      </c>
      <c r="I25" s="11">
        <v>166676903.86000001</v>
      </c>
      <c r="J25" s="11">
        <v>1324603.8</v>
      </c>
      <c r="K25" s="11">
        <v>168001507.66</v>
      </c>
    </row>
    <row r="26" spans="1:11" ht="12" customHeight="1" x14ac:dyDescent="0.2">
      <c r="A26" s="2" t="str">
        <f>"Feb "&amp;RIGHT(A6,4)+1</f>
        <v>Feb 2025</v>
      </c>
      <c r="B26" s="11">
        <v>135805269.31</v>
      </c>
      <c r="C26" s="11">
        <v>1099725.3</v>
      </c>
      <c r="D26" s="11">
        <v>136904994.61000001</v>
      </c>
      <c r="E26" s="11">
        <v>283700.49</v>
      </c>
      <c r="F26" s="11" t="s">
        <v>413</v>
      </c>
      <c r="G26" s="11">
        <v>283700.49</v>
      </c>
      <c r="H26" s="11">
        <v>920.32</v>
      </c>
      <c r="I26" s="11">
        <v>136089890.12</v>
      </c>
      <c r="J26" s="11">
        <v>1099725.3</v>
      </c>
      <c r="K26" s="11">
        <v>137189615.41999999</v>
      </c>
    </row>
    <row r="27" spans="1:11" ht="12" customHeight="1" x14ac:dyDescent="0.2">
      <c r="A27" s="2" t="str">
        <f>"Mar "&amp;RIGHT(A6,4)+1</f>
        <v>Mar 2025</v>
      </c>
      <c r="B27" s="11">
        <v>119455817.23</v>
      </c>
      <c r="C27" s="11">
        <v>1201307.1000000001</v>
      </c>
      <c r="D27" s="11">
        <v>120657124.33</v>
      </c>
      <c r="E27" s="11">
        <v>95022.1</v>
      </c>
      <c r="F27" s="11">
        <v>45196072</v>
      </c>
      <c r="G27" s="11">
        <v>45291094.100000001</v>
      </c>
      <c r="H27" s="11">
        <v>111307.74</v>
      </c>
      <c r="I27" s="11">
        <v>119662147.06999999</v>
      </c>
      <c r="J27" s="11">
        <v>46397379.100000001</v>
      </c>
      <c r="K27" s="11">
        <v>166059526.16999999</v>
      </c>
    </row>
    <row r="28" spans="1:11" ht="12" customHeight="1" x14ac:dyDescent="0.2">
      <c r="A28" s="2" t="str">
        <f>"Apr "&amp;RIGHT(A6,4)+1</f>
        <v>Apr 2025</v>
      </c>
      <c r="B28" s="11">
        <v>82442758.260000005</v>
      </c>
      <c r="C28" s="11">
        <v>1673515.8</v>
      </c>
      <c r="D28" s="11">
        <v>84116274.060000002</v>
      </c>
      <c r="E28" s="11">
        <v>187009.91</v>
      </c>
      <c r="F28" s="11" t="s">
        <v>413</v>
      </c>
      <c r="G28" s="11">
        <v>187009.91</v>
      </c>
      <c r="H28" s="11">
        <v>359009.2</v>
      </c>
      <c r="I28" s="11">
        <v>82988777.370000005</v>
      </c>
      <c r="J28" s="11">
        <v>1673515.8</v>
      </c>
      <c r="K28" s="11">
        <v>84662293.170000002</v>
      </c>
    </row>
    <row r="29" spans="1:11" ht="12" customHeight="1" x14ac:dyDescent="0.2">
      <c r="A29" s="2" t="str">
        <f>"May "&amp;RIGHT(A6,4)+1</f>
        <v>May 2025</v>
      </c>
      <c r="B29" s="11">
        <v>51844989.689999998</v>
      </c>
      <c r="C29" s="11">
        <v>1174683.8999999999</v>
      </c>
      <c r="D29" s="11">
        <v>53019673.590000004</v>
      </c>
      <c r="E29" s="11" t="s">
        <v>413</v>
      </c>
      <c r="F29" s="11" t="s">
        <v>413</v>
      </c>
      <c r="G29" s="11" t="s">
        <v>413</v>
      </c>
      <c r="H29" s="11" t="s">
        <v>413</v>
      </c>
      <c r="I29" s="11">
        <v>51844989.689999998</v>
      </c>
      <c r="J29" s="11">
        <v>1174683.8999999999</v>
      </c>
      <c r="K29" s="11">
        <v>53019673.590000004</v>
      </c>
    </row>
    <row r="30" spans="1:11" ht="12" customHeight="1" x14ac:dyDescent="0.2">
      <c r="A30" s="2" t="str">
        <f>"Jun "&amp;RIGHT(A6,4)+1</f>
        <v>Jun 2025</v>
      </c>
      <c r="B30" s="11">
        <v>31466294.899999999</v>
      </c>
      <c r="C30" s="11">
        <v>16188.3</v>
      </c>
      <c r="D30" s="11">
        <v>31482483.199999999</v>
      </c>
      <c r="E30" s="11" t="s">
        <v>413</v>
      </c>
      <c r="F30" s="11">
        <v>51115444</v>
      </c>
      <c r="G30" s="11">
        <v>51115444</v>
      </c>
      <c r="H30" s="11" t="s">
        <v>413</v>
      </c>
      <c r="I30" s="11">
        <v>31466294.899999999</v>
      </c>
      <c r="J30" s="11">
        <v>51131632.299999997</v>
      </c>
      <c r="K30" s="11">
        <v>82597927.200000003</v>
      </c>
    </row>
    <row r="31" spans="1:11" ht="12" customHeight="1" x14ac:dyDescent="0.2">
      <c r="A31" s="2" t="str">
        <f>"Jul "&amp;RIGHT(A6,4)+1</f>
        <v>Jul 2025</v>
      </c>
      <c r="B31" s="11" t="s">
        <v>413</v>
      </c>
      <c r="C31" s="11" t="s">
        <v>413</v>
      </c>
      <c r="D31" s="11" t="s">
        <v>413</v>
      </c>
      <c r="E31" s="11" t="s">
        <v>413</v>
      </c>
      <c r="F31" s="11" t="s">
        <v>413</v>
      </c>
      <c r="G31" s="11" t="s">
        <v>413</v>
      </c>
      <c r="H31" s="11" t="s">
        <v>413</v>
      </c>
      <c r="I31" s="11" t="s">
        <v>413</v>
      </c>
      <c r="J31" s="11" t="s">
        <v>413</v>
      </c>
      <c r="K31" s="11" t="s">
        <v>413</v>
      </c>
    </row>
    <row r="32" spans="1:11" ht="12" customHeight="1" x14ac:dyDescent="0.2">
      <c r="A32" s="2" t="str">
        <f>"Aug "&amp;RIGHT(A6,4)+1</f>
        <v>Aug 2025</v>
      </c>
      <c r="B32" s="11" t="s">
        <v>413</v>
      </c>
      <c r="C32" s="11" t="s">
        <v>413</v>
      </c>
      <c r="D32" s="11" t="s">
        <v>413</v>
      </c>
      <c r="E32" s="11" t="s">
        <v>413</v>
      </c>
      <c r="F32" s="11" t="s">
        <v>413</v>
      </c>
      <c r="G32" s="11" t="s">
        <v>413</v>
      </c>
      <c r="H32" s="11" t="s">
        <v>413</v>
      </c>
      <c r="I32" s="11" t="s">
        <v>413</v>
      </c>
      <c r="J32" s="11" t="s">
        <v>413</v>
      </c>
      <c r="K32" s="11" t="s">
        <v>413</v>
      </c>
    </row>
    <row r="33" spans="1:11" ht="12" customHeight="1" x14ac:dyDescent="0.2">
      <c r="A33" s="2" t="str">
        <f>"Sep "&amp;RIGHT(A6,4)+1</f>
        <v>Sep 2025</v>
      </c>
      <c r="B33" s="11" t="s">
        <v>413</v>
      </c>
      <c r="C33" s="11" t="s">
        <v>413</v>
      </c>
      <c r="D33" s="11" t="s">
        <v>413</v>
      </c>
      <c r="E33" s="11" t="s">
        <v>413</v>
      </c>
      <c r="F33" s="11" t="s">
        <v>413</v>
      </c>
      <c r="G33" s="11" t="s">
        <v>413</v>
      </c>
      <c r="H33" s="11" t="s">
        <v>413</v>
      </c>
      <c r="I33" s="11" t="s">
        <v>413</v>
      </c>
      <c r="J33" s="11" t="s">
        <v>413</v>
      </c>
      <c r="K33" s="11" t="s">
        <v>413</v>
      </c>
    </row>
    <row r="34" spans="1:11" ht="12" customHeight="1" x14ac:dyDescent="0.2">
      <c r="A34" s="12" t="s">
        <v>55</v>
      </c>
      <c r="B34" s="13">
        <v>1107644123.24</v>
      </c>
      <c r="C34" s="13">
        <v>10982092.5</v>
      </c>
      <c r="D34" s="13">
        <v>1118626215.74</v>
      </c>
      <c r="E34" s="13">
        <v>1354050.82</v>
      </c>
      <c r="F34" s="13">
        <v>130417146</v>
      </c>
      <c r="G34" s="13">
        <v>131771196.81999999</v>
      </c>
      <c r="H34" s="13">
        <v>515297.45</v>
      </c>
      <c r="I34" s="13">
        <v>1109513471.51</v>
      </c>
      <c r="J34" s="13">
        <v>141399238.5</v>
      </c>
      <c r="K34" s="13">
        <v>1250912710.01</v>
      </c>
    </row>
    <row r="35" spans="1:11" ht="12" customHeight="1" x14ac:dyDescent="0.2">
      <c r="A35" s="14" t="str">
        <f>"Total "&amp;MID(A20,7,LEN(A20)-13)&amp;" Months"</f>
        <v>Total 9 Months</v>
      </c>
      <c r="B35" s="15">
        <v>1107644123.24</v>
      </c>
      <c r="C35" s="15">
        <v>10982092.5</v>
      </c>
      <c r="D35" s="15">
        <v>1118626215.74</v>
      </c>
      <c r="E35" s="15">
        <v>1354050.82</v>
      </c>
      <c r="F35" s="15">
        <v>130417146</v>
      </c>
      <c r="G35" s="15">
        <v>131771196.81999999</v>
      </c>
      <c r="H35" s="15">
        <v>515297.45</v>
      </c>
      <c r="I35" s="15">
        <v>1109513471.51</v>
      </c>
      <c r="J35" s="15">
        <v>141399238.5</v>
      </c>
      <c r="K35" s="15">
        <v>1250912710.01</v>
      </c>
    </row>
    <row r="36" spans="1:11" ht="12" customHeight="1" x14ac:dyDescent="0.2">
      <c r="A36" s="83"/>
      <c r="B36" s="83"/>
      <c r="C36" s="83"/>
      <c r="D36" s="83"/>
      <c r="E36" s="83"/>
      <c r="F36" s="83"/>
      <c r="G36" s="83"/>
      <c r="H36" s="83"/>
      <c r="I36" s="83"/>
      <c r="J36" s="83"/>
    </row>
    <row r="37" spans="1:11" ht="69.95" customHeight="1" x14ac:dyDescent="0.2">
      <c r="A37" s="85" t="s">
        <v>323</v>
      </c>
      <c r="B37" s="85"/>
      <c r="C37" s="85"/>
      <c r="D37" s="85"/>
      <c r="E37" s="85"/>
      <c r="F37" s="85"/>
      <c r="G37" s="85"/>
      <c r="H37" s="85"/>
      <c r="I37" s="85"/>
      <c r="J37" s="85"/>
    </row>
  </sheetData>
  <mergeCells count="10">
    <mergeCell ref="B5:K5"/>
    <mergeCell ref="A36:J36"/>
    <mergeCell ref="A37:J37"/>
    <mergeCell ref="A1:J1"/>
    <mergeCell ref="A2:J2"/>
    <mergeCell ref="A3:A4"/>
    <mergeCell ref="B3:D3"/>
    <mergeCell ref="E3:G3"/>
    <mergeCell ref="H3:H4"/>
    <mergeCell ref="I3:K3"/>
  </mergeCells>
  <phoneticPr fontId="0" type="noConversion"/>
  <pageMargins left="0.75" right="0.5" top="0.75" bottom="0.5" header="0.5" footer="0.25"/>
  <pageSetup orientation="landscape"/>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7">
    <pageSetUpPr fitToPage="1"/>
  </sheetPr>
  <dimension ref="A1:J37"/>
  <sheetViews>
    <sheetView showGridLines="0" workbookViewId="0">
      <selection sqref="A1:I1"/>
    </sheetView>
  </sheetViews>
  <sheetFormatPr defaultRowHeight="12.75" x14ac:dyDescent="0.2"/>
  <cols>
    <col min="1" max="1" width="11.42578125" customWidth="1"/>
    <col min="2" max="2" width="12.140625" customWidth="1"/>
    <col min="3" max="10" width="11.42578125" customWidth="1"/>
  </cols>
  <sheetData>
    <row r="1" spans="1:10" ht="12" customHeight="1" x14ac:dyDescent="0.2">
      <c r="A1" s="90" t="s">
        <v>432</v>
      </c>
      <c r="B1" s="90"/>
      <c r="C1" s="90"/>
      <c r="D1" s="90"/>
      <c r="E1" s="90"/>
      <c r="F1" s="90"/>
      <c r="G1" s="90"/>
      <c r="H1" s="90"/>
      <c r="I1" s="90"/>
      <c r="J1" s="134">
        <v>45912</v>
      </c>
    </row>
    <row r="2" spans="1:10" ht="12" customHeight="1" x14ac:dyDescent="0.2">
      <c r="A2" s="92" t="s">
        <v>163</v>
      </c>
      <c r="B2" s="92"/>
      <c r="C2" s="92"/>
      <c r="D2" s="92"/>
      <c r="E2" s="92"/>
      <c r="F2" s="92"/>
      <c r="G2" s="92"/>
      <c r="H2" s="92"/>
      <c r="I2" s="92"/>
      <c r="J2" s="1"/>
    </row>
    <row r="3" spans="1:10" ht="24" customHeight="1" x14ac:dyDescent="0.2">
      <c r="A3" s="94" t="s">
        <v>50</v>
      </c>
      <c r="B3" s="86" t="s">
        <v>233</v>
      </c>
      <c r="C3" s="86" t="s">
        <v>234</v>
      </c>
      <c r="D3" s="89" t="s">
        <v>164</v>
      </c>
      <c r="E3" s="89"/>
      <c r="F3" s="87"/>
      <c r="G3" s="89" t="s">
        <v>165</v>
      </c>
      <c r="H3" s="89"/>
      <c r="I3" s="87"/>
      <c r="J3" s="88" t="s">
        <v>238</v>
      </c>
    </row>
    <row r="4" spans="1:10" ht="24" customHeight="1" x14ac:dyDescent="0.2">
      <c r="A4" s="95"/>
      <c r="B4" s="87"/>
      <c r="C4" s="87"/>
      <c r="D4" s="10" t="s">
        <v>235</v>
      </c>
      <c r="E4" s="10" t="s">
        <v>236</v>
      </c>
      <c r="F4" s="10" t="s">
        <v>237</v>
      </c>
      <c r="G4" s="10" t="s">
        <v>154</v>
      </c>
      <c r="H4" s="10" t="s">
        <v>162</v>
      </c>
      <c r="I4" s="10" t="s">
        <v>55</v>
      </c>
      <c r="J4" s="89"/>
    </row>
    <row r="5" spans="1:10" ht="12" customHeight="1" x14ac:dyDescent="0.2">
      <c r="A5" s="1"/>
      <c r="B5" s="83" t="str">
        <f>REPT("-",100)&amp;" Dollars "&amp;REPT("-",136)</f>
        <v>---------------------------------------------------------------------------------------------------- Dollars ----------------------------------------------------------------------------------------------------------------------------------------</v>
      </c>
      <c r="C5" s="83"/>
      <c r="D5" s="83"/>
      <c r="E5" s="83"/>
      <c r="F5" s="83"/>
      <c r="G5" s="83"/>
      <c r="H5" s="83"/>
      <c r="I5" s="83"/>
      <c r="J5" s="83"/>
    </row>
    <row r="6" spans="1:10" ht="12" customHeight="1" x14ac:dyDescent="0.2">
      <c r="A6" s="3" t="s">
        <v>414</v>
      </c>
    </row>
    <row r="7" spans="1:10" ht="12" customHeight="1" x14ac:dyDescent="0.2">
      <c r="A7" s="2" t="str">
        <f>"Oct "&amp;RIGHT(A6,4)-1</f>
        <v>Oct 2023</v>
      </c>
      <c r="B7" s="11">
        <v>24104629.394699998</v>
      </c>
      <c r="C7" s="11">
        <v>6900337.4784000004</v>
      </c>
      <c r="D7" s="11" t="s">
        <v>413</v>
      </c>
      <c r="E7" s="11" t="s">
        <v>413</v>
      </c>
      <c r="F7" s="11" t="s">
        <v>413</v>
      </c>
      <c r="G7" s="11">
        <v>6900337.4784000004</v>
      </c>
      <c r="H7" s="11" t="str">
        <f t="shared" ref="H7:H20" si="0">IF(ISBLANK(E7),"",E7)</f>
        <v>--</v>
      </c>
      <c r="I7" s="11">
        <v>6900337.4784000004</v>
      </c>
      <c r="J7" s="11" t="s">
        <v>413</v>
      </c>
    </row>
    <row r="8" spans="1:10" ht="12" customHeight="1" x14ac:dyDescent="0.2">
      <c r="A8" s="2" t="str">
        <f>"Nov "&amp;RIGHT(A6,4)-1</f>
        <v>Nov 2023</v>
      </c>
      <c r="B8" s="11">
        <v>24344422.8695</v>
      </c>
      <c r="C8" s="11">
        <v>8634766.1283</v>
      </c>
      <c r="D8" s="11">
        <v>39313.31</v>
      </c>
      <c r="E8" s="11">
        <v>0</v>
      </c>
      <c r="F8" s="11">
        <v>39313.31</v>
      </c>
      <c r="G8" s="11">
        <v>8674079.4383000005</v>
      </c>
      <c r="H8" s="11">
        <f t="shared" si="0"/>
        <v>0</v>
      </c>
      <c r="I8" s="11">
        <v>8674079.4383000005</v>
      </c>
      <c r="J8" s="11" t="s">
        <v>413</v>
      </c>
    </row>
    <row r="9" spans="1:10" ht="12" customHeight="1" x14ac:dyDescent="0.2">
      <c r="A9" s="2" t="str">
        <f>"Dec "&amp;RIGHT(A6,4)-1</f>
        <v>Dec 2023</v>
      </c>
      <c r="B9" s="11">
        <v>23774365.5121</v>
      </c>
      <c r="C9" s="11">
        <v>7339400.1985999998</v>
      </c>
      <c r="D9" s="11" t="s">
        <v>413</v>
      </c>
      <c r="E9" s="11" t="s">
        <v>413</v>
      </c>
      <c r="F9" s="11" t="s">
        <v>413</v>
      </c>
      <c r="G9" s="11">
        <v>7339400.1985999998</v>
      </c>
      <c r="H9" s="11" t="str">
        <f t="shared" si="0"/>
        <v>--</v>
      </c>
      <c r="I9" s="11">
        <v>7339400.1985999998</v>
      </c>
      <c r="J9" s="11" t="s">
        <v>413</v>
      </c>
    </row>
    <row r="10" spans="1:10" ht="12" customHeight="1" x14ac:dyDescent="0.2">
      <c r="A10" s="2" t="str">
        <f>"Jan "&amp;RIGHT(A6,4)</f>
        <v>Jan 2024</v>
      </c>
      <c r="B10" s="11">
        <v>23964722.269200001</v>
      </c>
      <c r="C10" s="11">
        <v>7104532.4271999998</v>
      </c>
      <c r="D10" s="11" t="s">
        <v>413</v>
      </c>
      <c r="E10" s="11" t="s">
        <v>413</v>
      </c>
      <c r="F10" s="11" t="s">
        <v>413</v>
      </c>
      <c r="G10" s="11">
        <v>7104532.4271999998</v>
      </c>
      <c r="H10" s="11" t="str">
        <f t="shared" si="0"/>
        <v>--</v>
      </c>
      <c r="I10" s="11">
        <v>7104532.4271999998</v>
      </c>
      <c r="J10" s="11" t="s">
        <v>413</v>
      </c>
    </row>
    <row r="11" spans="1:10" ht="12" customHeight="1" x14ac:dyDescent="0.2">
      <c r="A11" s="2" t="str">
        <f>"Feb "&amp;RIGHT(A6,4)</f>
        <v>Feb 2024</v>
      </c>
      <c r="B11" s="11">
        <v>23579549.5436</v>
      </c>
      <c r="C11" s="11">
        <v>6781785.7444000002</v>
      </c>
      <c r="D11" s="11" t="s">
        <v>413</v>
      </c>
      <c r="E11" s="11" t="s">
        <v>413</v>
      </c>
      <c r="F11" s="11" t="s">
        <v>413</v>
      </c>
      <c r="G11" s="11">
        <v>6781785.7444000002</v>
      </c>
      <c r="H11" s="11" t="str">
        <f t="shared" si="0"/>
        <v>--</v>
      </c>
      <c r="I11" s="11">
        <v>6781785.7444000002</v>
      </c>
      <c r="J11" s="11" t="s">
        <v>413</v>
      </c>
    </row>
    <row r="12" spans="1:10" ht="12" customHeight="1" x14ac:dyDescent="0.2">
      <c r="A12" s="2" t="str">
        <f>"Mar "&amp;RIGHT(A6,4)</f>
        <v>Mar 2024</v>
      </c>
      <c r="B12" s="11">
        <v>25797199.861099999</v>
      </c>
      <c r="C12" s="11">
        <v>7071144.9363000002</v>
      </c>
      <c r="D12" s="11" t="s">
        <v>413</v>
      </c>
      <c r="E12" s="11" t="s">
        <v>413</v>
      </c>
      <c r="F12" s="11" t="s">
        <v>413</v>
      </c>
      <c r="G12" s="11">
        <v>7071144.9363000002</v>
      </c>
      <c r="H12" s="11" t="str">
        <f t="shared" si="0"/>
        <v>--</v>
      </c>
      <c r="I12" s="11">
        <v>7071144.9363000002</v>
      </c>
      <c r="J12" s="11" t="s">
        <v>413</v>
      </c>
    </row>
    <row r="13" spans="1:10" ht="12" customHeight="1" x14ac:dyDescent="0.2">
      <c r="A13" s="2" t="str">
        <f>"Apr "&amp;RIGHT(A6,4)</f>
        <v>Apr 2024</v>
      </c>
      <c r="B13" s="11">
        <v>25242696.980700001</v>
      </c>
      <c r="C13" s="11">
        <v>7004751.0747999996</v>
      </c>
      <c r="D13" s="11" t="s">
        <v>413</v>
      </c>
      <c r="E13" s="11" t="s">
        <v>413</v>
      </c>
      <c r="F13" s="11" t="s">
        <v>413</v>
      </c>
      <c r="G13" s="11">
        <v>7004751.0747999996</v>
      </c>
      <c r="H13" s="11" t="str">
        <f t="shared" si="0"/>
        <v>--</v>
      </c>
      <c r="I13" s="11">
        <v>7004751.0747999996</v>
      </c>
      <c r="J13" s="11" t="s">
        <v>413</v>
      </c>
    </row>
    <row r="14" spans="1:10" ht="12" customHeight="1" x14ac:dyDescent="0.2">
      <c r="A14" s="2" t="str">
        <f>"May "&amp;RIGHT(A6,4)</f>
        <v>May 2024</v>
      </c>
      <c r="B14" s="11">
        <v>23966901.418699998</v>
      </c>
      <c r="C14" s="11">
        <v>6570830.1951000001</v>
      </c>
      <c r="D14" s="11" t="s">
        <v>413</v>
      </c>
      <c r="E14" s="11" t="s">
        <v>413</v>
      </c>
      <c r="F14" s="11" t="s">
        <v>413</v>
      </c>
      <c r="G14" s="11">
        <v>6570830.1951000001</v>
      </c>
      <c r="H14" s="11" t="str">
        <f t="shared" si="0"/>
        <v>--</v>
      </c>
      <c r="I14" s="11">
        <v>6570830.1951000001</v>
      </c>
      <c r="J14" s="11" t="s">
        <v>413</v>
      </c>
    </row>
    <row r="15" spans="1:10" ht="12" customHeight="1" x14ac:dyDescent="0.2">
      <c r="A15" s="2" t="str">
        <f>"Jun "&amp;RIGHT(A6,4)</f>
        <v>Jun 2024</v>
      </c>
      <c r="B15" s="11">
        <v>23521015.908599999</v>
      </c>
      <c r="C15" s="11">
        <v>7329642.1824000003</v>
      </c>
      <c r="D15" s="11" t="s">
        <v>413</v>
      </c>
      <c r="E15" s="11" t="s">
        <v>413</v>
      </c>
      <c r="F15" s="11" t="s">
        <v>413</v>
      </c>
      <c r="G15" s="11">
        <v>7329642.1824000003</v>
      </c>
      <c r="H15" s="11" t="str">
        <f t="shared" si="0"/>
        <v>--</v>
      </c>
      <c r="I15" s="11">
        <v>7329642.1824000003</v>
      </c>
      <c r="J15" s="11" t="s">
        <v>413</v>
      </c>
    </row>
    <row r="16" spans="1:10" ht="12" customHeight="1" x14ac:dyDescent="0.2">
      <c r="A16" s="2" t="str">
        <f>"Jul "&amp;RIGHT(A6,4)</f>
        <v>Jul 2024</v>
      </c>
      <c r="B16" s="11">
        <v>22489605.730099998</v>
      </c>
      <c r="C16" s="11">
        <v>7858180.0680999998</v>
      </c>
      <c r="D16" s="11">
        <v>893679.77</v>
      </c>
      <c r="E16" s="11">
        <v>0</v>
      </c>
      <c r="F16" s="11">
        <v>893679.77</v>
      </c>
      <c r="G16" s="11">
        <v>8751859.8380999994</v>
      </c>
      <c r="H16" s="11">
        <f t="shared" si="0"/>
        <v>0</v>
      </c>
      <c r="I16" s="11">
        <v>8751859.8380999994</v>
      </c>
      <c r="J16" s="11" t="s">
        <v>413</v>
      </c>
    </row>
    <row r="17" spans="1:10" ht="12" customHeight="1" x14ac:dyDescent="0.2">
      <c r="A17" s="2" t="str">
        <f>"Aug "&amp;RIGHT(A6,4)</f>
        <v>Aug 2024</v>
      </c>
      <c r="B17" s="11">
        <v>23558541.760499999</v>
      </c>
      <c r="C17" s="11">
        <v>7637501.0338000003</v>
      </c>
      <c r="D17" s="11">
        <v>477136.28</v>
      </c>
      <c r="E17" s="11">
        <v>0</v>
      </c>
      <c r="F17" s="11">
        <v>477136.28</v>
      </c>
      <c r="G17" s="11">
        <v>8114637.3137999997</v>
      </c>
      <c r="H17" s="11">
        <f t="shared" si="0"/>
        <v>0</v>
      </c>
      <c r="I17" s="11">
        <v>8114637.3137999997</v>
      </c>
      <c r="J17" s="11" t="s">
        <v>413</v>
      </c>
    </row>
    <row r="18" spans="1:10" ht="12" customHeight="1" x14ac:dyDescent="0.2">
      <c r="A18" s="2" t="str">
        <f>"Sep "&amp;RIGHT(A6,4)</f>
        <v>Sep 2024</v>
      </c>
      <c r="B18" s="11">
        <v>23510216.9793</v>
      </c>
      <c r="C18" s="11">
        <v>7432703.71</v>
      </c>
      <c r="D18" s="11">
        <v>475949.44</v>
      </c>
      <c r="E18" s="11">
        <v>0</v>
      </c>
      <c r="F18" s="11">
        <v>475949.44</v>
      </c>
      <c r="G18" s="11">
        <v>7908653.1500000004</v>
      </c>
      <c r="H18" s="11">
        <f t="shared" si="0"/>
        <v>0</v>
      </c>
      <c r="I18" s="11">
        <v>7908653.1500000004</v>
      </c>
      <c r="J18" s="11" t="s">
        <v>413</v>
      </c>
    </row>
    <row r="19" spans="1:10" ht="12" customHeight="1" x14ac:dyDescent="0.2">
      <c r="A19" s="12" t="s">
        <v>55</v>
      </c>
      <c r="B19" s="13">
        <v>287853868.2281</v>
      </c>
      <c r="C19" s="13">
        <v>87665575.177399993</v>
      </c>
      <c r="D19" s="13">
        <v>1886078.8</v>
      </c>
      <c r="E19" s="13">
        <v>0</v>
      </c>
      <c r="F19" s="13">
        <v>1886078.8</v>
      </c>
      <c r="G19" s="13">
        <v>89551653.977400005</v>
      </c>
      <c r="H19" s="13">
        <f t="shared" si="0"/>
        <v>0</v>
      </c>
      <c r="I19" s="13">
        <v>89551653.977400005</v>
      </c>
      <c r="J19" s="13" t="s">
        <v>413</v>
      </c>
    </row>
    <row r="20" spans="1:10" ht="12" customHeight="1" x14ac:dyDescent="0.2">
      <c r="A20" s="14" t="s">
        <v>415</v>
      </c>
      <c r="B20" s="15">
        <v>218295503.75819999</v>
      </c>
      <c r="C20" s="15">
        <v>64737190.365500003</v>
      </c>
      <c r="D20" s="15">
        <v>39313.31</v>
      </c>
      <c r="E20" s="15">
        <v>0</v>
      </c>
      <c r="F20" s="15">
        <v>39313.31</v>
      </c>
      <c r="G20" s="15">
        <v>64776503.675499998</v>
      </c>
      <c r="H20" s="15">
        <f t="shared" si="0"/>
        <v>0</v>
      </c>
      <c r="I20" s="15">
        <v>64776503.675499998</v>
      </c>
      <c r="J20" s="15" t="s">
        <v>413</v>
      </c>
    </row>
    <row r="21" spans="1:10" ht="12" customHeight="1" x14ac:dyDescent="0.2">
      <c r="A21" s="3" t="str">
        <f>"FY "&amp;RIGHT(A6,4)+1</f>
        <v>FY 2025</v>
      </c>
    </row>
    <row r="22" spans="1:10" ht="12" customHeight="1" x14ac:dyDescent="0.2">
      <c r="A22" s="2" t="str">
        <f>"Oct "&amp;RIGHT(A6,4)</f>
        <v>Oct 2024</v>
      </c>
      <c r="B22" s="11">
        <v>23640029.861499999</v>
      </c>
      <c r="C22" s="11">
        <v>7839759.0219999999</v>
      </c>
      <c r="D22" s="11" t="s">
        <v>413</v>
      </c>
      <c r="E22" s="11" t="s">
        <v>413</v>
      </c>
      <c r="F22" s="11" t="s">
        <v>413</v>
      </c>
      <c r="G22" s="11">
        <v>7839759.0219999999</v>
      </c>
      <c r="H22" s="11" t="str">
        <f t="shared" ref="H22:H35" si="1">IF(ISBLANK(E22),"",E22)</f>
        <v>--</v>
      </c>
      <c r="I22" s="11">
        <v>7839759.0219999999</v>
      </c>
      <c r="J22" s="11" t="s">
        <v>413</v>
      </c>
    </row>
    <row r="23" spans="1:10" ht="12" customHeight="1" x14ac:dyDescent="0.2">
      <c r="A23" s="2" t="str">
        <f>"Nov "&amp;RIGHT(A6,4)</f>
        <v>Nov 2024</v>
      </c>
      <c r="B23" s="11">
        <v>23617313.781399999</v>
      </c>
      <c r="C23" s="11">
        <v>7816361.5191000002</v>
      </c>
      <c r="D23" s="11" t="s">
        <v>413</v>
      </c>
      <c r="E23" s="11" t="s">
        <v>413</v>
      </c>
      <c r="F23" s="11" t="s">
        <v>413</v>
      </c>
      <c r="G23" s="11">
        <v>7816361.5191000002</v>
      </c>
      <c r="H23" s="11" t="str">
        <f t="shared" si="1"/>
        <v>--</v>
      </c>
      <c r="I23" s="11">
        <v>7816361.5191000002</v>
      </c>
      <c r="J23" s="11" t="s">
        <v>413</v>
      </c>
    </row>
    <row r="24" spans="1:10" ht="12" customHeight="1" x14ac:dyDescent="0.2">
      <c r="A24" s="2" t="str">
        <f>"Dec "&amp;RIGHT(A6,4)</f>
        <v>Dec 2024</v>
      </c>
      <c r="B24" s="11">
        <v>22913652.0517</v>
      </c>
      <c r="C24" s="11">
        <v>7627913.0813999996</v>
      </c>
      <c r="D24" s="11" t="s">
        <v>413</v>
      </c>
      <c r="E24" s="11" t="s">
        <v>413</v>
      </c>
      <c r="F24" s="11" t="s">
        <v>413</v>
      </c>
      <c r="G24" s="11">
        <v>7627913.0813999996</v>
      </c>
      <c r="H24" s="11" t="str">
        <f t="shared" si="1"/>
        <v>--</v>
      </c>
      <c r="I24" s="11">
        <v>7627913.0813999996</v>
      </c>
      <c r="J24" s="11" t="s">
        <v>413</v>
      </c>
    </row>
    <row r="25" spans="1:10" ht="12" customHeight="1" x14ac:dyDescent="0.2">
      <c r="A25" s="2" t="str">
        <f>"Jan "&amp;RIGHT(A6,4)+1</f>
        <v>Jan 2025</v>
      </c>
      <c r="B25" s="11">
        <v>23061701.972899999</v>
      </c>
      <c r="C25" s="11">
        <v>8318616.6130999997</v>
      </c>
      <c r="D25" s="11" t="s">
        <v>413</v>
      </c>
      <c r="E25" s="11" t="s">
        <v>413</v>
      </c>
      <c r="F25" s="11" t="s">
        <v>413</v>
      </c>
      <c r="G25" s="11">
        <v>8318616.6130999997</v>
      </c>
      <c r="H25" s="11" t="str">
        <f t="shared" si="1"/>
        <v>--</v>
      </c>
      <c r="I25" s="11">
        <v>8318616.6130999997</v>
      </c>
      <c r="J25" s="11" t="s">
        <v>413</v>
      </c>
    </row>
    <row r="26" spans="1:10" ht="12" customHeight="1" x14ac:dyDescent="0.2">
      <c r="A26" s="2" t="str">
        <f>"Feb "&amp;RIGHT(A6,4)+1</f>
        <v>Feb 2025</v>
      </c>
      <c r="B26" s="11">
        <v>23199240.335299999</v>
      </c>
      <c r="C26" s="11">
        <v>7765784.2051999997</v>
      </c>
      <c r="D26" s="11" t="s">
        <v>413</v>
      </c>
      <c r="E26" s="11" t="s">
        <v>413</v>
      </c>
      <c r="F26" s="11" t="s">
        <v>413</v>
      </c>
      <c r="G26" s="11">
        <v>7765784.2051999997</v>
      </c>
      <c r="H26" s="11" t="str">
        <f t="shared" si="1"/>
        <v>--</v>
      </c>
      <c r="I26" s="11">
        <v>7765784.2051999997</v>
      </c>
      <c r="J26" s="11" t="s">
        <v>413</v>
      </c>
    </row>
    <row r="27" spans="1:10" ht="12" customHeight="1" x14ac:dyDescent="0.2">
      <c r="A27" s="2" t="str">
        <f>"Mar "&amp;RIGHT(A6,4)+1</f>
        <v>Mar 2025</v>
      </c>
      <c r="B27" s="11">
        <v>23849947.6567</v>
      </c>
      <c r="C27" s="11">
        <v>8148492.3022999996</v>
      </c>
      <c r="D27" s="11" t="s">
        <v>413</v>
      </c>
      <c r="E27" s="11" t="s">
        <v>413</v>
      </c>
      <c r="F27" s="11" t="s">
        <v>413</v>
      </c>
      <c r="G27" s="11">
        <v>8148492.3022999996</v>
      </c>
      <c r="H27" s="11" t="str">
        <f t="shared" si="1"/>
        <v>--</v>
      </c>
      <c r="I27" s="11">
        <v>8148492.3022999996</v>
      </c>
      <c r="J27" s="11" t="s">
        <v>413</v>
      </c>
    </row>
    <row r="28" spans="1:10" ht="12" customHeight="1" x14ac:dyDescent="0.2">
      <c r="A28" s="2" t="str">
        <f>"Apr "&amp;RIGHT(A6,4)+1</f>
        <v>Apr 2025</v>
      </c>
      <c r="B28" s="11">
        <v>23601040.007800002</v>
      </c>
      <c r="C28" s="11">
        <v>8369525.0947000002</v>
      </c>
      <c r="D28" s="11">
        <v>104687.7</v>
      </c>
      <c r="E28" s="11">
        <v>0</v>
      </c>
      <c r="F28" s="11">
        <v>104687.7</v>
      </c>
      <c r="G28" s="11">
        <v>8474212.7947000004</v>
      </c>
      <c r="H28" s="11">
        <f t="shared" si="1"/>
        <v>0</v>
      </c>
      <c r="I28" s="11">
        <v>8474212.7947000004</v>
      </c>
      <c r="J28" s="11" t="s">
        <v>413</v>
      </c>
    </row>
    <row r="29" spans="1:10" ht="12" customHeight="1" x14ac:dyDescent="0.2">
      <c r="A29" s="2" t="str">
        <f>"May "&amp;RIGHT(A6,4)+1</f>
        <v>May 2025</v>
      </c>
      <c r="B29" s="11">
        <v>23713906.3882</v>
      </c>
      <c r="C29" s="11">
        <v>8531503.8208000008</v>
      </c>
      <c r="D29" s="11" t="s">
        <v>413</v>
      </c>
      <c r="E29" s="11" t="s">
        <v>413</v>
      </c>
      <c r="F29" s="11" t="s">
        <v>413</v>
      </c>
      <c r="G29" s="11">
        <v>8531503.8208000008</v>
      </c>
      <c r="H29" s="11" t="str">
        <f t="shared" si="1"/>
        <v>--</v>
      </c>
      <c r="I29" s="11">
        <v>8531503.8208000008</v>
      </c>
      <c r="J29" s="11" t="s">
        <v>413</v>
      </c>
    </row>
    <row r="30" spans="1:10" ht="12" customHeight="1" x14ac:dyDescent="0.2">
      <c r="A30" s="2" t="str">
        <f>"Jun "&amp;RIGHT(A6,4)+1</f>
        <v>Jun 2025</v>
      </c>
      <c r="B30" s="11">
        <v>23356014.554000001</v>
      </c>
      <c r="C30" s="11">
        <v>8489072.5557000004</v>
      </c>
      <c r="D30" s="11" t="s">
        <v>413</v>
      </c>
      <c r="E30" s="11" t="s">
        <v>413</v>
      </c>
      <c r="F30" s="11" t="s">
        <v>413</v>
      </c>
      <c r="G30" s="11">
        <v>8489072.5557000004</v>
      </c>
      <c r="H30" s="11" t="str">
        <f t="shared" si="1"/>
        <v>--</v>
      </c>
      <c r="I30" s="11">
        <v>8489072.5557000004</v>
      </c>
      <c r="J30" s="11" t="s">
        <v>413</v>
      </c>
    </row>
    <row r="31" spans="1:10" ht="12" customHeight="1" x14ac:dyDescent="0.2">
      <c r="A31" s="2" t="str">
        <f>"Jul "&amp;RIGHT(A6,4)+1</f>
        <v>Jul 2025</v>
      </c>
      <c r="B31" s="11" t="s">
        <v>413</v>
      </c>
      <c r="C31" s="11" t="s">
        <v>413</v>
      </c>
      <c r="D31" s="11" t="s">
        <v>413</v>
      </c>
      <c r="E31" s="11" t="s">
        <v>413</v>
      </c>
      <c r="F31" s="11" t="s">
        <v>413</v>
      </c>
      <c r="G31" s="11" t="s">
        <v>413</v>
      </c>
      <c r="H31" s="11" t="str">
        <f t="shared" si="1"/>
        <v>--</v>
      </c>
      <c r="I31" s="11" t="s">
        <v>413</v>
      </c>
      <c r="J31" s="11" t="s">
        <v>413</v>
      </c>
    </row>
    <row r="32" spans="1:10" ht="12" customHeight="1" x14ac:dyDescent="0.2">
      <c r="A32" s="2" t="str">
        <f>"Aug "&amp;RIGHT(A6,4)+1</f>
        <v>Aug 2025</v>
      </c>
      <c r="B32" s="11" t="s">
        <v>413</v>
      </c>
      <c r="C32" s="11" t="s">
        <v>413</v>
      </c>
      <c r="D32" s="11" t="s">
        <v>413</v>
      </c>
      <c r="E32" s="11" t="s">
        <v>413</v>
      </c>
      <c r="F32" s="11" t="s">
        <v>413</v>
      </c>
      <c r="G32" s="11" t="s">
        <v>413</v>
      </c>
      <c r="H32" s="11" t="str">
        <f t="shared" si="1"/>
        <v>--</v>
      </c>
      <c r="I32" s="11" t="s">
        <v>413</v>
      </c>
      <c r="J32" s="11" t="s">
        <v>413</v>
      </c>
    </row>
    <row r="33" spans="1:10" ht="12" customHeight="1" x14ac:dyDescent="0.2">
      <c r="A33" s="2" t="str">
        <f>"Sep "&amp;RIGHT(A6,4)+1</f>
        <v>Sep 2025</v>
      </c>
      <c r="B33" s="11" t="s">
        <v>413</v>
      </c>
      <c r="C33" s="11" t="s">
        <v>413</v>
      </c>
      <c r="D33" s="11" t="s">
        <v>413</v>
      </c>
      <c r="E33" s="11" t="s">
        <v>413</v>
      </c>
      <c r="F33" s="11" t="s">
        <v>413</v>
      </c>
      <c r="G33" s="11" t="s">
        <v>413</v>
      </c>
      <c r="H33" s="11" t="str">
        <f t="shared" si="1"/>
        <v>--</v>
      </c>
      <c r="I33" s="11" t="s">
        <v>413</v>
      </c>
      <c r="J33" s="11" t="s">
        <v>413</v>
      </c>
    </row>
    <row r="34" spans="1:10" ht="12" customHeight="1" x14ac:dyDescent="0.2">
      <c r="A34" s="12" t="s">
        <v>55</v>
      </c>
      <c r="B34" s="13">
        <v>210952846.60949999</v>
      </c>
      <c r="C34" s="13">
        <v>72907028.214300007</v>
      </c>
      <c r="D34" s="13">
        <v>104687.7</v>
      </c>
      <c r="E34" s="13">
        <v>0</v>
      </c>
      <c r="F34" s="13">
        <v>104687.7</v>
      </c>
      <c r="G34" s="13">
        <v>73011715.914299995</v>
      </c>
      <c r="H34" s="13">
        <f t="shared" si="1"/>
        <v>0</v>
      </c>
      <c r="I34" s="13">
        <v>73011715.914299995</v>
      </c>
      <c r="J34" s="13" t="s">
        <v>413</v>
      </c>
    </row>
    <row r="35" spans="1:10" ht="12" customHeight="1" x14ac:dyDescent="0.2">
      <c r="A35" s="14" t="str">
        <f>"Total "&amp;MID(A20,7,LEN(A20)-13)&amp;" Months"</f>
        <v>Total 9 Months</v>
      </c>
      <c r="B35" s="15">
        <v>210952846.60949999</v>
      </c>
      <c r="C35" s="15">
        <v>72907028.214300007</v>
      </c>
      <c r="D35" s="15">
        <v>104687.7</v>
      </c>
      <c r="E35" s="15">
        <v>0</v>
      </c>
      <c r="F35" s="15">
        <v>104687.7</v>
      </c>
      <c r="G35" s="15">
        <v>73011715.914299995</v>
      </c>
      <c r="H35" s="15">
        <f t="shared" si="1"/>
        <v>0</v>
      </c>
      <c r="I35" s="15">
        <v>73011715.914299995</v>
      </c>
      <c r="J35" s="15" t="s">
        <v>413</v>
      </c>
    </row>
    <row r="36" spans="1:10" ht="12" customHeight="1" x14ac:dyDescent="0.2">
      <c r="A36" s="83"/>
      <c r="B36" s="83"/>
      <c r="C36" s="83"/>
      <c r="D36" s="83"/>
      <c r="E36" s="83"/>
      <c r="F36" s="83"/>
      <c r="G36" s="83"/>
      <c r="H36" s="83"/>
      <c r="I36" s="83"/>
      <c r="J36" s="83"/>
    </row>
    <row r="37" spans="1:10" ht="69.95" customHeight="1" x14ac:dyDescent="0.2">
      <c r="A37" s="85" t="s">
        <v>389</v>
      </c>
      <c r="B37" s="85"/>
      <c r="C37" s="85"/>
      <c r="D37" s="85"/>
      <c r="E37" s="85"/>
      <c r="F37" s="85"/>
      <c r="G37" s="85"/>
      <c r="H37" s="85"/>
      <c r="I37" s="85"/>
      <c r="J37" s="85"/>
    </row>
  </sheetData>
  <mergeCells count="11">
    <mergeCell ref="J3:J4"/>
    <mergeCell ref="B5:J5"/>
    <mergeCell ref="A36:J36"/>
    <mergeCell ref="A37:J37"/>
    <mergeCell ref="A1:I1"/>
    <mergeCell ref="A2:I2"/>
    <mergeCell ref="A3:A4"/>
    <mergeCell ref="B3:B4"/>
    <mergeCell ref="C3:C4"/>
    <mergeCell ref="D3:F3"/>
    <mergeCell ref="G3:I3"/>
  </mergeCells>
  <phoneticPr fontId="0" type="noConversion"/>
  <pageMargins left="0.75" right="0.5" top="0.75" bottom="0.5" header="0.5" footer="0.25"/>
  <pageSetup orientation="landscape"/>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8">
    <pageSetUpPr fitToPage="1"/>
  </sheetPr>
  <dimension ref="A1:I37"/>
  <sheetViews>
    <sheetView showGridLines="0" workbookViewId="0">
      <selection sqref="A1:H1"/>
    </sheetView>
  </sheetViews>
  <sheetFormatPr defaultRowHeight="12.75" x14ac:dyDescent="0.2"/>
  <cols>
    <col min="1" max="1" width="12.140625" customWidth="1"/>
    <col min="2" max="9" width="11.42578125" customWidth="1"/>
  </cols>
  <sheetData>
    <row r="1" spans="1:9" ht="12" customHeight="1" x14ac:dyDescent="0.2">
      <c r="A1" s="90" t="s">
        <v>432</v>
      </c>
      <c r="B1" s="90"/>
      <c r="C1" s="90"/>
      <c r="D1" s="90"/>
      <c r="E1" s="90"/>
      <c r="F1" s="90"/>
      <c r="G1" s="90"/>
      <c r="H1" s="90"/>
      <c r="I1" s="134">
        <v>45912</v>
      </c>
    </row>
    <row r="2" spans="1:9" ht="12" customHeight="1" x14ac:dyDescent="0.2">
      <c r="A2" s="92" t="s">
        <v>166</v>
      </c>
      <c r="B2" s="92"/>
      <c r="C2" s="92"/>
      <c r="D2" s="92"/>
      <c r="E2" s="92"/>
      <c r="F2" s="92"/>
      <c r="G2" s="92"/>
      <c r="H2" s="92"/>
      <c r="I2" s="1"/>
    </row>
    <row r="3" spans="1:9" ht="24" customHeight="1" x14ac:dyDescent="0.2">
      <c r="A3" s="94" t="s">
        <v>50</v>
      </c>
      <c r="B3" s="86" t="s">
        <v>240</v>
      </c>
      <c r="C3" s="89" t="s">
        <v>167</v>
      </c>
      <c r="D3" s="89"/>
      <c r="E3" s="87"/>
      <c r="F3" s="89" t="s">
        <v>239</v>
      </c>
      <c r="G3" s="89"/>
      <c r="H3" s="87"/>
      <c r="I3" s="88" t="s">
        <v>241</v>
      </c>
    </row>
    <row r="4" spans="1:9" ht="24" customHeight="1" x14ac:dyDescent="0.2">
      <c r="A4" s="95"/>
      <c r="B4" s="87"/>
      <c r="C4" s="10" t="s">
        <v>154</v>
      </c>
      <c r="D4" s="10" t="s">
        <v>162</v>
      </c>
      <c r="E4" s="10" t="s">
        <v>55</v>
      </c>
      <c r="F4" s="10" t="s">
        <v>141</v>
      </c>
      <c r="G4" s="10" t="s">
        <v>168</v>
      </c>
      <c r="H4" s="10" t="s">
        <v>55</v>
      </c>
      <c r="I4" s="89"/>
    </row>
    <row r="5" spans="1:9" ht="12" customHeight="1" x14ac:dyDescent="0.2">
      <c r="A5" s="1"/>
      <c r="B5" s="83" t="str">
        <f>REPT("-",88)&amp;" Dollars "&amp;REPT("-",148)</f>
        <v>---------------------------------------------------------------------------------------- Dollars ----------------------------------------------------------------------------------------------------------------------------------------------------</v>
      </c>
      <c r="C5" s="83"/>
      <c r="D5" s="83"/>
      <c r="E5" s="83"/>
      <c r="F5" s="83"/>
      <c r="G5" s="83"/>
      <c r="H5" s="83"/>
      <c r="I5" s="83"/>
    </row>
    <row r="6" spans="1:9" ht="12" customHeight="1" x14ac:dyDescent="0.2">
      <c r="A6" s="3" t="s">
        <v>414</v>
      </c>
    </row>
    <row r="7" spans="1:9" ht="12" customHeight="1" x14ac:dyDescent="0.2">
      <c r="A7" s="2" t="str">
        <f>"Oct "&amp;RIGHT(A6,4)-1</f>
        <v>Oct 2023</v>
      </c>
      <c r="B7" s="11" t="s">
        <v>413</v>
      </c>
      <c r="C7" s="11">
        <v>228529382.8231</v>
      </c>
      <c r="D7" s="11">
        <v>1705574.0649999999</v>
      </c>
      <c r="E7" s="11">
        <v>230234956.8881</v>
      </c>
      <c r="F7" s="11" t="s">
        <v>413</v>
      </c>
      <c r="G7" s="11" t="s">
        <v>413</v>
      </c>
      <c r="H7" s="11" t="s">
        <v>413</v>
      </c>
      <c r="I7" s="11">
        <v>230234956.8881</v>
      </c>
    </row>
    <row r="8" spans="1:9" ht="12" customHeight="1" x14ac:dyDescent="0.2">
      <c r="A8" s="2" t="str">
        <f>"Nov "&amp;RIGHT(A6,4)-1</f>
        <v>Nov 2023</v>
      </c>
      <c r="B8" s="11" t="s">
        <v>413</v>
      </c>
      <c r="C8" s="11">
        <v>187192059.07780001</v>
      </c>
      <c r="D8" s="11">
        <v>1535626.04</v>
      </c>
      <c r="E8" s="11">
        <v>188727685.1178</v>
      </c>
      <c r="F8" s="11" t="s">
        <v>413</v>
      </c>
      <c r="G8" s="11" t="s">
        <v>413</v>
      </c>
      <c r="H8" s="11" t="s">
        <v>413</v>
      </c>
      <c r="I8" s="11">
        <v>188727685.1178</v>
      </c>
    </row>
    <row r="9" spans="1:9" ht="12" customHeight="1" x14ac:dyDescent="0.2">
      <c r="A9" s="2" t="str">
        <f>"Dec "&amp;RIGHT(A6,4)-1</f>
        <v>Dec 2023</v>
      </c>
      <c r="B9" s="11" t="s">
        <v>413</v>
      </c>
      <c r="C9" s="11">
        <v>153723574.6807</v>
      </c>
      <c r="D9" s="11">
        <v>44047637.590000004</v>
      </c>
      <c r="E9" s="11">
        <v>197771212.27070001</v>
      </c>
      <c r="F9" s="11" t="s">
        <v>413</v>
      </c>
      <c r="G9" s="11" t="s">
        <v>413</v>
      </c>
      <c r="H9" s="11" t="s">
        <v>413</v>
      </c>
      <c r="I9" s="11">
        <v>197771212.27070001</v>
      </c>
    </row>
    <row r="10" spans="1:9" ht="12" customHeight="1" x14ac:dyDescent="0.2">
      <c r="A10" s="2" t="str">
        <f>"Jan "&amp;RIGHT(A6,4)</f>
        <v>Jan 2024</v>
      </c>
      <c r="B10" s="11" t="s">
        <v>413</v>
      </c>
      <c r="C10" s="11">
        <v>198659441.44639999</v>
      </c>
      <c r="D10" s="11">
        <v>1318528.165</v>
      </c>
      <c r="E10" s="11">
        <v>199977969.61140001</v>
      </c>
      <c r="F10" s="11" t="s">
        <v>413</v>
      </c>
      <c r="G10" s="11" t="s">
        <v>413</v>
      </c>
      <c r="H10" s="11" t="s">
        <v>413</v>
      </c>
      <c r="I10" s="11">
        <v>199977969.61140001</v>
      </c>
    </row>
    <row r="11" spans="1:9" ht="12" customHeight="1" x14ac:dyDescent="0.2">
      <c r="A11" s="2" t="str">
        <f>"Feb "&amp;RIGHT(A6,4)</f>
        <v>Feb 2024</v>
      </c>
      <c r="B11" s="11" t="s">
        <v>413</v>
      </c>
      <c r="C11" s="11">
        <v>152125641.22799999</v>
      </c>
      <c r="D11" s="11">
        <v>1592352.77</v>
      </c>
      <c r="E11" s="11">
        <v>153717993.998</v>
      </c>
      <c r="F11" s="11" t="s">
        <v>413</v>
      </c>
      <c r="G11" s="11" t="s">
        <v>413</v>
      </c>
      <c r="H11" s="11" t="s">
        <v>413</v>
      </c>
      <c r="I11" s="11">
        <v>153717993.998</v>
      </c>
    </row>
    <row r="12" spans="1:9" ht="12" customHeight="1" x14ac:dyDescent="0.2">
      <c r="A12" s="2" t="str">
        <f>"Mar "&amp;RIGHT(A6,4)</f>
        <v>Mar 2024</v>
      </c>
      <c r="B12" s="11" t="s">
        <v>413</v>
      </c>
      <c r="C12" s="11">
        <v>142174418.7674</v>
      </c>
      <c r="D12" s="11">
        <v>39740818.119999997</v>
      </c>
      <c r="E12" s="11">
        <v>181915236.8874</v>
      </c>
      <c r="F12" s="11" t="s">
        <v>413</v>
      </c>
      <c r="G12" s="11" t="s">
        <v>413</v>
      </c>
      <c r="H12" s="11" t="s">
        <v>413</v>
      </c>
      <c r="I12" s="11">
        <v>181915236.8874</v>
      </c>
    </row>
    <row r="13" spans="1:9" ht="12" customHeight="1" x14ac:dyDescent="0.2">
      <c r="A13" s="2" t="str">
        <f>"Apr "&amp;RIGHT(A6,4)</f>
        <v>Apr 2024</v>
      </c>
      <c r="B13" s="11" t="s">
        <v>413</v>
      </c>
      <c r="C13" s="11">
        <v>105372325.2855</v>
      </c>
      <c r="D13" s="11">
        <v>1763056.585</v>
      </c>
      <c r="E13" s="11">
        <v>107135381.8705</v>
      </c>
      <c r="F13" s="11" t="s">
        <v>413</v>
      </c>
      <c r="G13" s="11" t="s">
        <v>413</v>
      </c>
      <c r="H13" s="11" t="s">
        <v>413</v>
      </c>
      <c r="I13" s="11">
        <v>107135381.8705</v>
      </c>
    </row>
    <row r="14" spans="1:9" ht="12" customHeight="1" x14ac:dyDescent="0.2">
      <c r="A14" s="2" t="str">
        <f>"May "&amp;RIGHT(A6,4)</f>
        <v>May 2024</v>
      </c>
      <c r="B14" s="11" t="s">
        <v>413</v>
      </c>
      <c r="C14" s="11">
        <v>64848484.873800002</v>
      </c>
      <c r="D14" s="11">
        <v>1231547.71</v>
      </c>
      <c r="E14" s="11">
        <v>66080032.583800003</v>
      </c>
      <c r="F14" s="11" t="s">
        <v>413</v>
      </c>
      <c r="G14" s="11" t="s">
        <v>413</v>
      </c>
      <c r="H14" s="11" t="s">
        <v>413</v>
      </c>
      <c r="I14" s="11">
        <v>66080032.583800003</v>
      </c>
    </row>
    <row r="15" spans="1:9" ht="12" customHeight="1" x14ac:dyDescent="0.2">
      <c r="A15" s="2" t="str">
        <f>"Jun "&amp;RIGHT(A6,4)</f>
        <v>Jun 2024</v>
      </c>
      <c r="B15" s="11" t="s">
        <v>413</v>
      </c>
      <c r="C15" s="11">
        <v>68950379.481000006</v>
      </c>
      <c r="D15" s="11">
        <v>53029561.689999998</v>
      </c>
      <c r="E15" s="11">
        <v>121979941.171</v>
      </c>
      <c r="F15" s="11" t="s">
        <v>413</v>
      </c>
      <c r="G15" s="11" t="s">
        <v>413</v>
      </c>
      <c r="H15" s="11" t="s">
        <v>413</v>
      </c>
      <c r="I15" s="11">
        <v>121979941.171</v>
      </c>
    </row>
    <row r="16" spans="1:9" ht="12" customHeight="1" x14ac:dyDescent="0.2">
      <c r="A16" s="2" t="str">
        <f>"Jul "&amp;RIGHT(A6,4)</f>
        <v>Jul 2024</v>
      </c>
      <c r="B16" s="11" t="s">
        <v>413</v>
      </c>
      <c r="C16" s="11">
        <v>186045190.63820001</v>
      </c>
      <c r="D16" s="11">
        <v>8535.6</v>
      </c>
      <c r="E16" s="11">
        <v>186053726.23820001</v>
      </c>
      <c r="F16" s="11" t="s">
        <v>413</v>
      </c>
      <c r="G16" s="11" t="s">
        <v>413</v>
      </c>
      <c r="H16" s="11" t="s">
        <v>413</v>
      </c>
      <c r="I16" s="11">
        <v>186053726.23820001</v>
      </c>
    </row>
    <row r="17" spans="1:9" ht="12" customHeight="1" x14ac:dyDescent="0.2">
      <c r="A17" s="2" t="str">
        <f>"Aug "&amp;RIGHT(A6,4)</f>
        <v>Aug 2024</v>
      </c>
      <c r="B17" s="11" t="s">
        <v>413</v>
      </c>
      <c r="C17" s="11">
        <v>223990243.8443</v>
      </c>
      <c r="D17" s="11">
        <v>1062660</v>
      </c>
      <c r="E17" s="11">
        <v>225052903.8443</v>
      </c>
      <c r="F17" s="11" t="s">
        <v>413</v>
      </c>
      <c r="G17" s="11" t="s">
        <v>413</v>
      </c>
      <c r="H17" s="11" t="s">
        <v>413</v>
      </c>
      <c r="I17" s="11">
        <v>225052903.8443</v>
      </c>
    </row>
    <row r="18" spans="1:9" ht="12" customHeight="1" x14ac:dyDescent="0.2">
      <c r="A18" s="2" t="str">
        <f>"Sep "&amp;RIGHT(A6,4)</f>
        <v>Sep 2024</v>
      </c>
      <c r="B18" s="11" t="s">
        <v>413</v>
      </c>
      <c r="C18" s="11">
        <v>208543295.97929999</v>
      </c>
      <c r="D18" s="11">
        <v>48969356.200000003</v>
      </c>
      <c r="E18" s="11">
        <v>257512652.17930001</v>
      </c>
      <c r="F18" s="11" t="s">
        <v>413</v>
      </c>
      <c r="G18" s="11" t="s">
        <v>413</v>
      </c>
      <c r="H18" s="11" t="s">
        <v>413</v>
      </c>
      <c r="I18" s="11">
        <v>257512652.17930001</v>
      </c>
    </row>
    <row r="19" spans="1:9" ht="12" customHeight="1" x14ac:dyDescent="0.2">
      <c r="A19" s="12" t="s">
        <v>55</v>
      </c>
      <c r="B19" s="13" t="s">
        <v>413</v>
      </c>
      <c r="C19" s="13">
        <v>1920154438.1255</v>
      </c>
      <c r="D19" s="13">
        <v>196005254.535</v>
      </c>
      <c r="E19" s="13">
        <v>2116159692.6605</v>
      </c>
      <c r="F19" s="13" t="s">
        <v>413</v>
      </c>
      <c r="G19" s="13" t="s">
        <v>413</v>
      </c>
      <c r="H19" s="13" t="s">
        <v>413</v>
      </c>
      <c r="I19" s="13">
        <v>2116159692.6605</v>
      </c>
    </row>
    <row r="20" spans="1:9" ht="12" customHeight="1" x14ac:dyDescent="0.2">
      <c r="A20" s="14" t="s">
        <v>415</v>
      </c>
      <c r="B20" s="15" t="s">
        <v>413</v>
      </c>
      <c r="C20" s="15">
        <v>1301575707.6637001</v>
      </c>
      <c r="D20" s="15">
        <v>145964702.73500001</v>
      </c>
      <c r="E20" s="15">
        <v>1447540410.3987</v>
      </c>
      <c r="F20" s="15" t="s">
        <v>413</v>
      </c>
      <c r="G20" s="15" t="s">
        <v>413</v>
      </c>
      <c r="H20" s="15" t="s">
        <v>413</v>
      </c>
      <c r="I20" s="15">
        <v>1447540410.3987</v>
      </c>
    </row>
    <row r="21" spans="1:9" ht="12" customHeight="1" x14ac:dyDescent="0.2">
      <c r="A21" s="3" t="str">
        <f>"FY "&amp;RIGHT(A6,4)+1</f>
        <v>FY 2025</v>
      </c>
    </row>
    <row r="22" spans="1:9" ht="12" customHeight="1" x14ac:dyDescent="0.2">
      <c r="A22" s="2" t="str">
        <f>"Oct "&amp;RIGHT(A6,4)</f>
        <v>Oct 2024</v>
      </c>
      <c r="B22" s="11" t="s">
        <v>413</v>
      </c>
      <c r="C22" s="11">
        <v>257009185.87349999</v>
      </c>
      <c r="D22" s="11">
        <v>1807062.3</v>
      </c>
      <c r="E22" s="11">
        <v>258816248.1735</v>
      </c>
      <c r="F22" s="11" t="s">
        <v>413</v>
      </c>
      <c r="G22" s="11" t="s">
        <v>413</v>
      </c>
      <c r="H22" s="11" t="s">
        <v>413</v>
      </c>
      <c r="I22" s="11">
        <v>258816248.1735</v>
      </c>
    </row>
    <row r="23" spans="1:9" ht="12" customHeight="1" x14ac:dyDescent="0.2">
      <c r="A23" s="2" t="str">
        <f>"Nov "&amp;RIGHT(A6,4)</f>
        <v>Nov 2024</v>
      </c>
      <c r="B23" s="11" t="s">
        <v>413</v>
      </c>
      <c r="C23" s="11">
        <v>196344447.4005</v>
      </c>
      <c r="D23" s="11">
        <v>1427762.7</v>
      </c>
      <c r="E23" s="11">
        <v>197772210.10049999</v>
      </c>
      <c r="F23" s="11" t="s">
        <v>413</v>
      </c>
      <c r="G23" s="11" t="s">
        <v>413</v>
      </c>
      <c r="H23" s="11" t="s">
        <v>413</v>
      </c>
      <c r="I23" s="11">
        <v>197772210.10049999</v>
      </c>
    </row>
    <row r="24" spans="1:9" ht="12" customHeight="1" x14ac:dyDescent="0.2">
      <c r="A24" s="2" t="str">
        <f>"Dec "&amp;RIGHT(A6,4)</f>
        <v>Dec 2024</v>
      </c>
      <c r="B24" s="11" t="s">
        <v>413</v>
      </c>
      <c r="C24" s="11">
        <v>160885864.5431</v>
      </c>
      <c r="D24" s="11">
        <v>35362873.299999997</v>
      </c>
      <c r="E24" s="11">
        <v>196248737.84310001</v>
      </c>
      <c r="F24" s="11" t="s">
        <v>413</v>
      </c>
      <c r="G24" s="11" t="s">
        <v>413</v>
      </c>
      <c r="H24" s="11" t="s">
        <v>413</v>
      </c>
      <c r="I24" s="11">
        <v>196248737.84310001</v>
      </c>
    </row>
    <row r="25" spans="1:9" ht="12" customHeight="1" x14ac:dyDescent="0.2">
      <c r="A25" s="2" t="str">
        <f>"Jan "&amp;RIGHT(A6,4)+1</f>
        <v>Jan 2025</v>
      </c>
      <c r="B25" s="11" t="s">
        <v>413</v>
      </c>
      <c r="C25" s="11">
        <v>198057222.44600001</v>
      </c>
      <c r="D25" s="11">
        <v>1324603.8</v>
      </c>
      <c r="E25" s="11">
        <v>199381826.24599999</v>
      </c>
      <c r="F25" s="11" t="s">
        <v>413</v>
      </c>
      <c r="G25" s="11" t="s">
        <v>413</v>
      </c>
      <c r="H25" s="11" t="s">
        <v>413</v>
      </c>
      <c r="I25" s="11">
        <v>199381826.24599999</v>
      </c>
    </row>
    <row r="26" spans="1:9" ht="12" customHeight="1" x14ac:dyDescent="0.2">
      <c r="A26" s="2" t="str">
        <f>"Feb "&amp;RIGHT(A6,4)+1</f>
        <v>Feb 2025</v>
      </c>
      <c r="B26" s="11" t="s">
        <v>413</v>
      </c>
      <c r="C26" s="11">
        <v>167054914.66049999</v>
      </c>
      <c r="D26" s="11">
        <v>1099725.3</v>
      </c>
      <c r="E26" s="11">
        <v>168154639.9605</v>
      </c>
      <c r="F26" s="11" t="s">
        <v>413</v>
      </c>
      <c r="G26" s="11" t="s">
        <v>413</v>
      </c>
      <c r="H26" s="11" t="s">
        <v>413</v>
      </c>
      <c r="I26" s="11">
        <v>168154639.9605</v>
      </c>
    </row>
    <row r="27" spans="1:9" ht="12" customHeight="1" x14ac:dyDescent="0.2">
      <c r="A27" s="2" t="str">
        <f>"Mar "&amp;RIGHT(A6,4)+1</f>
        <v>Mar 2025</v>
      </c>
      <c r="B27" s="11" t="s">
        <v>413</v>
      </c>
      <c r="C27" s="11">
        <v>151660587.02900001</v>
      </c>
      <c r="D27" s="11">
        <v>46397379.100000001</v>
      </c>
      <c r="E27" s="11">
        <v>198057966.12900001</v>
      </c>
      <c r="F27" s="11" t="s">
        <v>413</v>
      </c>
      <c r="G27" s="11" t="s">
        <v>413</v>
      </c>
      <c r="H27" s="11" t="s">
        <v>413</v>
      </c>
      <c r="I27" s="11">
        <v>198057966.12900001</v>
      </c>
    </row>
    <row r="28" spans="1:9" ht="12" customHeight="1" x14ac:dyDescent="0.2">
      <c r="A28" s="2" t="str">
        <f>"Apr "&amp;RIGHT(A6,4)+1</f>
        <v>Apr 2025</v>
      </c>
      <c r="B28" s="11" t="s">
        <v>413</v>
      </c>
      <c r="C28" s="11">
        <v>115064030.1725</v>
      </c>
      <c r="D28" s="11">
        <v>1673515.8</v>
      </c>
      <c r="E28" s="11">
        <v>116737545.9725</v>
      </c>
      <c r="F28" s="11" t="s">
        <v>413</v>
      </c>
      <c r="G28" s="11" t="s">
        <v>413</v>
      </c>
      <c r="H28" s="11" t="s">
        <v>413</v>
      </c>
      <c r="I28" s="11">
        <v>116737545.9725</v>
      </c>
    </row>
    <row r="29" spans="1:9" ht="12" customHeight="1" x14ac:dyDescent="0.2">
      <c r="A29" s="2" t="str">
        <f>"May "&amp;RIGHT(A6,4)+1</f>
        <v>May 2025</v>
      </c>
      <c r="B29" s="11" t="s">
        <v>413</v>
      </c>
      <c r="C29" s="11">
        <v>84090399.899000004</v>
      </c>
      <c r="D29" s="11">
        <v>1174683.8999999999</v>
      </c>
      <c r="E29" s="11">
        <v>85265083.798999995</v>
      </c>
      <c r="F29" s="11" t="s">
        <v>413</v>
      </c>
      <c r="G29" s="11" t="s">
        <v>413</v>
      </c>
      <c r="H29" s="11" t="s">
        <v>413</v>
      </c>
      <c r="I29" s="11">
        <v>85265083.798999995</v>
      </c>
    </row>
    <row r="30" spans="1:9" ht="12" customHeight="1" x14ac:dyDescent="0.2">
      <c r="A30" s="2" t="str">
        <f>"Jun "&amp;RIGHT(A6,4)+1</f>
        <v>Jun 2025</v>
      </c>
      <c r="B30" s="11" t="s">
        <v>413</v>
      </c>
      <c r="C30" s="11">
        <v>63311382.0097</v>
      </c>
      <c r="D30" s="11">
        <v>51131632.299999997</v>
      </c>
      <c r="E30" s="11">
        <v>114443014.3097</v>
      </c>
      <c r="F30" s="11" t="s">
        <v>413</v>
      </c>
      <c r="G30" s="11" t="s">
        <v>413</v>
      </c>
      <c r="H30" s="11" t="s">
        <v>413</v>
      </c>
      <c r="I30" s="11">
        <v>114443014.3097</v>
      </c>
    </row>
    <row r="31" spans="1:9" ht="12" customHeight="1" x14ac:dyDescent="0.2">
      <c r="A31" s="2" t="str">
        <f>"Jul "&amp;RIGHT(A6,4)+1</f>
        <v>Jul 2025</v>
      </c>
      <c r="B31" s="11" t="s">
        <v>413</v>
      </c>
      <c r="C31" s="11" t="s">
        <v>413</v>
      </c>
      <c r="D31" s="11" t="s">
        <v>413</v>
      </c>
      <c r="E31" s="11" t="s">
        <v>413</v>
      </c>
      <c r="F31" s="11" t="s">
        <v>413</v>
      </c>
      <c r="G31" s="11" t="s">
        <v>413</v>
      </c>
      <c r="H31" s="11" t="s">
        <v>413</v>
      </c>
      <c r="I31" s="11" t="s">
        <v>413</v>
      </c>
    </row>
    <row r="32" spans="1:9" ht="12" customHeight="1" x14ac:dyDescent="0.2">
      <c r="A32" s="2" t="str">
        <f>"Aug "&amp;RIGHT(A6,4)+1</f>
        <v>Aug 2025</v>
      </c>
      <c r="B32" s="11" t="s">
        <v>413</v>
      </c>
      <c r="C32" s="11" t="s">
        <v>413</v>
      </c>
      <c r="D32" s="11" t="s">
        <v>413</v>
      </c>
      <c r="E32" s="11" t="s">
        <v>413</v>
      </c>
      <c r="F32" s="11" t="s">
        <v>413</v>
      </c>
      <c r="G32" s="11" t="s">
        <v>413</v>
      </c>
      <c r="H32" s="11" t="s">
        <v>413</v>
      </c>
      <c r="I32" s="11" t="s">
        <v>413</v>
      </c>
    </row>
    <row r="33" spans="1:9" ht="12" customHeight="1" x14ac:dyDescent="0.2">
      <c r="A33" s="2" t="str">
        <f>"Sep "&amp;RIGHT(A6,4)+1</f>
        <v>Sep 2025</v>
      </c>
      <c r="B33" s="11" t="s">
        <v>413</v>
      </c>
      <c r="C33" s="11" t="s">
        <v>413</v>
      </c>
      <c r="D33" s="11" t="s">
        <v>413</v>
      </c>
      <c r="E33" s="11" t="s">
        <v>413</v>
      </c>
      <c r="F33" s="11" t="s">
        <v>413</v>
      </c>
      <c r="G33" s="11" t="s">
        <v>413</v>
      </c>
      <c r="H33" s="11" t="s">
        <v>413</v>
      </c>
      <c r="I33" s="11" t="s">
        <v>413</v>
      </c>
    </row>
    <row r="34" spans="1:9" ht="12" customHeight="1" x14ac:dyDescent="0.2">
      <c r="A34" s="12" t="s">
        <v>55</v>
      </c>
      <c r="B34" s="13" t="s">
        <v>413</v>
      </c>
      <c r="C34" s="13">
        <v>1393478034.0337999</v>
      </c>
      <c r="D34" s="13">
        <v>141399238.5</v>
      </c>
      <c r="E34" s="13">
        <v>1534877272.5337999</v>
      </c>
      <c r="F34" s="13" t="s">
        <v>413</v>
      </c>
      <c r="G34" s="13" t="s">
        <v>413</v>
      </c>
      <c r="H34" s="13" t="s">
        <v>413</v>
      </c>
      <c r="I34" s="13">
        <v>1534877272.5337999</v>
      </c>
    </row>
    <row r="35" spans="1:9" ht="12" customHeight="1" x14ac:dyDescent="0.2">
      <c r="A35" s="14" t="str">
        <f>"Total "&amp;MID(A20,7,LEN(A20)-13)&amp;" Months"</f>
        <v>Total 9 Months</v>
      </c>
      <c r="B35" s="15" t="s">
        <v>413</v>
      </c>
      <c r="C35" s="15">
        <v>1393478034.0337999</v>
      </c>
      <c r="D35" s="15">
        <v>141399238.5</v>
      </c>
      <c r="E35" s="15">
        <v>1534877272.5337999</v>
      </c>
      <c r="F35" s="15" t="s">
        <v>413</v>
      </c>
      <c r="G35" s="15" t="s">
        <v>413</v>
      </c>
      <c r="H35" s="15" t="s">
        <v>413</v>
      </c>
      <c r="I35" s="15">
        <v>1534877272.5337999</v>
      </c>
    </row>
    <row r="36" spans="1:9" ht="12" customHeight="1" x14ac:dyDescent="0.2">
      <c r="A36" s="83"/>
      <c r="B36" s="83"/>
      <c r="C36" s="83"/>
      <c r="D36" s="83"/>
      <c r="E36" s="83"/>
      <c r="F36" s="83"/>
      <c r="G36" s="83"/>
      <c r="H36" s="83"/>
      <c r="I36" s="83"/>
    </row>
    <row r="37" spans="1:9" ht="69.95" customHeight="1" x14ac:dyDescent="0.2">
      <c r="A37" s="85" t="s">
        <v>325</v>
      </c>
      <c r="B37" s="85"/>
      <c r="C37" s="85"/>
      <c r="D37" s="85"/>
      <c r="E37" s="85"/>
      <c r="F37" s="85"/>
      <c r="G37" s="85"/>
      <c r="H37" s="85"/>
      <c r="I37" s="85"/>
    </row>
  </sheetData>
  <mergeCells count="10">
    <mergeCell ref="I3:I4"/>
    <mergeCell ref="B5:I5"/>
    <mergeCell ref="A36:I36"/>
    <mergeCell ref="A37:I37"/>
    <mergeCell ref="A1:H1"/>
    <mergeCell ref="A2:H2"/>
    <mergeCell ref="A3:A4"/>
    <mergeCell ref="B3:B4"/>
    <mergeCell ref="C3:E3"/>
    <mergeCell ref="F3:H3"/>
  </mergeCells>
  <phoneticPr fontId="0" type="noConversion"/>
  <pageMargins left="0.75" right="0.5" top="0.75" bottom="0.5" header="0.5" footer="0.25"/>
  <pageSetup orientation="landscape"/>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9">
    <pageSetUpPr fitToPage="1"/>
  </sheetPr>
  <dimension ref="A1:H37"/>
  <sheetViews>
    <sheetView showGridLines="0" workbookViewId="0">
      <selection sqref="A1:G1"/>
    </sheetView>
  </sheetViews>
  <sheetFormatPr defaultRowHeight="12.75" x14ac:dyDescent="0.2"/>
  <cols>
    <col min="1" max="1" width="12.140625" customWidth="1"/>
    <col min="2" max="6" width="11.42578125" customWidth="1"/>
    <col min="7" max="7" width="12.28515625" customWidth="1"/>
    <col min="8" max="8" width="12.140625" customWidth="1"/>
  </cols>
  <sheetData>
    <row r="1" spans="1:8" ht="12" customHeight="1" x14ac:dyDescent="0.2">
      <c r="A1" s="90" t="s">
        <v>432</v>
      </c>
      <c r="B1" s="90"/>
      <c r="C1" s="90"/>
      <c r="D1" s="90"/>
      <c r="E1" s="90"/>
      <c r="F1" s="90"/>
      <c r="G1" s="90"/>
      <c r="H1" s="134">
        <v>45912</v>
      </c>
    </row>
    <row r="2" spans="1:8" ht="12" customHeight="1" x14ac:dyDescent="0.2">
      <c r="A2" s="92" t="s">
        <v>169</v>
      </c>
      <c r="B2" s="92"/>
      <c r="C2" s="92"/>
      <c r="D2" s="92"/>
      <c r="E2" s="92"/>
      <c r="F2" s="92"/>
      <c r="G2" s="92"/>
      <c r="H2" s="1"/>
    </row>
    <row r="3" spans="1:8" ht="24" customHeight="1" x14ac:dyDescent="0.2">
      <c r="A3" s="94" t="s">
        <v>50</v>
      </c>
      <c r="B3" s="89" t="s">
        <v>242</v>
      </c>
      <c r="C3" s="89"/>
      <c r="D3" s="89"/>
      <c r="E3" s="87"/>
      <c r="F3" s="86" t="s">
        <v>243</v>
      </c>
      <c r="G3" s="86" t="s">
        <v>244</v>
      </c>
      <c r="H3" s="88" t="s">
        <v>245</v>
      </c>
    </row>
    <row r="4" spans="1:8" ht="24" customHeight="1" x14ac:dyDescent="0.2">
      <c r="A4" s="95"/>
      <c r="B4" s="10" t="s">
        <v>170</v>
      </c>
      <c r="C4" s="10" t="s">
        <v>171</v>
      </c>
      <c r="D4" s="10" t="s">
        <v>135</v>
      </c>
      <c r="E4" s="10" t="s">
        <v>55</v>
      </c>
      <c r="F4" s="87"/>
      <c r="G4" s="87"/>
      <c r="H4" s="89"/>
    </row>
    <row r="5" spans="1:8" ht="12" customHeight="1" x14ac:dyDescent="0.2">
      <c r="A5" s="1"/>
      <c r="B5" s="83" t="str">
        <f>REPT("-",80)&amp;" Dollars "&amp;REPT("-",80)</f>
        <v>-------------------------------------------------------------------------------- Dollars --------------------------------------------------------------------------------</v>
      </c>
      <c r="C5" s="83"/>
      <c r="D5" s="83"/>
      <c r="E5" s="83"/>
      <c r="F5" s="83"/>
      <c r="G5" s="83"/>
      <c r="H5" s="83"/>
    </row>
    <row r="6" spans="1:8" ht="12" customHeight="1" x14ac:dyDescent="0.2">
      <c r="A6" s="3" t="s">
        <v>414</v>
      </c>
    </row>
    <row r="7" spans="1:8" ht="12" customHeight="1" x14ac:dyDescent="0.2">
      <c r="A7" s="2" t="str">
        <f>"Oct "&amp;RIGHT(A6,4)-1</f>
        <v>Oct 2023</v>
      </c>
      <c r="B7" s="11">
        <v>0</v>
      </c>
      <c r="C7" s="11" t="s">
        <v>413</v>
      </c>
      <c r="D7" s="11" t="s">
        <v>413</v>
      </c>
      <c r="E7" s="11">
        <v>0</v>
      </c>
      <c r="F7" s="11" t="s">
        <v>413</v>
      </c>
      <c r="G7" s="11">
        <v>0</v>
      </c>
      <c r="H7" s="11" t="s">
        <v>413</v>
      </c>
    </row>
    <row r="8" spans="1:8" ht="12" customHeight="1" x14ac:dyDescent="0.2">
      <c r="A8" s="2" t="str">
        <f>"Nov "&amp;RIGHT(A6,4)-1</f>
        <v>Nov 2023</v>
      </c>
      <c r="B8" s="11">
        <v>686154</v>
      </c>
      <c r="C8" s="11" t="s">
        <v>413</v>
      </c>
      <c r="D8" s="11" t="s">
        <v>413</v>
      </c>
      <c r="E8" s="11">
        <v>686154</v>
      </c>
      <c r="F8" s="11" t="s">
        <v>413</v>
      </c>
      <c r="G8" s="11">
        <v>0</v>
      </c>
      <c r="H8" s="11" t="s">
        <v>413</v>
      </c>
    </row>
    <row r="9" spans="1:8" ht="12" customHeight="1" x14ac:dyDescent="0.2">
      <c r="A9" s="2" t="str">
        <f>"Dec "&amp;RIGHT(A6,4)-1</f>
        <v>Dec 2023</v>
      </c>
      <c r="B9" s="11" t="s">
        <v>413</v>
      </c>
      <c r="C9" s="11" t="s">
        <v>413</v>
      </c>
      <c r="D9" s="11" t="s">
        <v>413</v>
      </c>
      <c r="E9" s="11" t="s">
        <v>413</v>
      </c>
      <c r="F9" s="11" t="s">
        <v>413</v>
      </c>
      <c r="G9" s="11">
        <v>0</v>
      </c>
      <c r="H9" s="11" t="s">
        <v>413</v>
      </c>
    </row>
    <row r="10" spans="1:8" ht="12" customHeight="1" x14ac:dyDescent="0.2">
      <c r="A10" s="2" t="str">
        <f>"Jan "&amp;RIGHT(A6,4)</f>
        <v>Jan 2024</v>
      </c>
      <c r="B10" s="11" t="s">
        <v>413</v>
      </c>
      <c r="C10" s="11" t="s">
        <v>413</v>
      </c>
      <c r="D10" s="11" t="s">
        <v>413</v>
      </c>
      <c r="E10" s="11" t="s">
        <v>413</v>
      </c>
      <c r="F10" s="11" t="s">
        <v>413</v>
      </c>
      <c r="G10" s="11">
        <v>0</v>
      </c>
      <c r="H10" s="11" t="s">
        <v>413</v>
      </c>
    </row>
    <row r="11" spans="1:8" ht="12" customHeight="1" x14ac:dyDescent="0.2">
      <c r="A11" s="2" t="str">
        <f>"Feb "&amp;RIGHT(A6,4)</f>
        <v>Feb 2024</v>
      </c>
      <c r="B11" s="11">
        <v>981927.81</v>
      </c>
      <c r="C11" s="11" t="s">
        <v>413</v>
      </c>
      <c r="D11" s="11" t="s">
        <v>413</v>
      </c>
      <c r="E11" s="11">
        <v>981927.81</v>
      </c>
      <c r="F11" s="11" t="s">
        <v>413</v>
      </c>
      <c r="G11" s="11">
        <v>0</v>
      </c>
      <c r="H11" s="11" t="s">
        <v>413</v>
      </c>
    </row>
    <row r="12" spans="1:8" ht="12" customHeight="1" x14ac:dyDescent="0.2">
      <c r="A12" s="2" t="str">
        <f>"Mar "&amp;RIGHT(A6,4)</f>
        <v>Mar 2024</v>
      </c>
      <c r="B12" s="11">
        <v>1760059.3</v>
      </c>
      <c r="C12" s="11" t="s">
        <v>413</v>
      </c>
      <c r="D12" s="11" t="s">
        <v>413</v>
      </c>
      <c r="E12" s="11">
        <v>1760059.3</v>
      </c>
      <c r="F12" s="11" t="s">
        <v>413</v>
      </c>
      <c r="G12" s="11">
        <v>0</v>
      </c>
      <c r="H12" s="11" t="s">
        <v>413</v>
      </c>
    </row>
    <row r="13" spans="1:8" ht="12" customHeight="1" x14ac:dyDescent="0.2">
      <c r="A13" s="2" t="str">
        <f>"Apr "&amp;RIGHT(A6,4)</f>
        <v>Apr 2024</v>
      </c>
      <c r="B13" s="11">
        <v>1760059.31</v>
      </c>
      <c r="C13" s="11" t="s">
        <v>413</v>
      </c>
      <c r="D13" s="11" t="s">
        <v>413</v>
      </c>
      <c r="E13" s="11">
        <v>1760059.31</v>
      </c>
      <c r="F13" s="11" t="s">
        <v>413</v>
      </c>
      <c r="G13" s="11">
        <v>0</v>
      </c>
      <c r="H13" s="11" t="s">
        <v>413</v>
      </c>
    </row>
    <row r="14" spans="1:8" ht="12" customHeight="1" x14ac:dyDescent="0.2">
      <c r="A14" s="2" t="str">
        <f>"May "&amp;RIGHT(A6,4)</f>
        <v>May 2024</v>
      </c>
      <c r="B14" s="11">
        <v>1537736.03</v>
      </c>
      <c r="C14" s="11" t="s">
        <v>413</v>
      </c>
      <c r="D14" s="11" t="s">
        <v>413</v>
      </c>
      <c r="E14" s="11">
        <v>1537736.03</v>
      </c>
      <c r="F14" s="11" t="s">
        <v>413</v>
      </c>
      <c r="G14" s="11">
        <v>0</v>
      </c>
      <c r="H14" s="11" t="s">
        <v>413</v>
      </c>
    </row>
    <row r="15" spans="1:8" ht="12" customHeight="1" x14ac:dyDescent="0.2">
      <c r="A15" s="2" t="str">
        <f>"Jun "&amp;RIGHT(A6,4)</f>
        <v>Jun 2024</v>
      </c>
      <c r="B15" s="11">
        <v>722550.67</v>
      </c>
      <c r="C15" s="11" t="s">
        <v>413</v>
      </c>
      <c r="D15" s="11" t="s">
        <v>413</v>
      </c>
      <c r="E15" s="11">
        <v>722550.67</v>
      </c>
      <c r="F15" s="11" t="s">
        <v>413</v>
      </c>
      <c r="G15" s="11">
        <v>0</v>
      </c>
      <c r="H15" s="11" t="s">
        <v>413</v>
      </c>
    </row>
    <row r="16" spans="1:8" ht="12" customHeight="1" x14ac:dyDescent="0.2">
      <c r="A16" s="2" t="str">
        <f>"Jul "&amp;RIGHT(A6,4)</f>
        <v>Jul 2024</v>
      </c>
      <c r="B16" s="11">
        <v>389065.74</v>
      </c>
      <c r="C16" s="11" t="s">
        <v>413</v>
      </c>
      <c r="D16" s="11" t="s">
        <v>413</v>
      </c>
      <c r="E16" s="11">
        <v>389065.74</v>
      </c>
      <c r="F16" s="11" t="s">
        <v>413</v>
      </c>
      <c r="G16" s="11">
        <v>2559.06</v>
      </c>
      <c r="H16" s="11" t="s">
        <v>413</v>
      </c>
    </row>
    <row r="17" spans="1:8" ht="12" customHeight="1" x14ac:dyDescent="0.2">
      <c r="A17" s="2" t="str">
        <f>"Aug "&amp;RIGHT(A6,4)</f>
        <v>Aug 2024</v>
      </c>
      <c r="B17" s="11">
        <v>1000454.76</v>
      </c>
      <c r="C17" s="11" t="s">
        <v>413</v>
      </c>
      <c r="D17" s="11" t="s">
        <v>413</v>
      </c>
      <c r="E17" s="11">
        <v>1000454.76</v>
      </c>
      <c r="F17" s="11" t="s">
        <v>413</v>
      </c>
      <c r="G17" s="11">
        <v>0</v>
      </c>
      <c r="H17" s="11" t="s">
        <v>413</v>
      </c>
    </row>
    <row r="18" spans="1:8" ht="12" customHeight="1" x14ac:dyDescent="0.2">
      <c r="A18" s="2" t="str">
        <f>"Sep "&amp;RIGHT(A6,4)</f>
        <v>Sep 2024</v>
      </c>
      <c r="B18" s="11" t="s">
        <v>413</v>
      </c>
      <c r="C18" s="11" t="s">
        <v>413</v>
      </c>
      <c r="D18" s="11" t="s">
        <v>413</v>
      </c>
      <c r="E18" s="11" t="s">
        <v>413</v>
      </c>
      <c r="F18" s="11" t="s">
        <v>413</v>
      </c>
      <c r="G18" s="11">
        <v>0</v>
      </c>
      <c r="H18" s="11" t="s">
        <v>413</v>
      </c>
    </row>
    <row r="19" spans="1:8" ht="12" customHeight="1" x14ac:dyDescent="0.2">
      <c r="A19" s="12" t="s">
        <v>55</v>
      </c>
      <c r="B19" s="13">
        <v>8838007.6199999992</v>
      </c>
      <c r="C19" s="13" t="s">
        <v>413</v>
      </c>
      <c r="D19" s="13" t="s">
        <v>413</v>
      </c>
      <c r="E19" s="13">
        <v>8838007.6199999992</v>
      </c>
      <c r="F19" s="13" t="s">
        <v>413</v>
      </c>
      <c r="G19" s="13">
        <v>2559.06</v>
      </c>
      <c r="H19" s="13" t="s">
        <v>413</v>
      </c>
    </row>
    <row r="20" spans="1:8" ht="12" customHeight="1" x14ac:dyDescent="0.2">
      <c r="A20" s="14" t="s">
        <v>415</v>
      </c>
      <c r="B20" s="15">
        <v>7448487.1200000001</v>
      </c>
      <c r="C20" s="15" t="s">
        <v>413</v>
      </c>
      <c r="D20" s="15" t="s">
        <v>413</v>
      </c>
      <c r="E20" s="15">
        <v>7448487.1200000001</v>
      </c>
      <c r="F20" s="15" t="s">
        <v>413</v>
      </c>
      <c r="G20" s="15">
        <v>0</v>
      </c>
      <c r="H20" s="15" t="s">
        <v>413</v>
      </c>
    </row>
    <row r="21" spans="1:8" ht="12" customHeight="1" x14ac:dyDescent="0.2">
      <c r="A21" s="3" t="str">
        <f>"FY "&amp;RIGHT(A6,4)+1</f>
        <v>FY 2025</v>
      </c>
    </row>
    <row r="22" spans="1:8" ht="12" customHeight="1" x14ac:dyDescent="0.2">
      <c r="A22" s="2" t="str">
        <f>"Oct "&amp;RIGHT(A6,4)</f>
        <v>Oct 2024</v>
      </c>
      <c r="B22" s="11" t="s">
        <v>413</v>
      </c>
      <c r="C22" s="11" t="s">
        <v>413</v>
      </c>
      <c r="D22" s="11" t="s">
        <v>413</v>
      </c>
      <c r="E22" s="11" t="s">
        <v>413</v>
      </c>
      <c r="F22" s="11" t="s">
        <v>413</v>
      </c>
      <c r="G22" s="11">
        <v>0</v>
      </c>
      <c r="H22" s="11" t="s">
        <v>413</v>
      </c>
    </row>
    <row r="23" spans="1:8" ht="12" customHeight="1" x14ac:dyDescent="0.2">
      <c r="A23" s="2" t="str">
        <f>"Nov "&amp;RIGHT(A6,4)</f>
        <v>Nov 2024</v>
      </c>
      <c r="B23" s="11" t="s">
        <v>413</v>
      </c>
      <c r="C23" s="11" t="s">
        <v>413</v>
      </c>
      <c r="D23" s="11" t="s">
        <v>413</v>
      </c>
      <c r="E23" s="11" t="s">
        <v>413</v>
      </c>
      <c r="F23" s="11">
        <v>80481.600000000006</v>
      </c>
      <c r="G23" s="11">
        <v>0</v>
      </c>
      <c r="H23" s="11" t="s">
        <v>413</v>
      </c>
    </row>
    <row r="24" spans="1:8" ht="12" customHeight="1" x14ac:dyDescent="0.2">
      <c r="A24" s="2" t="str">
        <f>"Dec "&amp;RIGHT(A6,4)</f>
        <v>Dec 2024</v>
      </c>
      <c r="B24" s="11" t="s">
        <v>413</v>
      </c>
      <c r="C24" s="11" t="s">
        <v>413</v>
      </c>
      <c r="D24" s="11" t="s">
        <v>413</v>
      </c>
      <c r="E24" s="11" t="s">
        <v>413</v>
      </c>
      <c r="F24" s="11">
        <v>20102.02</v>
      </c>
      <c r="G24" s="11">
        <v>0</v>
      </c>
      <c r="H24" s="11" t="s">
        <v>413</v>
      </c>
    </row>
    <row r="25" spans="1:8" ht="12" customHeight="1" x14ac:dyDescent="0.2">
      <c r="A25" s="2" t="str">
        <f>"Jan "&amp;RIGHT(A6,4)+1</f>
        <v>Jan 2025</v>
      </c>
      <c r="B25" s="11" t="s">
        <v>413</v>
      </c>
      <c r="C25" s="11" t="s">
        <v>413</v>
      </c>
      <c r="D25" s="11" t="s">
        <v>413</v>
      </c>
      <c r="E25" s="11" t="s">
        <v>413</v>
      </c>
      <c r="F25" s="11" t="s">
        <v>413</v>
      </c>
      <c r="G25" s="11">
        <v>0</v>
      </c>
      <c r="H25" s="11" t="s">
        <v>413</v>
      </c>
    </row>
    <row r="26" spans="1:8" ht="12" customHeight="1" x14ac:dyDescent="0.2">
      <c r="A26" s="2" t="str">
        <f>"Feb "&amp;RIGHT(A6,4)+1</f>
        <v>Feb 2025</v>
      </c>
      <c r="B26" s="11" t="s">
        <v>413</v>
      </c>
      <c r="C26" s="11" t="s">
        <v>413</v>
      </c>
      <c r="D26" s="11" t="s">
        <v>413</v>
      </c>
      <c r="E26" s="11" t="s">
        <v>413</v>
      </c>
      <c r="F26" s="11" t="s">
        <v>413</v>
      </c>
      <c r="G26" s="11">
        <v>0</v>
      </c>
      <c r="H26" s="11" t="s">
        <v>413</v>
      </c>
    </row>
    <row r="27" spans="1:8" ht="12" customHeight="1" x14ac:dyDescent="0.2">
      <c r="A27" s="2" t="str">
        <f>"Mar "&amp;RIGHT(A6,4)+1</f>
        <v>Mar 2025</v>
      </c>
      <c r="B27" s="11" t="s">
        <v>413</v>
      </c>
      <c r="C27" s="11" t="s">
        <v>413</v>
      </c>
      <c r="D27" s="11" t="s">
        <v>413</v>
      </c>
      <c r="E27" s="11" t="s">
        <v>413</v>
      </c>
      <c r="F27" s="11" t="s">
        <v>413</v>
      </c>
      <c r="G27" s="11">
        <v>0</v>
      </c>
      <c r="H27" s="11" t="s">
        <v>413</v>
      </c>
    </row>
    <row r="28" spans="1:8" ht="12" customHeight="1" x14ac:dyDescent="0.2">
      <c r="A28" s="2" t="str">
        <f>"Apr "&amp;RIGHT(A6,4)+1</f>
        <v>Apr 2025</v>
      </c>
      <c r="B28" s="11" t="s">
        <v>413</v>
      </c>
      <c r="C28" s="11" t="s">
        <v>413</v>
      </c>
      <c r="D28" s="11" t="s">
        <v>413</v>
      </c>
      <c r="E28" s="11" t="s">
        <v>413</v>
      </c>
      <c r="F28" s="11" t="s">
        <v>413</v>
      </c>
      <c r="G28" s="11">
        <v>0</v>
      </c>
      <c r="H28" s="11" t="s">
        <v>413</v>
      </c>
    </row>
    <row r="29" spans="1:8" ht="12" customHeight="1" x14ac:dyDescent="0.2">
      <c r="A29" s="2" t="str">
        <f>"May "&amp;RIGHT(A6,4)+1</f>
        <v>May 2025</v>
      </c>
      <c r="B29" s="11" t="s">
        <v>413</v>
      </c>
      <c r="C29" s="11" t="s">
        <v>413</v>
      </c>
      <c r="D29" s="11" t="s">
        <v>413</v>
      </c>
      <c r="E29" s="11" t="s">
        <v>413</v>
      </c>
      <c r="F29" s="11" t="s">
        <v>413</v>
      </c>
      <c r="G29" s="11">
        <v>0</v>
      </c>
      <c r="H29" s="11" t="s">
        <v>413</v>
      </c>
    </row>
    <row r="30" spans="1:8" ht="12" customHeight="1" x14ac:dyDescent="0.2">
      <c r="A30" s="2" t="str">
        <f>"Jun "&amp;RIGHT(A6,4)+1</f>
        <v>Jun 2025</v>
      </c>
      <c r="B30" s="11" t="s">
        <v>413</v>
      </c>
      <c r="C30" s="11" t="s">
        <v>413</v>
      </c>
      <c r="D30" s="11" t="s">
        <v>413</v>
      </c>
      <c r="E30" s="11" t="s">
        <v>413</v>
      </c>
      <c r="F30" s="11" t="s">
        <v>413</v>
      </c>
      <c r="G30" s="11">
        <v>0</v>
      </c>
      <c r="H30" s="11" t="s">
        <v>413</v>
      </c>
    </row>
    <row r="31" spans="1:8" ht="12" customHeight="1" x14ac:dyDescent="0.2">
      <c r="A31" s="2" t="str">
        <f>"Jul "&amp;RIGHT(A6,4)+1</f>
        <v>Jul 2025</v>
      </c>
      <c r="B31" s="11" t="s">
        <v>413</v>
      </c>
      <c r="C31" s="11" t="s">
        <v>413</v>
      </c>
      <c r="D31" s="11" t="s">
        <v>413</v>
      </c>
      <c r="E31" s="11" t="s">
        <v>413</v>
      </c>
      <c r="F31" s="11" t="s">
        <v>413</v>
      </c>
      <c r="G31" s="11" t="s">
        <v>413</v>
      </c>
      <c r="H31" s="11" t="s">
        <v>413</v>
      </c>
    </row>
    <row r="32" spans="1:8" ht="12" customHeight="1" x14ac:dyDescent="0.2">
      <c r="A32" s="2" t="str">
        <f>"Aug "&amp;RIGHT(A6,4)+1</f>
        <v>Aug 2025</v>
      </c>
      <c r="B32" s="11" t="s">
        <v>413</v>
      </c>
      <c r="C32" s="11" t="s">
        <v>413</v>
      </c>
      <c r="D32" s="11" t="s">
        <v>413</v>
      </c>
      <c r="E32" s="11" t="s">
        <v>413</v>
      </c>
      <c r="F32" s="11" t="s">
        <v>413</v>
      </c>
      <c r="G32" s="11" t="s">
        <v>413</v>
      </c>
      <c r="H32" s="11" t="s">
        <v>413</v>
      </c>
    </row>
    <row r="33" spans="1:8" ht="12" customHeight="1" x14ac:dyDescent="0.2">
      <c r="A33" s="2" t="str">
        <f>"Sep "&amp;RIGHT(A6,4)+1</f>
        <v>Sep 2025</v>
      </c>
      <c r="B33" s="11" t="s">
        <v>413</v>
      </c>
      <c r="C33" s="11" t="s">
        <v>413</v>
      </c>
      <c r="D33" s="11" t="s">
        <v>413</v>
      </c>
      <c r="E33" s="11" t="s">
        <v>413</v>
      </c>
      <c r="F33" s="11" t="s">
        <v>413</v>
      </c>
      <c r="G33" s="11" t="s">
        <v>413</v>
      </c>
      <c r="H33" s="11" t="s">
        <v>413</v>
      </c>
    </row>
    <row r="34" spans="1:8" ht="12" customHeight="1" x14ac:dyDescent="0.2">
      <c r="A34" s="12" t="s">
        <v>55</v>
      </c>
      <c r="B34" s="13" t="s">
        <v>413</v>
      </c>
      <c r="C34" s="13" t="s">
        <v>413</v>
      </c>
      <c r="D34" s="13" t="s">
        <v>413</v>
      </c>
      <c r="E34" s="13" t="s">
        <v>413</v>
      </c>
      <c r="F34" s="13">
        <v>100583.62</v>
      </c>
      <c r="G34" s="13">
        <v>0</v>
      </c>
      <c r="H34" s="13" t="s">
        <v>413</v>
      </c>
    </row>
    <row r="35" spans="1:8" ht="12" customHeight="1" x14ac:dyDescent="0.2">
      <c r="A35" s="14" t="str">
        <f>"Total "&amp;MID(A20,7,LEN(A20)-13)&amp;" Months"</f>
        <v>Total 9 Months</v>
      </c>
      <c r="B35" s="15" t="s">
        <v>413</v>
      </c>
      <c r="C35" s="15" t="s">
        <v>413</v>
      </c>
      <c r="D35" s="15" t="s">
        <v>413</v>
      </c>
      <c r="E35" s="15" t="s">
        <v>413</v>
      </c>
      <c r="F35" s="15">
        <v>100583.62</v>
      </c>
      <c r="G35" s="15">
        <v>0</v>
      </c>
      <c r="H35" s="15" t="s">
        <v>413</v>
      </c>
    </row>
    <row r="36" spans="1:8" ht="12" customHeight="1" x14ac:dyDescent="0.2">
      <c r="A36" s="83"/>
      <c r="B36" s="83"/>
      <c r="C36" s="83"/>
      <c r="D36" s="83"/>
      <c r="E36" s="83"/>
      <c r="F36" s="83"/>
      <c r="G36" s="83"/>
      <c r="H36" s="83"/>
    </row>
    <row r="37" spans="1:8" ht="69.95" customHeight="1" x14ac:dyDescent="0.2">
      <c r="A37" s="85" t="s">
        <v>388</v>
      </c>
      <c r="B37" s="85"/>
      <c r="C37" s="85"/>
      <c r="D37" s="85"/>
      <c r="E37" s="85"/>
      <c r="F37" s="85"/>
      <c r="G37" s="85"/>
      <c r="H37" s="85"/>
    </row>
  </sheetData>
  <mergeCells count="10">
    <mergeCell ref="H3:H4"/>
    <mergeCell ref="B5:H5"/>
    <mergeCell ref="A36:H36"/>
    <mergeCell ref="A37:H37"/>
    <mergeCell ref="A1:G1"/>
    <mergeCell ref="A2:G2"/>
    <mergeCell ref="A3:A4"/>
    <mergeCell ref="B3:E3"/>
    <mergeCell ref="F3:F4"/>
    <mergeCell ref="G3:G4"/>
  </mergeCells>
  <phoneticPr fontId="0" type="noConversion"/>
  <pageMargins left="0.75" right="0.5" top="0.75" bottom="0.5" header="0.5" footer="0.25"/>
  <pageSetup orientation="landscape"/>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0">
    <pageSetUpPr fitToPage="1"/>
  </sheetPr>
  <dimension ref="A1:J37"/>
  <sheetViews>
    <sheetView showGridLines="0" workbookViewId="0">
      <selection sqref="A1:H1"/>
    </sheetView>
  </sheetViews>
  <sheetFormatPr defaultRowHeight="12.75" x14ac:dyDescent="0.2"/>
  <cols>
    <col min="1" max="1" width="12.140625" customWidth="1"/>
    <col min="2" max="9" width="11.42578125" customWidth="1"/>
    <col min="10" max="10" width="27.42578125" customWidth="1"/>
  </cols>
  <sheetData>
    <row r="1" spans="1:9" ht="12" customHeight="1" x14ac:dyDescent="0.2">
      <c r="A1" s="90" t="s">
        <v>432</v>
      </c>
      <c r="B1" s="90"/>
      <c r="C1" s="90"/>
      <c r="D1" s="90"/>
      <c r="E1" s="90"/>
      <c r="F1" s="90"/>
      <c r="G1" s="90"/>
      <c r="H1" s="90"/>
      <c r="I1" s="134">
        <v>45912</v>
      </c>
    </row>
    <row r="2" spans="1:9" ht="12" customHeight="1" x14ac:dyDescent="0.2">
      <c r="A2" s="92" t="s">
        <v>247</v>
      </c>
      <c r="B2" s="92"/>
      <c r="C2" s="92"/>
      <c r="D2" s="92"/>
      <c r="E2" s="92"/>
      <c r="F2" s="92"/>
      <c r="G2" s="92"/>
      <c r="H2" s="92"/>
      <c r="I2" s="1"/>
    </row>
    <row r="3" spans="1:9" ht="24" customHeight="1" x14ac:dyDescent="0.2">
      <c r="A3" s="94" t="s">
        <v>50</v>
      </c>
      <c r="B3" s="89" t="s">
        <v>172</v>
      </c>
      <c r="C3" s="89"/>
      <c r="D3" s="87"/>
      <c r="E3" s="86" t="s">
        <v>173</v>
      </c>
      <c r="F3" s="86" t="s">
        <v>174</v>
      </c>
      <c r="G3" s="86" t="s">
        <v>175</v>
      </c>
      <c r="H3" s="86" t="s">
        <v>248</v>
      </c>
      <c r="I3" s="88" t="s">
        <v>176</v>
      </c>
    </row>
    <row r="4" spans="1:9" ht="24" customHeight="1" x14ac:dyDescent="0.2">
      <c r="A4" s="95"/>
      <c r="B4" s="10" t="s">
        <v>246</v>
      </c>
      <c r="C4" s="10" t="s">
        <v>177</v>
      </c>
      <c r="D4" s="10" t="s">
        <v>55</v>
      </c>
      <c r="E4" s="87"/>
      <c r="F4" s="87"/>
      <c r="G4" s="87"/>
      <c r="H4" s="87"/>
      <c r="I4" s="89"/>
    </row>
    <row r="5" spans="1:9" ht="12" customHeight="1" x14ac:dyDescent="0.2">
      <c r="A5" s="1"/>
      <c r="B5" s="83" t="str">
        <f>REPT("-",88)&amp;" Dollars "&amp;REPT("-",148)</f>
        <v>---------------------------------------------------------------------------------------- Dollars ----------------------------------------------------------------------------------------------------------------------------------------------------</v>
      </c>
      <c r="C5" s="83"/>
      <c r="D5" s="83"/>
      <c r="E5" s="83"/>
      <c r="F5" s="83"/>
      <c r="G5" s="83"/>
      <c r="H5" s="83"/>
      <c r="I5" s="83"/>
    </row>
    <row r="6" spans="1:9" ht="12" customHeight="1" x14ac:dyDescent="0.2">
      <c r="A6" s="3" t="s">
        <v>414</v>
      </c>
    </row>
    <row r="7" spans="1:9" ht="12" customHeight="1" x14ac:dyDescent="0.2">
      <c r="A7" s="2" t="str">
        <f>"Oct "&amp;RIGHT(A6,4)-1</f>
        <v>Oct 2023</v>
      </c>
      <c r="B7" s="11">
        <v>1741.76</v>
      </c>
      <c r="C7" s="11" t="s">
        <v>413</v>
      </c>
      <c r="D7" s="11">
        <v>1741.76</v>
      </c>
      <c r="E7" s="11" t="s">
        <v>413</v>
      </c>
      <c r="F7" s="11" t="s">
        <v>413</v>
      </c>
      <c r="G7" s="11">
        <v>1741.76</v>
      </c>
      <c r="H7" s="11">
        <v>264760602.53999999</v>
      </c>
      <c r="I7" s="11">
        <v>264762344.30000001</v>
      </c>
    </row>
    <row r="8" spans="1:9" ht="12" customHeight="1" x14ac:dyDescent="0.2">
      <c r="A8" s="2" t="str">
        <f>"Nov "&amp;RIGHT(A6,4)-1</f>
        <v>Nov 2023</v>
      </c>
      <c r="B8" s="11">
        <v>1738.1842999999999</v>
      </c>
      <c r="C8" s="11" t="s">
        <v>413</v>
      </c>
      <c r="D8" s="11">
        <v>1738.1842999999999</v>
      </c>
      <c r="E8" s="11" t="s">
        <v>413</v>
      </c>
      <c r="F8" s="11" t="s">
        <v>413</v>
      </c>
      <c r="G8" s="11">
        <v>687892.18429999996</v>
      </c>
      <c r="H8" s="11">
        <v>213931127.71000001</v>
      </c>
      <c r="I8" s="11">
        <v>214619019.89430001</v>
      </c>
    </row>
    <row r="9" spans="1:9" ht="12" customHeight="1" x14ac:dyDescent="0.2">
      <c r="A9" s="2" t="str">
        <f>"Dec "&amp;RIGHT(A6,4)-1</f>
        <v>Dec 2023</v>
      </c>
      <c r="B9" s="11">
        <v>1196.807</v>
      </c>
      <c r="C9" s="11" t="s">
        <v>413</v>
      </c>
      <c r="D9" s="11">
        <v>1196.807</v>
      </c>
      <c r="E9" s="11" t="s">
        <v>413</v>
      </c>
      <c r="F9" s="11" t="s">
        <v>413</v>
      </c>
      <c r="G9" s="11">
        <v>1196.807</v>
      </c>
      <c r="H9" s="11">
        <v>186028620.72</v>
      </c>
      <c r="I9" s="11">
        <v>186029817.52700001</v>
      </c>
    </row>
    <row r="10" spans="1:9" ht="12" customHeight="1" x14ac:dyDescent="0.2">
      <c r="A10" s="2" t="str">
        <f>"Jan "&amp;RIGHT(A6,4)</f>
        <v>Jan 2024</v>
      </c>
      <c r="B10" s="11">
        <v>1366.88</v>
      </c>
      <c r="C10" s="11" t="s">
        <v>413</v>
      </c>
      <c r="D10" s="11">
        <v>1366.88</v>
      </c>
      <c r="E10" s="11" t="s">
        <v>413</v>
      </c>
      <c r="F10" s="11" t="s">
        <v>413</v>
      </c>
      <c r="G10" s="11">
        <v>1366.88</v>
      </c>
      <c r="H10" s="11">
        <v>163115760.66</v>
      </c>
      <c r="I10" s="11">
        <v>163117127.53999999</v>
      </c>
    </row>
    <row r="11" spans="1:9" ht="12" customHeight="1" x14ac:dyDescent="0.2">
      <c r="A11" s="2" t="str">
        <f>"Feb "&amp;RIGHT(A6,4)</f>
        <v>Feb 2024</v>
      </c>
      <c r="B11" s="11">
        <v>1973.62</v>
      </c>
      <c r="C11" s="11" t="s">
        <v>413</v>
      </c>
      <c r="D11" s="11">
        <v>1973.62</v>
      </c>
      <c r="E11" s="11" t="s">
        <v>413</v>
      </c>
      <c r="F11" s="11" t="s">
        <v>413</v>
      </c>
      <c r="G11" s="11">
        <v>983901.43</v>
      </c>
      <c r="H11" s="11">
        <v>157404464.28999999</v>
      </c>
      <c r="I11" s="11">
        <v>158388365.72</v>
      </c>
    </row>
    <row r="12" spans="1:9" ht="12" customHeight="1" x14ac:dyDescent="0.2">
      <c r="A12" s="2" t="str">
        <f>"Mar "&amp;RIGHT(A6,4)</f>
        <v>Mar 2024</v>
      </c>
      <c r="B12" s="11">
        <v>1286.2143000000001</v>
      </c>
      <c r="C12" s="11" t="s">
        <v>413</v>
      </c>
      <c r="D12" s="11">
        <v>1286.2143000000001</v>
      </c>
      <c r="E12" s="11" t="s">
        <v>413</v>
      </c>
      <c r="F12" s="11" t="s">
        <v>413</v>
      </c>
      <c r="G12" s="11">
        <v>1761345.5142999999</v>
      </c>
      <c r="H12" s="11">
        <v>163657342.93000001</v>
      </c>
      <c r="I12" s="11">
        <v>165418688.4443</v>
      </c>
    </row>
    <row r="13" spans="1:9" ht="12" customHeight="1" x14ac:dyDescent="0.2">
      <c r="A13" s="2" t="str">
        <f>"Apr "&amp;RIGHT(A6,4)</f>
        <v>Apr 2024</v>
      </c>
      <c r="B13" s="11">
        <v>1091.9449</v>
      </c>
      <c r="C13" s="11" t="s">
        <v>413</v>
      </c>
      <c r="D13" s="11">
        <v>1091.9449</v>
      </c>
      <c r="E13" s="11" t="s">
        <v>413</v>
      </c>
      <c r="F13" s="11" t="s">
        <v>413</v>
      </c>
      <c r="G13" s="11">
        <v>1761151.2549000001</v>
      </c>
      <c r="H13" s="11">
        <v>202410621.16</v>
      </c>
      <c r="I13" s="11">
        <v>204171772.4149</v>
      </c>
    </row>
    <row r="14" spans="1:9" ht="12" customHeight="1" x14ac:dyDescent="0.2">
      <c r="A14" s="2" t="str">
        <f>"May "&amp;RIGHT(A6,4)</f>
        <v>May 2024</v>
      </c>
      <c r="B14" s="11">
        <v>1043.0373</v>
      </c>
      <c r="C14" s="11">
        <v>36712.19</v>
      </c>
      <c r="D14" s="11">
        <v>37755.227299999999</v>
      </c>
      <c r="E14" s="11" t="s">
        <v>413</v>
      </c>
      <c r="F14" s="11" t="s">
        <v>413</v>
      </c>
      <c r="G14" s="11">
        <v>1575491.2572999999</v>
      </c>
      <c r="H14" s="11">
        <v>181387408.72999999</v>
      </c>
      <c r="I14" s="11">
        <v>182962899.98730001</v>
      </c>
    </row>
    <row r="15" spans="1:9" ht="12" customHeight="1" x14ac:dyDescent="0.2">
      <c r="A15" s="2" t="str">
        <f>"Jun "&amp;RIGHT(A6,4)</f>
        <v>Jun 2024</v>
      </c>
      <c r="B15" s="11">
        <v>1172.8047999999999</v>
      </c>
      <c r="C15" s="11" t="s">
        <v>413</v>
      </c>
      <c r="D15" s="11">
        <v>1172.8047999999999</v>
      </c>
      <c r="E15" s="11" t="s">
        <v>413</v>
      </c>
      <c r="F15" s="11" t="s">
        <v>413</v>
      </c>
      <c r="G15" s="11">
        <v>723723.47479999997</v>
      </c>
      <c r="H15" s="11">
        <v>179073920.41999999</v>
      </c>
      <c r="I15" s="11">
        <v>179797643.89480001</v>
      </c>
    </row>
    <row r="16" spans="1:9" ht="12" customHeight="1" x14ac:dyDescent="0.2">
      <c r="A16" s="2" t="str">
        <f>"Jul "&amp;RIGHT(A6,4)</f>
        <v>Jul 2024</v>
      </c>
      <c r="B16" s="11">
        <v>1943.915</v>
      </c>
      <c r="C16" s="11">
        <v>73424.38</v>
      </c>
      <c r="D16" s="11">
        <v>75368.294999999998</v>
      </c>
      <c r="E16" s="11" t="s">
        <v>413</v>
      </c>
      <c r="F16" s="11" t="s">
        <v>413</v>
      </c>
      <c r="G16" s="11">
        <v>466993.09499999997</v>
      </c>
      <c r="H16" s="11">
        <v>186099807.97999999</v>
      </c>
      <c r="I16" s="11">
        <v>186566801.07499999</v>
      </c>
    </row>
    <row r="17" spans="1:9" ht="12" customHeight="1" x14ac:dyDescent="0.2">
      <c r="A17" s="2" t="str">
        <f>"Aug "&amp;RIGHT(A6,4)</f>
        <v>Aug 2024</v>
      </c>
      <c r="B17" s="11">
        <v>1981.71</v>
      </c>
      <c r="C17" s="11">
        <v>179324.52</v>
      </c>
      <c r="D17" s="11">
        <v>181306.23</v>
      </c>
      <c r="E17" s="11" t="s">
        <v>413</v>
      </c>
      <c r="F17" s="11" t="s">
        <v>413</v>
      </c>
      <c r="G17" s="11">
        <v>1181760.99</v>
      </c>
      <c r="H17" s="11">
        <v>215744268.61000001</v>
      </c>
      <c r="I17" s="11">
        <v>216926029.59999999</v>
      </c>
    </row>
    <row r="18" spans="1:9" ht="12" customHeight="1" x14ac:dyDescent="0.2">
      <c r="A18" s="2" t="str">
        <f>"Sep "&amp;RIGHT(A6,4)</f>
        <v>Sep 2024</v>
      </c>
      <c r="B18" s="11">
        <v>504.38240000000002</v>
      </c>
      <c r="C18" s="11">
        <v>73424.38</v>
      </c>
      <c r="D18" s="11">
        <v>73928.762400000007</v>
      </c>
      <c r="E18" s="11" t="s">
        <v>413</v>
      </c>
      <c r="F18" s="11" t="s">
        <v>413</v>
      </c>
      <c r="G18" s="11">
        <v>73928.762400000007</v>
      </c>
      <c r="H18" s="11">
        <v>165544880.43000001</v>
      </c>
      <c r="I18" s="11">
        <v>165618809.19240001</v>
      </c>
    </row>
    <row r="19" spans="1:9" ht="12" customHeight="1" x14ac:dyDescent="0.2">
      <c r="A19" s="12" t="s">
        <v>55</v>
      </c>
      <c r="B19" s="13">
        <v>17041.259999999998</v>
      </c>
      <c r="C19" s="13">
        <v>362885.47</v>
      </c>
      <c r="D19" s="13">
        <v>379926.73</v>
      </c>
      <c r="E19" s="13" t="s">
        <v>413</v>
      </c>
      <c r="F19" s="13" t="s">
        <v>413</v>
      </c>
      <c r="G19" s="13">
        <v>9220493.4100000001</v>
      </c>
      <c r="H19" s="13">
        <v>2279158826.1799998</v>
      </c>
      <c r="I19" s="13">
        <v>2288379319.5900002</v>
      </c>
    </row>
    <row r="20" spans="1:9" ht="12" customHeight="1" x14ac:dyDescent="0.2">
      <c r="A20" s="14" t="s">
        <v>415</v>
      </c>
      <c r="B20" s="15">
        <v>12611.2526</v>
      </c>
      <c r="C20" s="15">
        <v>36712.19</v>
      </c>
      <c r="D20" s="15">
        <v>49323.442600000002</v>
      </c>
      <c r="E20" s="15" t="s">
        <v>413</v>
      </c>
      <c r="F20" s="15" t="s">
        <v>413</v>
      </c>
      <c r="G20" s="15">
        <v>7497810.5625999998</v>
      </c>
      <c r="H20" s="15">
        <v>1711769869.1600001</v>
      </c>
      <c r="I20" s="15">
        <v>1719267679.7226</v>
      </c>
    </row>
    <row r="21" spans="1:9" ht="12" customHeight="1" x14ac:dyDescent="0.2">
      <c r="A21" s="3" t="str">
        <f>"FY "&amp;RIGHT(A6,4)+1</f>
        <v>FY 2025</v>
      </c>
    </row>
    <row r="22" spans="1:9" ht="12" customHeight="1" x14ac:dyDescent="0.2">
      <c r="A22" s="2" t="str">
        <f>"Oct "&amp;RIGHT(A6,4)</f>
        <v>Oct 2024</v>
      </c>
      <c r="B22" s="11">
        <v>793.22</v>
      </c>
      <c r="C22" s="11">
        <v>112322.34</v>
      </c>
      <c r="D22" s="11">
        <v>113115.56</v>
      </c>
      <c r="E22" s="11" t="s">
        <v>413</v>
      </c>
      <c r="F22" s="11" t="s">
        <v>413</v>
      </c>
      <c r="G22" s="11">
        <v>113115.56</v>
      </c>
      <c r="H22" s="11">
        <v>198119951.91999999</v>
      </c>
      <c r="I22" s="11">
        <v>198233067.47999999</v>
      </c>
    </row>
    <row r="23" spans="1:9" ht="12" customHeight="1" x14ac:dyDescent="0.2">
      <c r="A23" s="2" t="str">
        <f>"Nov "&amp;RIGHT(A6,4)</f>
        <v>Nov 2024</v>
      </c>
      <c r="B23" s="11">
        <v>1103.1849</v>
      </c>
      <c r="C23" s="11">
        <v>157733.42000000001</v>
      </c>
      <c r="D23" s="11">
        <v>158836.60490000001</v>
      </c>
      <c r="E23" s="11" t="s">
        <v>413</v>
      </c>
      <c r="F23" s="11" t="s">
        <v>413</v>
      </c>
      <c r="G23" s="11">
        <v>239318.20490000001</v>
      </c>
      <c r="H23" s="11">
        <v>175741344.49000001</v>
      </c>
      <c r="I23" s="11">
        <v>175980662.69490001</v>
      </c>
    </row>
    <row r="24" spans="1:9" ht="12" customHeight="1" x14ac:dyDescent="0.2">
      <c r="A24" s="2" t="str">
        <f>"Dec "&amp;RIGHT(A6,4)</f>
        <v>Dec 2024</v>
      </c>
      <c r="B24" s="11">
        <v>844.51229999999998</v>
      </c>
      <c r="C24" s="11">
        <v>77135.5</v>
      </c>
      <c r="D24" s="11">
        <v>77980.012300000002</v>
      </c>
      <c r="E24" s="11" t="s">
        <v>413</v>
      </c>
      <c r="F24" s="11" t="s">
        <v>413</v>
      </c>
      <c r="G24" s="11">
        <v>98082.032300000006</v>
      </c>
      <c r="H24" s="11">
        <v>163044351.71000001</v>
      </c>
      <c r="I24" s="11">
        <v>163142433.7423</v>
      </c>
    </row>
    <row r="25" spans="1:9" ht="12" customHeight="1" x14ac:dyDescent="0.2">
      <c r="A25" s="2" t="str">
        <f>"Jan "&amp;RIGHT(A6,4)+1</f>
        <v>Jan 2025</v>
      </c>
      <c r="B25" s="11">
        <v>662.03</v>
      </c>
      <c r="C25" s="11">
        <v>44887.12</v>
      </c>
      <c r="D25" s="11">
        <v>45549.15</v>
      </c>
      <c r="E25" s="11" t="s">
        <v>413</v>
      </c>
      <c r="F25" s="11" t="s">
        <v>413</v>
      </c>
      <c r="G25" s="11">
        <v>45549.15</v>
      </c>
      <c r="H25" s="11">
        <v>128394868.83</v>
      </c>
      <c r="I25" s="11">
        <v>128440417.98</v>
      </c>
    </row>
    <row r="26" spans="1:9" ht="12" customHeight="1" x14ac:dyDescent="0.2">
      <c r="A26" s="2" t="str">
        <f>"Feb "&amp;RIGHT(A6,4)+1</f>
        <v>Feb 2025</v>
      </c>
      <c r="B26" s="11">
        <v>728.30499999999995</v>
      </c>
      <c r="C26" s="11" t="s">
        <v>413</v>
      </c>
      <c r="D26" s="11">
        <v>728.30499999999995</v>
      </c>
      <c r="E26" s="11" t="s">
        <v>413</v>
      </c>
      <c r="F26" s="11" t="s">
        <v>413</v>
      </c>
      <c r="G26" s="11">
        <v>728.30499999999995</v>
      </c>
      <c r="H26" s="11">
        <v>96539729.920000002</v>
      </c>
      <c r="I26" s="11">
        <v>96540458.224999994</v>
      </c>
    </row>
    <row r="27" spans="1:9" ht="12" customHeight="1" x14ac:dyDescent="0.2">
      <c r="A27" s="2" t="str">
        <f>"Mar "&amp;RIGHT(A6,4)+1</f>
        <v>Mar 2025</v>
      </c>
      <c r="B27" s="11">
        <v>854.75</v>
      </c>
      <c r="C27" s="11" t="s">
        <v>413</v>
      </c>
      <c r="D27" s="11">
        <v>854.75</v>
      </c>
      <c r="E27" s="11" t="s">
        <v>413</v>
      </c>
      <c r="F27" s="11" t="s">
        <v>413</v>
      </c>
      <c r="G27" s="11">
        <v>854.75</v>
      </c>
      <c r="H27" s="11">
        <v>95781082.329999998</v>
      </c>
      <c r="I27" s="11">
        <v>95781937.079999998</v>
      </c>
    </row>
    <row r="28" spans="1:9" ht="12" customHeight="1" x14ac:dyDescent="0.2">
      <c r="A28" s="2" t="str">
        <f>"Apr "&amp;RIGHT(A6,4)+1</f>
        <v>Apr 2025</v>
      </c>
      <c r="B28" s="11">
        <v>728.72</v>
      </c>
      <c r="C28" s="11">
        <v>24570</v>
      </c>
      <c r="D28" s="11">
        <v>25298.720000000001</v>
      </c>
      <c r="E28" s="11" t="s">
        <v>413</v>
      </c>
      <c r="F28" s="11" t="s">
        <v>413</v>
      </c>
      <c r="G28" s="11">
        <v>25298.720000000001</v>
      </c>
      <c r="H28" s="11">
        <v>95424167.959999993</v>
      </c>
      <c r="I28" s="11">
        <v>95449466.680000007</v>
      </c>
    </row>
    <row r="29" spans="1:9" ht="12" customHeight="1" x14ac:dyDescent="0.2">
      <c r="A29" s="2" t="str">
        <f>"May "&amp;RIGHT(A6,4)+1</f>
        <v>May 2025</v>
      </c>
      <c r="B29" s="11">
        <v>595.04499999999996</v>
      </c>
      <c r="C29" s="11" t="s">
        <v>413</v>
      </c>
      <c r="D29" s="11">
        <v>595.04499999999996</v>
      </c>
      <c r="E29" s="11" t="s">
        <v>413</v>
      </c>
      <c r="F29" s="11" t="s">
        <v>413</v>
      </c>
      <c r="G29" s="11">
        <v>595.04499999999996</v>
      </c>
      <c r="H29" s="11">
        <v>109416084.25</v>
      </c>
      <c r="I29" s="11">
        <v>109416679.295</v>
      </c>
    </row>
    <row r="30" spans="1:9" ht="12" customHeight="1" x14ac:dyDescent="0.2">
      <c r="A30" s="2" t="str">
        <f>"Jun "&amp;RIGHT(A6,4)+1</f>
        <v>Jun 2025</v>
      </c>
      <c r="B30" s="11">
        <v>582.505</v>
      </c>
      <c r="C30" s="11" t="s">
        <v>413</v>
      </c>
      <c r="D30" s="11">
        <v>582.505</v>
      </c>
      <c r="E30" s="11" t="s">
        <v>413</v>
      </c>
      <c r="F30" s="11" t="s">
        <v>413</v>
      </c>
      <c r="G30" s="11">
        <v>582.505</v>
      </c>
      <c r="H30" s="11">
        <v>125313162.36</v>
      </c>
      <c r="I30" s="11">
        <v>125313744.86499999</v>
      </c>
    </row>
    <row r="31" spans="1:9" ht="12" customHeight="1" x14ac:dyDescent="0.2">
      <c r="A31" s="2" t="str">
        <f>"Jul "&amp;RIGHT(A6,4)+1</f>
        <v>Jul 2025</v>
      </c>
      <c r="B31" s="11" t="s">
        <v>413</v>
      </c>
      <c r="C31" s="11" t="s">
        <v>413</v>
      </c>
      <c r="D31" s="11" t="s">
        <v>413</v>
      </c>
      <c r="E31" s="11" t="s">
        <v>413</v>
      </c>
      <c r="F31" s="11" t="s">
        <v>413</v>
      </c>
      <c r="G31" s="11" t="s">
        <v>413</v>
      </c>
      <c r="H31" s="11" t="s">
        <v>413</v>
      </c>
      <c r="I31" s="11" t="s">
        <v>413</v>
      </c>
    </row>
    <row r="32" spans="1:9" ht="12" customHeight="1" x14ac:dyDescent="0.2">
      <c r="A32" s="2" t="str">
        <f>"Aug "&amp;RIGHT(A6,4)+1</f>
        <v>Aug 2025</v>
      </c>
      <c r="B32" s="11" t="s">
        <v>413</v>
      </c>
      <c r="C32" s="11" t="s">
        <v>413</v>
      </c>
      <c r="D32" s="11" t="s">
        <v>413</v>
      </c>
      <c r="E32" s="11" t="s">
        <v>413</v>
      </c>
      <c r="F32" s="11" t="s">
        <v>413</v>
      </c>
      <c r="G32" s="11" t="s">
        <v>413</v>
      </c>
      <c r="H32" s="11" t="s">
        <v>413</v>
      </c>
      <c r="I32" s="11" t="s">
        <v>413</v>
      </c>
    </row>
    <row r="33" spans="1:10" ht="12" customHeight="1" x14ac:dyDescent="0.2">
      <c r="A33" s="2" t="str">
        <f>"Sep "&amp;RIGHT(A6,4)+1</f>
        <v>Sep 2025</v>
      </c>
      <c r="B33" s="11" t="s">
        <v>413</v>
      </c>
      <c r="C33" s="11" t="s">
        <v>413</v>
      </c>
      <c r="D33" s="11" t="s">
        <v>413</v>
      </c>
      <c r="E33" s="11" t="s">
        <v>413</v>
      </c>
      <c r="F33" s="11" t="s">
        <v>413</v>
      </c>
      <c r="G33" s="11" t="s">
        <v>413</v>
      </c>
      <c r="H33" s="11" t="s">
        <v>413</v>
      </c>
      <c r="I33" s="11" t="s">
        <v>413</v>
      </c>
    </row>
    <row r="34" spans="1:10" ht="12" customHeight="1" x14ac:dyDescent="0.2">
      <c r="A34" s="12" t="s">
        <v>55</v>
      </c>
      <c r="B34" s="13">
        <v>6892.2722000000003</v>
      </c>
      <c r="C34" s="13">
        <v>416648.38</v>
      </c>
      <c r="D34" s="13">
        <v>423540.65220000001</v>
      </c>
      <c r="E34" s="13" t="s">
        <v>413</v>
      </c>
      <c r="F34" s="13" t="s">
        <v>413</v>
      </c>
      <c r="G34" s="13">
        <v>524124.27220000001</v>
      </c>
      <c r="H34" s="13">
        <v>1187774743.77</v>
      </c>
      <c r="I34" s="13">
        <v>1188298868.0422001</v>
      </c>
    </row>
    <row r="35" spans="1:10" ht="12" customHeight="1" x14ac:dyDescent="0.2">
      <c r="A35" s="14" t="str">
        <f>"Total "&amp;MID(A20,7,LEN(A20)-13)&amp;" Months"</f>
        <v>Total 9 Months</v>
      </c>
      <c r="B35" s="15">
        <v>6892.2722000000003</v>
      </c>
      <c r="C35" s="15">
        <v>416648.38</v>
      </c>
      <c r="D35" s="15">
        <v>423540.65220000001</v>
      </c>
      <c r="E35" s="15" t="s">
        <v>413</v>
      </c>
      <c r="F35" s="15" t="s">
        <v>413</v>
      </c>
      <c r="G35" s="15">
        <v>524124.27220000001</v>
      </c>
      <c r="H35" s="15">
        <v>1187774743.77</v>
      </c>
      <c r="I35" s="15">
        <v>1188298868.0422001</v>
      </c>
    </row>
    <row r="36" spans="1:10" ht="12" customHeight="1" x14ac:dyDescent="0.2">
      <c r="A36" s="110"/>
      <c r="B36" s="110"/>
      <c r="C36" s="110"/>
      <c r="D36" s="110"/>
      <c r="E36" s="110"/>
      <c r="F36" s="110"/>
      <c r="G36" s="110"/>
      <c r="H36" s="110"/>
      <c r="I36" s="110"/>
      <c r="J36" s="110"/>
    </row>
    <row r="37" spans="1:10" ht="69.95" customHeight="1" x14ac:dyDescent="0.2">
      <c r="A37" s="85" t="s">
        <v>387</v>
      </c>
      <c r="B37" s="85"/>
      <c r="C37" s="85"/>
      <c r="D37" s="85"/>
      <c r="E37" s="85"/>
      <c r="F37" s="85"/>
      <c r="G37" s="85"/>
      <c r="H37" s="85"/>
      <c r="I37" s="85"/>
      <c r="J37" s="85"/>
    </row>
  </sheetData>
  <mergeCells count="12">
    <mergeCell ref="A37:J37"/>
    <mergeCell ref="A1:H1"/>
    <mergeCell ref="A2:H2"/>
    <mergeCell ref="A3:A4"/>
    <mergeCell ref="B3:D3"/>
    <mergeCell ref="E3:E4"/>
    <mergeCell ref="F3:F4"/>
    <mergeCell ref="G3:G4"/>
    <mergeCell ref="H3:H4"/>
    <mergeCell ref="I3:I4"/>
    <mergeCell ref="B5:I5"/>
    <mergeCell ref="A36:J36"/>
  </mergeCells>
  <phoneticPr fontId="0" type="noConversion"/>
  <pageMargins left="0.75" right="0.5" top="0.75" bottom="0.5" header="0.5" footer="0.25"/>
  <pageSetup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J37"/>
  <sheetViews>
    <sheetView showGridLines="0" zoomScaleNormal="100" workbookViewId="0">
      <selection sqref="A1:I1"/>
    </sheetView>
  </sheetViews>
  <sheetFormatPr defaultRowHeight="12.75" x14ac:dyDescent="0.2"/>
  <cols>
    <col min="1" max="5" width="11.42578125" customWidth="1"/>
    <col min="6" max="7" width="12.28515625" customWidth="1"/>
    <col min="8" max="8" width="12.42578125" customWidth="1"/>
    <col min="9" max="9" width="11.42578125" customWidth="1"/>
    <col min="10" max="10" width="12.5703125" bestFit="1" customWidth="1"/>
  </cols>
  <sheetData>
    <row r="1" spans="1:10" ht="12" customHeight="1" x14ac:dyDescent="0.2">
      <c r="A1" s="90" t="s">
        <v>432</v>
      </c>
      <c r="B1" s="90"/>
      <c r="C1" s="90"/>
      <c r="D1" s="90"/>
      <c r="E1" s="90"/>
      <c r="F1" s="90"/>
      <c r="G1" s="90"/>
      <c r="H1" s="90"/>
      <c r="I1" s="90"/>
      <c r="J1" s="134">
        <v>45912</v>
      </c>
    </row>
    <row r="2" spans="1:10" ht="12" customHeight="1" x14ac:dyDescent="0.2">
      <c r="A2" s="92" t="s">
        <v>315</v>
      </c>
      <c r="B2" s="92"/>
      <c r="C2" s="92"/>
      <c r="D2" s="92"/>
      <c r="E2" s="92"/>
      <c r="F2" s="92"/>
      <c r="G2" s="92"/>
      <c r="H2" s="92"/>
      <c r="I2" s="92"/>
      <c r="J2" s="1"/>
    </row>
    <row r="3" spans="1:10" ht="24" customHeight="1" x14ac:dyDescent="0.2">
      <c r="A3" s="94" t="s">
        <v>50</v>
      </c>
      <c r="B3" s="89" t="s">
        <v>194</v>
      </c>
      <c r="C3" s="87"/>
      <c r="D3" s="89" t="s">
        <v>56</v>
      </c>
      <c r="E3" s="87"/>
      <c r="F3" s="86" t="s">
        <v>195</v>
      </c>
      <c r="G3" s="86" t="s">
        <v>327</v>
      </c>
      <c r="H3" s="86" t="s">
        <v>57</v>
      </c>
      <c r="I3" s="86" t="s">
        <v>326</v>
      </c>
      <c r="J3" s="88" t="s">
        <v>58</v>
      </c>
    </row>
    <row r="4" spans="1:10" ht="24" customHeight="1" x14ac:dyDescent="0.2">
      <c r="A4" s="95"/>
      <c r="B4" s="10" t="s">
        <v>59</v>
      </c>
      <c r="C4" s="10" t="s">
        <v>60</v>
      </c>
      <c r="D4" s="10" t="s">
        <v>61</v>
      </c>
      <c r="E4" s="10" t="s">
        <v>201</v>
      </c>
      <c r="F4" s="87"/>
      <c r="G4" s="96"/>
      <c r="H4" s="87"/>
      <c r="I4" s="87"/>
      <c r="J4" s="89"/>
    </row>
    <row r="5" spans="1:10" ht="12" customHeight="1" x14ac:dyDescent="0.2">
      <c r="A5" s="1"/>
      <c r="B5" s="83" t="str">
        <f>REPT("-",17)&amp;" Number "&amp;REPT("-",17)</f>
        <v>----------------- Number -----------------</v>
      </c>
      <c r="C5" s="83"/>
      <c r="D5" s="83" t="str">
        <f>REPT("-",67)&amp;" Dollars "&amp;REPT("-",67)</f>
        <v>------------------------------------------------------------------- Dollars -------------------------------------------------------------------</v>
      </c>
      <c r="E5" s="83"/>
      <c r="F5" s="83"/>
      <c r="G5" s="83"/>
      <c r="H5" s="83"/>
      <c r="I5" s="83"/>
      <c r="J5" s="83"/>
    </row>
    <row r="6" spans="1:10" ht="12" customHeight="1" x14ac:dyDescent="0.2">
      <c r="A6" s="3" t="s">
        <v>414</v>
      </c>
    </row>
    <row r="7" spans="1:10" ht="12" customHeight="1" x14ac:dyDescent="0.2">
      <c r="A7" s="2" t="str">
        <f>"Oct "&amp;RIGHT(A6,4)-1</f>
        <v>Oct 2023</v>
      </c>
      <c r="B7" s="11">
        <v>22126282</v>
      </c>
      <c r="C7" s="11">
        <v>41694229</v>
      </c>
      <c r="D7" s="16">
        <v>188.1191</v>
      </c>
      <c r="E7" s="11">
        <v>7843479192</v>
      </c>
      <c r="F7" s="11" t="s">
        <v>413</v>
      </c>
      <c r="G7" s="11" t="s">
        <v>413</v>
      </c>
      <c r="H7" s="11" t="s">
        <v>413</v>
      </c>
      <c r="I7" s="11">
        <v>33112666</v>
      </c>
      <c r="J7" s="11">
        <v>7876591858</v>
      </c>
    </row>
    <row r="8" spans="1:10" ht="12" customHeight="1" x14ac:dyDescent="0.2">
      <c r="A8" s="2" t="str">
        <f>"Nov "&amp;RIGHT(A6,4)-1</f>
        <v>Nov 2023</v>
      </c>
      <c r="B8" s="11">
        <v>21984534</v>
      </c>
      <c r="C8" s="11">
        <v>41433737</v>
      </c>
      <c r="D8" s="16">
        <v>188.6661</v>
      </c>
      <c r="E8" s="11">
        <v>7817141088</v>
      </c>
      <c r="F8" s="11" t="s">
        <v>413</v>
      </c>
      <c r="G8" s="11" t="s">
        <v>413</v>
      </c>
      <c r="H8" s="11" t="s">
        <v>413</v>
      </c>
      <c r="I8" s="11">
        <v>33112666</v>
      </c>
      <c r="J8" s="11">
        <v>7850253754</v>
      </c>
    </row>
    <row r="9" spans="1:10" ht="12" customHeight="1" x14ac:dyDescent="0.2">
      <c r="A9" s="2" t="str">
        <f>"Dec "&amp;RIGHT(A6,4)-1</f>
        <v>Dec 2023</v>
      </c>
      <c r="B9" s="11">
        <v>21950141</v>
      </c>
      <c r="C9" s="11">
        <v>41335813</v>
      </c>
      <c r="D9" s="16">
        <v>189.99209999999999</v>
      </c>
      <c r="E9" s="11">
        <v>7853476967</v>
      </c>
      <c r="F9" s="11">
        <v>1203134886</v>
      </c>
      <c r="G9" s="11">
        <v>78478330</v>
      </c>
      <c r="H9" s="11">
        <v>105446850</v>
      </c>
      <c r="I9" s="11">
        <v>33112666</v>
      </c>
      <c r="J9" s="11">
        <v>9273649699</v>
      </c>
    </row>
    <row r="10" spans="1:10" ht="12" customHeight="1" x14ac:dyDescent="0.2">
      <c r="A10" s="2" t="str">
        <f>"Jan "&amp;RIGHT(A6,4)</f>
        <v>Jan 2024</v>
      </c>
      <c r="B10" s="11">
        <v>21955757</v>
      </c>
      <c r="C10" s="11">
        <v>41279845</v>
      </c>
      <c r="D10" s="16">
        <v>187.68690000000001</v>
      </c>
      <c r="E10" s="11">
        <v>7747684631</v>
      </c>
      <c r="F10" s="11" t="s">
        <v>413</v>
      </c>
      <c r="G10" s="11" t="s">
        <v>413</v>
      </c>
      <c r="H10" s="11" t="s">
        <v>413</v>
      </c>
      <c r="I10" s="11">
        <v>33112666</v>
      </c>
      <c r="J10" s="11">
        <v>7780797297</v>
      </c>
    </row>
    <row r="11" spans="1:10" ht="12" customHeight="1" x14ac:dyDescent="0.2">
      <c r="A11" s="2" t="str">
        <f>"Feb "&amp;RIGHT(A6,4)</f>
        <v>Feb 2024</v>
      </c>
      <c r="B11" s="11">
        <v>21958843</v>
      </c>
      <c r="C11" s="11">
        <v>41261754</v>
      </c>
      <c r="D11" s="16">
        <v>183.3201</v>
      </c>
      <c r="E11" s="11">
        <v>7564109026</v>
      </c>
      <c r="F11" s="11" t="s">
        <v>413</v>
      </c>
      <c r="G11" s="11" t="s">
        <v>413</v>
      </c>
      <c r="H11" s="11" t="s">
        <v>413</v>
      </c>
      <c r="I11" s="11">
        <v>33112666</v>
      </c>
      <c r="J11" s="11">
        <v>7597221692</v>
      </c>
    </row>
    <row r="12" spans="1:10" ht="12" customHeight="1" x14ac:dyDescent="0.2">
      <c r="A12" s="2" t="str">
        <f>"Mar "&amp;RIGHT(A6,4)</f>
        <v>Mar 2024</v>
      </c>
      <c r="B12" s="11">
        <v>22157600</v>
      </c>
      <c r="C12" s="11">
        <v>41571972</v>
      </c>
      <c r="D12" s="16">
        <v>186.1027</v>
      </c>
      <c r="E12" s="11">
        <v>7736656027</v>
      </c>
      <c r="F12" s="11">
        <v>1185440464</v>
      </c>
      <c r="G12" s="11">
        <v>93983260</v>
      </c>
      <c r="H12" s="11">
        <v>75233836</v>
      </c>
      <c r="I12" s="11">
        <v>33112666</v>
      </c>
      <c r="J12" s="11">
        <v>9124426253</v>
      </c>
    </row>
    <row r="13" spans="1:10" ht="12" customHeight="1" x14ac:dyDescent="0.2">
      <c r="A13" s="2" t="str">
        <f>"Apr "&amp;RIGHT(A6,4)</f>
        <v>Apr 2024</v>
      </c>
      <c r="B13" s="11">
        <v>22214555</v>
      </c>
      <c r="C13" s="11">
        <v>41612145</v>
      </c>
      <c r="D13" s="16">
        <v>179.29820000000001</v>
      </c>
      <c r="E13" s="11">
        <v>7460982638</v>
      </c>
      <c r="F13" s="11" t="s">
        <v>413</v>
      </c>
      <c r="G13" s="11" t="s">
        <v>413</v>
      </c>
      <c r="H13" s="11" t="s">
        <v>413</v>
      </c>
      <c r="I13" s="11">
        <v>33112666</v>
      </c>
      <c r="J13" s="11">
        <v>7494095304</v>
      </c>
    </row>
    <row r="14" spans="1:10" ht="12" customHeight="1" x14ac:dyDescent="0.2">
      <c r="A14" s="2" t="str">
        <f>"May "&amp;RIGHT(A6,4)</f>
        <v>May 2024</v>
      </c>
      <c r="B14" s="11">
        <v>22310754</v>
      </c>
      <c r="C14" s="11">
        <v>41798836</v>
      </c>
      <c r="D14" s="16">
        <v>184.65180000000001</v>
      </c>
      <c r="E14" s="11">
        <v>7718229227</v>
      </c>
      <c r="F14" s="11" t="s">
        <v>413</v>
      </c>
      <c r="G14" s="11" t="s">
        <v>413</v>
      </c>
      <c r="H14" s="11" t="s">
        <v>413</v>
      </c>
      <c r="I14" s="11">
        <v>33112666</v>
      </c>
      <c r="J14" s="11">
        <v>7751341893</v>
      </c>
    </row>
    <row r="15" spans="1:10" ht="12" customHeight="1" x14ac:dyDescent="0.2">
      <c r="A15" s="2" t="str">
        <f>"Jun "&amp;RIGHT(A6,4)</f>
        <v>Jun 2024</v>
      </c>
      <c r="B15" s="11">
        <v>22311979</v>
      </c>
      <c r="C15" s="11">
        <v>41865578</v>
      </c>
      <c r="D15" s="16">
        <v>185.66990000000001</v>
      </c>
      <c r="E15" s="11">
        <v>7773176914</v>
      </c>
      <c r="F15" s="11">
        <v>1315037958</v>
      </c>
      <c r="G15" s="11">
        <v>59043931</v>
      </c>
      <c r="H15" s="11">
        <v>88600555</v>
      </c>
      <c r="I15" s="11">
        <v>33112666</v>
      </c>
      <c r="J15" s="11">
        <v>9268972024</v>
      </c>
    </row>
    <row r="16" spans="1:10" ht="12" customHeight="1" x14ac:dyDescent="0.2">
      <c r="A16" s="2" t="str">
        <f>"Jul "&amp;RIGHT(A6,4)</f>
        <v>Jul 2024</v>
      </c>
      <c r="B16" s="11">
        <v>22424680</v>
      </c>
      <c r="C16" s="11">
        <v>42027532</v>
      </c>
      <c r="D16" s="16">
        <v>191.15700000000001</v>
      </c>
      <c r="E16" s="11">
        <v>8033855618</v>
      </c>
      <c r="F16" s="11" t="s">
        <v>413</v>
      </c>
      <c r="G16" s="11" t="s">
        <v>413</v>
      </c>
      <c r="H16" s="11" t="s">
        <v>413</v>
      </c>
      <c r="I16" s="11">
        <v>33112666</v>
      </c>
      <c r="J16" s="11">
        <v>8066968284</v>
      </c>
    </row>
    <row r="17" spans="1:10" ht="12" customHeight="1" x14ac:dyDescent="0.2">
      <c r="A17" s="2" t="str">
        <f>"Aug "&amp;RIGHT(A6,4)</f>
        <v>Aug 2024</v>
      </c>
      <c r="B17" s="11">
        <v>22537448</v>
      </c>
      <c r="C17" s="11">
        <v>42274429</v>
      </c>
      <c r="D17" s="16">
        <v>191.43510000000001</v>
      </c>
      <c r="E17" s="11">
        <v>8092807639</v>
      </c>
      <c r="F17" s="11" t="s">
        <v>413</v>
      </c>
      <c r="G17" s="11" t="s">
        <v>413</v>
      </c>
      <c r="H17" s="11" t="s">
        <v>413</v>
      </c>
      <c r="I17" s="11">
        <v>33112666</v>
      </c>
      <c r="J17" s="11">
        <v>8125920305</v>
      </c>
    </row>
    <row r="18" spans="1:10" ht="12" customHeight="1" x14ac:dyDescent="0.2">
      <c r="A18" s="2" t="str">
        <f>"Sep "&amp;RIGHT(A6,4)</f>
        <v>Sep 2024</v>
      </c>
      <c r="B18" s="11">
        <v>22575014</v>
      </c>
      <c r="C18" s="11">
        <v>42316586</v>
      </c>
      <c r="D18" s="16">
        <v>189.542</v>
      </c>
      <c r="E18" s="11">
        <v>8020772205</v>
      </c>
      <c r="F18" s="11">
        <v>1644289164</v>
      </c>
      <c r="G18" s="11">
        <v>258003570</v>
      </c>
      <c r="H18" s="11">
        <v>117811220</v>
      </c>
      <c r="I18" s="11">
        <v>33112674</v>
      </c>
      <c r="J18" s="11">
        <v>10073988833</v>
      </c>
    </row>
    <row r="19" spans="1:10" ht="12" customHeight="1" x14ac:dyDescent="0.2">
      <c r="A19" s="12" t="s">
        <v>55</v>
      </c>
      <c r="B19" s="13">
        <v>22208965.583299998</v>
      </c>
      <c r="C19" s="13">
        <v>41706038</v>
      </c>
      <c r="D19" s="17">
        <v>187.14789999999999</v>
      </c>
      <c r="E19" s="13">
        <v>93662371172</v>
      </c>
      <c r="F19" s="13">
        <v>5347902472</v>
      </c>
      <c r="G19" s="13">
        <v>489509091</v>
      </c>
      <c r="H19" s="13">
        <v>387092461</v>
      </c>
      <c r="I19" s="13">
        <v>397352000</v>
      </c>
      <c r="J19" s="13">
        <v>100284227196</v>
      </c>
    </row>
    <row r="20" spans="1:10" ht="12" customHeight="1" x14ac:dyDescent="0.2">
      <c r="A20" s="14" t="s">
        <v>415</v>
      </c>
      <c r="B20" s="15">
        <v>22107827.222199999</v>
      </c>
      <c r="C20" s="15">
        <v>41539323.222199999</v>
      </c>
      <c r="D20" s="18">
        <v>185.94139999999999</v>
      </c>
      <c r="E20" s="15">
        <v>69514935710</v>
      </c>
      <c r="F20" s="15">
        <v>3703613308</v>
      </c>
      <c r="G20" s="15">
        <v>231505521</v>
      </c>
      <c r="H20" s="15">
        <v>269281241</v>
      </c>
      <c r="I20" s="15">
        <v>298013994</v>
      </c>
      <c r="J20" s="15">
        <v>74017349774</v>
      </c>
    </row>
    <row r="21" spans="1:10" ht="12" customHeight="1" x14ac:dyDescent="0.2">
      <c r="A21" s="3" t="str">
        <f>"FY "&amp;RIGHT(A6,4)+1</f>
        <v>FY 2025</v>
      </c>
      <c r="B21" s="11"/>
      <c r="C21" s="11"/>
      <c r="D21" s="11"/>
      <c r="E21" s="11"/>
      <c r="F21" s="11"/>
      <c r="G21" s="11"/>
      <c r="H21" s="11"/>
      <c r="I21" s="11"/>
      <c r="J21" s="11"/>
    </row>
    <row r="22" spans="1:10" ht="12" customHeight="1" x14ac:dyDescent="0.2">
      <c r="A22" s="2" t="str">
        <f>"Oct "&amp;RIGHT(A6,4)</f>
        <v>Oct 2024</v>
      </c>
      <c r="B22" s="11">
        <v>23013814</v>
      </c>
      <c r="C22" s="11">
        <v>43250829</v>
      </c>
      <c r="D22" s="16">
        <v>196.6063</v>
      </c>
      <c r="E22" s="11">
        <v>8503384262</v>
      </c>
      <c r="F22" s="11" t="s">
        <v>413</v>
      </c>
      <c r="G22" s="11" t="s">
        <v>413</v>
      </c>
      <c r="H22" s="11" t="s">
        <v>413</v>
      </c>
      <c r="I22" s="11" t="s">
        <v>413</v>
      </c>
      <c r="J22" s="11">
        <v>8503384262</v>
      </c>
    </row>
    <row r="23" spans="1:10" ht="12" customHeight="1" x14ac:dyDescent="0.2">
      <c r="A23" s="2" t="str">
        <f>"Nov "&amp;RIGHT(A6,4)</f>
        <v>Nov 2024</v>
      </c>
      <c r="B23" s="11">
        <v>22928793</v>
      </c>
      <c r="C23" s="11">
        <v>43018848</v>
      </c>
      <c r="D23" s="16">
        <v>194.297</v>
      </c>
      <c r="E23" s="11">
        <v>8358432741</v>
      </c>
      <c r="F23" s="11" t="s">
        <v>413</v>
      </c>
      <c r="G23" s="11" t="s">
        <v>413</v>
      </c>
      <c r="H23" s="11" t="s">
        <v>413</v>
      </c>
      <c r="I23" s="11" t="s">
        <v>413</v>
      </c>
      <c r="J23" s="11">
        <v>8358432741</v>
      </c>
    </row>
    <row r="24" spans="1:10" ht="12" customHeight="1" x14ac:dyDescent="0.2">
      <c r="A24" s="2" t="str">
        <f>"Dec "&amp;RIGHT(A6,4)</f>
        <v>Dec 2024</v>
      </c>
      <c r="B24" s="11">
        <v>22902423</v>
      </c>
      <c r="C24" s="11">
        <v>42957379</v>
      </c>
      <c r="D24" s="16">
        <v>190.625</v>
      </c>
      <c r="E24" s="11">
        <v>8188748931</v>
      </c>
      <c r="F24" s="11">
        <v>1238891416</v>
      </c>
      <c r="G24" s="11">
        <v>86600821</v>
      </c>
      <c r="H24" s="11">
        <v>102062585</v>
      </c>
      <c r="I24" s="11" t="s">
        <v>413</v>
      </c>
      <c r="J24" s="11">
        <v>9616303753</v>
      </c>
    </row>
    <row r="25" spans="1:10" ht="12" customHeight="1" x14ac:dyDescent="0.2">
      <c r="A25" s="2" t="str">
        <f>"Jan "&amp;RIGHT(A6,4)+1</f>
        <v>Jan 2025</v>
      </c>
      <c r="B25" s="11">
        <v>22693334</v>
      </c>
      <c r="C25" s="11">
        <v>42380525</v>
      </c>
      <c r="D25" s="16">
        <v>188.04519999999999</v>
      </c>
      <c r="E25" s="11">
        <v>7969453852</v>
      </c>
      <c r="F25" s="11" t="s">
        <v>413</v>
      </c>
      <c r="G25" s="11" t="s">
        <v>413</v>
      </c>
      <c r="H25" s="11" t="s">
        <v>413</v>
      </c>
      <c r="I25" s="11" t="s">
        <v>413</v>
      </c>
      <c r="J25" s="11">
        <v>7969453852</v>
      </c>
    </row>
    <row r="26" spans="1:10" ht="12" customHeight="1" x14ac:dyDescent="0.2">
      <c r="A26" s="2" t="str">
        <f>"Feb "&amp;RIGHT(A6,4)+1</f>
        <v>Feb 2025</v>
      </c>
      <c r="B26" s="11">
        <v>22538496</v>
      </c>
      <c r="C26" s="11">
        <v>42042063</v>
      </c>
      <c r="D26" s="16">
        <v>188.63890000000001</v>
      </c>
      <c r="E26" s="11">
        <v>7930767053</v>
      </c>
      <c r="F26" s="11" t="s">
        <v>413</v>
      </c>
      <c r="G26" s="11" t="s">
        <v>413</v>
      </c>
      <c r="H26" s="11" t="s">
        <v>413</v>
      </c>
      <c r="I26" s="11" t="s">
        <v>413</v>
      </c>
      <c r="J26" s="11">
        <v>7930767053</v>
      </c>
    </row>
    <row r="27" spans="1:10" ht="12" customHeight="1" x14ac:dyDescent="0.2">
      <c r="A27" s="2" t="str">
        <f>"Mar "&amp;RIGHT(A6,4)+1</f>
        <v>Mar 2025</v>
      </c>
      <c r="B27" s="11">
        <v>22561702.611200001</v>
      </c>
      <c r="C27" s="11">
        <v>42042464.7399</v>
      </c>
      <c r="D27" s="16">
        <v>188.93549999999999</v>
      </c>
      <c r="E27" s="11">
        <v>7943315462</v>
      </c>
      <c r="F27" s="11">
        <v>1246043538</v>
      </c>
      <c r="G27" s="11">
        <v>84067353</v>
      </c>
      <c r="H27" s="11">
        <v>78966263</v>
      </c>
      <c r="I27" s="11" t="s">
        <v>413</v>
      </c>
      <c r="J27" s="11">
        <v>9352392616</v>
      </c>
    </row>
    <row r="28" spans="1:10" ht="12" customHeight="1" x14ac:dyDescent="0.2">
      <c r="A28" s="2" t="str">
        <f>"Apr "&amp;RIGHT(A6,4)+1</f>
        <v>Apr 2025</v>
      </c>
      <c r="B28" s="11">
        <v>22467343.651799999</v>
      </c>
      <c r="C28" s="11">
        <v>41824513.982799999</v>
      </c>
      <c r="D28" s="16">
        <v>189.38229999999999</v>
      </c>
      <c r="E28" s="11">
        <v>7920823407</v>
      </c>
      <c r="F28" s="11" t="s">
        <v>413</v>
      </c>
      <c r="G28" s="11" t="s">
        <v>413</v>
      </c>
      <c r="H28" s="11" t="s">
        <v>413</v>
      </c>
      <c r="I28" s="11" t="s">
        <v>413</v>
      </c>
      <c r="J28" s="11">
        <v>7920823407</v>
      </c>
    </row>
    <row r="29" spans="1:10" ht="12" customHeight="1" x14ac:dyDescent="0.2">
      <c r="A29" s="2" t="str">
        <f>"May "&amp;RIGHT(A6,4)+1</f>
        <v>May 2025</v>
      </c>
      <c r="B29" s="11">
        <v>22437109.6426</v>
      </c>
      <c r="C29" s="11">
        <v>41740338.443899997</v>
      </c>
      <c r="D29" s="16">
        <v>188.57069999999999</v>
      </c>
      <c r="E29" s="11">
        <v>7871003017.1524</v>
      </c>
      <c r="F29" s="11" t="s">
        <v>413</v>
      </c>
      <c r="G29" s="11" t="s">
        <v>413</v>
      </c>
      <c r="H29" s="11" t="s">
        <v>413</v>
      </c>
      <c r="I29" s="11" t="s">
        <v>413</v>
      </c>
      <c r="J29" s="11">
        <v>7871003017.1524</v>
      </c>
    </row>
    <row r="30" spans="1:10" ht="12" customHeight="1" x14ac:dyDescent="0.2">
      <c r="A30" s="2" t="str">
        <f>"Jun "&amp;RIGHT(A6,4)+1</f>
        <v>Jun 2025</v>
      </c>
      <c r="B30" s="11">
        <v>22335901.426800001</v>
      </c>
      <c r="C30" s="11">
        <v>41575762.397100002</v>
      </c>
      <c r="D30" s="16">
        <v>187.7801</v>
      </c>
      <c r="E30" s="11">
        <v>7807100475.1942997</v>
      </c>
      <c r="F30" s="11">
        <v>1260437060.5</v>
      </c>
      <c r="G30" s="11">
        <v>86099761</v>
      </c>
      <c r="H30" s="11">
        <v>113765956</v>
      </c>
      <c r="I30" s="11" t="s">
        <v>413</v>
      </c>
      <c r="J30" s="11">
        <v>9267403252.6942997</v>
      </c>
    </row>
    <row r="31" spans="1:10" ht="12" customHeight="1" x14ac:dyDescent="0.2">
      <c r="A31" s="2" t="str">
        <f>"Jul "&amp;RIGHT(A6,4)+1</f>
        <v>Jul 2025</v>
      </c>
      <c r="B31" s="11" t="s">
        <v>413</v>
      </c>
      <c r="C31" s="11" t="s">
        <v>413</v>
      </c>
      <c r="D31" s="16" t="s">
        <v>413</v>
      </c>
      <c r="E31" s="11" t="s">
        <v>413</v>
      </c>
      <c r="F31" s="11" t="s">
        <v>413</v>
      </c>
      <c r="G31" s="11" t="s">
        <v>413</v>
      </c>
      <c r="H31" s="11" t="s">
        <v>413</v>
      </c>
      <c r="I31" s="11" t="s">
        <v>413</v>
      </c>
      <c r="J31" s="11" t="s">
        <v>413</v>
      </c>
    </row>
    <row r="32" spans="1:10" ht="12" customHeight="1" x14ac:dyDescent="0.2">
      <c r="A32" s="2" t="str">
        <f>"Aug "&amp;RIGHT(A6,4)+1</f>
        <v>Aug 2025</v>
      </c>
      <c r="B32" s="11" t="s">
        <v>413</v>
      </c>
      <c r="C32" s="11" t="s">
        <v>413</v>
      </c>
      <c r="D32" s="16" t="s">
        <v>413</v>
      </c>
      <c r="E32" s="11" t="s">
        <v>413</v>
      </c>
      <c r="F32" s="11" t="s">
        <v>413</v>
      </c>
      <c r="G32" s="11" t="s">
        <v>413</v>
      </c>
      <c r="H32" s="11" t="s">
        <v>413</v>
      </c>
      <c r="I32" s="11" t="s">
        <v>413</v>
      </c>
      <c r="J32" s="11" t="s">
        <v>413</v>
      </c>
    </row>
    <row r="33" spans="1:10" ht="12" customHeight="1" x14ac:dyDescent="0.2">
      <c r="A33" s="2" t="str">
        <f>"Sep "&amp;RIGHT(A6,4)+1</f>
        <v>Sep 2025</v>
      </c>
      <c r="B33" s="11" t="s">
        <v>413</v>
      </c>
      <c r="C33" s="11" t="s">
        <v>413</v>
      </c>
      <c r="D33" s="16" t="s">
        <v>413</v>
      </c>
      <c r="E33" s="11" t="s">
        <v>413</v>
      </c>
      <c r="F33" s="11" t="s">
        <v>413</v>
      </c>
      <c r="G33" s="11" t="s">
        <v>413</v>
      </c>
      <c r="H33" s="11" t="s">
        <v>413</v>
      </c>
      <c r="I33" s="11" t="s">
        <v>413</v>
      </c>
      <c r="J33" s="11" t="s">
        <v>413</v>
      </c>
    </row>
    <row r="34" spans="1:10" ht="12" customHeight="1" x14ac:dyDescent="0.2">
      <c r="A34" s="12" t="s">
        <v>55</v>
      </c>
      <c r="B34" s="13">
        <v>22653213.036899999</v>
      </c>
      <c r="C34" s="13">
        <v>42314747.062600002</v>
      </c>
      <c r="D34" s="17">
        <v>190.35400000000001</v>
      </c>
      <c r="E34" s="13">
        <v>72493029200.346695</v>
      </c>
      <c r="F34" s="13">
        <v>3745372014.5</v>
      </c>
      <c r="G34" s="13">
        <v>256767935</v>
      </c>
      <c r="H34" s="13">
        <v>294794804</v>
      </c>
      <c r="I34" s="13" t="s">
        <v>413</v>
      </c>
      <c r="J34" s="13">
        <v>76789963953.846695</v>
      </c>
    </row>
    <row r="35" spans="1:10" ht="12" customHeight="1" x14ac:dyDescent="0.2">
      <c r="A35" s="14" t="str">
        <f>"Total "&amp;MID(A20,7,LEN(A20)-13)&amp;" Months"</f>
        <v>Total 9 Months</v>
      </c>
      <c r="B35" s="15">
        <v>22653213.036899999</v>
      </c>
      <c r="C35" s="15">
        <v>42314747.062600002</v>
      </c>
      <c r="D35" s="18">
        <v>190.35400000000001</v>
      </c>
      <c r="E35" s="15">
        <v>72493029200.346695</v>
      </c>
      <c r="F35" s="15">
        <v>3745372014.5</v>
      </c>
      <c r="G35" s="15">
        <v>256767935</v>
      </c>
      <c r="H35" s="15">
        <v>294794804</v>
      </c>
      <c r="I35" s="15" t="s">
        <v>413</v>
      </c>
      <c r="J35" s="15">
        <v>76789963953.846695</v>
      </c>
    </row>
    <row r="36" spans="1:10" ht="12" customHeight="1" x14ac:dyDescent="0.2">
      <c r="A36" s="83"/>
      <c r="B36" s="83"/>
      <c r="C36" s="83"/>
      <c r="D36" s="83"/>
      <c r="E36" s="83"/>
      <c r="F36" s="83"/>
      <c r="G36" s="83"/>
      <c r="H36" s="83"/>
      <c r="I36" s="83"/>
      <c r="J36" s="83"/>
    </row>
    <row r="37" spans="1:10" ht="97.15" customHeight="1" x14ac:dyDescent="0.2">
      <c r="A37" s="85" t="s">
        <v>380</v>
      </c>
      <c r="B37" s="85"/>
      <c r="C37" s="85"/>
      <c r="D37" s="85"/>
      <c r="E37" s="85"/>
      <c r="F37" s="85"/>
      <c r="G37" s="85"/>
      <c r="H37" s="85"/>
      <c r="I37" s="85"/>
      <c r="J37" s="85"/>
    </row>
  </sheetData>
  <mergeCells count="14">
    <mergeCell ref="A37:J37"/>
    <mergeCell ref="J3:J4"/>
    <mergeCell ref="B5:C5"/>
    <mergeCell ref="D5:J5"/>
    <mergeCell ref="A36:J36"/>
    <mergeCell ref="F3:F4"/>
    <mergeCell ref="H3:H4"/>
    <mergeCell ref="I3:I4"/>
    <mergeCell ref="G3:G4"/>
    <mergeCell ref="A1:I1"/>
    <mergeCell ref="A2:I2"/>
    <mergeCell ref="A3:A4"/>
    <mergeCell ref="B3:C3"/>
    <mergeCell ref="D3:E3"/>
  </mergeCells>
  <phoneticPr fontId="0" type="noConversion"/>
  <pageMargins left="0.75" right="0.5" top="0.75" bottom="0.5" header="0.5" footer="0.25"/>
  <pageSetup scale="38"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1">
    <pageSetUpPr fitToPage="1"/>
  </sheetPr>
  <dimension ref="A1:G38"/>
  <sheetViews>
    <sheetView showGridLines="0" workbookViewId="0">
      <selection sqref="A1:F1"/>
    </sheetView>
  </sheetViews>
  <sheetFormatPr defaultRowHeight="12.75" x14ac:dyDescent="0.2"/>
  <cols>
    <col min="1" max="1" width="12.140625" customWidth="1"/>
    <col min="2" max="7" width="11.42578125" customWidth="1"/>
  </cols>
  <sheetData>
    <row r="1" spans="1:7" ht="12" customHeight="1" x14ac:dyDescent="0.2">
      <c r="A1" s="90" t="s">
        <v>432</v>
      </c>
      <c r="B1" s="90"/>
      <c r="C1" s="90"/>
      <c r="D1" s="90"/>
      <c r="E1" s="90"/>
      <c r="F1" s="90"/>
      <c r="G1" s="134">
        <v>45912</v>
      </c>
    </row>
    <row r="2" spans="1:7" ht="12" customHeight="1" x14ac:dyDescent="0.2">
      <c r="A2" s="92" t="s">
        <v>178</v>
      </c>
      <c r="B2" s="92"/>
      <c r="C2" s="92"/>
      <c r="D2" s="92"/>
      <c r="E2" s="92"/>
      <c r="F2" s="92"/>
      <c r="G2" s="1"/>
    </row>
    <row r="3" spans="1:7" ht="24" customHeight="1" x14ac:dyDescent="0.2">
      <c r="A3" s="94" t="s">
        <v>50</v>
      </c>
      <c r="B3" s="89" t="s">
        <v>179</v>
      </c>
      <c r="C3" s="89"/>
      <c r="D3" s="87"/>
      <c r="E3" s="89" t="s">
        <v>180</v>
      </c>
      <c r="F3" s="87"/>
      <c r="G3" s="88" t="s">
        <v>181</v>
      </c>
    </row>
    <row r="4" spans="1:7" ht="24" customHeight="1" x14ac:dyDescent="0.2">
      <c r="A4" s="94"/>
      <c r="B4" s="86" t="s">
        <v>182</v>
      </c>
      <c r="C4" s="86" t="s">
        <v>183</v>
      </c>
      <c r="D4" s="86" t="s">
        <v>55</v>
      </c>
      <c r="E4" s="86" t="s">
        <v>184</v>
      </c>
      <c r="F4" s="86" t="s">
        <v>249</v>
      </c>
      <c r="G4" s="88"/>
    </row>
    <row r="5" spans="1:7" ht="24" customHeight="1" x14ac:dyDescent="0.2">
      <c r="A5" s="95"/>
      <c r="B5" s="87"/>
      <c r="C5" s="87"/>
      <c r="D5" s="87"/>
      <c r="E5" s="87"/>
      <c r="F5" s="87"/>
      <c r="G5" s="89"/>
    </row>
    <row r="6" spans="1:7" ht="12" customHeight="1" x14ac:dyDescent="0.2">
      <c r="A6" s="1"/>
      <c r="B6" s="83" t="str">
        <f>REPT("-",64)&amp;" Dollars "&amp;REPT("-",64)</f>
        <v>---------------------------------------------------------------- Dollars ----------------------------------------------------------------</v>
      </c>
      <c r="C6" s="83"/>
      <c r="D6" s="83"/>
      <c r="E6" s="83"/>
      <c r="F6" s="83"/>
      <c r="G6" s="83"/>
    </row>
    <row r="7" spans="1:7" ht="12" customHeight="1" x14ac:dyDescent="0.2">
      <c r="A7" s="3" t="s">
        <v>414</v>
      </c>
    </row>
    <row r="8" spans="1:7" ht="12" customHeight="1" x14ac:dyDescent="0.2">
      <c r="A8" s="2" t="str">
        <f>"Oct "&amp;RIGHT(A7,4)-1</f>
        <v>Oct 2023</v>
      </c>
      <c r="B8" s="11">
        <v>230234956.8881</v>
      </c>
      <c r="C8" s="11" t="s">
        <v>413</v>
      </c>
      <c r="D8" s="11">
        <v>230234956.8881</v>
      </c>
      <c r="E8" s="11">
        <v>1741.76</v>
      </c>
      <c r="F8" s="11">
        <v>264760602.53999999</v>
      </c>
      <c r="G8" s="11">
        <v>494997301.18809998</v>
      </c>
    </row>
    <row r="9" spans="1:7" ht="12" customHeight="1" x14ac:dyDescent="0.2">
      <c r="A9" s="2" t="str">
        <f>"Nov "&amp;RIGHT(A7,4)-1</f>
        <v>Nov 2023</v>
      </c>
      <c r="B9" s="11">
        <v>188766998.4278</v>
      </c>
      <c r="C9" s="11" t="s">
        <v>413</v>
      </c>
      <c r="D9" s="11">
        <v>188766998.4278</v>
      </c>
      <c r="E9" s="11">
        <v>687892.18429999996</v>
      </c>
      <c r="F9" s="11">
        <v>213931127.71000001</v>
      </c>
      <c r="G9" s="11">
        <v>403386018.32209998</v>
      </c>
    </row>
    <row r="10" spans="1:7" ht="12" customHeight="1" x14ac:dyDescent="0.2">
      <c r="A10" s="2" t="str">
        <f>"Dec "&amp;RIGHT(A7,4)-1</f>
        <v>Dec 2023</v>
      </c>
      <c r="B10" s="11">
        <v>197771212.27070001</v>
      </c>
      <c r="C10" s="11" t="s">
        <v>413</v>
      </c>
      <c r="D10" s="11">
        <v>197771212.27070001</v>
      </c>
      <c r="E10" s="11">
        <v>1196.807</v>
      </c>
      <c r="F10" s="11">
        <v>186028620.72</v>
      </c>
      <c r="G10" s="11">
        <v>383801029.79769999</v>
      </c>
    </row>
    <row r="11" spans="1:7" ht="12" customHeight="1" x14ac:dyDescent="0.2">
      <c r="A11" s="2" t="str">
        <f>"Jan "&amp;RIGHT(A7,4)</f>
        <v>Jan 2024</v>
      </c>
      <c r="B11" s="11">
        <v>199977969.61140001</v>
      </c>
      <c r="C11" s="11" t="s">
        <v>413</v>
      </c>
      <c r="D11" s="11">
        <v>199977969.61140001</v>
      </c>
      <c r="E11" s="11">
        <v>1366.88</v>
      </c>
      <c r="F11" s="11">
        <v>163115760.66</v>
      </c>
      <c r="G11" s="11">
        <v>363095097.15140003</v>
      </c>
    </row>
    <row r="12" spans="1:7" ht="12" customHeight="1" x14ac:dyDescent="0.2">
      <c r="A12" s="2" t="str">
        <f>"Feb "&amp;RIGHT(A7,4)</f>
        <v>Feb 2024</v>
      </c>
      <c r="B12" s="11">
        <v>153717993.998</v>
      </c>
      <c r="C12" s="11" t="s">
        <v>413</v>
      </c>
      <c r="D12" s="11">
        <v>153717993.998</v>
      </c>
      <c r="E12" s="11">
        <v>983901.43</v>
      </c>
      <c r="F12" s="11">
        <v>157404464.28999999</v>
      </c>
      <c r="G12" s="11">
        <v>312106359.71799999</v>
      </c>
    </row>
    <row r="13" spans="1:7" ht="12" customHeight="1" x14ac:dyDescent="0.2">
      <c r="A13" s="2" t="str">
        <f>"Mar "&amp;RIGHT(A7,4)</f>
        <v>Mar 2024</v>
      </c>
      <c r="B13" s="11">
        <v>181915236.8874</v>
      </c>
      <c r="C13" s="11" t="s">
        <v>413</v>
      </c>
      <c r="D13" s="11">
        <v>181915236.8874</v>
      </c>
      <c r="E13" s="11">
        <v>1761345.5142999999</v>
      </c>
      <c r="F13" s="11">
        <v>163657342.93000001</v>
      </c>
      <c r="G13" s="11">
        <v>347333925.33170003</v>
      </c>
    </row>
    <row r="14" spans="1:7" ht="12" customHeight="1" x14ac:dyDescent="0.2">
      <c r="A14" s="2" t="str">
        <f>"Apr "&amp;RIGHT(A7,4)</f>
        <v>Apr 2024</v>
      </c>
      <c r="B14" s="11">
        <v>107135381.8705</v>
      </c>
      <c r="C14" s="11" t="s">
        <v>413</v>
      </c>
      <c r="D14" s="11">
        <v>107135381.8705</v>
      </c>
      <c r="E14" s="11">
        <v>1761151.2549000001</v>
      </c>
      <c r="F14" s="11">
        <v>202410621.16</v>
      </c>
      <c r="G14" s="11">
        <v>311307154.28539997</v>
      </c>
    </row>
    <row r="15" spans="1:7" ht="12" customHeight="1" x14ac:dyDescent="0.2">
      <c r="A15" s="2" t="str">
        <f>"May "&amp;RIGHT(A7,4)</f>
        <v>May 2024</v>
      </c>
      <c r="B15" s="11">
        <v>66080032.583800003</v>
      </c>
      <c r="C15" s="11" t="s">
        <v>413</v>
      </c>
      <c r="D15" s="11">
        <v>66080032.583800003</v>
      </c>
      <c r="E15" s="11">
        <v>1575491.2572999999</v>
      </c>
      <c r="F15" s="11">
        <v>181387408.72999999</v>
      </c>
      <c r="G15" s="11">
        <v>249042932.5711</v>
      </c>
    </row>
    <row r="16" spans="1:7" ht="12" customHeight="1" x14ac:dyDescent="0.2">
      <c r="A16" s="2" t="str">
        <f>"Jun "&amp;RIGHT(A7,4)</f>
        <v>Jun 2024</v>
      </c>
      <c r="B16" s="11">
        <v>121979941.171</v>
      </c>
      <c r="C16" s="11" t="s">
        <v>413</v>
      </c>
      <c r="D16" s="11">
        <v>121979941.171</v>
      </c>
      <c r="E16" s="11">
        <v>723723.47479999997</v>
      </c>
      <c r="F16" s="11">
        <v>179073920.41999999</v>
      </c>
      <c r="G16" s="11">
        <v>301777585.06580001</v>
      </c>
    </row>
    <row r="17" spans="1:7" ht="12" customHeight="1" x14ac:dyDescent="0.2">
      <c r="A17" s="2" t="str">
        <f>"Jul "&amp;RIGHT(A7,4)</f>
        <v>Jul 2024</v>
      </c>
      <c r="B17" s="11">
        <v>186947406.00819999</v>
      </c>
      <c r="C17" s="11" t="s">
        <v>413</v>
      </c>
      <c r="D17" s="11">
        <v>186947406.00819999</v>
      </c>
      <c r="E17" s="11">
        <v>466993.09499999997</v>
      </c>
      <c r="F17" s="11">
        <v>186099807.97999999</v>
      </c>
      <c r="G17" s="11">
        <v>373514207.08319998</v>
      </c>
    </row>
    <row r="18" spans="1:7" ht="12" customHeight="1" x14ac:dyDescent="0.2">
      <c r="A18" s="2" t="str">
        <f>"Aug "&amp;RIGHT(A7,4)</f>
        <v>Aug 2024</v>
      </c>
      <c r="B18" s="11">
        <v>225530040.1243</v>
      </c>
      <c r="C18" s="11" t="s">
        <v>413</v>
      </c>
      <c r="D18" s="11">
        <v>225530040.1243</v>
      </c>
      <c r="E18" s="11">
        <v>1181760.99</v>
      </c>
      <c r="F18" s="11">
        <v>215744268.61000001</v>
      </c>
      <c r="G18" s="11">
        <v>442456069.72430003</v>
      </c>
    </row>
    <row r="19" spans="1:7" ht="12" customHeight="1" x14ac:dyDescent="0.2">
      <c r="A19" s="2" t="str">
        <f>"Sep "&amp;RIGHT(A7,4)</f>
        <v>Sep 2024</v>
      </c>
      <c r="B19" s="11">
        <v>257988601.61930001</v>
      </c>
      <c r="C19" s="11" t="s">
        <v>413</v>
      </c>
      <c r="D19" s="11">
        <v>257988601.61930001</v>
      </c>
      <c r="E19" s="11">
        <v>73928.762400000007</v>
      </c>
      <c r="F19" s="11">
        <v>165544880.43000001</v>
      </c>
      <c r="G19" s="11">
        <v>423607410.81169999</v>
      </c>
    </row>
    <row r="20" spans="1:7" ht="12" customHeight="1" x14ac:dyDescent="0.2">
      <c r="A20" s="12" t="s">
        <v>55</v>
      </c>
      <c r="B20" s="13">
        <v>2118045771.4605</v>
      </c>
      <c r="C20" s="13" t="s">
        <v>413</v>
      </c>
      <c r="D20" s="13">
        <v>2118045771.4605</v>
      </c>
      <c r="E20" s="13">
        <v>9220493.4100000001</v>
      </c>
      <c r="F20" s="13">
        <v>2279158826.1799998</v>
      </c>
      <c r="G20" s="13">
        <v>4406425091.0504999</v>
      </c>
    </row>
    <row r="21" spans="1:7" ht="12" customHeight="1" x14ac:dyDescent="0.2">
      <c r="A21" s="14" t="s">
        <v>415</v>
      </c>
      <c r="B21" s="15">
        <v>1447579723.7086999</v>
      </c>
      <c r="C21" s="15" t="s">
        <v>413</v>
      </c>
      <c r="D21" s="15">
        <v>1447579723.7086999</v>
      </c>
      <c r="E21" s="15">
        <v>7497810.5625999998</v>
      </c>
      <c r="F21" s="15">
        <v>1711769869.1600001</v>
      </c>
      <c r="G21" s="15">
        <v>3166847403.4313002</v>
      </c>
    </row>
    <row r="22" spans="1:7" ht="12" customHeight="1" x14ac:dyDescent="0.2">
      <c r="A22" s="3" t="str">
        <f>"FY "&amp;RIGHT(A7,4)+1</f>
        <v>FY 2025</v>
      </c>
    </row>
    <row r="23" spans="1:7" ht="12" customHeight="1" x14ac:dyDescent="0.2">
      <c r="A23" s="2" t="str">
        <f>"Oct "&amp;RIGHT(A7,4)</f>
        <v>Oct 2024</v>
      </c>
      <c r="B23" s="11">
        <v>258816248.1735</v>
      </c>
      <c r="C23" s="11" t="s">
        <v>413</v>
      </c>
      <c r="D23" s="11">
        <v>258816248.1735</v>
      </c>
      <c r="E23" s="11">
        <v>113115.56</v>
      </c>
      <c r="F23" s="11">
        <v>198119951.91999999</v>
      </c>
      <c r="G23" s="11">
        <v>457049315.65350002</v>
      </c>
    </row>
    <row r="24" spans="1:7" ht="12" customHeight="1" x14ac:dyDescent="0.2">
      <c r="A24" s="2" t="str">
        <f>"Nov "&amp;RIGHT(A7,4)</f>
        <v>Nov 2024</v>
      </c>
      <c r="B24" s="11">
        <v>197772210.10049999</v>
      </c>
      <c r="C24" s="11" t="s">
        <v>413</v>
      </c>
      <c r="D24" s="11">
        <v>197772210.10049999</v>
      </c>
      <c r="E24" s="11">
        <v>239318.20490000001</v>
      </c>
      <c r="F24" s="11">
        <v>175741344.49000001</v>
      </c>
      <c r="G24" s="11">
        <v>373752872.79540002</v>
      </c>
    </row>
    <row r="25" spans="1:7" ht="12" customHeight="1" x14ac:dyDescent="0.2">
      <c r="A25" s="2" t="str">
        <f>"Dec "&amp;RIGHT(A7,4)</f>
        <v>Dec 2024</v>
      </c>
      <c r="B25" s="11">
        <v>196248737.84310001</v>
      </c>
      <c r="C25" s="11" t="s">
        <v>413</v>
      </c>
      <c r="D25" s="11">
        <v>196248737.84310001</v>
      </c>
      <c r="E25" s="11">
        <v>98082.032300000006</v>
      </c>
      <c r="F25" s="11">
        <v>163044351.71000001</v>
      </c>
      <c r="G25" s="11">
        <v>359391171.58539999</v>
      </c>
    </row>
    <row r="26" spans="1:7" ht="12" customHeight="1" x14ac:dyDescent="0.2">
      <c r="A26" s="2" t="str">
        <f>"Jan "&amp;RIGHT(A7,4)+1</f>
        <v>Jan 2025</v>
      </c>
      <c r="B26" s="11">
        <v>199381826.24599999</v>
      </c>
      <c r="C26" s="11" t="s">
        <v>413</v>
      </c>
      <c r="D26" s="11">
        <v>199381826.24599999</v>
      </c>
      <c r="E26" s="11">
        <v>45549.15</v>
      </c>
      <c r="F26" s="11">
        <v>128394868.83</v>
      </c>
      <c r="G26" s="11">
        <v>327822244.22600001</v>
      </c>
    </row>
    <row r="27" spans="1:7" ht="12" customHeight="1" x14ac:dyDescent="0.2">
      <c r="A27" s="2" t="str">
        <f>"Feb "&amp;RIGHT(A7,4)+1</f>
        <v>Feb 2025</v>
      </c>
      <c r="B27" s="11">
        <v>168154639.9605</v>
      </c>
      <c r="C27" s="11" t="s">
        <v>413</v>
      </c>
      <c r="D27" s="11">
        <v>168154639.9605</v>
      </c>
      <c r="E27" s="11">
        <v>728.30499999999995</v>
      </c>
      <c r="F27" s="11">
        <v>96539729.920000002</v>
      </c>
      <c r="G27" s="11">
        <v>264695098.1855</v>
      </c>
    </row>
    <row r="28" spans="1:7" ht="12" customHeight="1" x14ac:dyDescent="0.2">
      <c r="A28" s="2" t="str">
        <f>"Mar "&amp;RIGHT(A7,4)+1</f>
        <v>Mar 2025</v>
      </c>
      <c r="B28" s="11">
        <v>198057966.12900001</v>
      </c>
      <c r="C28" s="11" t="s">
        <v>413</v>
      </c>
      <c r="D28" s="11">
        <v>198057966.12900001</v>
      </c>
      <c r="E28" s="11">
        <v>854.75</v>
      </c>
      <c r="F28" s="11">
        <v>95781082.329999998</v>
      </c>
      <c r="G28" s="11">
        <v>293839903.20899999</v>
      </c>
    </row>
    <row r="29" spans="1:7" ht="12" customHeight="1" x14ac:dyDescent="0.2">
      <c r="A29" s="2" t="str">
        <f>"Apr "&amp;RIGHT(A7,4)+1</f>
        <v>Apr 2025</v>
      </c>
      <c r="B29" s="11">
        <v>116842233.6725</v>
      </c>
      <c r="C29" s="11" t="s">
        <v>413</v>
      </c>
      <c r="D29" s="11">
        <v>116842233.6725</v>
      </c>
      <c r="E29" s="11">
        <v>25298.720000000001</v>
      </c>
      <c r="F29" s="11">
        <v>95424167.959999993</v>
      </c>
      <c r="G29" s="11">
        <v>212291700.35249999</v>
      </c>
    </row>
    <row r="30" spans="1:7" ht="12" customHeight="1" x14ac:dyDescent="0.2">
      <c r="A30" s="2" t="str">
        <f>"May "&amp;RIGHT(A7,4)+1</f>
        <v>May 2025</v>
      </c>
      <c r="B30" s="11">
        <v>85265083.798999995</v>
      </c>
      <c r="C30" s="11" t="s">
        <v>413</v>
      </c>
      <c r="D30" s="11">
        <v>85265083.798999995</v>
      </c>
      <c r="E30" s="11">
        <v>595.04499999999996</v>
      </c>
      <c r="F30" s="11">
        <v>109416084.25</v>
      </c>
      <c r="G30" s="11">
        <v>194681763.09400001</v>
      </c>
    </row>
    <row r="31" spans="1:7" ht="12" customHeight="1" x14ac:dyDescent="0.2">
      <c r="A31" s="2" t="str">
        <f>"Jun "&amp;RIGHT(A7,4)+1</f>
        <v>Jun 2025</v>
      </c>
      <c r="B31" s="11">
        <v>114443014.3097</v>
      </c>
      <c r="C31" s="11" t="s">
        <v>413</v>
      </c>
      <c r="D31" s="11">
        <v>114443014.3097</v>
      </c>
      <c r="E31" s="11">
        <v>582.505</v>
      </c>
      <c r="F31" s="11">
        <v>125313162.36</v>
      </c>
      <c r="G31" s="11">
        <v>239756759.17469999</v>
      </c>
    </row>
    <row r="32" spans="1:7" ht="12" customHeight="1" x14ac:dyDescent="0.2">
      <c r="A32" s="2" t="str">
        <f>"Jul "&amp;RIGHT(A7,4)+1</f>
        <v>Jul 2025</v>
      </c>
      <c r="B32" s="11" t="s">
        <v>413</v>
      </c>
      <c r="C32" s="11" t="s">
        <v>413</v>
      </c>
      <c r="D32" s="11" t="s">
        <v>413</v>
      </c>
      <c r="E32" s="11" t="s">
        <v>413</v>
      </c>
      <c r="F32" s="11" t="s">
        <v>413</v>
      </c>
      <c r="G32" s="11" t="s">
        <v>413</v>
      </c>
    </row>
    <row r="33" spans="1:7" ht="12" customHeight="1" x14ac:dyDescent="0.2">
      <c r="A33" s="2" t="str">
        <f>"Aug "&amp;RIGHT(A7,4)+1</f>
        <v>Aug 2025</v>
      </c>
      <c r="B33" s="11" t="s">
        <v>413</v>
      </c>
      <c r="C33" s="11" t="s">
        <v>413</v>
      </c>
      <c r="D33" s="11" t="s">
        <v>413</v>
      </c>
      <c r="E33" s="11" t="s">
        <v>413</v>
      </c>
      <c r="F33" s="11" t="s">
        <v>413</v>
      </c>
      <c r="G33" s="11" t="s">
        <v>413</v>
      </c>
    </row>
    <row r="34" spans="1:7" ht="12" customHeight="1" x14ac:dyDescent="0.2">
      <c r="A34" s="2" t="str">
        <f>"Sep "&amp;RIGHT(A7,4)+1</f>
        <v>Sep 2025</v>
      </c>
      <c r="B34" s="11" t="s">
        <v>413</v>
      </c>
      <c r="C34" s="11" t="s">
        <v>413</v>
      </c>
      <c r="D34" s="11" t="s">
        <v>413</v>
      </c>
      <c r="E34" s="11" t="s">
        <v>413</v>
      </c>
      <c r="F34" s="11" t="s">
        <v>413</v>
      </c>
      <c r="G34" s="11" t="s">
        <v>413</v>
      </c>
    </row>
    <row r="35" spans="1:7" ht="12" customHeight="1" x14ac:dyDescent="0.2">
      <c r="A35" s="12" t="s">
        <v>55</v>
      </c>
      <c r="B35" s="13">
        <v>1534981960.2337999</v>
      </c>
      <c r="C35" s="13" t="s">
        <v>413</v>
      </c>
      <c r="D35" s="13">
        <v>1534981960.2337999</v>
      </c>
      <c r="E35" s="13">
        <v>524124.27220000001</v>
      </c>
      <c r="F35" s="13">
        <v>1187774743.77</v>
      </c>
      <c r="G35" s="13">
        <v>2723280828.276</v>
      </c>
    </row>
    <row r="36" spans="1:7" ht="12" customHeight="1" x14ac:dyDescent="0.2">
      <c r="A36" s="14" t="str">
        <f>"Total "&amp;MID(A21,7,LEN(A21)-13)&amp;" Months"</f>
        <v>Total 9 Months</v>
      </c>
      <c r="B36" s="15">
        <v>1534981960.2337999</v>
      </c>
      <c r="C36" s="15" t="s">
        <v>413</v>
      </c>
      <c r="D36" s="15">
        <v>1534981960.2337999</v>
      </c>
      <c r="E36" s="15">
        <v>524124.27220000001</v>
      </c>
      <c r="F36" s="15">
        <v>1187774743.77</v>
      </c>
      <c r="G36" s="15">
        <v>2723280828.276</v>
      </c>
    </row>
    <row r="37" spans="1:7" ht="12" customHeight="1" x14ac:dyDescent="0.2">
      <c r="A37" s="83"/>
      <c r="B37" s="83"/>
      <c r="C37" s="83"/>
      <c r="D37" s="83"/>
      <c r="E37" s="83"/>
      <c r="F37" s="83"/>
      <c r="G37" s="83"/>
    </row>
    <row r="38" spans="1:7" ht="69.95" customHeight="1" x14ac:dyDescent="0.2">
      <c r="A38" s="85" t="s">
        <v>386</v>
      </c>
      <c r="B38" s="85"/>
      <c r="C38" s="85"/>
      <c r="D38" s="85"/>
      <c r="E38" s="85"/>
      <c r="F38" s="85"/>
      <c r="G38" s="85"/>
    </row>
  </sheetData>
  <mergeCells count="14">
    <mergeCell ref="A1:F1"/>
    <mergeCell ref="A2:F2"/>
    <mergeCell ref="A3:A5"/>
    <mergeCell ref="B3:D3"/>
    <mergeCell ref="E3:F3"/>
    <mergeCell ref="E4:E5"/>
    <mergeCell ref="F4:F5"/>
    <mergeCell ref="A38:G38"/>
    <mergeCell ref="G3:G5"/>
    <mergeCell ref="B4:B5"/>
    <mergeCell ref="C4:C5"/>
    <mergeCell ref="D4:D5"/>
    <mergeCell ref="B6:G6"/>
    <mergeCell ref="A37:G37"/>
  </mergeCells>
  <phoneticPr fontId="0" type="noConversion"/>
  <pageMargins left="0.75" right="0.5" top="0.75" bottom="0.5" header="0.5" footer="0.25"/>
  <pageSetup orientation="landscape"/>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2">
    <pageSetUpPr fitToPage="1"/>
  </sheetPr>
  <dimension ref="A1:H37"/>
  <sheetViews>
    <sheetView showGridLines="0" workbookViewId="0">
      <selection sqref="A1:G1"/>
    </sheetView>
  </sheetViews>
  <sheetFormatPr defaultRowHeight="12.75" x14ac:dyDescent="0.2"/>
  <cols>
    <col min="1" max="1" width="12.140625" customWidth="1"/>
    <col min="2" max="2" width="12.28515625" customWidth="1"/>
    <col min="3" max="8" width="11.42578125" customWidth="1"/>
  </cols>
  <sheetData>
    <row r="1" spans="1:8" ht="12" customHeight="1" x14ac:dyDescent="0.2">
      <c r="A1" s="90" t="s">
        <v>432</v>
      </c>
      <c r="B1" s="90"/>
      <c r="C1" s="90"/>
      <c r="D1" s="90"/>
      <c r="E1" s="90"/>
      <c r="F1" s="90"/>
      <c r="G1" s="90"/>
      <c r="H1" s="134">
        <v>45912</v>
      </c>
    </row>
    <row r="2" spans="1:8" ht="12" customHeight="1" x14ac:dyDescent="0.2">
      <c r="A2" s="92" t="s">
        <v>250</v>
      </c>
      <c r="B2" s="92"/>
      <c r="C2" s="92"/>
      <c r="D2" s="92"/>
      <c r="E2" s="92"/>
      <c r="F2" s="92"/>
      <c r="G2" s="92"/>
      <c r="H2" s="1"/>
    </row>
    <row r="3" spans="1:8" ht="24" customHeight="1" x14ac:dyDescent="0.2">
      <c r="A3" s="94" t="s">
        <v>50</v>
      </c>
      <c r="B3" s="86" t="s">
        <v>320</v>
      </c>
      <c r="C3" s="86" t="s">
        <v>259</v>
      </c>
      <c r="D3" s="89" t="s">
        <v>53</v>
      </c>
      <c r="E3" s="87"/>
      <c r="F3" s="89" t="s">
        <v>185</v>
      </c>
      <c r="G3" s="89"/>
      <c r="H3" s="89"/>
    </row>
    <row r="4" spans="1:8" ht="24" customHeight="1" x14ac:dyDescent="0.2">
      <c r="A4" s="95"/>
      <c r="B4" s="87"/>
      <c r="C4" s="87"/>
      <c r="D4" s="10" t="s">
        <v>251</v>
      </c>
      <c r="E4" s="10" t="s">
        <v>338</v>
      </c>
      <c r="F4" s="10" t="s">
        <v>370</v>
      </c>
      <c r="G4" s="10" t="s">
        <v>252</v>
      </c>
      <c r="H4" s="9" t="s">
        <v>55</v>
      </c>
    </row>
    <row r="5" spans="1:8" ht="12" customHeight="1" x14ac:dyDescent="0.2">
      <c r="A5" s="1"/>
      <c r="B5" s="83" t="str">
        <f>REPT("-",78)&amp;" Dollars "&amp;REPT("-",78)</f>
        <v>------------------------------------------------------------------------------ Dollars ------------------------------------------------------------------------------</v>
      </c>
      <c r="C5" s="83"/>
      <c r="D5" s="83"/>
      <c r="E5" s="83"/>
      <c r="F5" s="83"/>
      <c r="G5" s="83"/>
      <c r="H5" s="83"/>
    </row>
    <row r="6" spans="1:8" ht="12" customHeight="1" x14ac:dyDescent="0.2">
      <c r="A6" s="3" t="s">
        <v>414</v>
      </c>
    </row>
    <row r="7" spans="1:8" ht="12" customHeight="1" x14ac:dyDescent="0.2">
      <c r="A7" s="2" t="str">
        <f>"Oct "&amp;RIGHT(A6,4)-1</f>
        <v>Oct 2023</v>
      </c>
      <c r="B7" s="11">
        <v>7876591858</v>
      </c>
      <c r="C7" s="11">
        <v>246850166</v>
      </c>
      <c r="D7" s="11">
        <v>1097042934</v>
      </c>
      <c r="E7" s="11">
        <v>26249317.394699998</v>
      </c>
      <c r="F7" s="11">
        <v>8598293.2383999992</v>
      </c>
      <c r="G7" s="11" t="s">
        <v>413</v>
      </c>
      <c r="H7" s="11">
        <v>8598293.2383999992</v>
      </c>
    </row>
    <row r="8" spans="1:8" ht="12" customHeight="1" x14ac:dyDescent="0.2">
      <c r="A8" s="2" t="str">
        <f>"Nov "&amp;RIGHT(A6,4)-1</f>
        <v>Nov 2023</v>
      </c>
      <c r="B8" s="11">
        <v>7850253754</v>
      </c>
      <c r="C8" s="11">
        <v>246850166</v>
      </c>
      <c r="D8" s="11">
        <v>470579486</v>
      </c>
      <c r="E8" s="11">
        <v>26489110.8695</v>
      </c>
      <c r="F8" s="11">
        <v>10332718.3126</v>
      </c>
      <c r="G8" s="11">
        <v>39313.31</v>
      </c>
      <c r="H8" s="11">
        <v>10372031.6226</v>
      </c>
    </row>
    <row r="9" spans="1:8" ht="12" customHeight="1" x14ac:dyDescent="0.2">
      <c r="A9" s="2" t="str">
        <f>"Dec "&amp;RIGHT(A6,4)-1</f>
        <v>Dec 2023</v>
      </c>
      <c r="B9" s="11">
        <v>9273649699</v>
      </c>
      <c r="C9" s="11">
        <v>258370807</v>
      </c>
      <c r="D9" s="11">
        <v>607907162</v>
      </c>
      <c r="E9" s="11">
        <v>25919053.5121</v>
      </c>
      <c r="F9" s="11">
        <v>16559928.0056</v>
      </c>
      <c r="G9" s="11" t="s">
        <v>413</v>
      </c>
      <c r="H9" s="11">
        <v>16559928.0056</v>
      </c>
    </row>
    <row r="10" spans="1:8" ht="12" customHeight="1" x14ac:dyDescent="0.2">
      <c r="A10" s="2" t="str">
        <f>"Jan "&amp;RIGHT(A6,4)</f>
        <v>Jan 2024</v>
      </c>
      <c r="B10" s="11">
        <v>7780797297</v>
      </c>
      <c r="C10" s="11">
        <v>246850166</v>
      </c>
      <c r="D10" s="11">
        <v>584540258</v>
      </c>
      <c r="E10" s="11">
        <v>26109410.269200001</v>
      </c>
      <c r="F10" s="11">
        <v>8802113.3071999997</v>
      </c>
      <c r="G10" s="11" t="s">
        <v>413</v>
      </c>
      <c r="H10" s="11">
        <v>8802113.3071999997</v>
      </c>
    </row>
    <row r="11" spans="1:8" ht="12" customHeight="1" x14ac:dyDescent="0.2">
      <c r="A11" s="2" t="str">
        <f>"Feb "&amp;RIGHT(A6,4)</f>
        <v>Feb 2024</v>
      </c>
      <c r="B11" s="11">
        <v>7597221692</v>
      </c>
      <c r="C11" s="11">
        <v>246850166</v>
      </c>
      <c r="D11" s="11">
        <v>522134097</v>
      </c>
      <c r="E11" s="11">
        <v>25724237.5436</v>
      </c>
      <c r="F11" s="11">
        <v>8479973.3643999994</v>
      </c>
      <c r="G11" s="11" t="s">
        <v>413</v>
      </c>
      <c r="H11" s="11">
        <v>8479973.3643999994</v>
      </c>
    </row>
    <row r="12" spans="1:8" ht="12" customHeight="1" x14ac:dyDescent="0.2">
      <c r="A12" s="2" t="str">
        <f>"Mar "&amp;RIGHT(A6,4)</f>
        <v>Mar 2024</v>
      </c>
      <c r="B12" s="11">
        <v>9124426253</v>
      </c>
      <c r="C12" s="11">
        <v>256562627</v>
      </c>
      <c r="D12" s="11">
        <v>558058745</v>
      </c>
      <c r="E12" s="11">
        <v>27941887.861099999</v>
      </c>
      <c r="F12" s="11">
        <v>17821524.150600001</v>
      </c>
      <c r="G12" s="11" t="s">
        <v>413</v>
      </c>
      <c r="H12" s="11">
        <v>17821524.150600001</v>
      </c>
    </row>
    <row r="13" spans="1:8" ht="12" customHeight="1" x14ac:dyDescent="0.2">
      <c r="A13" s="2" t="str">
        <f>"Apr "&amp;RIGHT(A6,4)</f>
        <v>Apr 2024</v>
      </c>
      <c r="B13" s="11">
        <v>7494095304</v>
      </c>
      <c r="C13" s="11">
        <v>246850166</v>
      </c>
      <c r="D13" s="11">
        <v>548787112</v>
      </c>
      <c r="E13" s="11">
        <v>27387384.980700001</v>
      </c>
      <c r="F13" s="11">
        <v>8702057.0197000001</v>
      </c>
      <c r="G13" s="11" t="s">
        <v>413</v>
      </c>
      <c r="H13" s="11">
        <v>8702057.0197000001</v>
      </c>
    </row>
    <row r="14" spans="1:8" ht="12" customHeight="1" x14ac:dyDescent="0.2">
      <c r="A14" s="2" t="str">
        <f>"May "&amp;RIGHT(A6,4)</f>
        <v>May 2024</v>
      </c>
      <c r="B14" s="11">
        <v>7751341893</v>
      </c>
      <c r="C14" s="11">
        <v>246850166</v>
      </c>
      <c r="D14" s="11">
        <v>537480028</v>
      </c>
      <c r="E14" s="11">
        <v>26111589.418699998</v>
      </c>
      <c r="F14" s="11">
        <v>8268087.2324000001</v>
      </c>
      <c r="G14" s="11">
        <v>36712.19</v>
      </c>
      <c r="H14" s="11">
        <v>8304799.4223999996</v>
      </c>
    </row>
    <row r="15" spans="1:8" ht="12" customHeight="1" x14ac:dyDescent="0.2">
      <c r="A15" s="2" t="str">
        <f>"Jun "&amp;RIGHT(A6,4)</f>
        <v>Jun 2024</v>
      </c>
      <c r="B15" s="11">
        <v>9268972024</v>
      </c>
      <c r="C15" s="11">
        <v>255721329</v>
      </c>
      <c r="D15" s="11">
        <v>526168913</v>
      </c>
      <c r="E15" s="11">
        <v>25665703.908599999</v>
      </c>
      <c r="F15" s="11">
        <v>22107749.987199999</v>
      </c>
      <c r="G15" s="11" t="s">
        <v>413</v>
      </c>
      <c r="H15" s="11">
        <v>22107749.987199999</v>
      </c>
    </row>
    <row r="16" spans="1:8" ht="12" customHeight="1" x14ac:dyDescent="0.2">
      <c r="A16" s="2" t="str">
        <f>"Jul "&amp;RIGHT(A6,4)</f>
        <v>Jul 2024</v>
      </c>
      <c r="B16" s="11">
        <v>8066968284</v>
      </c>
      <c r="C16" s="11">
        <v>246850166</v>
      </c>
      <c r="D16" s="11">
        <v>570462866</v>
      </c>
      <c r="E16" s="11">
        <v>24636852.790100001</v>
      </c>
      <c r="F16" s="11">
        <v>9556337.9831000008</v>
      </c>
      <c r="G16" s="11">
        <v>967104.15</v>
      </c>
      <c r="H16" s="11">
        <v>10523442.133099999</v>
      </c>
    </row>
    <row r="17" spans="1:8" ht="12" customHeight="1" x14ac:dyDescent="0.2">
      <c r="A17" s="2" t="str">
        <f>"Aug "&amp;RIGHT(A6,4)</f>
        <v>Aug 2024</v>
      </c>
      <c r="B17" s="11">
        <v>8125920305</v>
      </c>
      <c r="C17" s="11">
        <v>246850166</v>
      </c>
      <c r="D17" s="11">
        <v>550160335</v>
      </c>
      <c r="E17" s="11">
        <v>25703229.760499999</v>
      </c>
      <c r="F17" s="11">
        <v>9335696.7437999994</v>
      </c>
      <c r="G17" s="11">
        <v>656460.80000000005</v>
      </c>
      <c r="H17" s="11">
        <v>9992157.5438000001</v>
      </c>
    </row>
    <row r="18" spans="1:8" ht="12" customHeight="1" x14ac:dyDescent="0.2">
      <c r="A18" s="2" t="str">
        <f>"Sep "&amp;RIGHT(A6,4)</f>
        <v>Sep 2024</v>
      </c>
      <c r="B18" s="11">
        <v>10073988833</v>
      </c>
      <c r="C18" s="11">
        <v>261866639</v>
      </c>
      <c r="D18" s="11">
        <v>727086568</v>
      </c>
      <c r="E18" s="11">
        <v>97144526.979300007</v>
      </c>
      <c r="F18" s="11">
        <v>58057697.425700001</v>
      </c>
      <c r="G18" s="11">
        <v>549373.81999999995</v>
      </c>
      <c r="H18" s="11">
        <v>58607071.245700002</v>
      </c>
    </row>
    <row r="19" spans="1:8" ht="12" customHeight="1" x14ac:dyDescent="0.2">
      <c r="A19" s="12" t="s">
        <v>55</v>
      </c>
      <c r="B19" s="13">
        <v>100284227196</v>
      </c>
      <c r="C19" s="13">
        <v>3007322730</v>
      </c>
      <c r="D19" s="13">
        <v>7300408504</v>
      </c>
      <c r="E19" s="13">
        <v>385082305.2881</v>
      </c>
      <c r="F19" s="13">
        <v>186622176.77070001</v>
      </c>
      <c r="G19" s="13">
        <v>2248964.27</v>
      </c>
      <c r="H19" s="13">
        <v>188871141.04069999</v>
      </c>
    </row>
    <row r="20" spans="1:8" ht="12" customHeight="1" x14ac:dyDescent="0.2">
      <c r="A20" s="14" t="s">
        <v>415</v>
      </c>
      <c r="B20" s="15">
        <v>74017349774</v>
      </c>
      <c r="C20" s="15">
        <v>2251755759</v>
      </c>
      <c r="D20" s="15">
        <v>5452698735</v>
      </c>
      <c r="E20" s="15">
        <v>237597695.75819999</v>
      </c>
      <c r="F20" s="15">
        <v>109672444.6181</v>
      </c>
      <c r="G20" s="15">
        <v>76025.5</v>
      </c>
      <c r="H20" s="15">
        <v>109748470.1181</v>
      </c>
    </row>
    <row r="21" spans="1:8" ht="12" customHeight="1" x14ac:dyDescent="0.2">
      <c r="A21" s="3" t="str">
        <f>"FY "&amp;RIGHT(A6,4)+1</f>
        <v>FY 2025</v>
      </c>
    </row>
    <row r="22" spans="1:8" ht="12" customHeight="1" x14ac:dyDescent="0.2">
      <c r="A22" s="2" t="str">
        <f>"Oct "&amp;RIGHT(A6,4)</f>
        <v>Oct 2024</v>
      </c>
      <c r="B22" s="11">
        <v>8503384262</v>
      </c>
      <c r="C22" s="11" t="s">
        <v>413</v>
      </c>
      <c r="D22" s="11">
        <v>1205631126</v>
      </c>
      <c r="E22" s="11">
        <v>23640029.861499999</v>
      </c>
      <c r="F22" s="11">
        <v>7840552.2419999996</v>
      </c>
      <c r="G22" s="11">
        <v>112322.34</v>
      </c>
      <c r="H22" s="11">
        <v>7952874.5820000004</v>
      </c>
    </row>
    <row r="23" spans="1:8" ht="12" customHeight="1" x14ac:dyDescent="0.2">
      <c r="A23" s="2" t="str">
        <f>"Nov "&amp;RIGHT(A6,4)</f>
        <v>Nov 2024</v>
      </c>
      <c r="B23" s="11">
        <v>8358432741</v>
      </c>
      <c r="C23" s="11" t="s">
        <v>413</v>
      </c>
      <c r="D23" s="11">
        <v>602469230</v>
      </c>
      <c r="E23" s="11">
        <v>23617313.781399999</v>
      </c>
      <c r="F23" s="11">
        <v>7817464.7039999999</v>
      </c>
      <c r="G23" s="11">
        <v>157733.42000000001</v>
      </c>
      <c r="H23" s="11">
        <v>7975198.1239999998</v>
      </c>
    </row>
    <row r="24" spans="1:8" ht="12" customHeight="1" x14ac:dyDescent="0.2">
      <c r="A24" s="2" t="str">
        <f>"Dec "&amp;RIGHT(A6,4)</f>
        <v>Dec 2024</v>
      </c>
      <c r="B24" s="11">
        <v>9616303753</v>
      </c>
      <c r="C24" s="11">
        <v>10254443</v>
      </c>
      <c r="D24" s="11">
        <v>589087665</v>
      </c>
      <c r="E24" s="11">
        <v>45209717.051700003</v>
      </c>
      <c r="F24" s="11">
        <v>14195527.176999999</v>
      </c>
      <c r="G24" s="11">
        <v>77135.5</v>
      </c>
      <c r="H24" s="11">
        <v>14272662.676999999</v>
      </c>
    </row>
    <row r="25" spans="1:8" ht="12" customHeight="1" x14ac:dyDescent="0.2">
      <c r="A25" s="2" t="str">
        <f>"Jan "&amp;RIGHT(A6,4)+1</f>
        <v>Jan 2025</v>
      </c>
      <c r="B25" s="11">
        <v>7969453852</v>
      </c>
      <c r="C25" s="11" t="s">
        <v>413</v>
      </c>
      <c r="D25" s="11">
        <v>594036389.66670001</v>
      </c>
      <c r="E25" s="11">
        <v>23061701.972899999</v>
      </c>
      <c r="F25" s="11">
        <v>8319278.6431</v>
      </c>
      <c r="G25" s="11">
        <v>44887.12</v>
      </c>
      <c r="H25" s="11">
        <v>8364165.7631000001</v>
      </c>
    </row>
    <row r="26" spans="1:8" ht="12" customHeight="1" x14ac:dyDescent="0.2">
      <c r="A26" s="2" t="str">
        <f>"Feb "&amp;RIGHT(A6,4)+1</f>
        <v>Feb 2025</v>
      </c>
      <c r="B26" s="11">
        <v>7930767053</v>
      </c>
      <c r="C26" s="11" t="s">
        <v>413</v>
      </c>
      <c r="D26" s="11">
        <v>567098022.33329999</v>
      </c>
      <c r="E26" s="11">
        <v>23199240.335299999</v>
      </c>
      <c r="F26" s="11">
        <v>7766512.5102000004</v>
      </c>
      <c r="G26" s="11" t="s">
        <v>413</v>
      </c>
      <c r="H26" s="11">
        <v>7766512.5102000004</v>
      </c>
    </row>
    <row r="27" spans="1:8" ht="12" customHeight="1" x14ac:dyDescent="0.2">
      <c r="A27" s="2" t="str">
        <f>"Mar "&amp;RIGHT(A6,4)+1</f>
        <v>Mar 2025</v>
      </c>
      <c r="B27" s="11">
        <v>9352392616</v>
      </c>
      <c r="C27" s="11">
        <v>5925816</v>
      </c>
      <c r="D27" s="11">
        <v>575589344</v>
      </c>
      <c r="E27" s="11">
        <v>46027123.6567</v>
      </c>
      <c r="F27" s="11">
        <v>18957448.635600001</v>
      </c>
      <c r="G27" s="11" t="s">
        <v>413</v>
      </c>
      <c r="H27" s="11">
        <v>18957448.635600001</v>
      </c>
    </row>
    <row r="28" spans="1:8" ht="12" customHeight="1" x14ac:dyDescent="0.2">
      <c r="A28" s="2" t="str">
        <f>"Apr "&amp;RIGHT(A6,4)+1</f>
        <v>Apr 2025</v>
      </c>
      <c r="B28" s="11">
        <v>7920823407</v>
      </c>
      <c r="C28" s="11" t="s">
        <v>413</v>
      </c>
      <c r="D28" s="11">
        <v>604892511</v>
      </c>
      <c r="E28" s="11">
        <v>23601040.007800002</v>
      </c>
      <c r="F28" s="11">
        <v>8370253.8147</v>
      </c>
      <c r="G28" s="11">
        <v>129257.7</v>
      </c>
      <c r="H28" s="11">
        <v>8499511.5146999992</v>
      </c>
    </row>
    <row r="29" spans="1:8" ht="12" customHeight="1" x14ac:dyDescent="0.2">
      <c r="A29" s="2" t="str">
        <f>"May "&amp;RIGHT(A6,4)+1</f>
        <v>May 2025</v>
      </c>
      <c r="B29" s="11">
        <v>7871003017.1524</v>
      </c>
      <c r="C29" s="11" t="s">
        <v>413</v>
      </c>
      <c r="D29" s="11">
        <v>573354893</v>
      </c>
      <c r="E29" s="11">
        <v>23713906.3882</v>
      </c>
      <c r="F29" s="11">
        <v>8532098.8658000007</v>
      </c>
      <c r="G29" s="11" t="s">
        <v>413</v>
      </c>
      <c r="H29" s="11">
        <v>8532098.8658000007</v>
      </c>
    </row>
    <row r="30" spans="1:8" ht="12" customHeight="1" x14ac:dyDescent="0.2">
      <c r="A30" s="2" t="str">
        <f>"Jun "&amp;RIGHT(A6,4)+1</f>
        <v>Jun 2025</v>
      </c>
      <c r="B30" s="11">
        <v>9267403252.6942997</v>
      </c>
      <c r="C30" s="11">
        <v>16376792</v>
      </c>
      <c r="D30" s="11">
        <v>607045142</v>
      </c>
      <c r="E30" s="11">
        <v>44153116.053999998</v>
      </c>
      <c r="F30" s="11">
        <v>22702335.144000001</v>
      </c>
      <c r="G30" s="11" t="s">
        <v>413</v>
      </c>
      <c r="H30" s="11">
        <v>22702335.144000001</v>
      </c>
    </row>
    <row r="31" spans="1:8" ht="12" customHeight="1" x14ac:dyDescent="0.2">
      <c r="A31" s="2" t="str">
        <f>"Jul "&amp;RIGHT(A6,4)+1</f>
        <v>Jul 2025</v>
      </c>
      <c r="B31" s="11" t="s">
        <v>413</v>
      </c>
      <c r="C31" s="11" t="s">
        <v>413</v>
      </c>
      <c r="D31" s="11" t="s">
        <v>413</v>
      </c>
      <c r="E31" s="11" t="s">
        <v>413</v>
      </c>
      <c r="F31" s="11" t="s">
        <v>413</v>
      </c>
      <c r="G31" s="11" t="s">
        <v>413</v>
      </c>
      <c r="H31" s="11" t="s">
        <v>413</v>
      </c>
    </row>
    <row r="32" spans="1:8" ht="12" customHeight="1" x14ac:dyDescent="0.2">
      <c r="A32" s="2" t="str">
        <f>"Aug "&amp;RIGHT(A6,4)+1</f>
        <v>Aug 2025</v>
      </c>
      <c r="B32" s="11" t="s">
        <v>413</v>
      </c>
      <c r="C32" s="11" t="s">
        <v>413</v>
      </c>
      <c r="D32" s="11" t="s">
        <v>413</v>
      </c>
      <c r="E32" s="11" t="s">
        <v>413</v>
      </c>
      <c r="F32" s="11" t="s">
        <v>413</v>
      </c>
      <c r="G32" s="11" t="s">
        <v>413</v>
      </c>
      <c r="H32" s="11" t="s">
        <v>413</v>
      </c>
    </row>
    <row r="33" spans="1:8" ht="12" customHeight="1" x14ac:dyDescent="0.2">
      <c r="A33" s="2" t="str">
        <f>"Sep "&amp;RIGHT(A6,4)+1</f>
        <v>Sep 2025</v>
      </c>
      <c r="B33" s="11" t="s">
        <v>413</v>
      </c>
      <c r="C33" s="11" t="s">
        <v>413</v>
      </c>
      <c r="D33" s="11" t="s">
        <v>413</v>
      </c>
      <c r="E33" s="11" t="s">
        <v>413</v>
      </c>
      <c r="F33" s="11" t="s">
        <v>413</v>
      </c>
      <c r="G33" s="11" t="s">
        <v>413</v>
      </c>
      <c r="H33" s="11" t="s">
        <v>413</v>
      </c>
    </row>
    <row r="34" spans="1:8" ht="12" customHeight="1" x14ac:dyDescent="0.2">
      <c r="A34" s="12" t="s">
        <v>55</v>
      </c>
      <c r="B34" s="13">
        <v>76789963953.846695</v>
      </c>
      <c r="C34" s="13">
        <v>32557051</v>
      </c>
      <c r="D34" s="13">
        <v>5919204323</v>
      </c>
      <c r="E34" s="13">
        <v>276223189.10949999</v>
      </c>
      <c r="F34" s="13">
        <v>104501471.73639999</v>
      </c>
      <c r="G34" s="13">
        <v>521336.08</v>
      </c>
      <c r="H34" s="13">
        <v>105022807.81640001</v>
      </c>
    </row>
    <row r="35" spans="1:8" ht="12" customHeight="1" x14ac:dyDescent="0.2">
      <c r="A35" s="14" t="str">
        <f>"Total "&amp;MID(A20,7,LEN(A20)-13)&amp;" Months"</f>
        <v>Total 9 Months</v>
      </c>
      <c r="B35" s="15">
        <v>76789963953.846695</v>
      </c>
      <c r="C35" s="15">
        <v>32557051</v>
      </c>
      <c r="D35" s="15">
        <v>5919204323</v>
      </c>
      <c r="E35" s="15">
        <v>276223189.10949999</v>
      </c>
      <c r="F35" s="15">
        <v>104501471.73639999</v>
      </c>
      <c r="G35" s="15">
        <v>521336.08</v>
      </c>
      <c r="H35" s="15">
        <v>105022807.81640001</v>
      </c>
    </row>
    <row r="36" spans="1:8" ht="12" customHeight="1" x14ac:dyDescent="0.2">
      <c r="A36" s="83"/>
      <c r="B36" s="83"/>
      <c r="C36" s="83"/>
      <c r="D36" s="83"/>
      <c r="E36" s="83"/>
      <c r="F36" s="83"/>
      <c r="G36" s="83"/>
      <c r="H36" s="83"/>
    </row>
    <row r="37" spans="1:8" ht="84" customHeight="1" x14ac:dyDescent="0.2">
      <c r="A37" s="85" t="s">
        <v>385</v>
      </c>
      <c r="B37" s="85"/>
      <c r="C37" s="85"/>
      <c r="D37" s="85"/>
      <c r="E37" s="85"/>
      <c r="F37" s="85"/>
      <c r="G37" s="85"/>
      <c r="H37" s="85"/>
    </row>
  </sheetData>
  <mergeCells count="10">
    <mergeCell ref="A37:H37"/>
    <mergeCell ref="B5:H5"/>
    <mergeCell ref="A36:H36"/>
    <mergeCell ref="A1:G1"/>
    <mergeCell ref="A2:G2"/>
    <mergeCell ref="A3:A4"/>
    <mergeCell ref="C3:C4"/>
    <mergeCell ref="D3:E3"/>
    <mergeCell ref="F3:H3"/>
    <mergeCell ref="B3:B4"/>
  </mergeCells>
  <phoneticPr fontId="0" type="noConversion"/>
  <pageMargins left="0.75" right="0.5" top="0.75" bottom="0.5" header="0.5" footer="0.25"/>
  <pageSetup orientation="landscape"/>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3">
    <pageSetUpPr fitToPage="1"/>
  </sheetPr>
  <dimension ref="A1:I37"/>
  <sheetViews>
    <sheetView showGridLines="0" workbookViewId="0">
      <selection sqref="A1:H1"/>
    </sheetView>
  </sheetViews>
  <sheetFormatPr defaultRowHeight="12.75" x14ac:dyDescent="0.2"/>
  <cols>
    <col min="1" max="1" width="12.140625" customWidth="1"/>
    <col min="2" max="9" width="11.42578125" customWidth="1"/>
  </cols>
  <sheetData>
    <row r="1" spans="1:9" ht="12" customHeight="1" x14ac:dyDescent="0.2">
      <c r="A1" s="90" t="s">
        <v>432</v>
      </c>
      <c r="B1" s="90"/>
      <c r="C1" s="90"/>
      <c r="D1" s="90"/>
      <c r="E1" s="90"/>
      <c r="F1" s="90"/>
      <c r="G1" s="90"/>
      <c r="H1" s="90"/>
      <c r="I1" s="134">
        <v>45912</v>
      </c>
    </row>
    <row r="2" spans="1:9" ht="12" customHeight="1" x14ac:dyDescent="0.2">
      <c r="A2" s="92" t="s">
        <v>253</v>
      </c>
      <c r="B2" s="92"/>
      <c r="C2" s="92"/>
      <c r="D2" s="92"/>
      <c r="E2" s="92"/>
      <c r="F2" s="92"/>
      <c r="G2" s="92"/>
      <c r="H2" s="92"/>
      <c r="I2" s="1"/>
    </row>
    <row r="3" spans="1:9" ht="24" customHeight="1" x14ac:dyDescent="0.2">
      <c r="A3" s="94" t="s">
        <v>50</v>
      </c>
      <c r="B3" s="89" t="s">
        <v>254</v>
      </c>
      <c r="C3" s="89"/>
      <c r="D3" s="89"/>
      <c r="E3" s="89"/>
      <c r="F3" s="89"/>
      <c r="G3" s="89"/>
      <c r="H3" s="87"/>
      <c r="I3" s="88" t="s">
        <v>52</v>
      </c>
    </row>
    <row r="4" spans="1:9" ht="24" customHeight="1" x14ac:dyDescent="0.2">
      <c r="A4" s="95"/>
      <c r="B4" s="10" t="s">
        <v>186</v>
      </c>
      <c r="C4" s="10" t="s">
        <v>187</v>
      </c>
      <c r="D4" s="10" t="s">
        <v>188</v>
      </c>
      <c r="E4" s="10" t="s">
        <v>171</v>
      </c>
      <c r="F4" s="10" t="s">
        <v>189</v>
      </c>
      <c r="G4" s="10" t="s">
        <v>190</v>
      </c>
      <c r="H4" s="10" t="s">
        <v>55</v>
      </c>
      <c r="I4" s="89"/>
    </row>
    <row r="5" spans="1:9" ht="12" customHeight="1" x14ac:dyDescent="0.2">
      <c r="A5" s="1"/>
      <c r="B5" s="83" t="str">
        <f>REPT("-",90)&amp;" Dollars "&amp;REPT("-",90)</f>
        <v>------------------------------------------------------------------------------------------ Dollars ------------------------------------------------------------------------------------------</v>
      </c>
      <c r="C5" s="83"/>
      <c r="D5" s="83"/>
      <c r="E5" s="83"/>
      <c r="F5" s="83"/>
      <c r="G5" s="83"/>
      <c r="H5" s="83"/>
      <c r="I5" s="83"/>
    </row>
    <row r="6" spans="1:9" ht="12" customHeight="1" x14ac:dyDescent="0.2">
      <c r="A6" s="3" t="s">
        <v>414</v>
      </c>
    </row>
    <row r="7" spans="1:9" ht="12" customHeight="1" x14ac:dyDescent="0.2">
      <c r="A7" s="2" t="str">
        <f>"Oct "&amp;RIGHT(A6,4)-1</f>
        <v>Oct 2023</v>
      </c>
      <c r="B7" s="11">
        <v>2019138997.2349999</v>
      </c>
      <c r="C7" s="11" t="s">
        <v>413</v>
      </c>
      <c r="D7" s="11">
        <v>642755019.33000004</v>
      </c>
      <c r="E7" s="11">
        <v>357047506.31999999</v>
      </c>
      <c r="F7" s="11">
        <v>109905.91</v>
      </c>
      <c r="G7" s="11" t="s">
        <v>413</v>
      </c>
      <c r="H7" s="11">
        <v>3019051428.7950001</v>
      </c>
      <c r="I7" s="11">
        <v>495474.58750000002</v>
      </c>
    </row>
    <row r="8" spans="1:9" ht="12" customHeight="1" x14ac:dyDescent="0.2">
      <c r="A8" s="2" t="str">
        <f>"Nov "&amp;RIGHT(A6,4)-1</f>
        <v>Nov 2023</v>
      </c>
      <c r="B8" s="11">
        <v>1726221672.1400001</v>
      </c>
      <c r="C8" s="11" t="s">
        <v>413</v>
      </c>
      <c r="D8" s="11">
        <v>560618116.24000001</v>
      </c>
      <c r="E8" s="11">
        <v>319802894.35000002</v>
      </c>
      <c r="F8" s="11">
        <v>249492.48000000001</v>
      </c>
      <c r="G8" s="11" t="s">
        <v>413</v>
      </c>
      <c r="H8" s="11">
        <v>2606892175.21</v>
      </c>
      <c r="I8" s="11">
        <v>427019.57750000001</v>
      </c>
    </row>
    <row r="9" spans="1:9" ht="12" customHeight="1" x14ac:dyDescent="0.2">
      <c r="A9" s="2" t="str">
        <f>"Dec "&amp;RIGHT(A6,4)-1</f>
        <v>Dec 2023</v>
      </c>
      <c r="B9" s="11">
        <v>1366172562.0799999</v>
      </c>
      <c r="C9" s="11" t="s">
        <v>413</v>
      </c>
      <c r="D9" s="11">
        <v>439851301.20999998</v>
      </c>
      <c r="E9" s="11">
        <v>355797500.5</v>
      </c>
      <c r="F9" s="11">
        <v>3075790.65</v>
      </c>
      <c r="G9" s="11">
        <v>141162987</v>
      </c>
      <c r="H9" s="11">
        <v>2306060141.4400001</v>
      </c>
      <c r="I9" s="11">
        <v>341938.86</v>
      </c>
    </row>
    <row r="10" spans="1:9" ht="12" customHeight="1" x14ac:dyDescent="0.2">
      <c r="A10" s="2" t="str">
        <f>"Jan "&amp;RIGHT(A6,4)</f>
        <v>Jan 2024</v>
      </c>
      <c r="B10" s="11">
        <v>1707306247.9649999</v>
      </c>
      <c r="C10" s="11" t="s">
        <v>413</v>
      </c>
      <c r="D10" s="11">
        <v>522264590.37</v>
      </c>
      <c r="E10" s="11">
        <v>326365193.56</v>
      </c>
      <c r="F10" s="11">
        <v>230696.36</v>
      </c>
      <c r="G10" s="11" t="s">
        <v>413</v>
      </c>
      <c r="H10" s="11">
        <v>2556166728.2550001</v>
      </c>
      <c r="I10" s="11">
        <v>420461.32</v>
      </c>
    </row>
    <row r="11" spans="1:9" ht="12" customHeight="1" x14ac:dyDescent="0.2">
      <c r="A11" s="2" t="str">
        <f>"Feb "&amp;RIGHT(A6,4)</f>
        <v>Feb 2024</v>
      </c>
      <c r="B11" s="11">
        <v>1868265714.3900001</v>
      </c>
      <c r="C11" s="11" t="s">
        <v>413</v>
      </c>
      <c r="D11" s="11">
        <v>613739296.45000005</v>
      </c>
      <c r="E11" s="11">
        <v>350418821.56999999</v>
      </c>
      <c r="F11" s="11">
        <v>118524.52</v>
      </c>
      <c r="G11" s="11" t="s">
        <v>413</v>
      </c>
      <c r="H11" s="11">
        <v>2832542356.9299998</v>
      </c>
      <c r="I11" s="11">
        <v>456418.11499999999</v>
      </c>
    </row>
    <row r="12" spans="1:9" ht="12" customHeight="1" x14ac:dyDescent="0.2">
      <c r="A12" s="2" t="str">
        <f>"Mar "&amp;RIGHT(A6,4)</f>
        <v>Mar 2024</v>
      </c>
      <c r="B12" s="11">
        <v>1645387462.45</v>
      </c>
      <c r="C12" s="11" t="s">
        <v>413</v>
      </c>
      <c r="D12" s="11">
        <v>545911530.46000004</v>
      </c>
      <c r="E12" s="11">
        <v>408971731.70999998</v>
      </c>
      <c r="F12" s="11">
        <v>3089808.63</v>
      </c>
      <c r="G12" s="11">
        <v>141988030</v>
      </c>
      <c r="H12" s="11">
        <v>2745348563.25</v>
      </c>
      <c r="I12" s="11">
        <v>391208.53</v>
      </c>
    </row>
    <row r="13" spans="1:9" ht="12" customHeight="1" x14ac:dyDescent="0.2">
      <c r="A13" s="2" t="str">
        <f>"Apr "&amp;RIGHT(A6,4)</f>
        <v>Apr 2024</v>
      </c>
      <c r="B13" s="11">
        <v>1845103220.375</v>
      </c>
      <c r="C13" s="11" t="s">
        <v>413</v>
      </c>
      <c r="D13" s="11">
        <v>623720099.33000004</v>
      </c>
      <c r="E13" s="11">
        <v>369175991.87</v>
      </c>
      <c r="F13" s="11">
        <v>144643.71</v>
      </c>
      <c r="G13" s="11" t="s">
        <v>413</v>
      </c>
      <c r="H13" s="11">
        <v>2838143955.2849998</v>
      </c>
      <c r="I13" s="11">
        <v>468687.09250000003</v>
      </c>
    </row>
    <row r="14" spans="1:9" ht="12" customHeight="1" x14ac:dyDescent="0.2">
      <c r="A14" s="2" t="str">
        <f>"May "&amp;RIGHT(A6,4)</f>
        <v>May 2024</v>
      </c>
      <c r="B14" s="11">
        <v>1738610930.3699999</v>
      </c>
      <c r="C14" s="11" t="s">
        <v>413</v>
      </c>
      <c r="D14" s="11">
        <v>613181932.48000002</v>
      </c>
      <c r="E14" s="11">
        <v>359204525.69</v>
      </c>
      <c r="F14" s="11">
        <v>7314506.9800000004</v>
      </c>
      <c r="G14" s="11" t="s">
        <v>413</v>
      </c>
      <c r="H14" s="11">
        <v>2718311895.52</v>
      </c>
      <c r="I14" s="11">
        <v>452139.86749999999</v>
      </c>
    </row>
    <row r="15" spans="1:9" ht="12" customHeight="1" x14ac:dyDescent="0.2">
      <c r="A15" s="2" t="str">
        <f>"Jun "&amp;RIGHT(A6,4)</f>
        <v>Jun 2024</v>
      </c>
      <c r="B15" s="11">
        <v>373272354.23000002</v>
      </c>
      <c r="C15" s="11" t="s">
        <v>413</v>
      </c>
      <c r="D15" s="11">
        <v>133977629.72</v>
      </c>
      <c r="E15" s="11">
        <v>312357029.32999998</v>
      </c>
      <c r="F15" s="11">
        <v>214516830.80000001</v>
      </c>
      <c r="G15" s="11">
        <v>136483245</v>
      </c>
      <c r="H15" s="11">
        <v>1170607089.0799999</v>
      </c>
      <c r="I15" s="11">
        <v>210608.5575</v>
      </c>
    </row>
    <row r="16" spans="1:9" ht="12" customHeight="1" x14ac:dyDescent="0.2">
      <c r="A16" s="2" t="str">
        <f>"Jul "&amp;RIGHT(A6,4)</f>
        <v>Jul 2024</v>
      </c>
      <c r="B16" s="11">
        <v>232954726.30000001</v>
      </c>
      <c r="C16" s="11" t="s">
        <v>413</v>
      </c>
      <c r="D16" s="11">
        <v>35230443.460000001</v>
      </c>
      <c r="E16" s="11">
        <v>231677908.99000001</v>
      </c>
      <c r="F16" s="11">
        <v>292135614.06</v>
      </c>
      <c r="G16" s="11" t="s">
        <v>413</v>
      </c>
      <c r="H16" s="11">
        <v>791998692.80999994</v>
      </c>
      <c r="I16" s="11">
        <v>320155.23</v>
      </c>
    </row>
    <row r="17" spans="1:9" ht="12" customHeight="1" x14ac:dyDescent="0.2">
      <c r="A17" s="2" t="str">
        <f>"Aug "&amp;RIGHT(A6,4)</f>
        <v>Aug 2024</v>
      </c>
      <c r="B17" s="11">
        <v>1237786444.4300001</v>
      </c>
      <c r="C17" s="11" t="s">
        <v>413</v>
      </c>
      <c r="D17" s="11">
        <v>357123204.04000002</v>
      </c>
      <c r="E17" s="11">
        <v>285304176.55000001</v>
      </c>
      <c r="F17" s="11">
        <v>111582515.91</v>
      </c>
      <c r="G17" s="11" t="s">
        <v>413</v>
      </c>
      <c r="H17" s="11">
        <v>1991796340.9300001</v>
      </c>
      <c r="I17" s="11">
        <v>236890.73</v>
      </c>
    </row>
    <row r="18" spans="1:9" ht="12" customHeight="1" x14ac:dyDescent="0.2">
      <c r="A18" s="2" t="str">
        <f>"Sep "&amp;RIGHT(A6,4)</f>
        <v>Sep 2024</v>
      </c>
      <c r="B18" s="11">
        <v>2081676143.47</v>
      </c>
      <c r="C18" s="11" t="s">
        <v>413</v>
      </c>
      <c r="D18" s="11">
        <v>665209867.48000002</v>
      </c>
      <c r="E18" s="11">
        <v>415745232.05000001</v>
      </c>
      <c r="F18" s="11">
        <v>63022032.469999999</v>
      </c>
      <c r="G18" s="11">
        <v>249983190</v>
      </c>
      <c r="H18" s="11">
        <v>3475636465.4699998</v>
      </c>
      <c r="I18" s="11">
        <v>453718.57</v>
      </c>
    </row>
    <row r="19" spans="1:9" ht="12" customHeight="1" x14ac:dyDescent="0.2">
      <c r="A19" s="12" t="s">
        <v>55</v>
      </c>
      <c r="B19" s="13">
        <v>17841896475.435001</v>
      </c>
      <c r="C19" s="13" t="s">
        <v>413</v>
      </c>
      <c r="D19" s="13">
        <v>5753583030.5699997</v>
      </c>
      <c r="E19" s="13">
        <v>4091868512.4899998</v>
      </c>
      <c r="F19" s="13">
        <v>695590362.48000002</v>
      </c>
      <c r="G19" s="13">
        <v>669617452</v>
      </c>
      <c r="H19" s="13">
        <v>29052555832.974998</v>
      </c>
      <c r="I19" s="13">
        <v>4674721.0374999996</v>
      </c>
    </row>
    <row r="20" spans="1:9" ht="12" customHeight="1" x14ac:dyDescent="0.2">
      <c r="A20" s="14" t="s">
        <v>415</v>
      </c>
      <c r="B20" s="15">
        <v>14289479161.235001</v>
      </c>
      <c r="C20" s="15" t="s">
        <v>413</v>
      </c>
      <c r="D20" s="15">
        <v>4696019515.5900002</v>
      </c>
      <c r="E20" s="15">
        <v>3159141194.9000001</v>
      </c>
      <c r="F20" s="15">
        <v>228850200.03999999</v>
      </c>
      <c r="G20" s="15">
        <v>419634262</v>
      </c>
      <c r="H20" s="15">
        <v>22793124333.764999</v>
      </c>
      <c r="I20" s="15">
        <v>3663956.5074999998</v>
      </c>
    </row>
    <row r="21" spans="1:9" ht="12" customHeight="1" x14ac:dyDescent="0.2">
      <c r="A21" s="3" t="str">
        <f>"FY "&amp;RIGHT(A6,4)+1</f>
        <v>FY 2025</v>
      </c>
    </row>
    <row r="22" spans="1:9" ht="12" customHeight="1" x14ac:dyDescent="0.2">
      <c r="A22" s="2" t="str">
        <f>"Oct "&amp;RIGHT(A6,4)</f>
        <v>Oct 2024</v>
      </c>
      <c r="B22" s="11">
        <v>2224161470.6999998</v>
      </c>
      <c r="C22" s="11" t="s">
        <v>413</v>
      </c>
      <c r="D22" s="11">
        <v>705336738.59000003</v>
      </c>
      <c r="E22" s="11">
        <v>380480828.24000001</v>
      </c>
      <c r="F22" s="11">
        <v>558296.31999999995</v>
      </c>
      <c r="G22" s="11" t="s">
        <v>413</v>
      </c>
      <c r="H22" s="11">
        <v>3310537333.8499999</v>
      </c>
      <c r="I22" s="11">
        <v>479434.64</v>
      </c>
    </row>
    <row r="23" spans="1:9" ht="12" customHeight="1" x14ac:dyDescent="0.2">
      <c r="A23" s="2" t="str">
        <f>"Nov "&amp;RIGHT(A6,4)</f>
        <v>Nov 2024</v>
      </c>
      <c r="B23" s="11">
        <v>1716334796.5599999</v>
      </c>
      <c r="C23" s="11" t="s">
        <v>413</v>
      </c>
      <c r="D23" s="11">
        <v>557428396.69000006</v>
      </c>
      <c r="E23" s="11">
        <v>311595663.00999999</v>
      </c>
      <c r="F23" s="11">
        <v>72573.600000000006</v>
      </c>
      <c r="G23" s="11" t="s">
        <v>413</v>
      </c>
      <c r="H23" s="11">
        <v>2585431429.8600001</v>
      </c>
      <c r="I23" s="11">
        <v>379141.01</v>
      </c>
    </row>
    <row r="24" spans="1:9" ht="12" customHeight="1" x14ac:dyDescent="0.2">
      <c r="A24" s="2" t="str">
        <f>"Dec "&amp;RIGHT(A6,4)</f>
        <v>Dec 2024</v>
      </c>
      <c r="B24" s="11">
        <v>1548469964.5999999</v>
      </c>
      <c r="C24" s="11" t="s">
        <v>413</v>
      </c>
      <c r="D24" s="11">
        <v>494473303.75999999</v>
      </c>
      <c r="E24" s="11">
        <v>372909961.77999997</v>
      </c>
      <c r="F24" s="11">
        <v>2860238.68</v>
      </c>
      <c r="G24" s="11">
        <v>148830366</v>
      </c>
      <c r="H24" s="11">
        <v>2567543834.8200002</v>
      </c>
      <c r="I24" s="11">
        <v>335063.21000000002</v>
      </c>
    </row>
    <row r="25" spans="1:9" ht="12" customHeight="1" x14ac:dyDescent="0.2">
      <c r="A25" s="2" t="str">
        <f>"Jan "&amp;RIGHT(A6,4)+1</f>
        <v>Jan 2025</v>
      </c>
      <c r="B25" s="11">
        <v>1791449340.8800001</v>
      </c>
      <c r="C25" s="11" t="s">
        <v>413</v>
      </c>
      <c r="D25" s="11">
        <v>551450787.5</v>
      </c>
      <c r="E25" s="11">
        <v>336599213.63</v>
      </c>
      <c r="F25" s="11">
        <v>164502.81</v>
      </c>
      <c r="G25" s="11" t="s">
        <v>413</v>
      </c>
      <c r="H25" s="11">
        <v>2679663844.8200002</v>
      </c>
      <c r="I25" s="11">
        <v>413071.29</v>
      </c>
    </row>
    <row r="26" spans="1:9" ht="12" customHeight="1" x14ac:dyDescent="0.2">
      <c r="A26" s="2" t="str">
        <f>"Feb "&amp;RIGHT(A6,4)+1</f>
        <v>Feb 2025</v>
      </c>
      <c r="B26" s="11">
        <v>1811766519.49</v>
      </c>
      <c r="C26" s="11" t="s">
        <v>413</v>
      </c>
      <c r="D26" s="11">
        <v>579765783.96000004</v>
      </c>
      <c r="E26" s="11">
        <v>336723307.47000003</v>
      </c>
      <c r="F26" s="11">
        <v>318835.65999999997</v>
      </c>
      <c r="G26" s="11" t="s">
        <v>413</v>
      </c>
      <c r="H26" s="11">
        <v>2728574446.5799999</v>
      </c>
      <c r="I26" s="11">
        <v>389476.26</v>
      </c>
    </row>
    <row r="27" spans="1:9" ht="12" customHeight="1" x14ac:dyDescent="0.2">
      <c r="A27" s="2" t="str">
        <f>"Mar "&amp;RIGHT(A6,4)+1</f>
        <v>Mar 2025</v>
      </c>
      <c r="B27" s="11">
        <v>1824938125.1700001</v>
      </c>
      <c r="C27" s="11" t="s">
        <v>413</v>
      </c>
      <c r="D27" s="11">
        <v>603553792.03999996</v>
      </c>
      <c r="E27" s="11">
        <v>441474617.69999999</v>
      </c>
      <c r="F27" s="11">
        <v>2982841.27</v>
      </c>
      <c r="G27" s="11">
        <v>119124507</v>
      </c>
      <c r="H27" s="11">
        <v>2992073883.1799998</v>
      </c>
      <c r="I27" s="11">
        <v>382874.59</v>
      </c>
    </row>
    <row r="28" spans="1:9" ht="12" customHeight="1" x14ac:dyDescent="0.2">
      <c r="A28" s="2" t="str">
        <f>"Apr "&amp;RIGHT(A6,4)+1</f>
        <v>Apr 2025</v>
      </c>
      <c r="B28" s="11">
        <v>1918563347.3900001</v>
      </c>
      <c r="C28" s="11" t="s">
        <v>413</v>
      </c>
      <c r="D28" s="11">
        <v>646052482.60000002</v>
      </c>
      <c r="E28" s="11">
        <v>379001945.47000003</v>
      </c>
      <c r="F28" s="11">
        <v>385938.97</v>
      </c>
      <c r="G28" s="11" t="s">
        <v>413</v>
      </c>
      <c r="H28" s="11">
        <v>2944003714.4299998</v>
      </c>
      <c r="I28" s="11">
        <v>414979.25</v>
      </c>
    </row>
    <row r="29" spans="1:9" ht="12" customHeight="1" x14ac:dyDescent="0.2">
      <c r="A29" s="2" t="str">
        <f>"May "&amp;RIGHT(A6,4)+1</f>
        <v>May 2025</v>
      </c>
      <c r="B29" s="11">
        <v>1806443244.45</v>
      </c>
      <c r="C29" s="11" t="s">
        <v>413</v>
      </c>
      <c r="D29" s="11">
        <v>628570780.96000004</v>
      </c>
      <c r="E29" s="11">
        <v>356263192.06999999</v>
      </c>
      <c r="F29" s="11">
        <v>7374393.8399999999</v>
      </c>
      <c r="G29" s="11" t="s">
        <v>413</v>
      </c>
      <c r="H29" s="11">
        <v>2798651611.3200002</v>
      </c>
      <c r="I29" s="11">
        <v>403523.28</v>
      </c>
    </row>
    <row r="30" spans="1:9" ht="12" customHeight="1" x14ac:dyDescent="0.2">
      <c r="A30" s="2" t="str">
        <f>"Jun "&amp;RIGHT(A6,4)+1</f>
        <v>Jun 2025</v>
      </c>
      <c r="B30" s="11">
        <v>457132999.95889997</v>
      </c>
      <c r="C30" s="11" t="s">
        <v>413</v>
      </c>
      <c r="D30" s="11">
        <v>168722163.49090001</v>
      </c>
      <c r="E30" s="11">
        <v>339662704.63999999</v>
      </c>
      <c r="F30" s="11">
        <v>225106160.06999999</v>
      </c>
      <c r="G30" s="11">
        <v>122745120</v>
      </c>
      <c r="H30" s="11">
        <v>1313369148.1598001</v>
      </c>
      <c r="I30" s="11">
        <v>210435.23</v>
      </c>
    </row>
    <row r="31" spans="1:9" ht="12" customHeight="1" x14ac:dyDescent="0.2">
      <c r="A31" s="2" t="str">
        <f>"Jul "&amp;RIGHT(A6,4)+1</f>
        <v>Jul 2025</v>
      </c>
      <c r="B31" s="11" t="s">
        <v>413</v>
      </c>
      <c r="C31" s="11" t="s">
        <v>413</v>
      </c>
      <c r="D31" s="11" t="s">
        <v>413</v>
      </c>
      <c r="E31" s="11" t="s">
        <v>413</v>
      </c>
      <c r="F31" s="11" t="s">
        <v>413</v>
      </c>
      <c r="G31" s="11" t="s">
        <v>413</v>
      </c>
      <c r="H31" s="11" t="s">
        <v>413</v>
      </c>
      <c r="I31" s="11" t="s">
        <v>413</v>
      </c>
    </row>
    <row r="32" spans="1:9" ht="12" customHeight="1" x14ac:dyDescent="0.2">
      <c r="A32" s="2" t="str">
        <f>"Aug "&amp;RIGHT(A6,4)+1</f>
        <v>Aug 2025</v>
      </c>
      <c r="B32" s="11" t="s">
        <v>413</v>
      </c>
      <c r="C32" s="11" t="s">
        <v>413</v>
      </c>
      <c r="D32" s="11" t="s">
        <v>413</v>
      </c>
      <c r="E32" s="11" t="s">
        <v>413</v>
      </c>
      <c r="F32" s="11" t="s">
        <v>413</v>
      </c>
      <c r="G32" s="11" t="s">
        <v>413</v>
      </c>
      <c r="H32" s="11" t="s">
        <v>413</v>
      </c>
      <c r="I32" s="11" t="s">
        <v>413</v>
      </c>
    </row>
    <row r="33" spans="1:9" ht="12" customHeight="1" x14ac:dyDescent="0.2">
      <c r="A33" s="2" t="str">
        <f>"Sep "&amp;RIGHT(A6,4)+1</f>
        <v>Sep 2025</v>
      </c>
      <c r="B33" s="11" t="s">
        <v>413</v>
      </c>
      <c r="C33" s="11" t="s">
        <v>413</v>
      </c>
      <c r="D33" s="11" t="s">
        <v>413</v>
      </c>
      <c r="E33" s="11" t="s">
        <v>413</v>
      </c>
      <c r="F33" s="11" t="s">
        <v>413</v>
      </c>
      <c r="G33" s="11" t="s">
        <v>413</v>
      </c>
      <c r="H33" s="11" t="s">
        <v>413</v>
      </c>
      <c r="I33" s="11" t="s">
        <v>413</v>
      </c>
    </row>
    <row r="34" spans="1:9" ht="12" customHeight="1" x14ac:dyDescent="0.2">
      <c r="A34" s="12" t="s">
        <v>55</v>
      </c>
      <c r="B34" s="13">
        <v>15099259809.1989</v>
      </c>
      <c r="C34" s="13" t="s">
        <v>413</v>
      </c>
      <c r="D34" s="13">
        <v>4935354229.5909004</v>
      </c>
      <c r="E34" s="13">
        <v>3254711434.0100002</v>
      </c>
      <c r="F34" s="13">
        <v>239823781.22</v>
      </c>
      <c r="G34" s="13">
        <v>390699993</v>
      </c>
      <c r="H34" s="13">
        <v>23919849247.019798</v>
      </c>
      <c r="I34" s="13">
        <v>3407998.76</v>
      </c>
    </row>
    <row r="35" spans="1:9" ht="12" customHeight="1" x14ac:dyDescent="0.2">
      <c r="A35" s="14" t="str">
        <f>"Total "&amp;MID(A20,7,LEN(A20)-13)&amp;" Months"</f>
        <v>Total 9 Months</v>
      </c>
      <c r="B35" s="15">
        <v>15099259809.1989</v>
      </c>
      <c r="C35" s="15" t="s">
        <v>413</v>
      </c>
      <c r="D35" s="15">
        <v>4935354229.5909004</v>
      </c>
      <c r="E35" s="15">
        <v>3254711434.0100002</v>
      </c>
      <c r="F35" s="15">
        <v>239823781.22</v>
      </c>
      <c r="G35" s="15">
        <v>390699993</v>
      </c>
      <c r="H35" s="15">
        <v>23919849247.019798</v>
      </c>
      <c r="I35" s="15">
        <v>3407998.76</v>
      </c>
    </row>
    <row r="36" spans="1:9" ht="12" customHeight="1" x14ac:dyDescent="0.2">
      <c r="A36" s="83"/>
      <c r="B36" s="83"/>
      <c r="C36" s="83"/>
      <c r="D36" s="83"/>
      <c r="E36" s="83"/>
      <c r="F36" s="83"/>
      <c r="G36" s="83"/>
      <c r="H36" s="83"/>
      <c r="I36" s="83"/>
    </row>
    <row r="37" spans="1:9" ht="261.75" customHeight="1" x14ac:dyDescent="0.2">
      <c r="A37" s="85" t="s">
        <v>410</v>
      </c>
      <c r="B37" s="85"/>
      <c r="C37" s="85"/>
      <c r="D37" s="85"/>
      <c r="E37" s="85"/>
      <c r="F37" s="85"/>
      <c r="G37" s="85"/>
      <c r="H37" s="85"/>
      <c r="I37" s="85"/>
    </row>
  </sheetData>
  <mergeCells count="8">
    <mergeCell ref="A36:I36"/>
    <mergeCell ref="A37:I37"/>
    <mergeCell ref="A1:H1"/>
    <mergeCell ref="A2:H2"/>
    <mergeCell ref="A3:A4"/>
    <mergeCell ref="B3:H3"/>
    <mergeCell ref="I3:I4"/>
    <mergeCell ref="B5:I5"/>
  </mergeCells>
  <phoneticPr fontId="0" type="noConversion"/>
  <pageMargins left="0.75" right="0.5" top="0.75" bottom="0.5" header="0.5" footer="0.25"/>
  <pageSetup orientation="landscape"/>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4">
    <pageSetUpPr fitToPage="1"/>
  </sheetPr>
  <dimension ref="A1:I37"/>
  <sheetViews>
    <sheetView showGridLines="0" zoomScaleNormal="100" workbookViewId="0">
      <selection sqref="A1:H1"/>
    </sheetView>
  </sheetViews>
  <sheetFormatPr defaultRowHeight="12.75" x14ac:dyDescent="0.2"/>
  <cols>
    <col min="1" max="1" width="12.140625" customWidth="1"/>
    <col min="2" max="5" width="11.42578125" customWidth="1"/>
    <col min="6" max="7" width="12.7109375" customWidth="1"/>
    <col min="8" max="8" width="15.7109375" customWidth="1"/>
    <col min="9" max="9" width="19.28515625" customWidth="1"/>
  </cols>
  <sheetData>
    <row r="1" spans="1:9" ht="12" customHeight="1" x14ac:dyDescent="0.2">
      <c r="A1" s="90" t="s">
        <v>432</v>
      </c>
      <c r="B1" s="90"/>
      <c r="C1" s="90"/>
      <c r="D1" s="90"/>
      <c r="E1" s="90"/>
      <c r="F1" s="90"/>
      <c r="G1" s="90"/>
      <c r="H1" s="91"/>
      <c r="I1" s="134">
        <v>45912</v>
      </c>
    </row>
    <row r="2" spans="1:9" ht="12" customHeight="1" x14ac:dyDescent="0.2">
      <c r="A2" s="92" t="s">
        <v>255</v>
      </c>
      <c r="B2" s="92"/>
      <c r="C2" s="92"/>
      <c r="D2" s="92"/>
      <c r="E2" s="92"/>
      <c r="F2" s="92"/>
      <c r="G2" s="92"/>
      <c r="H2" s="5"/>
      <c r="I2" s="1"/>
    </row>
    <row r="3" spans="1:9" ht="24" customHeight="1" x14ac:dyDescent="0.2">
      <c r="A3" s="94" t="s">
        <v>50</v>
      </c>
      <c r="B3" s="86" t="s">
        <v>256</v>
      </c>
      <c r="C3" s="86" t="s">
        <v>257</v>
      </c>
      <c r="D3" s="86" t="s">
        <v>141</v>
      </c>
      <c r="E3" s="86" t="s">
        <v>191</v>
      </c>
      <c r="F3" s="86" t="s">
        <v>372</v>
      </c>
      <c r="G3" s="86" t="s">
        <v>321</v>
      </c>
      <c r="H3" s="86" t="s">
        <v>373</v>
      </c>
      <c r="I3" s="88" t="s">
        <v>322</v>
      </c>
    </row>
    <row r="4" spans="1:9" ht="24" customHeight="1" x14ac:dyDescent="0.2">
      <c r="A4" s="95"/>
      <c r="B4" s="87"/>
      <c r="C4" s="87"/>
      <c r="D4" s="87"/>
      <c r="E4" s="87"/>
      <c r="F4" s="87"/>
      <c r="G4" s="87"/>
      <c r="H4" s="87"/>
      <c r="I4" s="89"/>
    </row>
    <row r="5" spans="1:9" ht="12" customHeight="1" x14ac:dyDescent="0.2">
      <c r="A5" s="1"/>
      <c r="B5" s="83" t="str">
        <f>REPT("-",79)&amp;" Dollars "&amp;REPT("-",79)</f>
        <v>------------------------------------------------------------------------------- Dollars -------------------------------------------------------------------------------</v>
      </c>
      <c r="C5" s="83"/>
      <c r="D5" s="83"/>
      <c r="E5" s="83"/>
      <c r="F5" s="83"/>
      <c r="G5" s="83"/>
      <c r="H5" s="83"/>
      <c r="I5" s="83"/>
    </row>
    <row r="6" spans="1:9" ht="12" customHeight="1" x14ac:dyDescent="0.2">
      <c r="A6" s="3" t="s">
        <v>414</v>
      </c>
    </row>
    <row r="7" spans="1:9" ht="12" customHeight="1" x14ac:dyDescent="0.2">
      <c r="A7" s="2" t="str">
        <f>"Oct "&amp;RIGHT(A6,4)-1</f>
        <v>Oct 2023</v>
      </c>
      <c r="B7" s="11" t="s">
        <v>413</v>
      </c>
      <c r="C7" s="11" t="s">
        <v>413</v>
      </c>
      <c r="D7" s="11" t="s">
        <v>413</v>
      </c>
      <c r="E7" s="11" t="s">
        <v>413</v>
      </c>
      <c r="F7" s="11">
        <v>264760602.53999999</v>
      </c>
      <c r="G7" s="11">
        <v>8761175</v>
      </c>
      <c r="H7" s="11" t="s">
        <v>413</v>
      </c>
      <c r="I7" s="11">
        <v>12548401249.555599</v>
      </c>
    </row>
    <row r="8" spans="1:9" ht="12" customHeight="1" x14ac:dyDescent="0.2">
      <c r="A8" s="2" t="str">
        <f>"Nov "&amp;RIGHT(A6,4)-1</f>
        <v>Nov 2023</v>
      </c>
      <c r="B8" s="11" t="s">
        <v>413</v>
      </c>
      <c r="C8" s="11" t="s">
        <v>413</v>
      </c>
      <c r="D8" s="11" t="s">
        <v>413</v>
      </c>
      <c r="E8" s="11" t="s">
        <v>413</v>
      </c>
      <c r="F8" s="11">
        <v>213931127.71000001</v>
      </c>
      <c r="G8" s="11">
        <v>16758395</v>
      </c>
      <c r="H8" s="11" t="s">
        <v>413</v>
      </c>
      <c r="I8" s="11">
        <v>11442553265.989599</v>
      </c>
    </row>
    <row r="9" spans="1:9" ht="12" customHeight="1" x14ac:dyDescent="0.2">
      <c r="A9" s="2" t="str">
        <f>"Dec "&amp;RIGHT(A6,4)-1</f>
        <v>Dec 2023</v>
      </c>
      <c r="B9" s="11" t="s">
        <v>413</v>
      </c>
      <c r="C9" s="11" t="s">
        <v>413</v>
      </c>
      <c r="D9" s="11" t="s">
        <v>413</v>
      </c>
      <c r="E9" s="11" t="s">
        <v>413</v>
      </c>
      <c r="F9" s="11">
        <v>199861317.72</v>
      </c>
      <c r="G9" s="11">
        <v>12838542</v>
      </c>
      <c r="H9" s="11" t="s">
        <v>413</v>
      </c>
      <c r="I9" s="11">
        <v>12701508589.537701</v>
      </c>
    </row>
    <row r="10" spans="1:9" ht="12" customHeight="1" x14ac:dyDescent="0.2">
      <c r="A10" s="2" t="str">
        <f>"Jan "&amp;RIGHT(A6,4)</f>
        <v>Jan 2024</v>
      </c>
      <c r="B10" s="11" t="s">
        <v>413</v>
      </c>
      <c r="C10" s="11" t="s">
        <v>413</v>
      </c>
      <c r="D10" s="11" t="s">
        <v>413</v>
      </c>
      <c r="E10" s="11" t="s">
        <v>413</v>
      </c>
      <c r="F10" s="11">
        <v>163115760.66</v>
      </c>
      <c r="G10" s="11">
        <v>14170363</v>
      </c>
      <c r="H10" s="11" t="s">
        <v>413</v>
      </c>
      <c r="I10" s="11">
        <v>11380972557.811399</v>
      </c>
    </row>
    <row r="11" spans="1:9" ht="12" customHeight="1" x14ac:dyDescent="0.2">
      <c r="A11" s="2" t="str">
        <f>"Feb "&amp;RIGHT(A6,4)</f>
        <v>Feb 2024</v>
      </c>
      <c r="B11" s="11" t="s">
        <v>413</v>
      </c>
      <c r="C11" s="11" t="s">
        <v>413</v>
      </c>
      <c r="D11" s="11" t="s">
        <v>413</v>
      </c>
      <c r="E11" s="11" t="s">
        <v>413</v>
      </c>
      <c r="F11" s="11">
        <v>157404464.28999999</v>
      </c>
      <c r="G11" s="11">
        <v>15001848</v>
      </c>
      <c r="H11" s="11" t="s">
        <v>413</v>
      </c>
      <c r="I11" s="11">
        <v>11405815253.243</v>
      </c>
    </row>
    <row r="12" spans="1:9" ht="12" customHeight="1" x14ac:dyDescent="0.2">
      <c r="A12" s="2" t="str">
        <f>"Mar "&amp;RIGHT(A6,4)</f>
        <v>Mar 2024</v>
      </c>
      <c r="B12" s="11" t="s">
        <v>413</v>
      </c>
      <c r="C12" s="11" t="s">
        <v>413</v>
      </c>
      <c r="D12" s="11" t="s">
        <v>413</v>
      </c>
      <c r="E12" s="11" t="s">
        <v>413</v>
      </c>
      <c r="F12" s="11">
        <v>184801533.93000001</v>
      </c>
      <c r="G12" s="11">
        <v>13552679</v>
      </c>
      <c r="H12" s="11" t="s">
        <v>413</v>
      </c>
      <c r="I12" s="11">
        <v>12928905021.721701</v>
      </c>
    </row>
    <row r="13" spans="1:9" ht="12" customHeight="1" x14ac:dyDescent="0.2">
      <c r="A13" s="2" t="str">
        <f>"Apr "&amp;RIGHT(A6,4)</f>
        <v>Apr 2024</v>
      </c>
      <c r="B13" s="11" t="s">
        <v>413</v>
      </c>
      <c r="C13" s="11" t="s">
        <v>413</v>
      </c>
      <c r="D13" s="11" t="s">
        <v>413</v>
      </c>
      <c r="E13" s="11" t="s">
        <v>413</v>
      </c>
      <c r="F13" s="11">
        <v>202410621.16</v>
      </c>
      <c r="G13" s="11">
        <v>13823534</v>
      </c>
      <c r="H13" s="11" t="s">
        <v>413</v>
      </c>
      <c r="I13" s="11">
        <v>11380668821.537901</v>
      </c>
    </row>
    <row r="14" spans="1:9" ht="12" customHeight="1" x14ac:dyDescent="0.2">
      <c r="A14" s="2" t="str">
        <f>"May "&amp;RIGHT(A6,4)</f>
        <v>May 2024</v>
      </c>
      <c r="B14" s="11" t="s">
        <v>413</v>
      </c>
      <c r="C14" s="11" t="s">
        <v>413</v>
      </c>
      <c r="D14" s="11" t="s">
        <v>413</v>
      </c>
      <c r="E14" s="11" t="s">
        <v>413</v>
      </c>
      <c r="F14" s="11">
        <v>181387408.72999999</v>
      </c>
      <c r="G14" s="11">
        <v>10732271</v>
      </c>
      <c r="H14" s="11" t="s">
        <v>413</v>
      </c>
      <c r="I14" s="11">
        <v>11480972190.958599</v>
      </c>
    </row>
    <row r="15" spans="1:9" ht="12" customHeight="1" x14ac:dyDescent="0.2">
      <c r="A15" s="2" t="str">
        <f>"Jun "&amp;RIGHT(A6,4)</f>
        <v>Jun 2024</v>
      </c>
      <c r="B15" s="11" t="s">
        <v>413</v>
      </c>
      <c r="C15" s="11" t="s">
        <v>413</v>
      </c>
      <c r="D15" s="11" t="s">
        <v>413</v>
      </c>
      <c r="E15" s="11" t="s">
        <v>413</v>
      </c>
      <c r="F15" s="11">
        <v>231569970.41999999</v>
      </c>
      <c r="G15" s="11">
        <v>15163759</v>
      </c>
      <c r="H15" s="11" t="s">
        <v>413</v>
      </c>
      <c r="I15" s="11">
        <v>11516187146.9533</v>
      </c>
    </row>
    <row r="16" spans="1:9" ht="12" customHeight="1" x14ac:dyDescent="0.2">
      <c r="A16" s="2" t="str">
        <f>"Jul "&amp;RIGHT(A6,4)</f>
        <v>Jul 2024</v>
      </c>
      <c r="B16" s="11" t="s">
        <v>413</v>
      </c>
      <c r="C16" s="11" t="s">
        <v>413</v>
      </c>
      <c r="D16" s="11" t="s">
        <v>413</v>
      </c>
      <c r="E16" s="11" t="s">
        <v>413</v>
      </c>
      <c r="F16" s="11">
        <v>186099807.97999999</v>
      </c>
      <c r="G16" s="11">
        <v>21101578</v>
      </c>
      <c r="H16" s="11" t="s">
        <v>413</v>
      </c>
      <c r="I16" s="11">
        <v>9918961844.9431992</v>
      </c>
    </row>
    <row r="17" spans="1:9" ht="12" customHeight="1" x14ac:dyDescent="0.2">
      <c r="A17" s="2" t="str">
        <f>"Aug "&amp;RIGHT(A6,4)</f>
        <v>Aug 2024</v>
      </c>
      <c r="B17" s="11" t="s">
        <v>413</v>
      </c>
      <c r="C17" s="11" t="s">
        <v>413</v>
      </c>
      <c r="D17" s="11" t="s">
        <v>413</v>
      </c>
      <c r="E17" s="11" t="s">
        <v>413</v>
      </c>
      <c r="F17" s="11">
        <v>215744268.61000001</v>
      </c>
      <c r="G17" s="11">
        <v>2893326</v>
      </c>
      <c r="H17" s="11" t="s">
        <v>413</v>
      </c>
      <c r="I17" s="11">
        <v>11169297019.574301</v>
      </c>
    </row>
    <row r="18" spans="1:9" ht="12" customHeight="1" x14ac:dyDescent="0.2">
      <c r="A18" s="2" t="str">
        <f>"Sep "&amp;RIGHT(A6,4)</f>
        <v>Sep 2024</v>
      </c>
      <c r="B18" s="11" t="s">
        <v>413</v>
      </c>
      <c r="C18" s="11" t="s">
        <v>413</v>
      </c>
      <c r="D18" s="11" t="s">
        <v>413</v>
      </c>
      <c r="E18" s="11" t="s">
        <v>413</v>
      </c>
      <c r="F18" s="11">
        <v>228272566.43000001</v>
      </c>
      <c r="G18" s="11">
        <v>23941758</v>
      </c>
      <c r="H18" s="11" t="s">
        <v>413</v>
      </c>
      <c r="I18" s="11">
        <v>14946998146.695</v>
      </c>
    </row>
    <row r="19" spans="1:9" ht="12" customHeight="1" x14ac:dyDescent="0.2">
      <c r="A19" s="12" t="s">
        <v>55</v>
      </c>
      <c r="B19" s="13" t="s">
        <v>413</v>
      </c>
      <c r="C19" s="13" t="s">
        <v>413</v>
      </c>
      <c r="D19" s="13" t="s">
        <v>413</v>
      </c>
      <c r="E19" s="13" t="s">
        <v>413</v>
      </c>
      <c r="F19" s="13">
        <v>2429359450.1799998</v>
      </c>
      <c r="G19" s="13">
        <v>168739228</v>
      </c>
      <c r="H19" s="13" t="s">
        <v>413</v>
      </c>
      <c r="I19" s="13">
        <v>142821241108.5213</v>
      </c>
    </row>
    <row r="20" spans="1:9" ht="12" customHeight="1" x14ac:dyDescent="0.2">
      <c r="A20" s="14" t="s">
        <v>415</v>
      </c>
      <c r="B20" s="15" t="s">
        <v>413</v>
      </c>
      <c r="C20" s="15" t="s">
        <v>413</v>
      </c>
      <c r="D20" s="15" t="s">
        <v>413</v>
      </c>
      <c r="E20" s="15" t="s">
        <v>413</v>
      </c>
      <c r="F20" s="15">
        <v>1799242807.1600001</v>
      </c>
      <c r="G20" s="15">
        <v>120802566</v>
      </c>
      <c r="H20" s="15" t="s">
        <v>413</v>
      </c>
      <c r="I20" s="15">
        <v>106785984097.30881</v>
      </c>
    </row>
    <row r="21" spans="1:9" ht="12" customHeight="1" x14ac:dyDescent="0.2">
      <c r="A21" s="3" t="str">
        <f>"FY "&amp;RIGHT(A6,4)+1</f>
        <v>FY 2025</v>
      </c>
    </row>
    <row r="22" spans="1:9" ht="12" customHeight="1" x14ac:dyDescent="0.2">
      <c r="A22" s="2" t="str">
        <f>"Oct "&amp;RIGHT(A6,4)</f>
        <v>Oct 2024</v>
      </c>
      <c r="B22" s="11" t="s">
        <v>413</v>
      </c>
      <c r="C22" s="11" t="s">
        <v>413</v>
      </c>
      <c r="D22" s="11" t="s">
        <v>413</v>
      </c>
      <c r="E22" s="11" t="s">
        <v>413</v>
      </c>
      <c r="F22" s="11">
        <v>198119951.91999999</v>
      </c>
      <c r="G22" s="11">
        <v>6727854</v>
      </c>
      <c r="H22" s="11" t="s">
        <v>413</v>
      </c>
      <c r="I22" s="11">
        <v>13256472866.8535</v>
      </c>
    </row>
    <row r="23" spans="1:9" ht="12" customHeight="1" x14ac:dyDescent="0.2">
      <c r="A23" s="2" t="str">
        <f>"Nov "&amp;RIGHT(A6,4)</f>
        <v>Nov 2024</v>
      </c>
      <c r="B23" s="11">
        <v>80481.600000000006</v>
      </c>
      <c r="C23" s="11" t="s">
        <v>413</v>
      </c>
      <c r="D23" s="11" t="s">
        <v>413</v>
      </c>
      <c r="E23" s="11" t="s">
        <v>413</v>
      </c>
      <c r="F23" s="11">
        <v>175741344.49000001</v>
      </c>
      <c r="G23" s="11">
        <v>16336095</v>
      </c>
      <c r="H23" s="11" t="s">
        <v>413</v>
      </c>
      <c r="I23" s="11">
        <v>11770462974.8654</v>
      </c>
    </row>
    <row r="24" spans="1:9" ht="12" customHeight="1" x14ac:dyDescent="0.2">
      <c r="A24" s="2" t="str">
        <f>"Dec "&amp;RIGHT(A6,4)</f>
        <v>Dec 2024</v>
      </c>
      <c r="B24" s="11">
        <v>20102.02</v>
      </c>
      <c r="C24" s="11" t="s">
        <v>413</v>
      </c>
      <c r="D24" s="11" t="s">
        <v>413</v>
      </c>
      <c r="E24" s="11" t="s">
        <v>413</v>
      </c>
      <c r="F24" s="11">
        <v>175692738.96000001</v>
      </c>
      <c r="G24" s="11">
        <v>14240273</v>
      </c>
      <c r="H24" s="11" t="s">
        <v>413</v>
      </c>
      <c r="I24" s="11">
        <v>13032960252.738701</v>
      </c>
    </row>
    <row r="25" spans="1:9" ht="12" customHeight="1" x14ac:dyDescent="0.2">
      <c r="A25" s="2" t="str">
        <f>"Jan "&amp;RIGHT(A6,4)+1</f>
        <v>Jan 2025</v>
      </c>
      <c r="B25" s="11" t="s">
        <v>413</v>
      </c>
      <c r="C25" s="11" t="s">
        <v>413</v>
      </c>
      <c r="D25" s="11" t="s">
        <v>413</v>
      </c>
      <c r="E25" s="11" t="s">
        <v>413</v>
      </c>
      <c r="F25" s="11">
        <v>128394868.83</v>
      </c>
      <c r="G25" s="11">
        <v>14237741</v>
      </c>
      <c r="H25" s="11" t="s">
        <v>413</v>
      </c>
      <c r="I25" s="11">
        <v>11417625635.342699</v>
      </c>
    </row>
    <row r="26" spans="1:9" ht="12" customHeight="1" x14ac:dyDescent="0.2">
      <c r="A26" s="2" t="str">
        <f>"Feb "&amp;RIGHT(A6,4)+1</f>
        <v>Feb 2025</v>
      </c>
      <c r="B26" s="11" t="s">
        <v>413</v>
      </c>
      <c r="C26" s="11" t="s">
        <v>413</v>
      </c>
      <c r="D26" s="11" t="s">
        <v>413</v>
      </c>
      <c r="E26" s="11" t="s">
        <v>413</v>
      </c>
      <c r="F26" s="11">
        <v>96539729.920000002</v>
      </c>
      <c r="G26" s="11">
        <v>13849353</v>
      </c>
      <c r="H26" s="11" t="s">
        <v>413</v>
      </c>
      <c r="I26" s="11">
        <v>11368183833.938801</v>
      </c>
    </row>
    <row r="27" spans="1:9" ht="12" customHeight="1" x14ac:dyDescent="0.2">
      <c r="A27" s="2" t="str">
        <f>"Mar "&amp;RIGHT(A6,4)+1</f>
        <v>Mar 2025</v>
      </c>
      <c r="B27" s="11" t="s">
        <v>413</v>
      </c>
      <c r="C27" s="11" t="s">
        <v>413</v>
      </c>
      <c r="D27" s="11" t="s">
        <v>413</v>
      </c>
      <c r="E27" s="11" t="s">
        <v>413</v>
      </c>
      <c r="F27" s="11">
        <v>113553646.58</v>
      </c>
      <c r="G27" s="11">
        <v>12369418</v>
      </c>
      <c r="H27" s="11" t="s">
        <v>413</v>
      </c>
      <c r="I27" s="11">
        <v>13117272170.6423</v>
      </c>
    </row>
    <row r="28" spans="1:9" ht="12" customHeight="1" x14ac:dyDescent="0.2">
      <c r="A28" s="2" t="str">
        <f>"Apr "&amp;RIGHT(A6,4)+1</f>
        <v>Apr 2025</v>
      </c>
      <c r="B28" s="11" t="s">
        <v>413</v>
      </c>
      <c r="C28" s="11" t="s">
        <v>413</v>
      </c>
      <c r="D28" s="11" t="s">
        <v>413</v>
      </c>
      <c r="E28" s="11" t="s">
        <v>413</v>
      </c>
      <c r="F28" s="11">
        <v>95424167.959999993</v>
      </c>
      <c r="G28" s="11">
        <v>14572662</v>
      </c>
      <c r="H28" s="11" t="s">
        <v>413</v>
      </c>
      <c r="I28" s="11">
        <v>11612231993.1625</v>
      </c>
    </row>
    <row r="29" spans="1:9" ht="12" customHeight="1" x14ac:dyDescent="0.2">
      <c r="A29" s="2" t="str">
        <f>"May "&amp;RIGHT(A6,4)+1</f>
        <v>May 2025</v>
      </c>
      <c r="B29" s="11" t="s">
        <v>413</v>
      </c>
      <c r="C29" s="11" t="s">
        <v>413</v>
      </c>
      <c r="D29" s="11" t="s">
        <v>413</v>
      </c>
      <c r="E29" s="11" t="s">
        <v>413</v>
      </c>
      <c r="F29" s="11">
        <v>109416084.25</v>
      </c>
      <c r="G29" s="11">
        <v>15192049</v>
      </c>
      <c r="H29" s="11" t="s">
        <v>413</v>
      </c>
      <c r="I29" s="11">
        <v>11400267183.256399</v>
      </c>
    </row>
    <row r="30" spans="1:9" ht="12" customHeight="1" x14ac:dyDescent="0.2">
      <c r="A30" s="2" t="str">
        <f>"Jun "&amp;RIGHT(A6,4)+1</f>
        <v>Jun 2025</v>
      </c>
      <c r="B30" s="11" t="s">
        <v>413</v>
      </c>
      <c r="C30" s="11" t="s">
        <v>413</v>
      </c>
      <c r="D30" s="11" t="s">
        <v>413</v>
      </c>
      <c r="E30" s="11" t="s">
        <v>413</v>
      </c>
      <c r="F30" s="11">
        <v>152338992.61000001</v>
      </c>
      <c r="G30" s="11">
        <v>11184553</v>
      </c>
      <c r="H30" s="11" t="s">
        <v>413</v>
      </c>
      <c r="I30" s="11">
        <v>11434783766.892099</v>
      </c>
    </row>
    <row r="31" spans="1:9" ht="12" customHeight="1" x14ac:dyDescent="0.2">
      <c r="A31" s="2" t="str">
        <f>"Jul "&amp;RIGHT(A6,4)+1</f>
        <v>Jul 2025</v>
      </c>
      <c r="B31" s="11" t="s">
        <v>413</v>
      </c>
      <c r="C31" s="11" t="s">
        <v>413</v>
      </c>
      <c r="D31" s="11" t="s">
        <v>413</v>
      </c>
      <c r="E31" s="11" t="s">
        <v>413</v>
      </c>
      <c r="F31" s="11" t="s">
        <v>413</v>
      </c>
      <c r="G31" s="11" t="s">
        <v>413</v>
      </c>
      <c r="H31" s="11" t="s">
        <v>413</v>
      </c>
      <c r="I31" s="11" t="s">
        <v>413</v>
      </c>
    </row>
    <row r="32" spans="1:9" ht="12" customHeight="1" x14ac:dyDescent="0.2">
      <c r="A32" s="2" t="str">
        <f>"Aug "&amp;RIGHT(A6,4)+1</f>
        <v>Aug 2025</v>
      </c>
      <c r="B32" s="11" t="s">
        <v>413</v>
      </c>
      <c r="C32" s="11" t="s">
        <v>413</v>
      </c>
      <c r="D32" s="11" t="s">
        <v>413</v>
      </c>
      <c r="E32" s="11" t="s">
        <v>413</v>
      </c>
      <c r="F32" s="11" t="s">
        <v>413</v>
      </c>
      <c r="G32" s="11" t="s">
        <v>413</v>
      </c>
      <c r="H32" s="11" t="s">
        <v>413</v>
      </c>
      <c r="I32" s="11" t="s">
        <v>413</v>
      </c>
    </row>
    <row r="33" spans="1:9" ht="12" customHeight="1" x14ac:dyDescent="0.2">
      <c r="A33" s="2" t="str">
        <f>"Sep "&amp;RIGHT(A6,4)+1</f>
        <v>Sep 2025</v>
      </c>
      <c r="B33" s="11" t="s">
        <v>413</v>
      </c>
      <c r="C33" s="11" t="s">
        <v>413</v>
      </c>
      <c r="D33" s="11" t="s">
        <v>413</v>
      </c>
      <c r="E33" s="11" t="s">
        <v>413</v>
      </c>
      <c r="F33" s="11" t="s">
        <v>413</v>
      </c>
      <c r="G33" s="11" t="s">
        <v>413</v>
      </c>
      <c r="H33" s="11" t="s">
        <v>413</v>
      </c>
      <c r="I33" s="11" t="s">
        <v>413</v>
      </c>
    </row>
    <row r="34" spans="1:9" ht="12" customHeight="1" x14ac:dyDescent="0.2">
      <c r="A34" s="12" t="s">
        <v>55</v>
      </c>
      <c r="B34" s="13">
        <v>100583.62</v>
      </c>
      <c r="C34" s="13" t="s">
        <v>413</v>
      </c>
      <c r="D34" s="13" t="s">
        <v>413</v>
      </c>
      <c r="E34" s="13" t="s">
        <v>413</v>
      </c>
      <c r="F34" s="13">
        <v>1245221525.52</v>
      </c>
      <c r="G34" s="13">
        <v>118709998</v>
      </c>
      <c r="H34" s="13" t="s">
        <v>413</v>
      </c>
      <c r="I34" s="13">
        <v>108410260677.6924</v>
      </c>
    </row>
    <row r="35" spans="1:9" ht="12" customHeight="1" x14ac:dyDescent="0.2">
      <c r="A35" s="14" t="str">
        <f>"Total "&amp;MID(A20,7,LEN(A20)-13)&amp;" Months"</f>
        <v>Total 9 Months</v>
      </c>
      <c r="B35" s="15">
        <v>100583.62</v>
      </c>
      <c r="C35" s="15" t="s">
        <v>413</v>
      </c>
      <c r="D35" s="15" t="s">
        <v>413</v>
      </c>
      <c r="E35" s="15" t="s">
        <v>413</v>
      </c>
      <c r="F35" s="15">
        <v>1245221525.52</v>
      </c>
      <c r="G35" s="15">
        <v>118709998</v>
      </c>
      <c r="H35" s="15" t="s">
        <v>413</v>
      </c>
      <c r="I35" s="15">
        <v>108410260677.6924</v>
      </c>
    </row>
    <row r="36" spans="1:9" ht="12" customHeight="1" x14ac:dyDescent="0.2">
      <c r="A36" s="83"/>
      <c r="B36" s="83"/>
      <c r="C36" s="83"/>
      <c r="D36" s="83"/>
      <c r="E36" s="83"/>
      <c r="F36" s="83"/>
      <c r="G36" s="83"/>
      <c r="H36" s="83"/>
      <c r="I36" s="83"/>
    </row>
    <row r="37" spans="1:9" ht="78.599999999999994" customHeight="1" x14ac:dyDescent="0.2">
      <c r="A37" s="85" t="s">
        <v>384</v>
      </c>
      <c r="B37" s="85"/>
      <c r="C37" s="85"/>
      <c r="D37" s="85"/>
      <c r="E37" s="85"/>
      <c r="F37" s="85"/>
      <c r="G37" s="85"/>
      <c r="H37" s="85"/>
      <c r="I37" s="85"/>
    </row>
  </sheetData>
  <mergeCells count="14">
    <mergeCell ref="B5:I5"/>
    <mergeCell ref="A36:I36"/>
    <mergeCell ref="A37:I37"/>
    <mergeCell ref="A1:H1"/>
    <mergeCell ref="A3:A4"/>
    <mergeCell ref="B3:B4"/>
    <mergeCell ref="C3:C4"/>
    <mergeCell ref="D3:D4"/>
    <mergeCell ref="H3:H4"/>
    <mergeCell ref="E3:E4"/>
    <mergeCell ref="F3:F4"/>
    <mergeCell ref="G3:G4"/>
    <mergeCell ref="I3:I4"/>
    <mergeCell ref="A2:G2"/>
  </mergeCells>
  <phoneticPr fontId="0" type="noConversion"/>
  <pageMargins left="0.75" right="0.5" top="0.75" bottom="0.5" header="0.5" footer="0.25"/>
  <pageSetup scale="3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107"/>
  <sheetViews>
    <sheetView showGridLines="0" zoomScaleNormal="100" workbookViewId="0">
      <selection sqref="A1:P1"/>
    </sheetView>
  </sheetViews>
  <sheetFormatPr defaultRowHeight="12.75" x14ac:dyDescent="0.2"/>
  <cols>
    <col min="1" max="1" width="10.7109375" style="1" customWidth="1"/>
    <col min="2" max="3" width="8.85546875" bestFit="1" customWidth="1"/>
    <col min="4" max="4" width="13.140625" customWidth="1"/>
    <col min="7" max="7" width="10.7109375" customWidth="1"/>
    <col min="10" max="10" width="10.7109375" customWidth="1"/>
    <col min="13" max="13" width="10.7109375" customWidth="1"/>
    <col min="14" max="15" width="8.85546875" bestFit="1" customWidth="1"/>
    <col min="16" max="16" width="9.5703125" bestFit="1" customWidth="1"/>
    <col min="17" max="18" width="8.85546875" bestFit="1" customWidth="1"/>
    <col min="19" max="19" width="17.7109375" customWidth="1"/>
    <col min="245" max="245" width="10.42578125" customWidth="1"/>
    <col min="246" max="246" width="0.5703125" customWidth="1"/>
    <col min="247" max="248" width="8.85546875" bestFit="1" customWidth="1"/>
    <col min="250" max="250" width="4.7109375" customWidth="1"/>
    <col min="251" max="251" width="0.5703125" customWidth="1"/>
    <col min="255" max="255" width="4.7109375" customWidth="1"/>
    <col min="256" max="256" width="0.5703125" customWidth="1"/>
    <col min="260" max="260" width="4.7109375" customWidth="1"/>
    <col min="261" max="261" width="0.5703125" customWidth="1"/>
    <col min="265" max="265" width="4.7109375" customWidth="1"/>
    <col min="266" max="266" width="0.5703125" customWidth="1"/>
    <col min="267" max="268" width="8.85546875" bestFit="1" customWidth="1"/>
    <col min="269" max="269" width="8.7109375" customWidth="1"/>
    <col min="270" max="270" width="4.7109375" customWidth="1"/>
    <col min="271" max="271" width="0.5703125" customWidth="1"/>
    <col min="272" max="273" width="8.85546875" bestFit="1" customWidth="1"/>
    <col min="274" max="274" width="8.7109375" customWidth="1"/>
    <col min="275" max="275" width="4.7109375" customWidth="1"/>
    <col min="501" max="501" width="10.42578125" customWidth="1"/>
    <col min="502" max="502" width="0.5703125" customWidth="1"/>
    <col min="503" max="504" width="8.85546875" bestFit="1" customWidth="1"/>
    <col min="506" max="506" width="4.7109375" customWidth="1"/>
    <col min="507" max="507" width="0.5703125" customWidth="1"/>
    <col min="511" max="511" width="4.7109375" customWidth="1"/>
    <col min="512" max="512" width="0.5703125" customWidth="1"/>
    <col min="516" max="516" width="4.7109375" customWidth="1"/>
    <col min="517" max="517" width="0.5703125" customWidth="1"/>
    <col min="521" max="521" width="4.7109375" customWidth="1"/>
    <col min="522" max="522" width="0.5703125" customWidth="1"/>
    <col min="523" max="524" width="8.85546875" bestFit="1" customWidth="1"/>
    <col min="525" max="525" width="8.7109375" customWidth="1"/>
    <col min="526" max="526" width="4.7109375" customWidth="1"/>
    <col min="527" max="527" width="0.5703125" customWidth="1"/>
    <col min="528" max="529" width="8.85546875" bestFit="1" customWidth="1"/>
    <col min="530" max="530" width="8.7109375" customWidth="1"/>
    <col min="531" max="531" width="4.7109375" customWidth="1"/>
    <col min="757" max="757" width="10.42578125" customWidth="1"/>
    <col min="758" max="758" width="0.5703125" customWidth="1"/>
    <col min="759" max="760" width="8.85546875" bestFit="1" customWidth="1"/>
    <col min="762" max="762" width="4.7109375" customWidth="1"/>
    <col min="763" max="763" width="0.5703125" customWidth="1"/>
    <col min="767" max="767" width="4.7109375" customWidth="1"/>
    <col min="768" max="768" width="0.5703125" customWidth="1"/>
    <col min="772" max="772" width="4.7109375" customWidth="1"/>
    <col min="773" max="773" width="0.5703125" customWidth="1"/>
    <col min="777" max="777" width="4.7109375" customWidth="1"/>
    <col min="778" max="778" width="0.5703125" customWidth="1"/>
    <col min="779" max="780" width="8.85546875" bestFit="1" customWidth="1"/>
    <col min="781" max="781" width="8.7109375" customWidth="1"/>
    <col min="782" max="782" width="4.7109375" customWidth="1"/>
    <col min="783" max="783" width="0.5703125" customWidth="1"/>
    <col min="784" max="785" width="8.85546875" bestFit="1" customWidth="1"/>
    <col min="786" max="786" width="8.7109375" customWidth="1"/>
    <col min="787" max="787" width="4.7109375" customWidth="1"/>
    <col min="1013" max="1013" width="10.42578125" customWidth="1"/>
    <col min="1014" max="1014" width="0.5703125" customWidth="1"/>
    <col min="1015" max="1016" width="8.85546875" bestFit="1" customWidth="1"/>
    <col min="1018" max="1018" width="4.7109375" customWidth="1"/>
    <col min="1019" max="1019" width="0.5703125" customWidth="1"/>
    <col min="1023" max="1023" width="4.7109375" customWidth="1"/>
    <col min="1024" max="1024" width="0.5703125" customWidth="1"/>
    <col min="1028" max="1028" width="4.7109375" customWidth="1"/>
    <col min="1029" max="1029" width="0.5703125" customWidth="1"/>
    <col min="1033" max="1033" width="4.7109375" customWidth="1"/>
    <col min="1034" max="1034" width="0.5703125" customWidth="1"/>
    <col min="1035" max="1036" width="8.85546875" bestFit="1" customWidth="1"/>
    <col min="1037" max="1037" width="8.7109375" customWidth="1"/>
    <col min="1038" max="1038" width="4.7109375" customWidth="1"/>
    <col min="1039" max="1039" width="0.5703125" customWidth="1"/>
    <col min="1040" max="1041" width="8.85546875" bestFit="1" customWidth="1"/>
    <col min="1042" max="1042" width="8.7109375" customWidth="1"/>
    <col min="1043" max="1043" width="4.7109375" customWidth="1"/>
    <col min="1269" max="1269" width="10.42578125" customWidth="1"/>
    <col min="1270" max="1270" width="0.5703125" customWidth="1"/>
    <col min="1271" max="1272" width="8.85546875" bestFit="1" customWidth="1"/>
    <col min="1274" max="1274" width="4.7109375" customWidth="1"/>
    <col min="1275" max="1275" width="0.5703125" customWidth="1"/>
    <col min="1279" max="1279" width="4.7109375" customWidth="1"/>
    <col min="1280" max="1280" width="0.5703125" customWidth="1"/>
    <col min="1284" max="1284" width="4.7109375" customWidth="1"/>
    <col min="1285" max="1285" width="0.5703125" customWidth="1"/>
    <col min="1289" max="1289" width="4.7109375" customWidth="1"/>
    <col min="1290" max="1290" width="0.5703125" customWidth="1"/>
    <col min="1291" max="1292" width="8.85546875" bestFit="1" customWidth="1"/>
    <col min="1293" max="1293" width="8.7109375" customWidth="1"/>
    <col min="1294" max="1294" width="4.7109375" customWidth="1"/>
    <col min="1295" max="1295" width="0.5703125" customWidth="1"/>
    <col min="1296" max="1297" width="8.85546875" bestFit="1" customWidth="1"/>
    <col min="1298" max="1298" width="8.7109375" customWidth="1"/>
    <col min="1299" max="1299" width="4.7109375" customWidth="1"/>
    <col min="1525" max="1525" width="10.42578125" customWidth="1"/>
    <col min="1526" max="1526" width="0.5703125" customWidth="1"/>
    <col min="1527" max="1528" width="8.85546875" bestFit="1" customWidth="1"/>
    <col min="1530" max="1530" width="4.7109375" customWidth="1"/>
    <col min="1531" max="1531" width="0.5703125" customWidth="1"/>
    <col min="1535" max="1535" width="4.7109375" customWidth="1"/>
    <col min="1536" max="1536" width="0.5703125" customWidth="1"/>
    <col min="1540" max="1540" width="4.7109375" customWidth="1"/>
    <col min="1541" max="1541" width="0.5703125" customWidth="1"/>
    <col min="1545" max="1545" width="4.7109375" customWidth="1"/>
    <col min="1546" max="1546" width="0.5703125" customWidth="1"/>
    <col min="1547" max="1548" width="8.85546875" bestFit="1" customWidth="1"/>
    <col min="1549" max="1549" width="8.7109375" customWidth="1"/>
    <col min="1550" max="1550" width="4.7109375" customWidth="1"/>
    <col min="1551" max="1551" width="0.5703125" customWidth="1"/>
    <col min="1552" max="1553" width="8.85546875" bestFit="1" customWidth="1"/>
    <col min="1554" max="1554" width="8.7109375" customWidth="1"/>
    <col min="1555" max="1555" width="4.7109375" customWidth="1"/>
    <col min="1781" max="1781" width="10.42578125" customWidth="1"/>
    <col min="1782" max="1782" width="0.5703125" customWidth="1"/>
    <col min="1783" max="1784" width="8.85546875" bestFit="1" customWidth="1"/>
    <col min="1786" max="1786" width="4.7109375" customWidth="1"/>
    <col min="1787" max="1787" width="0.5703125" customWidth="1"/>
    <col min="1791" max="1791" width="4.7109375" customWidth="1"/>
    <col min="1792" max="1792" width="0.5703125" customWidth="1"/>
    <col min="1796" max="1796" width="4.7109375" customWidth="1"/>
    <col min="1797" max="1797" width="0.5703125" customWidth="1"/>
    <col min="1801" max="1801" width="4.7109375" customWidth="1"/>
    <col min="1802" max="1802" width="0.5703125" customWidth="1"/>
    <col min="1803" max="1804" width="8.85546875" bestFit="1" customWidth="1"/>
    <col min="1805" max="1805" width="8.7109375" customWidth="1"/>
    <col min="1806" max="1806" width="4.7109375" customWidth="1"/>
    <col min="1807" max="1807" width="0.5703125" customWidth="1"/>
    <col min="1808" max="1809" width="8.85546875" bestFit="1" customWidth="1"/>
    <col min="1810" max="1810" width="8.7109375" customWidth="1"/>
    <col min="1811" max="1811" width="4.7109375" customWidth="1"/>
    <col min="2037" max="2037" width="10.42578125" customWidth="1"/>
    <col min="2038" max="2038" width="0.5703125" customWidth="1"/>
    <col min="2039" max="2040" width="8.85546875" bestFit="1" customWidth="1"/>
    <col min="2042" max="2042" width="4.7109375" customWidth="1"/>
    <col min="2043" max="2043" width="0.5703125" customWidth="1"/>
    <col min="2047" max="2047" width="4.7109375" customWidth="1"/>
    <col min="2048" max="2048" width="0.5703125" customWidth="1"/>
    <col min="2052" max="2052" width="4.7109375" customWidth="1"/>
    <col min="2053" max="2053" width="0.5703125" customWidth="1"/>
    <col min="2057" max="2057" width="4.7109375" customWidth="1"/>
    <col min="2058" max="2058" width="0.5703125" customWidth="1"/>
    <col min="2059" max="2060" width="8.85546875" bestFit="1" customWidth="1"/>
    <col min="2061" max="2061" width="8.7109375" customWidth="1"/>
    <col min="2062" max="2062" width="4.7109375" customWidth="1"/>
    <col min="2063" max="2063" width="0.5703125" customWidth="1"/>
    <col min="2064" max="2065" width="8.85546875" bestFit="1" customWidth="1"/>
    <col min="2066" max="2066" width="8.7109375" customWidth="1"/>
    <col min="2067" max="2067" width="4.7109375" customWidth="1"/>
    <col min="2293" max="2293" width="10.42578125" customWidth="1"/>
    <col min="2294" max="2294" width="0.5703125" customWidth="1"/>
    <col min="2295" max="2296" width="8.85546875" bestFit="1" customWidth="1"/>
    <col min="2298" max="2298" width="4.7109375" customWidth="1"/>
    <col min="2299" max="2299" width="0.5703125" customWidth="1"/>
    <col min="2303" max="2303" width="4.7109375" customWidth="1"/>
    <col min="2304" max="2304" width="0.5703125" customWidth="1"/>
    <col min="2308" max="2308" width="4.7109375" customWidth="1"/>
    <col min="2309" max="2309" width="0.5703125" customWidth="1"/>
    <col min="2313" max="2313" width="4.7109375" customWidth="1"/>
    <col min="2314" max="2314" width="0.5703125" customWidth="1"/>
    <col min="2315" max="2316" width="8.85546875" bestFit="1" customWidth="1"/>
    <col min="2317" max="2317" width="8.7109375" customWidth="1"/>
    <col min="2318" max="2318" width="4.7109375" customWidth="1"/>
    <col min="2319" max="2319" width="0.5703125" customWidth="1"/>
    <col min="2320" max="2321" width="8.85546875" bestFit="1" customWidth="1"/>
    <col min="2322" max="2322" width="8.7109375" customWidth="1"/>
    <col min="2323" max="2323" width="4.7109375" customWidth="1"/>
    <col min="2549" max="2549" width="10.42578125" customWidth="1"/>
    <col min="2550" max="2550" width="0.5703125" customWidth="1"/>
    <col min="2551" max="2552" width="8.85546875" bestFit="1" customWidth="1"/>
    <col min="2554" max="2554" width="4.7109375" customWidth="1"/>
    <col min="2555" max="2555" width="0.5703125" customWidth="1"/>
    <col min="2559" max="2559" width="4.7109375" customWidth="1"/>
    <col min="2560" max="2560" width="0.5703125" customWidth="1"/>
    <col min="2564" max="2564" width="4.7109375" customWidth="1"/>
    <col min="2565" max="2565" width="0.5703125" customWidth="1"/>
    <col min="2569" max="2569" width="4.7109375" customWidth="1"/>
    <col min="2570" max="2570" width="0.5703125" customWidth="1"/>
    <col min="2571" max="2572" width="8.85546875" bestFit="1" customWidth="1"/>
    <col min="2573" max="2573" width="8.7109375" customWidth="1"/>
    <col min="2574" max="2574" width="4.7109375" customWidth="1"/>
    <col min="2575" max="2575" width="0.5703125" customWidth="1"/>
    <col min="2576" max="2577" width="8.85546875" bestFit="1" customWidth="1"/>
    <col min="2578" max="2578" width="8.7109375" customWidth="1"/>
    <col min="2579" max="2579" width="4.7109375" customWidth="1"/>
    <col min="2805" max="2805" width="10.42578125" customWidth="1"/>
    <col min="2806" max="2806" width="0.5703125" customWidth="1"/>
    <col min="2807" max="2808" width="8.85546875" bestFit="1" customWidth="1"/>
    <col min="2810" max="2810" width="4.7109375" customWidth="1"/>
    <col min="2811" max="2811" width="0.5703125" customWidth="1"/>
    <col min="2815" max="2815" width="4.7109375" customWidth="1"/>
    <col min="2816" max="2816" width="0.5703125" customWidth="1"/>
    <col min="2820" max="2820" width="4.7109375" customWidth="1"/>
    <col min="2821" max="2821" width="0.5703125" customWidth="1"/>
    <col min="2825" max="2825" width="4.7109375" customWidth="1"/>
    <col min="2826" max="2826" width="0.5703125" customWidth="1"/>
    <col min="2827" max="2828" width="8.85546875" bestFit="1" customWidth="1"/>
    <col min="2829" max="2829" width="8.7109375" customWidth="1"/>
    <col min="2830" max="2830" width="4.7109375" customWidth="1"/>
    <col min="2831" max="2831" width="0.5703125" customWidth="1"/>
    <col min="2832" max="2833" width="8.85546875" bestFit="1" customWidth="1"/>
    <col min="2834" max="2834" width="8.7109375" customWidth="1"/>
    <col min="2835" max="2835" width="4.7109375" customWidth="1"/>
    <col min="3061" max="3061" width="10.42578125" customWidth="1"/>
    <col min="3062" max="3062" width="0.5703125" customWidth="1"/>
    <col min="3063" max="3064" width="8.85546875" bestFit="1" customWidth="1"/>
    <col min="3066" max="3066" width="4.7109375" customWidth="1"/>
    <col min="3067" max="3067" width="0.5703125" customWidth="1"/>
    <col min="3071" max="3071" width="4.7109375" customWidth="1"/>
    <col min="3072" max="3072" width="0.5703125" customWidth="1"/>
    <col min="3076" max="3076" width="4.7109375" customWidth="1"/>
    <col min="3077" max="3077" width="0.5703125" customWidth="1"/>
    <col min="3081" max="3081" width="4.7109375" customWidth="1"/>
    <col min="3082" max="3082" width="0.5703125" customWidth="1"/>
    <col min="3083" max="3084" width="8.85546875" bestFit="1" customWidth="1"/>
    <col min="3085" max="3085" width="8.7109375" customWidth="1"/>
    <col min="3086" max="3086" width="4.7109375" customWidth="1"/>
    <col min="3087" max="3087" width="0.5703125" customWidth="1"/>
    <col min="3088" max="3089" width="8.85546875" bestFit="1" customWidth="1"/>
    <col min="3090" max="3090" width="8.7109375" customWidth="1"/>
    <col min="3091" max="3091" width="4.7109375" customWidth="1"/>
    <col min="3317" max="3317" width="10.42578125" customWidth="1"/>
    <col min="3318" max="3318" width="0.5703125" customWidth="1"/>
    <col min="3319" max="3320" width="8.85546875" bestFit="1" customWidth="1"/>
    <col min="3322" max="3322" width="4.7109375" customWidth="1"/>
    <col min="3323" max="3323" width="0.5703125" customWidth="1"/>
    <col min="3327" max="3327" width="4.7109375" customWidth="1"/>
    <col min="3328" max="3328" width="0.5703125" customWidth="1"/>
    <col min="3332" max="3332" width="4.7109375" customWidth="1"/>
    <col min="3333" max="3333" width="0.5703125" customWidth="1"/>
    <col min="3337" max="3337" width="4.7109375" customWidth="1"/>
    <col min="3338" max="3338" width="0.5703125" customWidth="1"/>
    <col min="3339" max="3340" width="8.85546875" bestFit="1" customWidth="1"/>
    <col min="3341" max="3341" width="8.7109375" customWidth="1"/>
    <col min="3342" max="3342" width="4.7109375" customWidth="1"/>
    <col min="3343" max="3343" width="0.5703125" customWidth="1"/>
    <col min="3344" max="3345" width="8.85546875" bestFit="1" customWidth="1"/>
    <col min="3346" max="3346" width="8.7109375" customWidth="1"/>
    <col min="3347" max="3347" width="4.7109375" customWidth="1"/>
    <col min="3573" max="3573" width="10.42578125" customWidth="1"/>
    <col min="3574" max="3574" width="0.5703125" customWidth="1"/>
    <col min="3575" max="3576" width="8.85546875" bestFit="1" customWidth="1"/>
    <col min="3578" max="3578" width="4.7109375" customWidth="1"/>
    <col min="3579" max="3579" width="0.5703125" customWidth="1"/>
    <col min="3583" max="3583" width="4.7109375" customWidth="1"/>
    <col min="3584" max="3584" width="0.5703125" customWidth="1"/>
    <col min="3588" max="3588" width="4.7109375" customWidth="1"/>
    <col min="3589" max="3589" width="0.5703125" customWidth="1"/>
    <col min="3593" max="3593" width="4.7109375" customWidth="1"/>
    <col min="3594" max="3594" width="0.5703125" customWidth="1"/>
    <col min="3595" max="3596" width="8.85546875" bestFit="1" customWidth="1"/>
    <col min="3597" max="3597" width="8.7109375" customWidth="1"/>
    <col min="3598" max="3598" width="4.7109375" customWidth="1"/>
    <col min="3599" max="3599" width="0.5703125" customWidth="1"/>
    <col min="3600" max="3601" width="8.85546875" bestFit="1" customWidth="1"/>
    <col min="3602" max="3602" width="8.7109375" customWidth="1"/>
    <col min="3603" max="3603" width="4.7109375" customWidth="1"/>
    <col min="3829" max="3829" width="10.42578125" customWidth="1"/>
    <col min="3830" max="3830" width="0.5703125" customWidth="1"/>
    <col min="3831" max="3832" width="8.85546875" bestFit="1" customWidth="1"/>
    <col min="3834" max="3834" width="4.7109375" customWidth="1"/>
    <col min="3835" max="3835" width="0.5703125" customWidth="1"/>
    <col min="3839" max="3839" width="4.7109375" customWidth="1"/>
    <col min="3840" max="3840" width="0.5703125" customWidth="1"/>
    <col min="3844" max="3844" width="4.7109375" customWidth="1"/>
    <col min="3845" max="3845" width="0.5703125" customWidth="1"/>
    <col min="3849" max="3849" width="4.7109375" customWidth="1"/>
    <col min="3850" max="3850" width="0.5703125" customWidth="1"/>
    <col min="3851" max="3852" width="8.85546875" bestFit="1" customWidth="1"/>
    <col min="3853" max="3853" width="8.7109375" customWidth="1"/>
    <col min="3854" max="3854" width="4.7109375" customWidth="1"/>
    <col min="3855" max="3855" width="0.5703125" customWidth="1"/>
    <col min="3856" max="3857" width="8.85546875" bestFit="1" customWidth="1"/>
    <col min="3858" max="3858" width="8.7109375" customWidth="1"/>
    <col min="3859" max="3859" width="4.7109375" customWidth="1"/>
    <col min="4085" max="4085" width="10.42578125" customWidth="1"/>
    <col min="4086" max="4086" width="0.5703125" customWidth="1"/>
    <col min="4087" max="4088" width="8.85546875" bestFit="1" customWidth="1"/>
    <col min="4090" max="4090" width="4.7109375" customWidth="1"/>
    <col min="4091" max="4091" width="0.5703125" customWidth="1"/>
    <col min="4095" max="4095" width="4.7109375" customWidth="1"/>
    <col min="4096" max="4096" width="0.5703125" customWidth="1"/>
    <col min="4100" max="4100" width="4.7109375" customWidth="1"/>
    <col min="4101" max="4101" width="0.5703125" customWidth="1"/>
    <col min="4105" max="4105" width="4.7109375" customWidth="1"/>
    <col min="4106" max="4106" width="0.5703125" customWidth="1"/>
    <col min="4107" max="4108" width="8.85546875" bestFit="1" customWidth="1"/>
    <col min="4109" max="4109" width="8.7109375" customWidth="1"/>
    <col min="4110" max="4110" width="4.7109375" customWidth="1"/>
    <col min="4111" max="4111" width="0.5703125" customWidth="1"/>
    <col min="4112" max="4113" width="8.85546875" bestFit="1" customWidth="1"/>
    <col min="4114" max="4114" width="8.7109375" customWidth="1"/>
    <col min="4115" max="4115" width="4.7109375" customWidth="1"/>
    <col min="4341" max="4341" width="10.42578125" customWidth="1"/>
    <col min="4342" max="4342" width="0.5703125" customWidth="1"/>
    <col min="4343" max="4344" width="8.85546875" bestFit="1" customWidth="1"/>
    <col min="4346" max="4346" width="4.7109375" customWidth="1"/>
    <col min="4347" max="4347" width="0.5703125" customWidth="1"/>
    <col min="4351" max="4351" width="4.7109375" customWidth="1"/>
    <col min="4352" max="4352" width="0.5703125" customWidth="1"/>
    <col min="4356" max="4356" width="4.7109375" customWidth="1"/>
    <col min="4357" max="4357" width="0.5703125" customWidth="1"/>
    <col min="4361" max="4361" width="4.7109375" customWidth="1"/>
    <col min="4362" max="4362" width="0.5703125" customWidth="1"/>
    <col min="4363" max="4364" width="8.85546875" bestFit="1" customWidth="1"/>
    <col min="4365" max="4365" width="8.7109375" customWidth="1"/>
    <col min="4366" max="4366" width="4.7109375" customWidth="1"/>
    <col min="4367" max="4367" width="0.5703125" customWidth="1"/>
    <col min="4368" max="4369" width="8.85546875" bestFit="1" customWidth="1"/>
    <col min="4370" max="4370" width="8.7109375" customWidth="1"/>
    <col min="4371" max="4371" width="4.7109375" customWidth="1"/>
    <col min="4597" max="4597" width="10.42578125" customWidth="1"/>
    <col min="4598" max="4598" width="0.5703125" customWidth="1"/>
    <col min="4599" max="4600" width="8.85546875" bestFit="1" customWidth="1"/>
    <col min="4602" max="4602" width="4.7109375" customWidth="1"/>
    <col min="4603" max="4603" width="0.5703125" customWidth="1"/>
    <col min="4607" max="4607" width="4.7109375" customWidth="1"/>
    <col min="4608" max="4608" width="0.5703125" customWidth="1"/>
    <col min="4612" max="4612" width="4.7109375" customWidth="1"/>
    <col min="4613" max="4613" width="0.5703125" customWidth="1"/>
    <col min="4617" max="4617" width="4.7109375" customWidth="1"/>
    <col min="4618" max="4618" width="0.5703125" customWidth="1"/>
    <col min="4619" max="4620" width="8.85546875" bestFit="1" customWidth="1"/>
    <col min="4621" max="4621" width="8.7109375" customWidth="1"/>
    <col min="4622" max="4622" width="4.7109375" customWidth="1"/>
    <col min="4623" max="4623" width="0.5703125" customWidth="1"/>
    <col min="4624" max="4625" width="8.85546875" bestFit="1" customWidth="1"/>
    <col min="4626" max="4626" width="8.7109375" customWidth="1"/>
    <col min="4627" max="4627" width="4.7109375" customWidth="1"/>
    <col min="4853" max="4853" width="10.42578125" customWidth="1"/>
    <col min="4854" max="4854" width="0.5703125" customWidth="1"/>
    <col min="4855" max="4856" width="8.85546875" bestFit="1" customWidth="1"/>
    <col min="4858" max="4858" width="4.7109375" customWidth="1"/>
    <col min="4859" max="4859" width="0.5703125" customWidth="1"/>
    <col min="4863" max="4863" width="4.7109375" customWidth="1"/>
    <col min="4864" max="4864" width="0.5703125" customWidth="1"/>
    <col min="4868" max="4868" width="4.7109375" customWidth="1"/>
    <col min="4869" max="4869" width="0.5703125" customWidth="1"/>
    <col min="4873" max="4873" width="4.7109375" customWidth="1"/>
    <col min="4874" max="4874" width="0.5703125" customWidth="1"/>
    <col min="4875" max="4876" width="8.85546875" bestFit="1" customWidth="1"/>
    <col min="4877" max="4877" width="8.7109375" customWidth="1"/>
    <col min="4878" max="4878" width="4.7109375" customWidth="1"/>
    <col min="4879" max="4879" width="0.5703125" customWidth="1"/>
    <col min="4880" max="4881" width="8.85546875" bestFit="1" customWidth="1"/>
    <col min="4882" max="4882" width="8.7109375" customWidth="1"/>
    <col min="4883" max="4883" width="4.7109375" customWidth="1"/>
    <col min="5109" max="5109" width="10.42578125" customWidth="1"/>
    <col min="5110" max="5110" width="0.5703125" customWidth="1"/>
    <col min="5111" max="5112" width="8.85546875" bestFit="1" customWidth="1"/>
    <col min="5114" max="5114" width="4.7109375" customWidth="1"/>
    <col min="5115" max="5115" width="0.5703125" customWidth="1"/>
    <col min="5119" max="5119" width="4.7109375" customWidth="1"/>
    <col min="5120" max="5120" width="0.5703125" customWidth="1"/>
    <col min="5124" max="5124" width="4.7109375" customWidth="1"/>
    <col min="5125" max="5125" width="0.5703125" customWidth="1"/>
    <col min="5129" max="5129" width="4.7109375" customWidth="1"/>
    <col min="5130" max="5130" width="0.5703125" customWidth="1"/>
    <col min="5131" max="5132" width="8.85546875" bestFit="1" customWidth="1"/>
    <col min="5133" max="5133" width="8.7109375" customWidth="1"/>
    <col min="5134" max="5134" width="4.7109375" customWidth="1"/>
    <col min="5135" max="5135" width="0.5703125" customWidth="1"/>
    <col min="5136" max="5137" width="8.85546875" bestFit="1" customWidth="1"/>
    <col min="5138" max="5138" width="8.7109375" customWidth="1"/>
    <col min="5139" max="5139" width="4.7109375" customWidth="1"/>
    <col min="5365" max="5365" width="10.42578125" customWidth="1"/>
    <col min="5366" max="5366" width="0.5703125" customWidth="1"/>
    <col min="5367" max="5368" width="8.85546875" bestFit="1" customWidth="1"/>
    <col min="5370" max="5370" width="4.7109375" customWidth="1"/>
    <col min="5371" max="5371" width="0.5703125" customWidth="1"/>
    <col min="5375" max="5375" width="4.7109375" customWidth="1"/>
    <col min="5376" max="5376" width="0.5703125" customWidth="1"/>
    <col min="5380" max="5380" width="4.7109375" customWidth="1"/>
    <col min="5381" max="5381" width="0.5703125" customWidth="1"/>
    <col min="5385" max="5385" width="4.7109375" customWidth="1"/>
    <col min="5386" max="5386" width="0.5703125" customWidth="1"/>
    <col min="5387" max="5388" width="8.85546875" bestFit="1" customWidth="1"/>
    <col min="5389" max="5389" width="8.7109375" customWidth="1"/>
    <col min="5390" max="5390" width="4.7109375" customWidth="1"/>
    <col min="5391" max="5391" width="0.5703125" customWidth="1"/>
    <col min="5392" max="5393" width="8.85546875" bestFit="1" customWidth="1"/>
    <col min="5394" max="5394" width="8.7109375" customWidth="1"/>
    <col min="5395" max="5395" width="4.7109375" customWidth="1"/>
    <col min="5621" max="5621" width="10.42578125" customWidth="1"/>
    <col min="5622" max="5622" width="0.5703125" customWidth="1"/>
    <col min="5623" max="5624" width="8.85546875" bestFit="1" customWidth="1"/>
    <col min="5626" max="5626" width="4.7109375" customWidth="1"/>
    <col min="5627" max="5627" width="0.5703125" customWidth="1"/>
    <col min="5631" max="5631" width="4.7109375" customWidth="1"/>
    <col min="5632" max="5632" width="0.5703125" customWidth="1"/>
    <col min="5636" max="5636" width="4.7109375" customWidth="1"/>
    <col min="5637" max="5637" width="0.5703125" customWidth="1"/>
    <col min="5641" max="5641" width="4.7109375" customWidth="1"/>
    <col min="5642" max="5642" width="0.5703125" customWidth="1"/>
    <col min="5643" max="5644" width="8.85546875" bestFit="1" customWidth="1"/>
    <col min="5645" max="5645" width="8.7109375" customWidth="1"/>
    <col min="5646" max="5646" width="4.7109375" customWidth="1"/>
    <col min="5647" max="5647" width="0.5703125" customWidth="1"/>
    <col min="5648" max="5649" width="8.85546875" bestFit="1" customWidth="1"/>
    <col min="5650" max="5650" width="8.7109375" customWidth="1"/>
    <col min="5651" max="5651" width="4.7109375" customWidth="1"/>
    <col min="5877" max="5877" width="10.42578125" customWidth="1"/>
    <col min="5878" max="5878" width="0.5703125" customWidth="1"/>
    <col min="5879" max="5880" width="8.85546875" bestFit="1" customWidth="1"/>
    <col min="5882" max="5882" width="4.7109375" customWidth="1"/>
    <col min="5883" max="5883" width="0.5703125" customWidth="1"/>
    <col min="5887" max="5887" width="4.7109375" customWidth="1"/>
    <col min="5888" max="5888" width="0.5703125" customWidth="1"/>
    <col min="5892" max="5892" width="4.7109375" customWidth="1"/>
    <col min="5893" max="5893" width="0.5703125" customWidth="1"/>
    <col min="5897" max="5897" width="4.7109375" customWidth="1"/>
    <col min="5898" max="5898" width="0.5703125" customWidth="1"/>
    <col min="5899" max="5900" width="8.85546875" bestFit="1" customWidth="1"/>
    <col min="5901" max="5901" width="8.7109375" customWidth="1"/>
    <col min="5902" max="5902" width="4.7109375" customWidth="1"/>
    <col min="5903" max="5903" width="0.5703125" customWidth="1"/>
    <col min="5904" max="5905" width="8.85546875" bestFit="1" customWidth="1"/>
    <col min="5906" max="5906" width="8.7109375" customWidth="1"/>
    <col min="5907" max="5907" width="4.7109375" customWidth="1"/>
    <col min="6133" max="6133" width="10.42578125" customWidth="1"/>
    <col min="6134" max="6134" width="0.5703125" customWidth="1"/>
    <col min="6135" max="6136" width="8.85546875" bestFit="1" customWidth="1"/>
    <col min="6138" max="6138" width="4.7109375" customWidth="1"/>
    <col min="6139" max="6139" width="0.5703125" customWidth="1"/>
    <col min="6143" max="6143" width="4.7109375" customWidth="1"/>
    <col min="6144" max="6144" width="0.5703125" customWidth="1"/>
    <col min="6148" max="6148" width="4.7109375" customWidth="1"/>
    <col min="6149" max="6149" width="0.5703125" customWidth="1"/>
    <col min="6153" max="6153" width="4.7109375" customWidth="1"/>
    <col min="6154" max="6154" width="0.5703125" customWidth="1"/>
    <col min="6155" max="6156" width="8.85546875" bestFit="1" customWidth="1"/>
    <col min="6157" max="6157" width="8.7109375" customWidth="1"/>
    <col min="6158" max="6158" width="4.7109375" customWidth="1"/>
    <col min="6159" max="6159" width="0.5703125" customWidth="1"/>
    <col min="6160" max="6161" width="8.85546875" bestFit="1" customWidth="1"/>
    <col min="6162" max="6162" width="8.7109375" customWidth="1"/>
    <col min="6163" max="6163" width="4.7109375" customWidth="1"/>
    <col min="6389" max="6389" width="10.42578125" customWidth="1"/>
    <col min="6390" max="6390" width="0.5703125" customWidth="1"/>
    <col min="6391" max="6392" width="8.85546875" bestFit="1" customWidth="1"/>
    <col min="6394" max="6394" width="4.7109375" customWidth="1"/>
    <col min="6395" max="6395" width="0.5703125" customWidth="1"/>
    <col min="6399" max="6399" width="4.7109375" customWidth="1"/>
    <col min="6400" max="6400" width="0.5703125" customWidth="1"/>
    <col min="6404" max="6404" width="4.7109375" customWidth="1"/>
    <col min="6405" max="6405" width="0.5703125" customWidth="1"/>
    <col min="6409" max="6409" width="4.7109375" customWidth="1"/>
    <col min="6410" max="6410" width="0.5703125" customWidth="1"/>
    <col min="6411" max="6412" width="8.85546875" bestFit="1" customWidth="1"/>
    <col min="6413" max="6413" width="8.7109375" customWidth="1"/>
    <col min="6414" max="6414" width="4.7109375" customWidth="1"/>
    <col min="6415" max="6415" width="0.5703125" customWidth="1"/>
    <col min="6416" max="6417" width="8.85546875" bestFit="1" customWidth="1"/>
    <col min="6418" max="6418" width="8.7109375" customWidth="1"/>
    <col min="6419" max="6419" width="4.7109375" customWidth="1"/>
    <col min="6645" max="6645" width="10.42578125" customWidth="1"/>
    <col min="6646" max="6646" width="0.5703125" customWidth="1"/>
    <col min="6647" max="6648" width="8.85546875" bestFit="1" customWidth="1"/>
    <col min="6650" max="6650" width="4.7109375" customWidth="1"/>
    <col min="6651" max="6651" width="0.5703125" customWidth="1"/>
    <col min="6655" max="6655" width="4.7109375" customWidth="1"/>
    <col min="6656" max="6656" width="0.5703125" customWidth="1"/>
    <col min="6660" max="6660" width="4.7109375" customWidth="1"/>
    <col min="6661" max="6661" width="0.5703125" customWidth="1"/>
    <col min="6665" max="6665" width="4.7109375" customWidth="1"/>
    <col min="6666" max="6666" width="0.5703125" customWidth="1"/>
    <col min="6667" max="6668" width="8.85546875" bestFit="1" customWidth="1"/>
    <col min="6669" max="6669" width="8.7109375" customWidth="1"/>
    <col min="6670" max="6670" width="4.7109375" customWidth="1"/>
    <col min="6671" max="6671" width="0.5703125" customWidth="1"/>
    <col min="6672" max="6673" width="8.85546875" bestFit="1" customWidth="1"/>
    <col min="6674" max="6674" width="8.7109375" customWidth="1"/>
    <col min="6675" max="6675" width="4.7109375" customWidth="1"/>
    <col min="6901" max="6901" width="10.42578125" customWidth="1"/>
    <col min="6902" max="6902" width="0.5703125" customWidth="1"/>
    <col min="6903" max="6904" width="8.85546875" bestFit="1" customWidth="1"/>
    <col min="6906" max="6906" width="4.7109375" customWidth="1"/>
    <col min="6907" max="6907" width="0.5703125" customWidth="1"/>
    <col min="6911" max="6911" width="4.7109375" customWidth="1"/>
    <col min="6912" max="6912" width="0.5703125" customWidth="1"/>
    <col min="6916" max="6916" width="4.7109375" customWidth="1"/>
    <col min="6917" max="6917" width="0.5703125" customWidth="1"/>
    <col min="6921" max="6921" width="4.7109375" customWidth="1"/>
    <col min="6922" max="6922" width="0.5703125" customWidth="1"/>
    <col min="6923" max="6924" width="8.85546875" bestFit="1" customWidth="1"/>
    <col min="6925" max="6925" width="8.7109375" customWidth="1"/>
    <col min="6926" max="6926" width="4.7109375" customWidth="1"/>
    <col min="6927" max="6927" width="0.5703125" customWidth="1"/>
    <col min="6928" max="6929" width="8.85546875" bestFit="1" customWidth="1"/>
    <col min="6930" max="6930" width="8.7109375" customWidth="1"/>
    <col min="6931" max="6931" width="4.7109375" customWidth="1"/>
    <col min="7157" max="7157" width="10.42578125" customWidth="1"/>
    <col min="7158" max="7158" width="0.5703125" customWidth="1"/>
    <col min="7159" max="7160" width="8.85546875" bestFit="1" customWidth="1"/>
    <col min="7162" max="7162" width="4.7109375" customWidth="1"/>
    <col min="7163" max="7163" width="0.5703125" customWidth="1"/>
    <col min="7167" max="7167" width="4.7109375" customWidth="1"/>
    <col min="7168" max="7168" width="0.5703125" customWidth="1"/>
    <col min="7172" max="7172" width="4.7109375" customWidth="1"/>
    <col min="7173" max="7173" width="0.5703125" customWidth="1"/>
    <col min="7177" max="7177" width="4.7109375" customWidth="1"/>
    <col min="7178" max="7178" width="0.5703125" customWidth="1"/>
    <col min="7179" max="7180" width="8.85546875" bestFit="1" customWidth="1"/>
    <col min="7181" max="7181" width="8.7109375" customWidth="1"/>
    <col min="7182" max="7182" width="4.7109375" customWidth="1"/>
    <col min="7183" max="7183" width="0.5703125" customWidth="1"/>
    <col min="7184" max="7185" width="8.85546875" bestFit="1" customWidth="1"/>
    <col min="7186" max="7186" width="8.7109375" customWidth="1"/>
    <col min="7187" max="7187" width="4.7109375" customWidth="1"/>
    <col min="7413" max="7413" width="10.42578125" customWidth="1"/>
    <col min="7414" max="7414" width="0.5703125" customWidth="1"/>
    <col min="7415" max="7416" width="8.85546875" bestFit="1" customWidth="1"/>
    <col min="7418" max="7418" width="4.7109375" customWidth="1"/>
    <col min="7419" max="7419" width="0.5703125" customWidth="1"/>
    <col min="7423" max="7423" width="4.7109375" customWidth="1"/>
    <col min="7424" max="7424" width="0.5703125" customWidth="1"/>
    <col min="7428" max="7428" width="4.7109375" customWidth="1"/>
    <col min="7429" max="7429" width="0.5703125" customWidth="1"/>
    <col min="7433" max="7433" width="4.7109375" customWidth="1"/>
    <col min="7434" max="7434" width="0.5703125" customWidth="1"/>
    <col min="7435" max="7436" width="8.85546875" bestFit="1" customWidth="1"/>
    <col min="7437" max="7437" width="8.7109375" customWidth="1"/>
    <col min="7438" max="7438" width="4.7109375" customWidth="1"/>
    <col min="7439" max="7439" width="0.5703125" customWidth="1"/>
    <col min="7440" max="7441" width="8.85546875" bestFit="1" customWidth="1"/>
    <col min="7442" max="7442" width="8.7109375" customWidth="1"/>
    <col min="7443" max="7443" width="4.7109375" customWidth="1"/>
    <col min="7669" max="7669" width="10.42578125" customWidth="1"/>
    <col min="7670" max="7670" width="0.5703125" customWidth="1"/>
    <col min="7671" max="7672" width="8.85546875" bestFit="1" customWidth="1"/>
    <col min="7674" max="7674" width="4.7109375" customWidth="1"/>
    <col min="7675" max="7675" width="0.5703125" customWidth="1"/>
    <col min="7679" max="7679" width="4.7109375" customWidth="1"/>
    <col min="7680" max="7680" width="0.5703125" customWidth="1"/>
    <col min="7684" max="7684" width="4.7109375" customWidth="1"/>
    <col min="7685" max="7685" width="0.5703125" customWidth="1"/>
    <col min="7689" max="7689" width="4.7109375" customWidth="1"/>
    <col min="7690" max="7690" width="0.5703125" customWidth="1"/>
    <col min="7691" max="7692" width="8.85546875" bestFit="1" customWidth="1"/>
    <col min="7693" max="7693" width="8.7109375" customWidth="1"/>
    <col min="7694" max="7694" width="4.7109375" customWidth="1"/>
    <col min="7695" max="7695" width="0.5703125" customWidth="1"/>
    <col min="7696" max="7697" width="8.85546875" bestFit="1" customWidth="1"/>
    <col min="7698" max="7698" width="8.7109375" customWidth="1"/>
    <col min="7699" max="7699" width="4.7109375" customWidth="1"/>
    <col min="7925" max="7925" width="10.42578125" customWidth="1"/>
    <col min="7926" max="7926" width="0.5703125" customWidth="1"/>
    <col min="7927" max="7928" width="8.85546875" bestFit="1" customWidth="1"/>
    <col min="7930" max="7930" width="4.7109375" customWidth="1"/>
    <col min="7931" max="7931" width="0.5703125" customWidth="1"/>
    <col min="7935" max="7935" width="4.7109375" customWidth="1"/>
    <col min="7936" max="7936" width="0.5703125" customWidth="1"/>
    <col min="7940" max="7940" width="4.7109375" customWidth="1"/>
    <col min="7941" max="7941" width="0.5703125" customWidth="1"/>
    <col min="7945" max="7945" width="4.7109375" customWidth="1"/>
    <col min="7946" max="7946" width="0.5703125" customWidth="1"/>
    <col min="7947" max="7948" width="8.85546875" bestFit="1" customWidth="1"/>
    <col min="7949" max="7949" width="8.7109375" customWidth="1"/>
    <col min="7950" max="7950" width="4.7109375" customWidth="1"/>
    <col min="7951" max="7951" width="0.5703125" customWidth="1"/>
    <col min="7952" max="7953" width="8.85546875" bestFit="1" customWidth="1"/>
    <col min="7954" max="7954" width="8.7109375" customWidth="1"/>
    <col min="7955" max="7955" width="4.7109375" customWidth="1"/>
    <col min="8181" max="8181" width="10.42578125" customWidth="1"/>
    <col min="8182" max="8182" width="0.5703125" customWidth="1"/>
    <col min="8183" max="8184" width="8.85546875" bestFit="1" customWidth="1"/>
    <col min="8186" max="8186" width="4.7109375" customWidth="1"/>
    <col min="8187" max="8187" width="0.5703125" customWidth="1"/>
    <col min="8191" max="8191" width="4.7109375" customWidth="1"/>
    <col min="8192" max="8192" width="0.5703125" customWidth="1"/>
    <col min="8196" max="8196" width="4.7109375" customWidth="1"/>
    <col min="8197" max="8197" width="0.5703125" customWidth="1"/>
    <col min="8201" max="8201" width="4.7109375" customWidth="1"/>
    <col min="8202" max="8202" width="0.5703125" customWidth="1"/>
    <col min="8203" max="8204" width="8.85546875" bestFit="1" customWidth="1"/>
    <col min="8205" max="8205" width="8.7109375" customWidth="1"/>
    <col min="8206" max="8206" width="4.7109375" customWidth="1"/>
    <col min="8207" max="8207" width="0.5703125" customWidth="1"/>
    <col min="8208" max="8209" width="8.85546875" bestFit="1" customWidth="1"/>
    <col min="8210" max="8210" width="8.7109375" customWidth="1"/>
    <col min="8211" max="8211" width="4.7109375" customWidth="1"/>
    <col min="8437" max="8437" width="10.42578125" customWidth="1"/>
    <col min="8438" max="8438" width="0.5703125" customWidth="1"/>
    <col min="8439" max="8440" width="8.85546875" bestFit="1" customWidth="1"/>
    <col min="8442" max="8442" width="4.7109375" customWidth="1"/>
    <col min="8443" max="8443" width="0.5703125" customWidth="1"/>
    <col min="8447" max="8447" width="4.7109375" customWidth="1"/>
    <col min="8448" max="8448" width="0.5703125" customWidth="1"/>
    <col min="8452" max="8452" width="4.7109375" customWidth="1"/>
    <col min="8453" max="8453" width="0.5703125" customWidth="1"/>
    <col min="8457" max="8457" width="4.7109375" customWidth="1"/>
    <col min="8458" max="8458" width="0.5703125" customWidth="1"/>
    <col min="8459" max="8460" width="8.85546875" bestFit="1" customWidth="1"/>
    <col min="8461" max="8461" width="8.7109375" customWidth="1"/>
    <col min="8462" max="8462" width="4.7109375" customWidth="1"/>
    <col min="8463" max="8463" width="0.5703125" customWidth="1"/>
    <col min="8464" max="8465" width="8.85546875" bestFit="1" customWidth="1"/>
    <col min="8466" max="8466" width="8.7109375" customWidth="1"/>
    <col min="8467" max="8467" width="4.7109375" customWidth="1"/>
    <col min="8693" max="8693" width="10.42578125" customWidth="1"/>
    <col min="8694" max="8694" width="0.5703125" customWidth="1"/>
    <col min="8695" max="8696" width="8.85546875" bestFit="1" customWidth="1"/>
    <col min="8698" max="8698" width="4.7109375" customWidth="1"/>
    <col min="8699" max="8699" width="0.5703125" customWidth="1"/>
    <col min="8703" max="8703" width="4.7109375" customWidth="1"/>
    <col min="8704" max="8704" width="0.5703125" customWidth="1"/>
    <col min="8708" max="8708" width="4.7109375" customWidth="1"/>
    <col min="8709" max="8709" width="0.5703125" customWidth="1"/>
    <col min="8713" max="8713" width="4.7109375" customWidth="1"/>
    <col min="8714" max="8714" width="0.5703125" customWidth="1"/>
    <col min="8715" max="8716" width="8.85546875" bestFit="1" customWidth="1"/>
    <col min="8717" max="8717" width="8.7109375" customWidth="1"/>
    <col min="8718" max="8718" width="4.7109375" customWidth="1"/>
    <col min="8719" max="8719" width="0.5703125" customWidth="1"/>
    <col min="8720" max="8721" width="8.85546875" bestFit="1" customWidth="1"/>
    <col min="8722" max="8722" width="8.7109375" customWidth="1"/>
    <col min="8723" max="8723" width="4.7109375" customWidth="1"/>
    <col min="8949" max="8949" width="10.42578125" customWidth="1"/>
    <col min="8950" max="8950" width="0.5703125" customWidth="1"/>
    <col min="8951" max="8952" width="8.85546875" bestFit="1" customWidth="1"/>
    <col min="8954" max="8954" width="4.7109375" customWidth="1"/>
    <col min="8955" max="8955" width="0.5703125" customWidth="1"/>
    <col min="8959" max="8959" width="4.7109375" customWidth="1"/>
    <col min="8960" max="8960" width="0.5703125" customWidth="1"/>
    <col min="8964" max="8964" width="4.7109375" customWidth="1"/>
    <col min="8965" max="8965" width="0.5703125" customWidth="1"/>
    <col min="8969" max="8969" width="4.7109375" customWidth="1"/>
    <col min="8970" max="8970" width="0.5703125" customWidth="1"/>
    <col min="8971" max="8972" width="8.85546875" bestFit="1" customWidth="1"/>
    <col min="8973" max="8973" width="8.7109375" customWidth="1"/>
    <col min="8974" max="8974" width="4.7109375" customWidth="1"/>
    <col min="8975" max="8975" width="0.5703125" customWidth="1"/>
    <col min="8976" max="8977" width="8.85546875" bestFit="1" customWidth="1"/>
    <col min="8978" max="8978" width="8.7109375" customWidth="1"/>
    <col min="8979" max="8979" width="4.7109375" customWidth="1"/>
    <col min="9205" max="9205" width="10.42578125" customWidth="1"/>
    <col min="9206" max="9206" width="0.5703125" customWidth="1"/>
    <col min="9207" max="9208" width="8.85546875" bestFit="1" customWidth="1"/>
    <col min="9210" max="9210" width="4.7109375" customWidth="1"/>
    <col min="9211" max="9211" width="0.5703125" customWidth="1"/>
    <col min="9215" max="9215" width="4.7109375" customWidth="1"/>
    <col min="9216" max="9216" width="0.5703125" customWidth="1"/>
    <col min="9220" max="9220" width="4.7109375" customWidth="1"/>
    <col min="9221" max="9221" width="0.5703125" customWidth="1"/>
    <col min="9225" max="9225" width="4.7109375" customWidth="1"/>
    <col min="9226" max="9226" width="0.5703125" customWidth="1"/>
    <col min="9227" max="9228" width="8.85546875" bestFit="1" customWidth="1"/>
    <col min="9229" max="9229" width="8.7109375" customWidth="1"/>
    <col min="9230" max="9230" width="4.7109375" customWidth="1"/>
    <col min="9231" max="9231" width="0.5703125" customWidth="1"/>
    <col min="9232" max="9233" width="8.85546875" bestFit="1" customWidth="1"/>
    <col min="9234" max="9234" width="8.7109375" customWidth="1"/>
    <col min="9235" max="9235" width="4.7109375" customWidth="1"/>
    <col min="9461" max="9461" width="10.42578125" customWidth="1"/>
    <col min="9462" max="9462" width="0.5703125" customWidth="1"/>
    <col min="9463" max="9464" width="8.85546875" bestFit="1" customWidth="1"/>
    <col min="9466" max="9466" width="4.7109375" customWidth="1"/>
    <col min="9467" max="9467" width="0.5703125" customWidth="1"/>
    <col min="9471" max="9471" width="4.7109375" customWidth="1"/>
    <col min="9472" max="9472" width="0.5703125" customWidth="1"/>
    <col min="9476" max="9476" width="4.7109375" customWidth="1"/>
    <col min="9477" max="9477" width="0.5703125" customWidth="1"/>
    <col min="9481" max="9481" width="4.7109375" customWidth="1"/>
    <col min="9482" max="9482" width="0.5703125" customWidth="1"/>
    <col min="9483" max="9484" width="8.85546875" bestFit="1" customWidth="1"/>
    <col min="9485" max="9485" width="8.7109375" customWidth="1"/>
    <col min="9486" max="9486" width="4.7109375" customWidth="1"/>
    <col min="9487" max="9487" width="0.5703125" customWidth="1"/>
    <col min="9488" max="9489" width="8.85546875" bestFit="1" customWidth="1"/>
    <col min="9490" max="9490" width="8.7109375" customWidth="1"/>
    <col min="9491" max="9491" width="4.7109375" customWidth="1"/>
    <col min="9717" max="9717" width="10.42578125" customWidth="1"/>
    <col min="9718" max="9718" width="0.5703125" customWidth="1"/>
    <col min="9719" max="9720" width="8.85546875" bestFit="1" customWidth="1"/>
    <col min="9722" max="9722" width="4.7109375" customWidth="1"/>
    <col min="9723" max="9723" width="0.5703125" customWidth="1"/>
    <col min="9727" max="9727" width="4.7109375" customWidth="1"/>
    <col min="9728" max="9728" width="0.5703125" customWidth="1"/>
    <col min="9732" max="9732" width="4.7109375" customWidth="1"/>
    <col min="9733" max="9733" width="0.5703125" customWidth="1"/>
    <col min="9737" max="9737" width="4.7109375" customWidth="1"/>
    <col min="9738" max="9738" width="0.5703125" customWidth="1"/>
    <col min="9739" max="9740" width="8.85546875" bestFit="1" customWidth="1"/>
    <col min="9741" max="9741" width="8.7109375" customWidth="1"/>
    <col min="9742" max="9742" width="4.7109375" customWidth="1"/>
    <col min="9743" max="9743" width="0.5703125" customWidth="1"/>
    <col min="9744" max="9745" width="8.85546875" bestFit="1" customWidth="1"/>
    <col min="9746" max="9746" width="8.7109375" customWidth="1"/>
    <col min="9747" max="9747" width="4.7109375" customWidth="1"/>
    <col min="9973" max="9973" width="10.42578125" customWidth="1"/>
    <col min="9974" max="9974" width="0.5703125" customWidth="1"/>
    <col min="9975" max="9976" width="8.85546875" bestFit="1" customWidth="1"/>
    <col min="9978" max="9978" width="4.7109375" customWidth="1"/>
    <col min="9979" max="9979" width="0.5703125" customWidth="1"/>
    <col min="9983" max="9983" width="4.7109375" customWidth="1"/>
    <col min="9984" max="9984" width="0.5703125" customWidth="1"/>
    <col min="9988" max="9988" width="4.7109375" customWidth="1"/>
    <col min="9989" max="9989" width="0.5703125" customWidth="1"/>
    <col min="9993" max="9993" width="4.7109375" customWidth="1"/>
    <col min="9994" max="9994" width="0.5703125" customWidth="1"/>
    <col min="9995" max="9996" width="8.85546875" bestFit="1" customWidth="1"/>
    <col min="9997" max="9997" width="8.7109375" customWidth="1"/>
    <col min="9998" max="9998" width="4.7109375" customWidth="1"/>
    <col min="9999" max="9999" width="0.5703125" customWidth="1"/>
    <col min="10000" max="10001" width="8.85546875" bestFit="1" customWidth="1"/>
    <col min="10002" max="10002" width="8.7109375" customWidth="1"/>
    <col min="10003" max="10003" width="4.7109375" customWidth="1"/>
    <col min="10229" max="10229" width="10.42578125" customWidth="1"/>
    <col min="10230" max="10230" width="0.5703125" customWidth="1"/>
    <col min="10231" max="10232" width="8.85546875" bestFit="1" customWidth="1"/>
    <col min="10234" max="10234" width="4.7109375" customWidth="1"/>
    <col min="10235" max="10235" width="0.5703125" customWidth="1"/>
    <col min="10239" max="10239" width="4.7109375" customWidth="1"/>
    <col min="10240" max="10240" width="0.5703125" customWidth="1"/>
    <col min="10244" max="10244" width="4.7109375" customWidth="1"/>
    <col min="10245" max="10245" width="0.5703125" customWidth="1"/>
    <col min="10249" max="10249" width="4.7109375" customWidth="1"/>
    <col min="10250" max="10250" width="0.5703125" customWidth="1"/>
    <col min="10251" max="10252" width="8.85546875" bestFit="1" customWidth="1"/>
    <col min="10253" max="10253" width="8.7109375" customWidth="1"/>
    <col min="10254" max="10254" width="4.7109375" customWidth="1"/>
    <col min="10255" max="10255" width="0.5703125" customWidth="1"/>
    <col min="10256" max="10257" width="8.85546875" bestFit="1" customWidth="1"/>
    <col min="10258" max="10258" width="8.7109375" customWidth="1"/>
    <col min="10259" max="10259" width="4.7109375" customWidth="1"/>
    <col min="10485" max="10485" width="10.42578125" customWidth="1"/>
    <col min="10486" max="10486" width="0.5703125" customWidth="1"/>
    <col min="10487" max="10488" width="8.85546875" bestFit="1" customWidth="1"/>
    <col min="10490" max="10490" width="4.7109375" customWidth="1"/>
    <col min="10491" max="10491" width="0.5703125" customWidth="1"/>
    <col min="10495" max="10495" width="4.7109375" customWidth="1"/>
    <col min="10496" max="10496" width="0.5703125" customWidth="1"/>
    <col min="10500" max="10500" width="4.7109375" customWidth="1"/>
    <col min="10501" max="10501" width="0.5703125" customWidth="1"/>
    <col min="10505" max="10505" width="4.7109375" customWidth="1"/>
    <col min="10506" max="10506" width="0.5703125" customWidth="1"/>
    <col min="10507" max="10508" width="8.85546875" bestFit="1" customWidth="1"/>
    <col min="10509" max="10509" width="8.7109375" customWidth="1"/>
    <col min="10510" max="10510" width="4.7109375" customWidth="1"/>
    <col min="10511" max="10511" width="0.5703125" customWidth="1"/>
    <col min="10512" max="10513" width="8.85546875" bestFit="1" customWidth="1"/>
    <col min="10514" max="10514" width="8.7109375" customWidth="1"/>
    <col min="10515" max="10515" width="4.7109375" customWidth="1"/>
    <col min="10741" max="10741" width="10.42578125" customWidth="1"/>
    <col min="10742" max="10742" width="0.5703125" customWidth="1"/>
    <col min="10743" max="10744" width="8.85546875" bestFit="1" customWidth="1"/>
    <col min="10746" max="10746" width="4.7109375" customWidth="1"/>
    <col min="10747" max="10747" width="0.5703125" customWidth="1"/>
    <col min="10751" max="10751" width="4.7109375" customWidth="1"/>
    <col min="10752" max="10752" width="0.5703125" customWidth="1"/>
    <col min="10756" max="10756" width="4.7109375" customWidth="1"/>
    <col min="10757" max="10757" width="0.5703125" customWidth="1"/>
    <col min="10761" max="10761" width="4.7109375" customWidth="1"/>
    <col min="10762" max="10762" width="0.5703125" customWidth="1"/>
    <col min="10763" max="10764" width="8.85546875" bestFit="1" customWidth="1"/>
    <col min="10765" max="10765" width="8.7109375" customWidth="1"/>
    <col min="10766" max="10766" width="4.7109375" customWidth="1"/>
    <col min="10767" max="10767" width="0.5703125" customWidth="1"/>
    <col min="10768" max="10769" width="8.85546875" bestFit="1" customWidth="1"/>
    <col min="10770" max="10770" width="8.7109375" customWidth="1"/>
    <col min="10771" max="10771" width="4.7109375" customWidth="1"/>
    <col min="10997" max="10997" width="10.42578125" customWidth="1"/>
    <col min="10998" max="10998" width="0.5703125" customWidth="1"/>
    <col min="10999" max="11000" width="8.85546875" bestFit="1" customWidth="1"/>
    <col min="11002" max="11002" width="4.7109375" customWidth="1"/>
    <col min="11003" max="11003" width="0.5703125" customWidth="1"/>
    <col min="11007" max="11007" width="4.7109375" customWidth="1"/>
    <col min="11008" max="11008" width="0.5703125" customWidth="1"/>
    <col min="11012" max="11012" width="4.7109375" customWidth="1"/>
    <col min="11013" max="11013" width="0.5703125" customWidth="1"/>
    <col min="11017" max="11017" width="4.7109375" customWidth="1"/>
    <col min="11018" max="11018" width="0.5703125" customWidth="1"/>
    <col min="11019" max="11020" width="8.85546875" bestFit="1" customWidth="1"/>
    <col min="11021" max="11021" width="8.7109375" customWidth="1"/>
    <col min="11022" max="11022" width="4.7109375" customWidth="1"/>
    <col min="11023" max="11023" width="0.5703125" customWidth="1"/>
    <col min="11024" max="11025" width="8.85546875" bestFit="1" customWidth="1"/>
    <col min="11026" max="11026" width="8.7109375" customWidth="1"/>
    <col min="11027" max="11027" width="4.7109375" customWidth="1"/>
    <col min="11253" max="11253" width="10.42578125" customWidth="1"/>
    <col min="11254" max="11254" width="0.5703125" customWidth="1"/>
    <col min="11255" max="11256" width="8.85546875" bestFit="1" customWidth="1"/>
    <col min="11258" max="11258" width="4.7109375" customWidth="1"/>
    <col min="11259" max="11259" width="0.5703125" customWidth="1"/>
    <col min="11263" max="11263" width="4.7109375" customWidth="1"/>
    <col min="11264" max="11264" width="0.5703125" customWidth="1"/>
    <col min="11268" max="11268" width="4.7109375" customWidth="1"/>
    <col min="11269" max="11269" width="0.5703125" customWidth="1"/>
    <col min="11273" max="11273" width="4.7109375" customWidth="1"/>
    <col min="11274" max="11274" width="0.5703125" customWidth="1"/>
    <col min="11275" max="11276" width="8.85546875" bestFit="1" customWidth="1"/>
    <col min="11277" max="11277" width="8.7109375" customWidth="1"/>
    <col min="11278" max="11278" width="4.7109375" customWidth="1"/>
    <col min="11279" max="11279" width="0.5703125" customWidth="1"/>
    <col min="11280" max="11281" width="8.85546875" bestFit="1" customWidth="1"/>
    <col min="11282" max="11282" width="8.7109375" customWidth="1"/>
    <col min="11283" max="11283" width="4.7109375" customWidth="1"/>
    <col min="11509" max="11509" width="10.42578125" customWidth="1"/>
    <col min="11510" max="11510" width="0.5703125" customWidth="1"/>
    <col min="11511" max="11512" width="8.85546875" bestFit="1" customWidth="1"/>
    <col min="11514" max="11514" width="4.7109375" customWidth="1"/>
    <col min="11515" max="11515" width="0.5703125" customWidth="1"/>
    <col min="11519" max="11519" width="4.7109375" customWidth="1"/>
    <col min="11520" max="11520" width="0.5703125" customWidth="1"/>
    <col min="11524" max="11524" width="4.7109375" customWidth="1"/>
    <col min="11525" max="11525" width="0.5703125" customWidth="1"/>
    <col min="11529" max="11529" width="4.7109375" customWidth="1"/>
    <col min="11530" max="11530" width="0.5703125" customWidth="1"/>
    <col min="11531" max="11532" width="8.85546875" bestFit="1" customWidth="1"/>
    <col min="11533" max="11533" width="8.7109375" customWidth="1"/>
    <col min="11534" max="11534" width="4.7109375" customWidth="1"/>
    <col min="11535" max="11535" width="0.5703125" customWidth="1"/>
    <col min="11536" max="11537" width="8.85546875" bestFit="1" customWidth="1"/>
    <col min="11538" max="11538" width="8.7109375" customWidth="1"/>
    <col min="11539" max="11539" width="4.7109375" customWidth="1"/>
    <col min="11765" max="11765" width="10.42578125" customWidth="1"/>
    <col min="11766" max="11766" width="0.5703125" customWidth="1"/>
    <col min="11767" max="11768" width="8.85546875" bestFit="1" customWidth="1"/>
    <col min="11770" max="11770" width="4.7109375" customWidth="1"/>
    <col min="11771" max="11771" width="0.5703125" customWidth="1"/>
    <col min="11775" max="11775" width="4.7109375" customWidth="1"/>
    <col min="11776" max="11776" width="0.5703125" customWidth="1"/>
    <col min="11780" max="11780" width="4.7109375" customWidth="1"/>
    <col min="11781" max="11781" width="0.5703125" customWidth="1"/>
    <col min="11785" max="11785" width="4.7109375" customWidth="1"/>
    <col min="11786" max="11786" width="0.5703125" customWidth="1"/>
    <col min="11787" max="11788" width="8.85546875" bestFit="1" customWidth="1"/>
    <col min="11789" max="11789" width="8.7109375" customWidth="1"/>
    <col min="11790" max="11790" width="4.7109375" customWidth="1"/>
    <col min="11791" max="11791" width="0.5703125" customWidth="1"/>
    <col min="11792" max="11793" width="8.85546875" bestFit="1" customWidth="1"/>
    <col min="11794" max="11794" width="8.7109375" customWidth="1"/>
    <col min="11795" max="11795" width="4.7109375" customWidth="1"/>
    <col min="12021" max="12021" width="10.42578125" customWidth="1"/>
    <col min="12022" max="12022" width="0.5703125" customWidth="1"/>
    <col min="12023" max="12024" width="8.85546875" bestFit="1" customWidth="1"/>
    <col min="12026" max="12026" width="4.7109375" customWidth="1"/>
    <col min="12027" max="12027" width="0.5703125" customWidth="1"/>
    <col min="12031" max="12031" width="4.7109375" customWidth="1"/>
    <col min="12032" max="12032" width="0.5703125" customWidth="1"/>
    <col min="12036" max="12036" width="4.7109375" customWidth="1"/>
    <col min="12037" max="12037" width="0.5703125" customWidth="1"/>
    <col min="12041" max="12041" width="4.7109375" customWidth="1"/>
    <col min="12042" max="12042" width="0.5703125" customWidth="1"/>
    <col min="12043" max="12044" width="8.85546875" bestFit="1" customWidth="1"/>
    <col min="12045" max="12045" width="8.7109375" customWidth="1"/>
    <col min="12046" max="12046" width="4.7109375" customWidth="1"/>
    <col min="12047" max="12047" width="0.5703125" customWidth="1"/>
    <col min="12048" max="12049" width="8.85546875" bestFit="1" customWidth="1"/>
    <col min="12050" max="12050" width="8.7109375" customWidth="1"/>
    <col min="12051" max="12051" width="4.7109375" customWidth="1"/>
    <col min="12277" max="12277" width="10.42578125" customWidth="1"/>
    <col min="12278" max="12278" width="0.5703125" customWidth="1"/>
    <col min="12279" max="12280" width="8.85546875" bestFit="1" customWidth="1"/>
    <col min="12282" max="12282" width="4.7109375" customWidth="1"/>
    <col min="12283" max="12283" width="0.5703125" customWidth="1"/>
    <col min="12287" max="12287" width="4.7109375" customWidth="1"/>
    <col min="12288" max="12288" width="0.5703125" customWidth="1"/>
    <col min="12292" max="12292" width="4.7109375" customWidth="1"/>
    <col min="12293" max="12293" width="0.5703125" customWidth="1"/>
    <col min="12297" max="12297" width="4.7109375" customWidth="1"/>
    <col min="12298" max="12298" width="0.5703125" customWidth="1"/>
    <col min="12299" max="12300" width="8.85546875" bestFit="1" customWidth="1"/>
    <col min="12301" max="12301" width="8.7109375" customWidth="1"/>
    <col min="12302" max="12302" width="4.7109375" customWidth="1"/>
    <col min="12303" max="12303" width="0.5703125" customWidth="1"/>
    <col min="12304" max="12305" width="8.85546875" bestFit="1" customWidth="1"/>
    <col min="12306" max="12306" width="8.7109375" customWidth="1"/>
    <col min="12307" max="12307" width="4.7109375" customWidth="1"/>
    <col min="12533" max="12533" width="10.42578125" customWidth="1"/>
    <col min="12534" max="12534" width="0.5703125" customWidth="1"/>
    <col min="12535" max="12536" width="8.85546875" bestFit="1" customWidth="1"/>
    <col min="12538" max="12538" width="4.7109375" customWidth="1"/>
    <col min="12539" max="12539" width="0.5703125" customWidth="1"/>
    <col min="12543" max="12543" width="4.7109375" customWidth="1"/>
    <col min="12544" max="12544" width="0.5703125" customWidth="1"/>
    <col min="12548" max="12548" width="4.7109375" customWidth="1"/>
    <col min="12549" max="12549" width="0.5703125" customWidth="1"/>
    <col min="12553" max="12553" width="4.7109375" customWidth="1"/>
    <col min="12554" max="12554" width="0.5703125" customWidth="1"/>
    <col min="12555" max="12556" width="8.85546875" bestFit="1" customWidth="1"/>
    <col min="12557" max="12557" width="8.7109375" customWidth="1"/>
    <col min="12558" max="12558" width="4.7109375" customWidth="1"/>
    <col min="12559" max="12559" width="0.5703125" customWidth="1"/>
    <col min="12560" max="12561" width="8.85546875" bestFit="1" customWidth="1"/>
    <col min="12562" max="12562" width="8.7109375" customWidth="1"/>
    <col min="12563" max="12563" width="4.7109375" customWidth="1"/>
    <col min="12789" max="12789" width="10.42578125" customWidth="1"/>
    <col min="12790" max="12790" width="0.5703125" customWidth="1"/>
    <col min="12791" max="12792" width="8.85546875" bestFit="1" customWidth="1"/>
    <col min="12794" max="12794" width="4.7109375" customWidth="1"/>
    <col min="12795" max="12795" width="0.5703125" customWidth="1"/>
    <col min="12799" max="12799" width="4.7109375" customWidth="1"/>
    <col min="12800" max="12800" width="0.5703125" customWidth="1"/>
    <col min="12804" max="12804" width="4.7109375" customWidth="1"/>
    <col min="12805" max="12805" width="0.5703125" customWidth="1"/>
    <col min="12809" max="12809" width="4.7109375" customWidth="1"/>
    <col min="12810" max="12810" width="0.5703125" customWidth="1"/>
    <col min="12811" max="12812" width="8.85546875" bestFit="1" customWidth="1"/>
    <col min="12813" max="12813" width="8.7109375" customWidth="1"/>
    <col min="12814" max="12814" width="4.7109375" customWidth="1"/>
    <col min="12815" max="12815" width="0.5703125" customWidth="1"/>
    <col min="12816" max="12817" width="8.85546875" bestFit="1" customWidth="1"/>
    <col min="12818" max="12818" width="8.7109375" customWidth="1"/>
    <col min="12819" max="12819" width="4.7109375" customWidth="1"/>
    <col min="13045" max="13045" width="10.42578125" customWidth="1"/>
    <col min="13046" max="13046" width="0.5703125" customWidth="1"/>
    <col min="13047" max="13048" width="8.85546875" bestFit="1" customWidth="1"/>
    <col min="13050" max="13050" width="4.7109375" customWidth="1"/>
    <col min="13051" max="13051" width="0.5703125" customWidth="1"/>
    <col min="13055" max="13055" width="4.7109375" customWidth="1"/>
    <col min="13056" max="13056" width="0.5703125" customWidth="1"/>
    <col min="13060" max="13060" width="4.7109375" customWidth="1"/>
    <col min="13061" max="13061" width="0.5703125" customWidth="1"/>
    <col min="13065" max="13065" width="4.7109375" customWidth="1"/>
    <col min="13066" max="13066" width="0.5703125" customWidth="1"/>
    <col min="13067" max="13068" width="8.85546875" bestFit="1" customWidth="1"/>
    <col min="13069" max="13069" width="8.7109375" customWidth="1"/>
    <col min="13070" max="13070" width="4.7109375" customWidth="1"/>
    <col min="13071" max="13071" width="0.5703125" customWidth="1"/>
    <col min="13072" max="13073" width="8.85546875" bestFit="1" customWidth="1"/>
    <col min="13074" max="13074" width="8.7109375" customWidth="1"/>
    <col min="13075" max="13075" width="4.7109375" customWidth="1"/>
    <col min="13301" max="13301" width="10.42578125" customWidth="1"/>
    <col min="13302" max="13302" width="0.5703125" customWidth="1"/>
    <col min="13303" max="13304" width="8.85546875" bestFit="1" customWidth="1"/>
    <col min="13306" max="13306" width="4.7109375" customWidth="1"/>
    <col min="13307" max="13307" width="0.5703125" customWidth="1"/>
    <col min="13311" max="13311" width="4.7109375" customWidth="1"/>
    <col min="13312" max="13312" width="0.5703125" customWidth="1"/>
    <col min="13316" max="13316" width="4.7109375" customWidth="1"/>
    <col min="13317" max="13317" width="0.5703125" customWidth="1"/>
    <col min="13321" max="13321" width="4.7109375" customWidth="1"/>
    <col min="13322" max="13322" width="0.5703125" customWidth="1"/>
    <col min="13323" max="13324" width="8.85546875" bestFit="1" customWidth="1"/>
    <col min="13325" max="13325" width="8.7109375" customWidth="1"/>
    <col min="13326" max="13326" width="4.7109375" customWidth="1"/>
    <col min="13327" max="13327" width="0.5703125" customWidth="1"/>
    <col min="13328" max="13329" width="8.85546875" bestFit="1" customWidth="1"/>
    <col min="13330" max="13330" width="8.7109375" customWidth="1"/>
    <col min="13331" max="13331" width="4.7109375" customWidth="1"/>
    <col min="13557" max="13557" width="10.42578125" customWidth="1"/>
    <col min="13558" max="13558" width="0.5703125" customWidth="1"/>
    <col min="13559" max="13560" width="8.85546875" bestFit="1" customWidth="1"/>
    <col min="13562" max="13562" width="4.7109375" customWidth="1"/>
    <col min="13563" max="13563" width="0.5703125" customWidth="1"/>
    <col min="13567" max="13567" width="4.7109375" customWidth="1"/>
    <col min="13568" max="13568" width="0.5703125" customWidth="1"/>
    <col min="13572" max="13572" width="4.7109375" customWidth="1"/>
    <col min="13573" max="13573" width="0.5703125" customWidth="1"/>
    <col min="13577" max="13577" width="4.7109375" customWidth="1"/>
    <col min="13578" max="13578" width="0.5703125" customWidth="1"/>
    <col min="13579" max="13580" width="8.85546875" bestFit="1" customWidth="1"/>
    <col min="13581" max="13581" width="8.7109375" customWidth="1"/>
    <col min="13582" max="13582" width="4.7109375" customWidth="1"/>
    <col min="13583" max="13583" width="0.5703125" customWidth="1"/>
    <col min="13584" max="13585" width="8.85546875" bestFit="1" customWidth="1"/>
    <col min="13586" max="13586" width="8.7109375" customWidth="1"/>
    <col min="13587" max="13587" width="4.7109375" customWidth="1"/>
    <col min="13813" max="13813" width="10.42578125" customWidth="1"/>
    <col min="13814" max="13814" width="0.5703125" customWidth="1"/>
    <col min="13815" max="13816" width="8.85546875" bestFit="1" customWidth="1"/>
    <col min="13818" max="13818" width="4.7109375" customWidth="1"/>
    <col min="13819" max="13819" width="0.5703125" customWidth="1"/>
    <col min="13823" max="13823" width="4.7109375" customWidth="1"/>
    <col min="13824" max="13824" width="0.5703125" customWidth="1"/>
    <col min="13828" max="13828" width="4.7109375" customWidth="1"/>
    <col min="13829" max="13829" width="0.5703125" customWidth="1"/>
    <col min="13833" max="13833" width="4.7109375" customWidth="1"/>
    <col min="13834" max="13834" width="0.5703125" customWidth="1"/>
    <col min="13835" max="13836" width="8.85546875" bestFit="1" customWidth="1"/>
    <col min="13837" max="13837" width="8.7109375" customWidth="1"/>
    <col min="13838" max="13838" width="4.7109375" customWidth="1"/>
    <col min="13839" max="13839" width="0.5703125" customWidth="1"/>
    <col min="13840" max="13841" width="8.85546875" bestFit="1" customWidth="1"/>
    <col min="13842" max="13842" width="8.7109375" customWidth="1"/>
    <col min="13843" max="13843" width="4.7109375" customWidth="1"/>
    <col min="14069" max="14069" width="10.42578125" customWidth="1"/>
    <col min="14070" max="14070" width="0.5703125" customWidth="1"/>
    <col min="14071" max="14072" width="8.85546875" bestFit="1" customWidth="1"/>
    <col min="14074" max="14074" width="4.7109375" customWidth="1"/>
    <col min="14075" max="14075" width="0.5703125" customWidth="1"/>
    <col min="14079" max="14079" width="4.7109375" customWidth="1"/>
    <col min="14080" max="14080" width="0.5703125" customWidth="1"/>
    <col min="14084" max="14084" width="4.7109375" customWidth="1"/>
    <col min="14085" max="14085" width="0.5703125" customWidth="1"/>
    <col min="14089" max="14089" width="4.7109375" customWidth="1"/>
    <col min="14090" max="14090" width="0.5703125" customWidth="1"/>
    <col min="14091" max="14092" width="8.85546875" bestFit="1" customWidth="1"/>
    <col min="14093" max="14093" width="8.7109375" customWidth="1"/>
    <col min="14094" max="14094" width="4.7109375" customWidth="1"/>
    <col min="14095" max="14095" width="0.5703125" customWidth="1"/>
    <col min="14096" max="14097" width="8.85546875" bestFit="1" customWidth="1"/>
    <col min="14098" max="14098" width="8.7109375" customWidth="1"/>
    <col min="14099" max="14099" width="4.7109375" customWidth="1"/>
    <col min="14325" max="14325" width="10.42578125" customWidth="1"/>
    <col min="14326" max="14326" width="0.5703125" customWidth="1"/>
    <col min="14327" max="14328" width="8.85546875" bestFit="1" customWidth="1"/>
    <col min="14330" max="14330" width="4.7109375" customWidth="1"/>
    <col min="14331" max="14331" width="0.5703125" customWidth="1"/>
    <col min="14335" max="14335" width="4.7109375" customWidth="1"/>
    <col min="14336" max="14336" width="0.5703125" customWidth="1"/>
    <col min="14340" max="14340" width="4.7109375" customWidth="1"/>
    <col min="14341" max="14341" width="0.5703125" customWidth="1"/>
    <col min="14345" max="14345" width="4.7109375" customWidth="1"/>
    <col min="14346" max="14346" width="0.5703125" customWidth="1"/>
    <col min="14347" max="14348" width="8.85546875" bestFit="1" customWidth="1"/>
    <col min="14349" max="14349" width="8.7109375" customWidth="1"/>
    <col min="14350" max="14350" width="4.7109375" customWidth="1"/>
    <col min="14351" max="14351" width="0.5703125" customWidth="1"/>
    <col min="14352" max="14353" width="8.85546875" bestFit="1" customWidth="1"/>
    <col min="14354" max="14354" width="8.7109375" customWidth="1"/>
    <col min="14355" max="14355" width="4.7109375" customWidth="1"/>
    <col min="14581" max="14581" width="10.42578125" customWidth="1"/>
    <col min="14582" max="14582" width="0.5703125" customWidth="1"/>
    <col min="14583" max="14584" width="8.85546875" bestFit="1" customWidth="1"/>
    <col min="14586" max="14586" width="4.7109375" customWidth="1"/>
    <col min="14587" max="14587" width="0.5703125" customWidth="1"/>
    <col min="14591" max="14591" width="4.7109375" customWidth="1"/>
    <col min="14592" max="14592" width="0.5703125" customWidth="1"/>
    <col min="14596" max="14596" width="4.7109375" customWidth="1"/>
    <col min="14597" max="14597" width="0.5703125" customWidth="1"/>
    <col min="14601" max="14601" width="4.7109375" customWidth="1"/>
    <col min="14602" max="14602" width="0.5703125" customWidth="1"/>
    <col min="14603" max="14604" width="8.85546875" bestFit="1" customWidth="1"/>
    <col min="14605" max="14605" width="8.7109375" customWidth="1"/>
    <col min="14606" max="14606" width="4.7109375" customWidth="1"/>
    <col min="14607" max="14607" width="0.5703125" customWidth="1"/>
    <col min="14608" max="14609" width="8.85546875" bestFit="1" customWidth="1"/>
    <col min="14610" max="14610" width="8.7109375" customWidth="1"/>
    <col min="14611" max="14611" width="4.7109375" customWidth="1"/>
    <col min="14837" max="14837" width="10.42578125" customWidth="1"/>
    <col min="14838" max="14838" width="0.5703125" customWidth="1"/>
    <col min="14839" max="14840" width="8.85546875" bestFit="1" customWidth="1"/>
    <col min="14842" max="14842" width="4.7109375" customWidth="1"/>
    <col min="14843" max="14843" width="0.5703125" customWidth="1"/>
    <col min="14847" max="14847" width="4.7109375" customWidth="1"/>
    <col min="14848" max="14848" width="0.5703125" customWidth="1"/>
    <col min="14852" max="14852" width="4.7109375" customWidth="1"/>
    <col min="14853" max="14853" width="0.5703125" customWidth="1"/>
    <col min="14857" max="14857" width="4.7109375" customWidth="1"/>
    <col min="14858" max="14858" width="0.5703125" customWidth="1"/>
    <col min="14859" max="14860" width="8.85546875" bestFit="1" customWidth="1"/>
    <col min="14861" max="14861" width="8.7109375" customWidth="1"/>
    <col min="14862" max="14862" width="4.7109375" customWidth="1"/>
    <col min="14863" max="14863" width="0.5703125" customWidth="1"/>
    <col min="14864" max="14865" width="8.85546875" bestFit="1" customWidth="1"/>
    <col min="14866" max="14866" width="8.7109375" customWidth="1"/>
    <col min="14867" max="14867" width="4.7109375" customWidth="1"/>
    <col min="15093" max="15093" width="10.42578125" customWidth="1"/>
    <col min="15094" max="15094" width="0.5703125" customWidth="1"/>
    <col min="15095" max="15096" width="8.85546875" bestFit="1" customWidth="1"/>
    <col min="15098" max="15098" width="4.7109375" customWidth="1"/>
    <col min="15099" max="15099" width="0.5703125" customWidth="1"/>
    <col min="15103" max="15103" width="4.7109375" customWidth="1"/>
    <col min="15104" max="15104" width="0.5703125" customWidth="1"/>
    <col min="15108" max="15108" width="4.7109375" customWidth="1"/>
    <col min="15109" max="15109" width="0.5703125" customWidth="1"/>
    <col min="15113" max="15113" width="4.7109375" customWidth="1"/>
    <col min="15114" max="15114" width="0.5703125" customWidth="1"/>
    <col min="15115" max="15116" width="8.85546875" bestFit="1" customWidth="1"/>
    <col min="15117" max="15117" width="8.7109375" customWidth="1"/>
    <col min="15118" max="15118" width="4.7109375" customWidth="1"/>
    <col min="15119" max="15119" width="0.5703125" customWidth="1"/>
    <col min="15120" max="15121" width="8.85546875" bestFit="1" customWidth="1"/>
    <col min="15122" max="15122" width="8.7109375" customWidth="1"/>
    <col min="15123" max="15123" width="4.7109375" customWidth="1"/>
    <col min="15349" max="15349" width="10.42578125" customWidth="1"/>
    <col min="15350" max="15350" width="0.5703125" customWidth="1"/>
    <col min="15351" max="15352" width="8.85546875" bestFit="1" customWidth="1"/>
    <col min="15354" max="15354" width="4.7109375" customWidth="1"/>
    <col min="15355" max="15355" width="0.5703125" customWidth="1"/>
    <col min="15359" max="15359" width="4.7109375" customWidth="1"/>
    <col min="15360" max="15360" width="0.5703125" customWidth="1"/>
    <col min="15364" max="15364" width="4.7109375" customWidth="1"/>
    <col min="15365" max="15365" width="0.5703125" customWidth="1"/>
    <col min="15369" max="15369" width="4.7109375" customWidth="1"/>
    <col min="15370" max="15370" width="0.5703125" customWidth="1"/>
    <col min="15371" max="15372" width="8.85546875" bestFit="1" customWidth="1"/>
    <col min="15373" max="15373" width="8.7109375" customWidth="1"/>
    <col min="15374" max="15374" width="4.7109375" customWidth="1"/>
    <col min="15375" max="15375" width="0.5703125" customWidth="1"/>
    <col min="15376" max="15377" width="8.85546875" bestFit="1" customWidth="1"/>
    <col min="15378" max="15378" width="8.7109375" customWidth="1"/>
    <col min="15379" max="15379" width="4.7109375" customWidth="1"/>
    <col min="15605" max="15605" width="10.42578125" customWidth="1"/>
    <col min="15606" max="15606" width="0.5703125" customWidth="1"/>
    <col min="15607" max="15608" width="8.85546875" bestFit="1" customWidth="1"/>
    <col min="15610" max="15610" width="4.7109375" customWidth="1"/>
    <col min="15611" max="15611" width="0.5703125" customWidth="1"/>
    <col min="15615" max="15615" width="4.7109375" customWidth="1"/>
    <col min="15616" max="15616" width="0.5703125" customWidth="1"/>
    <col min="15620" max="15620" width="4.7109375" customWidth="1"/>
    <col min="15621" max="15621" width="0.5703125" customWidth="1"/>
    <col min="15625" max="15625" width="4.7109375" customWidth="1"/>
    <col min="15626" max="15626" width="0.5703125" customWidth="1"/>
    <col min="15627" max="15628" width="8.85546875" bestFit="1" customWidth="1"/>
    <col min="15629" max="15629" width="8.7109375" customWidth="1"/>
    <col min="15630" max="15630" width="4.7109375" customWidth="1"/>
    <col min="15631" max="15631" width="0.5703125" customWidth="1"/>
    <col min="15632" max="15633" width="8.85546875" bestFit="1" customWidth="1"/>
    <col min="15634" max="15634" width="8.7109375" customWidth="1"/>
    <col min="15635" max="15635" width="4.7109375" customWidth="1"/>
    <col min="15861" max="15861" width="10.42578125" customWidth="1"/>
    <col min="15862" max="15862" width="0.5703125" customWidth="1"/>
    <col min="15863" max="15864" width="8.85546875" bestFit="1" customWidth="1"/>
    <col min="15866" max="15866" width="4.7109375" customWidth="1"/>
    <col min="15867" max="15867" width="0.5703125" customWidth="1"/>
    <col min="15871" max="15871" width="4.7109375" customWidth="1"/>
    <col min="15872" max="15872" width="0.5703125" customWidth="1"/>
    <col min="15876" max="15876" width="4.7109375" customWidth="1"/>
    <col min="15877" max="15877" width="0.5703125" customWidth="1"/>
    <col min="15881" max="15881" width="4.7109375" customWidth="1"/>
    <col min="15882" max="15882" width="0.5703125" customWidth="1"/>
    <col min="15883" max="15884" width="8.85546875" bestFit="1" customWidth="1"/>
    <col min="15885" max="15885" width="8.7109375" customWidth="1"/>
    <col min="15886" max="15886" width="4.7109375" customWidth="1"/>
    <col min="15887" max="15887" width="0.5703125" customWidth="1"/>
    <col min="15888" max="15889" width="8.85546875" bestFit="1" customWidth="1"/>
    <col min="15890" max="15890" width="8.7109375" customWidth="1"/>
    <col min="15891" max="15891" width="4.7109375" customWidth="1"/>
    <col min="16117" max="16117" width="10.42578125" customWidth="1"/>
    <col min="16118" max="16118" width="0.5703125" customWidth="1"/>
    <col min="16119" max="16120" width="8.85546875" bestFit="1" customWidth="1"/>
    <col min="16122" max="16122" width="4.7109375" customWidth="1"/>
    <col min="16123" max="16123" width="0.5703125" customWidth="1"/>
    <col min="16127" max="16127" width="4.7109375" customWidth="1"/>
    <col min="16128" max="16128" width="0.5703125" customWidth="1"/>
    <col min="16132" max="16132" width="4.7109375" customWidth="1"/>
    <col min="16133" max="16133" width="0.5703125" customWidth="1"/>
    <col min="16137" max="16137" width="4.7109375" customWidth="1"/>
    <col min="16138" max="16138" width="0.5703125" customWidth="1"/>
    <col min="16139" max="16140" width="8.85546875" bestFit="1" customWidth="1"/>
    <col min="16141" max="16141" width="8.7109375" customWidth="1"/>
    <col min="16142" max="16142" width="4.7109375" customWidth="1"/>
    <col min="16143" max="16143" width="0.5703125" customWidth="1"/>
    <col min="16144" max="16145" width="8.85546875" bestFit="1" customWidth="1"/>
    <col min="16146" max="16146" width="8.7109375" customWidth="1"/>
    <col min="16147" max="16147" width="4.7109375" customWidth="1"/>
  </cols>
  <sheetData>
    <row r="1" spans="1:19" x14ac:dyDescent="0.2">
      <c r="A1" s="90" t="s">
        <v>432</v>
      </c>
      <c r="B1" s="91"/>
      <c r="C1" s="91"/>
      <c r="D1" s="91"/>
      <c r="E1" s="91"/>
      <c r="F1" s="91"/>
      <c r="G1" s="91"/>
      <c r="H1" s="91"/>
      <c r="I1" s="91"/>
      <c r="J1" s="91"/>
      <c r="K1" s="91"/>
      <c r="L1" s="91"/>
      <c r="M1" s="91"/>
      <c r="N1" s="91"/>
      <c r="O1" s="91"/>
      <c r="P1" s="91"/>
      <c r="Q1" s="134">
        <v>45912</v>
      </c>
    </row>
    <row r="2" spans="1:19" x14ac:dyDescent="0.2">
      <c r="A2" s="90" t="s">
        <v>339</v>
      </c>
      <c r="B2" s="91"/>
      <c r="C2" s="91"/>
      <c r="D2" s="91"/>
      <c r="E2" s="91"/>
      <c r="F2" s="91"/>
      <c r="G2" s="91"/>
      <c r="H2" s="91"/>
      <c r="I2" s="91"/>
      <c r="J2" s="91"/>
      <c r="K2" s="91"/>
      <c r="L2" s="91"/>
      <c r="M2" s="91"/>
      <c r="N2" s="91"/>
      <c r="O2" s="91"/>
      <c r="P2" s="91"/>
    </row>
    <row r="3" spans="1:19" s="29" customFormat="1" ht="25.15" customHeight="1" x14ac:dyDescent="0.2">
      <c r="A3" s="28" t="s">
        <v>340</v>
      </c>
      <c r="B3" s="101" t="s">
        <v>341</v>
      </c>
      <c r="C3" s="101"/>
      <c r="D3" s="102"/>
      <c r="E3" s="103" t="s">
        <v>342</v>
      </c>
      <c r="F3" s="103"/>
      <c r="G3" s="104"/>
      <c r="H3" s="101" t="s">
        <v>343</v>
      </c>
      <c r="I3" s="101"/>
      <c r="J3" s="102"/>
      <c r="K3" s="101" t="s">
        <v>344</v>
      </c>
      <c r="L3" s="101"/>
      <c r="M3" s="105"/>
      <c r="N3" s="101" t="s">
        <v>345</v>
      </c>
      <c r="O3" s="101"/>
      <c r="P3" s="102"/>
      <c r="Q3" s="101" t="s">
        <v>346</v>
      </c>
      <c r="R3" s="101"/>
      <c r="S3" s="102"/>
    </row>
    <row r="4" spans="1:19" s="30" customFormat="1" ht="11.25" x14ac:dyDescent="0.2">
      <c r="A4" s="106" t="s">
        <v>50</v>
      </c>
      <c r="B4" s="108" t="s">
        <v>347</v>
      </c>
      <c r="C4" s="108"/>
      <c r="D4" s="99" t="s">
        <v>127</v>
      </c>
      <c r="E4" s="108" t="s">
        <v>347</v>
      </c>
      <c r="F4" s="108"/>
      <c r="G4" s="99" t="s">
        <v>127</v>
      </c>
      <c r="H4" s="108" t="s">
        <v>347</v>
      </c>
      <c r="I4" s="108"/>
      <c r="J4" s="99" t="s">
        <v>127</v>
      </c>
      <c r="K4" s="108" t="s">
        <v>347</v>
      </c>
      <c r="L4" s="108"/>
      <c r="M4" s="99" t="s">
        <v>127</v>
      </c>
      <c r="N4" s="108" t="s">
        <v>347</v>
      </c>
      <c r="O4" s="108"/>
      <c r="P4" s="99" t="s">
        <v>127</v>
      </c>
      <c r="Q4" s="108" t="s">
        <v>348</v>
      </c>
      <c r="R4" s="108"/>
      <c r="S4" s="99" t="s">
        <v>127</v>
      </c>
    </row>
    <row r="5" spans="1:19" s="30" customFormat="1" ht="11.25" x14ac:dyDescent="0.2">
      <c r="A5" s="107"/>
      <c r="B5" s="31" t="s">
        <v>59</v>
      </c>
      <c r="C5" s="32" t="s">
        <v>60</v>
      </c>
      <c r="D5" s="100"/>
      <c r="E5" s="31" t="s">
        <v>59</v>
      </c>
      <c r="F5" s="32" t="s">
        <v>60</v>
      </c>
      <c r="G5" s="100"/>
      <c r="H5" s="31" t="s">
        <v>59</v>
      </c>
      <c r="I5" s="32" t="s">
        <v>60</v>
      </c>
      <c r="J5" s="109"/>
      <c r="K5" s="31" t="s">
        <v>59</v>
      </c>
      <c r="L5" s="32" t="s">
        <v>60</v>
      </c>
      <c r="M5" s="100"/>
      <c r="N5" s="31" t="s">
        <v>59</v>
      </c>
      <c r="O5" s="32" t="s">
        <v>60</v>
      </c>
      <c r="P5" s="109"/>
      <c r="Q5" s="31" t="s">
        <v>59</v>
      </c>
      <c r="R5" s="32" t="s">
        <v>60</v>
      </c>
      <c r="S5" s="100"/>
    </row>
    <row r="6" spans="1:19" x14ac:dyDescent="0.2">
      <c r="A6" s="3" t="s">
        <v>414</v>
      </c>
      <c r="B6" s="33" t="s">
        <v>340</v>
      </c>
      <c r="C6" s="34" t="s">
        <v>340</v>
      </c>
      <c r="D6" s="35" t="s">
        <v>340</v>
      </c>
      <c r="E6" s="34"/>
      <c r="F6" s="34"/>
      <c r="G6" s="35"/>
      <c r="H6" s="34"/>
      <c r="I6" s="34"/>
      <c r="J6" s="35"/>
      <c r="K6" s="34"/>
      <c r="L6" s="34"/>
      <c r="M6" s="35"/>
      <c r="N6" s="34"/>
      <c r="O6" s="34"/>
      <c r="P6" s="35"/>
      <c r="Q6" s="34"/>
      <c r="R6" s="34"/>
      <c r="S6" s="35"/>
    </row>
    <row r="7" spans="1:19" x14ac:dyDescent="0.2">
      <c r="A7" s="2" t="str">
        <f>"Oct "&amp;RIGHT(A6,4)-1</f>
        <v>Oct 2023</v>
      </c>
      <c r="B7" s="36">
        <v>22116641</v>
      </c>
      <c r="C7" s="37">
        <v>41672241</v>
      </c>
      <c r="D7" s="37">
        <v>7832725438</v>
      </c>
      <c r="E7" s="36">
        <v>9641</v>
      </c>
      <c r="F7" s="37">
        <v>21988</v>
      </c>
      <c r="G7" s="38">
        <v>5029173</v>
      </c>
      <c r="H7" s="37">
        <v>1806</v>
      </c>
      <c r="I7" s="37">
        <v>3127</v>
      </c>
      <c r="J7" s="38">
        <v>580391</v>
      </c>
      <c r="K7" s="37">
        <v>6873</v>
      </c>
      <c r="L7" s="37">
        <v>14999</v>
      </c>
      <c r="M7" s="38">
        <v>5108339</v>
      </c>
      <c r="N7" s="37" t="s">
        <v>413</v>
      </c>
      <c r="O7" s="37" t="s">
        <v>413</v>
      </c>
      <c r="P7" s="38">
        <v>35851</v>
      </c>
      <c r="Q7" s="37">
        <v>22126282</v>
      </c>
      <c r="R7" s="37">
        <v>41694229</v>
      </c>
      <c r="S7" s="38">
        <v>7843479192</v>
      </c>
    </row>
    <row r="8" spans="1:19" x14ac:dyDescent="0.2">
      <c r="A8" s="2" t="str">
        <f>"Nov "&amp;RIGHT(A6,4)-1</f>
        <v>Nov 2023</v>
      </c>
      <c r="B8" s="36">
        <v>21984531</v>
      </c>
      <c r="C8" s="37">
        <v>41433728</v>
      </c>
      <c r="D8" s="37">
        <v>7812921554</v>
      </c>
      <c r="E8" s="36">
        <v>3</v>
      </c>
      <c r="F8" s="37">
        <v>9</v>
      </c>
      <c r="G8" s="37">
        <v>-147455</v>
      </c>
      <c r="H8" s="36">
        <v>1088</v>
      </c>
      <c r="I8" s="37">
        <v>1677</v>
      </c>
      <c r="J8" s="37">
        <v>361838</v>
      </c>
      <c r="K8" s="36">
        <v>2817</v>
      </c>
      <c r="L8" s="37">
        <v>6571</v>
      </c>
      <c r="M8" s="37">
        <v>3928985</v>
      </c>
      <c r="N8" s="36" t="s">
        <v>413</v>
      </c>
      <c r="O8" s="37" t="s">
        <v>413</v>
      </c>
      <c r="P8" s="37">
        <v>76166</v>
      </c>
      <c r="Q8" s="36">
        <v>21984534</v>
      </c>
      <c r="R8" s="37">
        <v>41433737</v>
      </c>
      <c r="S8" s="38">
        <v>7817141088</v>
      </c>
    </row>
    <row r="9" spans="1:19" x14ac:dyDescent="0.2">
      <c r="A9" s="2" t="str">
        <f>"Dec "&amp;RIGHT(A6,4)-1</f>
        <v>Dec 2023</v>
      </c>
      <c r="B9" s="36">
        <v>21950141</v>
      </c>
      <c r="C9" s="37">
        <v>41335813</v>
      </c>
      <c r="D9" s="37">
        <v>7848330925</v>
      </c>
      <c r="E9" s="36">
        <v>0</v>
      </c>
      <c r="F9" s="37">
        <v>0</v>
      </c>
      <c r="G9" s="37">
        <v>-69765</v>
      </c>
      <c r="H9" s="36">
        <v>655</v>
      </c>
      <c r="I9" s="37">
        <v>695</v>
      </c>
      <c r="J9" s="37">
        <v>191850</v>
      </c>
      <c r="K9" s="36">
        <v>10202</v>
      </c>
      <c r="L9" s="37">
        <v>26209</v>
      </c>
      <c r="M9" s="37">
        <v>4434670</v>
      </c>
      <c r="N9" s="36" t="s">
        <v>413</v>
      </c>
      <c r="O9" s="37" t="s">
        <v>413</v>
      </c>
      <c r="P9" s="37">
        <v>589287</v>
      </c>
      <c r="Q9" s="36">
        <v>21950141</v>
      </c>
      <c r="R9" s="37">
        <v>41335813</v>
      </c>
      <c r="S9" s="38">
        <v>7853476967</v>
      </c>
    </row>
    <row r="10" spans="1:19" x14ac:dyDescent="0.2">
      <c r="A10" s="2" t="str">
        <f>"Jan "&amp;RIGHT(A6,4)</f>
        <v>Jan 2024</v>
      </c>
      <c r="B10" s="36">
        <v>21955757</v>
      </c>
      <c r="C10" s="37">
        <v>41279845</v>
      </c>
      <c r="D10" s="37">
        <v>7728089308</v>
      </c>
      <c r="E10" s="36">
        <v>0</v>
      </c>
      <c r="F10" s="37">
        <v>0</v>
      </c>
      <c r="G10" s="37">
        <v>-88607</v>
      </c>
      <c r="H10" s="36">
        <v>430</v>
      </c>
      <c r="I10" s="37">
        <v>433</v>
      </c>
      <c r="J10" s="37">
        <v>133174</v>
      </c>
      <c r="K10" s="36">
        <v>90658</v>
      </c>
      <c r="L10" s="37">
        <v>168624</v>
      </c>
      <c r="M10" s="37">
        <v>19445170</v>
      </c>
      <c r="N10" s="36" t="s">
        <v>413</v>
      </c>
      <c r="O10" s="37" t="s">
        <v>413</v>
      </c>
      <c r="P10" s="37">
        <v>105586</v>
      </c>
      <c r="Q10" s="36">
        <v>21955757</v>
      </c>
      <c r="R10" s="37">
        <v>41279845</v>
      </c>
      <c r="S10" s="38">
        <v>7747684631</v>
      </c>
    </row>
    <row r="11" spans="1:19" x14ac:dyDescent="0.2">
      <c r="A11" s="2" t="str">
        <f>"Feb "&amp;RIGHT(A6,4)</f>
        <v>Feb 2024</v>
      </c>
      <c r="B11" s="36">
        <v>21958843</v>
      </c>
      <c r="C11" s="37">
        <v>41261754</v>
      </c>
      <c r="D11" s="37">
        <v>7559560392</v>
      </c>
      <c r="E11" s="36">
        <v>0</v>
      </c>
      <c r="F11" s="37">
        <v>0</v>
      </c>
      <c r="G11" s="37">
        <v>-57282</v>
      </c>
      <c r="H11" s="36">
        <v>899</v>
      </c>
      <c r="I11" s="37">
        <v>900</v>
      </c>
      <c r="J11" s="37">
        <v>332005</v>
      </c>
      <c r="K11" s="36">
        <v>14330</v>
      </c>
      <c r="L11" s="37">
        <v>35230</v>
      </c>
      <c r="M11" s="37">
        <v>4229551</v>
      </c>
      <c r="N11" s="36" t="s">
        <v>413</v>
      </c>
      <c r="O11" s="37" t="s">
        <v>413</v>
      </c>
      <c r="P11" s="37">
        <v>44360</v>
      </c>
      <c r="Q11" s="36">
        <v>21958843</v>
      </c>
      <c r="R11" s="37">
        <v>41261754</v>
      </c>
      <c r="S11" s="38">
        <v>7564109026</v>
      </c>
    </row>
    <row r="12" spans="1:19" x14ac:dyDescent="0.2">
      <c r="A12" s="2" t="str">
        <f>"Mar "&amp;RIGHT(A6,4)</f>
        <v>Mar 2024</v>
      </c>
      <c r="B12" s="36">
        <v>22152454</v>
      </c>
      <c r="C12" s="37">
        <v>41563118</v>
      </c>
      <c r="D12" s="37">
        <v>7720368327</v>
      </c>
      <c r="E12" s="36">
        <v>5146</v>
      </c>
      <c r="F12" s="37">
        <v>8854</v>
      </c>
      <c r="G12" s="37">
        <v>3487212</v>
      </c>
      <c r="H12" s="36">
        <v>9547</v>
      </c>
      <c r="I12" s="37">
        <v>15668</v>
      </c>
      <c r="J12" s="37">
        <v>3091383</v>
      </c>
      <c r="K12" s="36">
        <v>35309</v>
      </c>
      <c r="L12" s="37">
        <v>69186</v>
      </c>
      <c r="M12" s="37">
        <v>9687906</v>
      </c>
      <c r="N12" s="36" t="s">
        <v>413</v>
      </c>
      <c r="O12" s="37" t="s">
        <v>413</v>
      </c>
      <c r="P12" s="37">
        <v>21199</v>
      </c>
      <c r="Q12" s="36">
        <v>22157600</v>
      </c>
      <c r="R12" s="37">
        <v>41571972</v>
      </c>
      <c r="S12" s="38">
        <v>7736656027</v>
      </c>
    </row>
    <row r="13" spans="1:19" x14ac:dyDescent="0.2">
      <c r="A13" s="2" t="str">
        <f>"Apr "&amp;RIGHT(A6,4)</f>
        <v>Apr 2024</v>
      </c>
      <c r="B13" s="36">
        <v>22214544</v>
      </c>
      <c r="C13" s="37">
        <v>41612126</v>
      </c>
      <c r="D13" s="37">
        <v>7454339157</v>
      </c>
      <c r="E13" s="36">
        <v>11</v>
      </c>
      <c r="F13" s="37">
        <v>19</v>
      </c>
      <c r="G13" s="37">
        <v>834</v>
      </c>
      <c r="H13" s="36">
        <v>11</v>
      </c>
      <c r="I13" s="37">
        <v>26</v>
      </c>
      <c r="J13" s="37">
        <v>2893</v>
      </c>
      <c r="K13" s="36">
        <v>16578</v>
      </c>
      <c r="L13" s="37">
        <v>39141</v>
      </c>
      <c r="M13" s="37">
        <v>6600892</v>
      </c>
      <c r="N13" s="36" t="s">
        <v>413</v>
      </c>
      <c r="O13" s="37" t="s">
        <v>413</v>
      </c>
      <c r="P13" s="37">
        <v>38862</v>
      </c>
      <c r="Q13" s="36">
        <v>22214555</v>
      </c>
      <c r="R13" s="37">
        <v>41612145</v>
      </c>
      <c r="S13" s="38">
        <v>7460982638</v>
      </c>
    </row>
    <row r="14" spans="1:19" x14ac:dyDescent="0.2">
      <c r="A14" s="2" t="str">
        <f>"May "&amp;RIGHT(A6,4)</f>
        <v>May 2024</v>
      </c>
      <c r="B14" s="36">
        <v>22310754</v>
      </c>
      <c r="C14" s="37">
        <v>41798836</v>
      </c>
      <c r="D14" s="37">
        <v>7709897100</v>
      </c>
      <c r="E14" s="36">
        <v>0</v>
      </c>
      <c r="F14" s="37">
        <v>0</v>
      </c>
      <c r="G14" s="37">
        <v>-2471</v>
      </c>
      <c r="H14" s="36">
        <v>148</v>
      </c>
      <c r="I14" s="37">
        <v>365</v>
      </c>
      <c r="J14" s="37">
        <v>243813</v>
      </c>
      <c r="K14" s="36">
        <v>16476</v>
      </c>
      <c r="L14" s="37">
        <v>42107</v>
      </c>
      <c r="M14" s="37">
        <v>8065386</v>
      </c>
      <c r="N14" s="36" t="s">
        <v>413</v>
      </c>
      <c r="O14" s="37" t="s">
        <v>413</v>
      </c>
      <c r="P14" s="37">
        <v>25399</v>
      </c>
      <c r="Q14" s="36">
        <v>22310754</v>
      </c>
      <c r="R14" s="37">
        <v>41798836</v>
      </c>
      <c r="S14" s="38">
        <v>7718229227</v>
      </c>
    </row>
    <row r="15" spans="1:19" x14ac:dyDescent="0.2">
      <c r="A15" s="2" t="str">
        <f>"Jun "&amp;RIGHT(A6,4)</f>
        <v>Jun 2024</v>
      </c>
      <c r="B15" s="36">
        <v>22311523</v>
      </c>
      <c r="C15" s="37">
        <v>41863921</v>
      </c>
      <c r="D15" s="37">
        <v>7764784457</v>
      </c>
      <c r="E15" s="36">
        <v>456</v>
      </c>
      <c r="F15" s="37">
        <v>1657</v>
      </c>
      <c r="G15" s="37">
        <v>430279</v>
      </c>
      <c r="H15" s="36">
        <v>46</v>
      </c>
      <c r="I15" s="37">
        <v>133</v>
      </c>
      <c r="J15" s="37">
        <v>199501</v>
      </c>
      <c r="K15" s="36">
        <v>18525</v>
      </c>
      <c r="L15" s="37">
        <v>43315</v>
      </c>
      <c r="M15" s="37">
        <v>7749813</v>
      </c>
      <c r="N15" s="36" t="s">
        <v>413</v>
      </c>
      <c r="O15" s="37" t="s">
        <v>413</v>
      </c>
      <c r="P15" s="37">
        <v>12864</v>
      </c>
      <c r="Q15" s="36">
        <v>22311979</v>
      </c>
      <c r="R15" s="37">
        <v>41865578</v>
      </c>
      <c r="S15" s="38">
        <v>7773176914</v>
      </c>
    </row>
    <row r="16" spans="1:19" x14ac:dyDescent="0.2">
      <c r="A16" s="2" t="str">
        <f>"Jul "&amp;RIGHT(A6,4)</f>
        <v>Jul 2024</v>
      </c>
      <c r="B16" s="36">
        <v>22423500</v>
      </c>
      <c r="C16" s="37">
        <v>42023980</v>
      </c>
      <c r="D16" s="37">
        <v>8024622811</v>
      </c>
      <c r="E16" s="36">
        <v>1180</v>
      </c>
      <c r="F16" s="37">
        <v>3552</v>
      </c>
      <c r="G16" s="37">
        <v>865842</v>
      </c>
      <c r="H16" s="36">
        <v>695</v>
      </c>
      <c r="I16" s="37">
        <v>986</v>
      </c>
      <c r="J16" s="37">
        <v>286008</v>
      </c>
      <c r="K16" s="36">
        <v>14818</v>
      </c>
      <c r="L16" s="37">
        <v>37951</v>
      </c>
      <c r="M16" s="37">
        <v>8061972</v>
      </c>
      <c r="N16" s="36" t="s">
        <v>413</v>
      </c>
      <c r="O16" s="37" t="s">
        <v>413</v>
      </c>
      <c r="P16" s="37">
        <v>18985</v>
      </c>
      <c r="Q16" s="36">
        <v>22424680</v>
      </c>
      <c r="R16" s="37">
        <v>42027532</v>
      </c>
      <c r="S16" s="38">
        <v>8033855618</v>
      </c>
    </row>
    <row r="17" spans="1:19" x14ac:dyDescent="0.2">
      <c r="A17" s="2" t="str">
        <f>"Aug "&amp;RIGHT(A6,4)</f>
        <v>Aug 2024</v>
      </c>
      <c r="B17" s="36">
        <v>22537439</v>
      </c>
      <c r="C17" s="37">
        <v>42274386</v>
      </c>
      <c r="D17" s="37">
        <v>7976815258</v>
      </c>
      <c r="E17" s="36">
        <v>9</v>
      </c>
      <c r="F17" s="37">
        <v>43</v>
      </c>
      <c r="G17" s="37">
        <v>-348</v>
      </c>
      <c r="H17" s="36">
        <v>930</v>
      </c>
      <c r="I17" s="37">
        <v>930</v>
      </c>
      <c r="J17" s="37">
        <v>546944</v>
      </c>
      <c r="K17" s="36">
        <v>46775</v>
      </c>
      <c r="L17" s="37">
        <v>108111</v>
      </c>
      <c r="M17" s="37">
        <v>18861098</v>
      </c>
      <c r="N17" s="36" t="s">
        <v>413</v>
      </c>
      <c r="O17" s="37" t="s">
        <v>413</v>
      </c>
      <c r="P17" s="37">
        <v>96584687</v>
      </c>
      <c r="Q17" s="36">
        <v>22537448</v>
      </c>
      <c r="R17" s="37">
        <v>42274429</v>
      </c>
      <c r="S17" s="38">
        <v>8092807639</v>
      </c>
    </row>
    <row r="18" spans="1:19" x14ac:dyDescent="0.2">
      <c r="A18" s="2" t="str">
        <f>"Sep "&amp;RIGHT(A6,4)</f>
        <v>Sep 2024</v>
      </c>
      <c r="B18" s="36">
        <v>22568540</v>
      </c>
      <c r="C18" s="37">
        <v>42303640</v>
      </c>
      <c r="D18" s="37">
        <v>7894712440</v>
      </c>
      <c r="E18" s="36">
        <v>6474</v>
      </c>
      <c r="F18" s="37">
        <v>12946</v>
      </c>
      <c r="G18" s="37">
        <v>7005902</v>
      </c>
      <c r="H18" s="36">
        <v>24432</v>
      </c>
      <c r="I18" s="37">
        <v>50710</v>
      </c>
      <c r="J18" s="37">
        <v>5785782</v>
      </c>
      <c r="K18" s="36">
        <v>212001</v>
      </c>
      <c r="L18" s="37">
        <v>442625</v>
      </c>
      <c r="M18" s="37">
        <v>16671444</v>
      </c>
      <c r="N18" s="36" t="s">
        <v>413</v>
      </c>
      <c r="O18" s="37" t="s">
        <v>413</v>
      </c>
      <c r="P18" s="37">
        <v>96596637</v>
      </c>
      <c r="Q18" s="36">
        <v>22575014</v>
      </c>
      <c r="R18" s="37">
        <v>42316586</v>
      </c>
      <c r="S18" s="39">
        <v>8020772205</v>
      </c>
    </row>
    <row r="19" spans="1:19" s="42" customFormat="1" x14ac:dyDescent="0.2">
      <c r="A19" s="40" t="s">
        <v>55</v>
      </c>
      <c r="B19" s="41">
        <v>22207055.583299998</v>
      </c>
      <c r="C19" s="41">
        <v>41701949</v>
      </c>
      <c r="D19" s="41">
        <v>93327167167</v>
      </c>
      <c r="E19" s="41">
        <v>1910</v>
      </c>
      <c r="F19" s="41">
        <v>4089</v>
      </c>
      <c r="G19" s="41">
        <v>16453314</v>
      </c>
      <c r="H19" s="41">
        <v>3390.5832999999998</v>
      </c>
      <c r="I19" s="41">
        <v>6304.1666999999998</v>
      </c>
      <c r="J19" s="41">
        <v>11755582</v>
      </c>
      <c r="K19" s="41">
        <v>40446.833299999998</v>
      </c>
      <c r="L19" s="41">
        <v>86172.416700000002</v>
      </c>
      <c r="M19" s="41">
        <v>112845226</v>
      </c>
      <c r="N19" s="41" t="s">
        <v>413</v>
      </c>
      <c r="O19" s="41" t="s">
        <v>413</v>
      </c>
      <c r="P19" s="41">
        <v>194149883</v>
      </c>
      <c r="Q19" s="41">
        <v>22208965.583299998</v>
      </c>
      <c r="R19" s="41">
        <v>41706038</v>
      </c>
      <c r="S19" s="41">
        <v>93662371172</v>
      </c>
    </row>
    <row r="20" spans="1:19" s="42" customFormat="1" x14ac:dyDescent="0.2">
      <c r="A20" s="14" t="s">
        <v>415</v>
      </c>
      <c r="B20" s="43">
        <v>22106132</v>
      </c>
      <c r="C20" s="43">
        <v>41535709.111100003</v>
      </c>
      <c r="D20" s="43">
        <v>69431016658</v>
      </c>
      <c r="E20" s="43">
        <v>1695.2221999999999</v>
      </c>
      <c r="F20" s="43">
        <v>3614.1111000000001</v>
      </c>
      <c r="G20" s="43">
        <v>8581918</v>
      </c>
      <c r="H20" s="43">
        <v>1625.5555999999999</v>
      </c>
      <c r="I20" s="43">
        <v>2558.2222000000002</v>
      </c>
      <c r="J20" s="43">
        <v>5136848</v>
      </c>
      <c r="K20" s="43">
        <v>23529.7778</v>
      </c>
      <c r="L20" s="43">
        <v>49486.888899999998</v>
      </c>
      <c r="M20" s="43">
        <v>69250712</v>
      </c>
      <c r="N20" s="43" t="s">
        <v>413</v>
      </c>
      <c r="O20" s="43" t="s">
        <v>413</v>
      </c>
      <c r="P20" s="43">
        <v>949574</v>
      </c>
      <c r="Q20" s="43">
        <v>22107827.222199999</v>
      </c>
      <c r="R20" s="43">
        <v>41539323.222199999</v>
      </c>
      <c r="S20" s="43">
        <v>69514935710</v>
      </c>
    </row>
    <row r="21" spans="1:19" x14ac:dyDescent="0.2">
      <c r="A21" s="3" t="str">
        <f>"FY "&amp;RIGHT(A6,4)+1</f>
        <v>FY 2025</v>
      </c>
      <c r="B21" s="44" t="s">
        <v>340</v>
      </c>
      <c r="C21" s="45" t="s">
        <v>340</v>
      </c>
      <c r="D21" s="46" t="s">
        <v>340</v>
      </c>
      <c r="E21" s="45"/>
      <c r="F21" s="45"/>
      <c r="G21" s="46"/>
      <c r="H21" s="45"/>
      <c r="I21" s="45"/>
      <c r="J21" s="46"/>
      <c r="K21" s="45"/>
      <c r="L21" s="45"/>
      <c r="M21" s="46"/>
      <c r="N21" s="45"/>
      <c r="O21" s="45"/>
      <c r="P21" s="46"/>
      <c r="Q21" s="45"/>
      <c r="R21" s="45"/>
      <c r="S21" s="46"/>
    </row>
    <row r="22" spans="1:19" x14ac:dyDescent="0.2">
      <c r="A22" s="2" t="str">
        <f>"Oct "&amp;RIGHT(A6,4)</f>
        <v>Oct 2024</v>
      </c>
      <c r="B22" s="36">
        <v>22761123</v>
      </c>
      <c r="C22" s="37">
        <v>42656433</v>
      </c>
      <c r="D22" s="37">
        <v>8306421547</v>
      </c>
      <c r="E22" s="36">
        <v>252691</v>
      </c>
      <c r="F22" s="37">
        <v>594396</v>
      </c>
      <c r="G22" s="37">
        <v>86224250</v>
      </c>
      <c r="H22" s="36">
        <v>440300</v>
      </c>
      <c r="I22" s="37">
        <v>875583</v>
      </c>
      <c r="J22" s="37">
        <v>20465033</v>
      </c>
      <c r="K22" s="36">
        <v>315277</v>
      </c>
      <c r="L22" s="37">
        <v>651753</v>
      </c>
      <c r="M22" s="37">
        <v>90240518</v>
      </c>
      <c r="N22" s="36" t="s">
        <v>413</v>
      </c>
      <c r="O22" s="37" t="s">
        <v>413</v>
      </c>
      <c r="P22" s="37">
        <v>32914</v>
      </c>
      <c r="Q22" s="36">
        <v>23013814</v>
      </c>
      <c r="R22" s="37">
        <v>43250829</v>
      </c>
      <c r="S22" s="38">
        <v>8503384262</v>
      </c>
    </row>
    <row r="23" spans="1:19" x14ac:dyDescent="0.2">
      <c r="A23" s="2" t="str">
        <f>"Nov "&amp;RIGHT(A6,4)</f>
        <v>Nov 2024</v>
      </c>
      <c r="B23" s="36">
        <v>22713066</v>
      </c>
      <c r="C23" s="37">
        <v>42511223</v>
      </c>
      <c r="D23" s="37">
        <v>8115431225</v>
      </c>
      <c r="E23" s="36">
        <v>215727</v>
      </c>
      <c r="F23" s="37">
        <v>507625</v>
      </c>
      <c r="G23" s="37">
        <v>171732376</v>
      </c>
      <c r="H23" s="36">
        <v>196075</v>
      </c>
      <c r="I23" s="37">
        <v>402252</v>
      </c>
      <c r="J23" s="37">
        <v>50690948</v>
      </c>
      <c r="K23" s="36">
        <v>28252</v>
      </c>
      <c r="L23" s="37">
        <v>67733</v>
      </c>
      <c r="M23" s="37">
        <v>20551539</v>
      </c>
      <c r="N23" s="36" t="s">
        <v>413</v>
      </c>
      <c r="O23" s="37" t="s">
        <v>413</v>
      </c>
      <c r="P23" s="37">
        <v>26653</v>
      </c>
      <c r="Q23" s="36">
        <v>22928793</v>
      </c>
      <c r="R23" s="37">
        <v>43018848</v>
      </c>
      <c r="S23" s="38">
        <v>8358432741</v>
      </c>
    </row>
    <row r="24" spans="1:19" x14ac:dyDescent="0.2">
      <c r="A24" s="2" t="str">
        <f>"Dec "&amp;RIGHT(A6,4)</f>
        <v>Dec 2024</v>
      </c>
      <c r="B24" s="36">
        <v>22751338</v>
      </c>
      <c r="C24" s="37">
        <v>42554823</v>
      </c>
      <c r="D24" s="37">
        <v>8068307284</v>
      </c>
      <c r="E24" s="36">
        <v>151085</v>
      </c>
      <c r="F24" s="37">
        <v>402556</v>
      </c>
      <c r="G24" s="37">
        <v>69920390</v>
      </c>
      <c r="H24" s="36">
        <v>3737</v>
      </c>
      <c r="I24" s="37">
        <v>7970</v>
      </c>
      <c r="J24" s="37">
        <v>33710340</v>
      </c>
      <c r="K24" s="36">
        <v>22015</v>
      </c>
      <c r="L24" s="37">
        <v>46752</v>
      </c>
      <c r="M24" s="37">
        <v>16795517</v>
      </c>
      <c r="N24" s="36" t="s">
        <v>413</v>
      </c>
      <c r="O24" s="37" t="s">
        <v>413</v>
      </c>
      <c r="P24" s="37">
        <v>15400</v>
      </c>
      <c r="Q24" s="36">
        <v>22902423</v>
      </c>
      <c r="R24" s="37">
        <v>42957379</v>
      </c>
      <c r="S24" s="38">
        <v>8188748931</v>
      </c>
    </row>
    <row r="25" spans="1:19" x14ac:dyDescent="0.2">
      <c r="A25" s="2" t="str">
        <f>"Jan "&amp;RIGHT(A6,4)+1</f>
        <v>Jan 2025</v>
      </c>
      <c r="B25" s="36">
        <v>22693199</v>
      </c>
      <c r="C25" s="37">
        <v>42380147</v>
      </c>
      <c r="D25" s="37">
        <v>7953936216</v>
      </c>
      <c r="E25" s="36">
        <v>135</v>
      </c>
      <c r="F25" s="37">
        <v>378</v>
      </c>
      <c r="G25" s="37">
        <v>81561</v>
      </c>
      <c r="H25" s="36">
        <v>1</v>
      </c>
      <c r="I25" s="37">
        <v>2</v>
      </c>
      <c r="J25" s="37">
        <v>92540</v>
      </c>
      <c r="K25" s="36">
        <v>61021</v>
      </c>
      <c r="L25" s="37">
        <v>111699</v>
      </c>
      <c r="M25" s="37">
        <v>15324033</v>
      </c>
      <c r="N25" s="36" t="s">
        <v>413</v>
      </c>
      <c r="O25" s="37" t="s">
        <v>413</v>
      </c>
      <c r="P25" s="37">
        <v>19502</v>
      </c>
      <c r="Q25" s="36">
        <v>22693334</v>
      </c>
      <c r="R25" s="37">
        <v>42380525</v>
      </c>
      <c r="S25" s="38">
        <v>7969453852</v>
      </c>
    </row>
    <row r="26" spans="1:19" x14ac:dyDescent="0.2">
      <c r="A26" s="2" t="str">
        <f>"Feb "&amp;RIGHT(A6,4)+1</f>
        <v>Feb 2025</v>
      </c>
      <c r="B26" s="36">
        <v>22536624</v>
      </c>
      <c r="C26" s="37">
        <v>42038873</v>
      </c>
      <c r="D26" s="37">
        <v>7909494235</v>
      </c>
      <c r="E26" s="36">
        <v>1872</v>
      </c>
      <c r="F26" s="37">
        <v>3190</v>
      </c>
      <c r="G26" s="37">
        <v>1104085</v>
      </c>
      <c r="H26" s="36">
        <v>3685</v>
      </c>
      <c r="I26" s="37">
        <v>5822</v>
      </c>
      <c r="J26" s="37">
        <v>764096</v>
      </c>
      <c r="K26" s="36">
        <v>92456</v>
      </c>
      <c r="L26" s="37">
        <v>162015</v>
      </c>
      <c r="M26" s="37">
        <v>19372135</v>
      </c>
      <c r="N26" s="36" t="s">
        <v>413</v>
      </c>
      <c r="O26" s="37" t="s">
        <v>413</v>
      </c>
      <c r="P26" s="37">
        <v>32502</v>
      </c>
      <c r="Q26" s="36">
        <v>22538496</v>
      </c>
      <c r="R26" s="37">
        <v>42042063</v>
      </c>
      <c r="S26" s="38">
        <v>7930767053</v>
      </c>
    </row>
    <row r="27" spans="1:19" x14ac:dyDescent="0.2">
      <c r="A27" s="2" t="str">
        <f>"Mar "&amp;RIGHT(A6,4)+1</f>
        <v>Mar 2025</v>
      </c>
      <c r="B27" s="36">
        <v>22555106.611200001</v>
      </c>
      <c r="C27" s="37">
        <v>42025703.7399</v>
      </c>
      <c r="D27" s="37">
        <v>7937898468</v>
      </c>
      <c r="E27" s="36">
        <v>6596</v>
      </c>
      <c r="F27" s="37">
        <v>16761</v>
      </c>
      <c r="G27" s="37">
        <v>481601</v>
      </c>
      <c r="H27" s="36">
        <v>3427</v>
      </c>
      <c r="I27" s="37">
        <v>11622</v>
      </c>
      <c r="J27" s="37">
        <v>689391</v>
      </c>
      <c r="K27" s="36">
        <v>12338</v>
      </c>
      <c r="L27" s="37">
        <v>25192</v>
      </c>
      <c r="M27" s="37">
        <v>4199020</v>
      </c>
      <c r="N27" s="36" t="s">
        <v>413</v>
      </c>
      <c r="O27" s="37" t="s">
        <v>413</v>
      </c>
      <c r="P27" s="37">
        <v>46982</v>
      </c>
      <c r="Q27" s="36">
        <v>22561702.611200001</v>
      </c>
      <c r="R27" s="37">
        <v>42042464.7399</v>
      </c>
      <c r="S27" s="38">
        <v>7943315462</v>
      </c>
    </row>
    <row r="28" spans="1:19" x14ac:dyDescent="0.2">
      <c r="A28" s="2" t="str">
        <f>"Apr "&amp;RIGHT(A6,4)+1</f>
        <v>Apr 2025</v>
      </c>
      <c r="B28" s="36">
        <v>22467340.651799999</v>
      </c>
      <c r="C28" s="37">
        <v>41824508.982799999</v>
      </c>
      <c r="D28" s="37">
        <v>7918159907</v>
      </c>
      <c r="E28" s="36">
        <v>3</v>
      </c>
      <c r="F28" s="37">
        <v>5</v>
      </c>
      <c r="G28" s="37">
        <v>-52600</v>
      </c>
      <c r="H28" s="36">
        <v>544</v>
      </c>
      <c r="I28" s="37">
        <v>544</v>
      </c>
      <c r="J28" s="37">
        <v>212578</v>
      </c>
      <c r="K28" s="36">
        <v>8173</v>
      </c>
      <c r="L28" s="37">
        <v>15940</v>
      </c>
      <c r="M28" s="37">
        <v>2470557</v>
      </c>
      <c r="N28" s="36" t="s">
        <v>413</v>
      </c>
      <c r="O28" s="37" t="s">
        <v>413</v>
      </c>
      <c r="P28" s="37">
        <v>32965</v>
      </c>
      <c r="Q28" s="36">
        <v>22467343.651799999</v>
      </c>
      <c r="R28" s="37">
        <v>41824513.982799999</v>
      </c>
      <c r="S28" s="38">
        <v>7920823407</v>
      </c>
    </row>
    <row r="29" spans="1:19" x14ac:dyDescent="0.2">
      <c r="A29" s="2" t="str">
        <f>"May "&amp;RIGHT(A6,4)+1</f>
        <v>May 2025</v>
      </c>
      <c r="B29" s="36">
        <v>22435394.6426</v>
      </c>
      <c r="C29" s="37">
        <v>41735814.443899997</v>
      </c>
      <c r="D29" s="37">
        <v>7856294114.1524</v>
      </c>
      <c r="E29" s="36">
        <v>1715</v>
      </c>
      <c r="F29" s="37">
        <v>4524</v>
      </c>
      <c r="G29" s="37">
        <v>1137575</v>
      </c>
      <c r="H29" s="36">
        <v>1</v>
      </c>
      <c r="I29" s="37">
        <v>1</v>
      </c>
      <c r="J29" s="37">
        <v>1468</v>
      </c>
      <c r="K29" s="36">
        <v>17038</v>
      </c>
      <c r="L29" s="37">
        <v>40788</v>
      </c>
      <c r="M29" s="37">
        <v>13552297</v>
      </c>
      <c r="N29" s="36" t="s">
        <v>413</v>
      </c>
      <c r="O29" s="37" t="s">
        <v>413</v>
      </c>
      <c r="P29" s="37">
        <v>17563</v>
      </c>
      <c r="Q29" s="36">
        <v>22437109.6426</v>
      </c>
      <c r="R29" s="37">
        <v>41740338.443899997</v>
      </c>
      <c r="S29" s="38">
        <v>7871003017.1524</v>
      </c>
    </row>
    <row r="30" spans="1:19" x14ac:dyDescent="0.2">
      <c r="A30" s="2" t="str">
        <f>"Jun "&amp;RIGHT(A6,4)+1</f>
        <v>Jun 2025</v>
      </c>
      <c r="B30" s="36">
        <v>22334844.426800001</v>
      </c>
      <c r="C30" s="37">
        <v>41573165.397100002</v>
      </c>
      <c r="D30" s="37">
        <v>7801611203.1942997</v>
      </c>
      <c r="E30" s="36">
        <v>1057</v>
      </c>
      <c r="F30" s="37">
        <v>2597</v>
      </c>
      <c r="G30" s="37">
        <v>662975</v>
      </c>
      <c r="H30" s="36">
        <v>2</v>
      </c>
      <c r="I30" s="37">
        <v>6</v>
      </c>
      <c r="J30" s="37">
        <v>3860</v>
      </c>
      <c r="K30" s="36">
        <v>13973</v>
      </c>
      <c r="L30" s="37">
        <v>33224</v>
      </c>
      <c r="M30" s="37">
        <v>4821937</v>
      </c>
      <c r="N30" s="36" t="s">
        <v>413</v>
      </c>
      <c r="O30" s="37" t="s">
        <v>413</v>
      </c>
      <c r="P30" s="37">
        <v>500</v>
      </c>
      <c r="Q30" s="36">
        <v>22335901.426800001</v>
      </c>
      <c r="R30" s="37">
        <v>41575762.397100002</v>
      </c>
      <c r="S30" s="38">
        <v>7807100475.1942997</v>
      </c>
    </row>
    <row r="31" spans="1:19" x14ac:dyDescent="0.2">
      <c r="A31" s="2" t="str">
        <f>"Jul "&amp;RIGHT(A6,4)+1</f>
        <v>Jul 2025</v>
      </c>
      <c r="B31" s="36" t="s">
        <v>413</v>
      </c>
      <c r="C31" s="37" t="s">
        <v>413</v>
      </c>
      <c r="D31" s="37" t="s">
        <v>413</v>
      </c>
      <c r="E31" s="36" t="s">
        <v>413</v>
      </c>
      <c r="F31" s="37" t="s">
        <v>413</v>
      </c>
      <c r="G31" s="37" t="s">
        <v>413</v>
      </c>
      <c r="H31" s="36" t="s">
        <v>413</v>
      </c>
      <c r="I31" s="37" t="s">
        <v>413</v>
      </c>
      <c r="J31" s="37" t="s">
        <v>413</v>
      </c>
      <c r="K31" s="36" t="s">
        <v>413</v>
      </c>
      <c r="L31" s="37" t="s">
        <v>413</v>
      </c>
      <c r="M31" s="37" t="s">
        <v>413</v>
      </c>
      <c r="N31" s="36" t="s">
        <v>413</v>
      </c>
      <c r="O31" s="37" t="s">
        <v>413</v>
      </c>
      <c r="P31" s="37" t="s">
        <v>413</v>
      </c>
      <c r="Q31" s="36" t="s">
        <v>413</v>
      </c>
      <c r="R31" s="37" t="s">
        <v>413</v>
      </c>
      <c r="S31" s="38" t="s">
        <v>413</v>
      </c>
    </row>
    <row r="32" spans="1:19" x14ac:dyDescent="0.2">
      <c r="A32" s="2" t="str">
        <f>"Aug "&amp;RIGHT(A6,4)+1</f>
        <v>Aug 2025</v>
      </c>
      <c r="B32" s="36" t="s">
        <v>413</v>
      </c>
      <c r="C32" s="37" t="s">
        <v>413</v>
      </c>
      <c r="D32" s="37" t="s">
        <v>413</v>
      </c>
      <c r="E32" s="36" t="s">
        <v>413</v>
      </c>
      <c r="F32" s="37" t="s">
        <v>413</v>
      </c>
      <c r="G32" s="37" t="s">
        <v>413</v>
      </c>
      <c r="H32" s="36" t="s">
        <v>413</v>
      </c>
      <c r="I32" s="37" t="s">
        <v>413</v>
      </c>
      <c r="J32" s="37" t="s">
        <v>413</v>
      </c>
      <c r="K32" s="36" t="s">
        <v>413</v>
      </c>
      <c r="L32" s="37" t="s">
        <v>413</v>
      </c>
      <c r="M32" s="37" t="s">
        <v>413</v>
      </c>
      <c r="N32" s="36" t="s">
        <v>413</v>
      </c>
      <c r="O32" s="37" t="s">
        <v>413</v>
      </c>
      <c r="P32" s="37" t="s">
        <v>413</v>
      </c>
      <c r="Q32" s="36" t="s">
        <v>413</v>
      </c>
      <c r="R32" s="37" t="s">
        <v>413</v>
      </c>
      <c r="S32" s="38" t="s">
        <v>413</v>
      </c>
    </row>
    <row r="33" spans="1:19" x14ac:dyDescent="0.2">
      <c r="A33" s="2" t="str">
        <f>"Sep "&amp;RIGHT(A6,4)+1</f>
        <v>Sep 2025</v>
      </c>
      <c r="B33" s="47" t="s">
        <v>413</v>
      </c>
      <c r="C33" s="48" t="s">
        <v>413</v>
      </c>
      <c r="D33" s="37" t="s">
        <v>413</v>
      </c>
      <c r="E33" s="36" t="s">
        <v>413</v>
      </c>
      <c r="F33" s="37" t="s">
        <v>413</v>
      </c>
      <c r="G33" s="37" t="s">
        <v>413</v>
      </c>
      <c r="H33" s="36" t="s">
        <v>413</v>
      </c>
      <c r="I33" s="37" t="s">
        <v>413</v>
      </c>
      <c r="J33" s="37" t="s">
        <v>413</v>
      </c>
      <c r="K33" s="36" t="s">
        <v>413</v>
      </c>
      <c r="L33" s="37" t="s">
        <v>413</v>
      </c>
      <c r="M33" s="37" t="s">
        <v>413</v>
      </c>
      <c r="N33" s="36" t="s">
        <v>413</v>
      </c>
      <c r="O33" s="37" t="s">
        <v>413</v>
      </c>
      <c r="P33" s="37" t="s">
        <v>413</v>
      </c>
      <c r="Q33" s="36" t="s">
        <v>413</v>
      </c>
      <c r="R33" s="37" t="s">
        <v>413</v>
      </c>
      <c r="S33" s="39" t="s">
        <v>413</v>
      </c>
    </row>
    <row r="34" spans="1:19" s="42" customFormat="1" x14ac:dyDescent="0.2">
      <c r="A34" s="40" t="s">
        <v>55</v>
      </c>
      <c r="B34" s="49">
        <v>22583115.147999998</v>
      </c>
      <c r="C34" s="51">
        <v>42144521.284900002</v>
      </c>
      <c r="D34" s="41">
        <v>71867554199.346695</v>
      </c>
      <c r="E34" s="41">
        <v>70097.888900000005</v>
      </c>
      <c r="F34" s="41">
        <v>170225.77780000001</v>
      </c>
      <c r="G34" s="41">
        <v>331292213</v>
      </c>
      <c r="H34" s="41">
        <v>71974.666700000002</v>
      </c>
      <c r="I34" s="41">
        <v>144866.88889999999</v>
      </c>
      <c r="J34" s="41">
        <v>106630254</v>
      </c>
      <c r="K34" s="41">
        <v>63393.666700000002</v>
      </c>
      <c r="L34" s="41">
        <v>128344</v>
      </c>
      <c r="M34" s="41">
        <v>187327553</v>
      </c>
      <c r="N34" s="41" t="s">
        <v>413</v>
      </c>
      <c r="O34" s="41" t="s">
        <v>413</v>
      </c>
      <c r="P34" s="41">
        <v>224981</v>
      </c>
      <c r="Q34" s="41">
        <v>22653213.036899999</v>
      </c>
      <c r="R34" s="41">
        <v>42314747.062600002</v>
      </c>
      <c r="S34" s="41">
        <v>72493029200.346695</v>
      </c>
    </row>
    <row r="35" spans="1:19" s="42" customFormat="1" x14ac:dyDescent="0.2">
      <c r="A35" s="14" t="str">
        <f>"Total "&amp;MID(A20,7,LEN(A20)-13)&amp;" Months"</f>
        <v>Total 9 Months</v>
      </c>
      <c r="B35" s="43">
        <v>22583115.147999998</v>
      </c>
      <c r="C35" s="52">
        <v>42144521.284900002</v>
      </c>
      <c r="D35" s="43">
        <v>71867554199.346695</v>
      </c>
      <c r="E35" s="43">
        <v>70097.888900000005</v>
      </c>
      <c r="F35" s="43">
        <v>170225.77780000001</v>
      </c>
      <c r="G35" s="43">
        <v>331292213</v>
      </c>
      <c r="H35" s="43">
        <v>71974.666700000002</v>
      </c>
      <c r="I35" s="43">
        <v>144866.88889999999</v>
      </c>
      <c r="J35" s="43">
        <v>106630254</v>
      </c>
      <c r="K35" s="43">
        <v>63393.666700000002</v>
      </c>
      <c r="L35" s="43">
        <v>128344</v>
      </c>
      <c r="M35" s="43">
        <v>187327553</v>
      </c>
      <c r="N35" s="43" t="s">
        <v>413</v>
      </c>
      <c r="O35" s="43" t="s">
        <v>413</v>
      </c>
      <c r="P35" s="43">
        <v>224981</v>
      </c>
      <c r="Q35" s="43">
        <v>22653213.036899999</v>
      </c>
      <c r="R35" s="43">
        <v>42314747.062600002</v>
      </c>
      <c r="S35" s="43">
        <v>72493029200.346695</v>
      </c>
    </row>
    <row r="36" spans="1:19" x14ac:dyDescent="0.2">
      <c r="C36" s="50"/>
    </row>
    <row r="37" spans="1:19" x14ac:dyDescent="0.2">
      <c r="A37" s="1" t="s">
        <v>349</v>
      </c>
      <c r="C37" s="50"/>
    </row>
    <row r="38" spans="1:19" x14ac:dyDescent="0.2">
      <c r="A38" s="97" t="s">
        <v>356</v>
      </c>
      <c r="B38" s="98"/>
      <c r="C38" s="98"/>
      <c r="D38" s="98"/>
      <c r="E38" s="98"/>
      <c r="F38" s="98"/>
      <c r="G38" s="98"/>
      <c r="H38" s="98"/>
      <c r="I38" s="98"/>
      <c r="J38" s="98"/>
      <c r="K38" s="98"/>
      <c r="L38" s="98"/>
      <c r="M38" s="98"/>
      <c r="N38" s="98"/>
      <c r="O38" s="98"/>
      <c r="P38" s="98"/>
      <c r="Q38" s="98"/>
      <c r="R38" s="98"/>
      <c r="S38" s="98"/>
    </row>
    <row r="39" spans="1:19" x14ac:dyDescent="0.2">
      <c r="A39" s="97"/>
      <c r="B39" s="98"/>
      <c r="C39" s="98"/>
      <c r="D39" s="98"/>
      <c r="E39" s="98"/>
      <c r="F39" s="98"/>
      <c r="G39" s="98"/>
      <c r="H39" s="98"/>
      <c r="I39" s="98"/>
      <c r="J39" s="98"/>
      <c r="K39" s="98"/>
      <c r="L39" s="98"/>
      <c r="M39" s="98"/>
      <c r="N39" s="98"/>
      <c r="O39" s="98"/>
      <c r="P39" s="98"/>
      <c r="Q39" s="98"/>
      <c r="R39" s="98"/>
      <c r="S39" s="98"/>
    </row>
    <row r="40" spans="1:19" x14ac:dyDescent="0.2">
      <c r="A40" s="98"/>
      <c r="B40" s="98"/>
      <c r="C40" s="98"/>
      <c r="D40" s="98"/>
      <c r="E40" s="98"/>
      <c r="F40" s="98"/>
      <c r="G40" s="98"/>
      <c r="H40" s="98"/>
      <c r="I40" s="98"/>
      <c r="J40" s="98"/>
      <c r="K40" s="98"/>
      <c r="L40" s="98"/>
      <c r="M40" s="98"/>
      <c r="N40" s="98"/>
      <c r="O40" s="98"/>
      <c r="P40" s="98"/>
      <c r="Q40" s="98"/>
      <c r="R40" s="98"/>
      <c r="S40" s="98"/>
    </row>
    <row r="41" spans="1:19" x14ac:dyDescent="0.2">
      <c r="C41" s="50"/>
    </row>
    <row r="51" spans="3:3" customFormat="1" x14ac:dyDescent="0.2">
      <c r="C51" s="26"/>
    </row>
    <row r="100" spans="1:10" x14ac:dyDescent="0.2">
      <c r="A100"/>
    </row>
    <row r="101" spans="1:10" x14ac:dyDescent="0.2">
      <c r="A101"/>
      <c r="B101" s="26"/>
      <c r="C101" s="26"/>
      <c r="E101" s="26"/>
      <c r="F101" s="26"/>
      <c r="G101" s="26"/>
      <c r="J101" s="26"/>
    </row>
    <row r="102" spans="1:10" x14ac:dyDescent="0.2">
      <c r="A102"/>
    </row>
    <row r="103" spans="1:10" x14ac:dyDescent="0.2">
      <c r="A103"/>
    </row>
    <row r="104" spans="1:10" x14ac:dyDescent="0.2">
      <c r="A104"/>
    </row>
    <row r="105" spans="1:10" x14ac:dyDescent="0.2">
      <c r="A105"/>
    </row>
    <row r="106" spans="1:10" x14ac:dyDescent="0.2">
      <c r="A106"/>
    </row>
    <row r="107" spans="1:10" x14ac:dyDescent="0.2">
      <c r="A107"/>
    </row>
  </sheetData>
  <mergeCells count="23">
    <mergeCell ref="P4:P5"/>
    <mergeCell ref="Q4:R4"/>
    <mergeCell ref="H4:I4"/>
    <mergeCell ref="J4:J5"/>
    <mergeCell ref="K4:L4"/>
    <mergeCell ref="M4:M5"/>
    <mergeCell ref="N4:O4"/>
    <mergeCell ref="A39:S40"/>
    <mergeCell ref="S4:S5"/>
    <mergeCell ref="A1:P1"/>
    <mergeCell ref="A2:P2"/>
    <mergeCell ref="B3:D3"/>
    <mergeCell ref="E3:G3"/>
    <mergeCell ref="H3:J3"/>
    <mergeCell ref="K3:M3"/>
    <mergeCell ref="N3:P3"/>
    <mergeCell ref="A38:S38"/>
    <mergeCell ref="Q3:S3"/>
    <mergeCell ref="A4:A5"/>
    <mergeCell ref="B4:C4"/>
    <mergeCell ref="D4:D5"/>
    <mergeCell ref="E4:F4"/>
    <mergeCell ref="G4:G5"/>
  </mergeCells>
  <pageMargins left="0.75" right="0.5" top="0.75" bottom="0.5" header="0.5" footer="0.25"/>
  <pageSetup scale="39" orientation="landscape"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101"/>
  <sheetViews>
    <sheetView showGridLines="0" zoomScaleNormal="100" workbookViewId="0">
      <selection activeCell="A2" sqref="A2:D2"/>
    </sheetView>
  </sheetViews>
  <sheetFormatPr defaultRowHeight="12.75" x14ac:dyDescent="0.2"/>
  <cols>
    <col min="1" max="1" width="15.7109375" customWidth="1"/>
    <col min="2" max="4" width="28.7109375" customWidth="1"/>
    <col min="5" max="5" width="12.28515625" customWidth="1"/>
    <col min="6" max="6" width="13.140625" customWidth="1"/>
    <col min="7" max="7" width="11.42578125" customWidth="1"/>
  </cols>
  <sheetData>
    <row r="1" spans="1:7" ht="12" customHeight="1" x14ac:dyDescent="0.2">
      <c r="A1" s="90" t="s">
        <v>432</v>
      </c>
      <c r="B1" s="91"/>
      <c r="C1" s="91"/>
      <c r="D1" s="91"/>
      <c r="E1" s="134">
        <v>45912</v>
      </c>
      <c r="F1" s="5"/>
      <c r="G1" s="5"/>
    </row>
    <row r="2" spans="1:7" ht="22.5" customHeight="1" x14ac:dyDescent="0.2">
      <c r="A2" s="135" t="s">
        <v>376</v>
      </c>
      <c r="B2" s="136"/>
      <c r="C2" s="136"/>
      <c r="D2" s="136"/>
    </row>
    <row r="3" spans="1:7" ht="15" customHeight="1" x14ac:dyDescent="0.2">
      <c r="A3" s="86" t="s">
        <v>50</v>
      </c>
      <c r="B3" s="111" t="s">
        <v>377</v>
      </c>
      <c r="C3" s="112"/>
      <c r="D3" s="113"/>
    </row>
    <row r="4" spans="1:7" x14ac:dyDescent="0.2">
      <c r="A4" s="86"/>
      <c r="B4" s="114" t="s">
        <v>347</v>
      </c>
      <c r="C4" s="114"/>
      <c r="D4" s="115" t="s">
        <v>127</v>
      </c>
    </row>
    <row r="5" spans="1:7" ht="24" customHeight="1" x14ac:dyDescent="0.2">
      <c r="A5" s="87"/>
      <c r="B5" s="66" t="s">
        <v>59</v>
      </c>
      <c r="C5" s="66" t="s">
        <v>60</v>
      </c>
      <c r="D5" s="116"/>
    </row>
    <row r="6" spans="1:7" ht="12" customHeight="1" x14ac:dyDescent="0.2">
      <c r="A6" s="73" t="s">
        <v>414</v>
      </c>
      <c r="D6" s="67"/>
      <c r="E6" s="1"/>
      <c r="F6" s="1"/>
      <c r="G6" s="1"/>
    </row>
    <row r="7" spans="1:7" ht="12" customHeight="1" x14ac:dyDescent="0.2">
      <c r="A7" s="74" t="str">
        <f>"Oct "&amp;RIGHT(A6,4)-1</f>
        <v>Oct 2023</v>
      </c>
      <c r="B7" s="11">
        <v>97910</v>
      </c>
      <c r="C7" s="11">
        <v>104036</v>
      </c>
      <c r="D7" s="68">
        <v>71643766</v>
      </c>
    </row>
    <row r="8" spans="1:7" ht="12" customHeight="1" x14ac:dyDescent="0.2">
      <c r="A8" s="74" t="str">
        <f>"Nov "&amp;RIGHT(A6,4)-1</f>
        <v>Nov 2023</v>
      </c>
      <c r="B8" s="11">
        <v>1048216</v>
      </c>
      <c r="C8" s="11">
        <v>1133597</v>
      </c>
      <c r="D8" s="68">
        <v>165571506</v>
      </c>
      <c r="E8" s="11"/>
      <c r="F8" s="11"/>
      <c r="G8" s="11"/>
    </row>
    <row r="9" spans="1:7" ht="12" customHeight="1" x14ac:dyDescent="0.2">
      <c r="A9" s="74" t="str">
        <f>"Dec "&amp;RIGHT(A6,4)-1</f>
        <v>Dec 2023</v>
      </c>
      <c r="B9" s="11">
        <v>129482</v>
      </c>
      <c r="C9" s="11">
        <v>138734</v>
      </c>
      <c r="D9" s="68">
        <v>44873095</v>
      </c>
      <c r="E9" s="11"/>
      <c r="F9" s="11"/>
      <c r="G9" s="11"/>
    </row>
    <row r="10" spans="1:7" ht="12" customHeight="1" x14ac:dyDescent="0.2">
      <c r="A10" s="74" t="str">
        <f>"Jan "&amp;RIGHT(A6,4)</f>
        <v>Jan 2024</v>
      </c>
      <c r="B10" s="11">
        <v>210904</v>
      </c>
      <c r="C10" s="11">
        <v>259012</v>
      </c>
      <c r="D10" s="68">
        <v>36408255</v>
      </c>
      <c r="E10" s="11"/>
      <c r="F10" s="11"/>
      <c r="G10" s="11"/>
    </row>
    <row r="11" spans="1:7" ht="12" customHeight="1" x14ac:dyDescent="0.2">
      <c r="A11" s="74" t="str">
        <f>"Feb "&amp;RIGHT(A6,4)</f>
        <v>Feb 2024</v>
      </c>
      <c r="B11" s="11">
        <v>10790</v>
      </c>
      <c r="C11" s="11">
        <v>11469</v>
      </c>
      <c r="D11" s="68">
        <v>1856830</v>
      </c>
      <c r="E11" s="11"/>
      <c r="F11" s="11"/>
      <c r="G11" s="11"/>
    </row>
    <row r="12" spans="1:7" ht="12" customHeight="1" x14ac:dyDescent="0.2">
      <c r="A12" s="74" t="str">
        <f>"Mar "&amp;RIGHT(A6,4)</f>
        <v>Mar 2024</v>
      </c>
      <c r="B12" s="11">
        <v>53244</v>
      </c>
      <c r="C12" s="11">
        <v>54243</v>
      </c>
      <c r="D12" s="68">
        <v>18675052</v>
      </c>
      <c r="E12" s="11"/>
      <c r="F12" s="11"/>
      <c r="G12" s="11"/>
    </row>
    <row r="13" spans="1:7" ht="12" customHeight="1" x14ac:dyDescent="0.2">
      <c r="A13" s="74" t="str">
        <f>"Apr "&amp;RIGHT(A6,4)</f>
        <v>Apr 2024</v>
      </c>
      <c r="B13" s="11">
        <v>2343</v>
      </c>
      <c r="C13" s="11">
        <v>2725</v>
      </c>
      <c r="D13" s="68">
        <v>418557</v>
      </c>
      <c r="E13" s="11"/>
      <c r="F13" s="11"/>
      <c r="G13" s="11"/>
    </row>
    <row r="14" spans="1:7" ht="12" customHeight="1" x14ac:dyDescent="0.2">
      <c r="A14" s="74" t="str">
        <f>"May "&amp;RIGHT(A6,4)</f>
        <v>May 2024</v>
      </c>
      <c r="B14" s="11">
        <v>326</v>
      </c>
      <c r="C14" s="11">
        <v>409</v>
      </c>
      <c r="D14" s="68">
        <v>154743</v>
      </c>
      <c r="E14" s="11"/>
      <c r="F14" s="11"/>
      <c r="G14" s="11"/>
    </row>
    <row r="15" spans="1:7" ht="12" customHeight="1" x14ac:dyDescent="0.2">
      <c r="A15" s="74" t="str">
        <f>"Jun "&amp;RIGHT(A6,4)</f>
        <v>Jun 2024</v>
      </c>
      <c r="B15" s="11">
        <v>59</v>
      </c>
      <c r="C15" s="11">
        <v>76</v>
      </c>
      <c r="D15" s="68">
        <v>58219</v>
      </c>
      <c r="E15" s="11"/>
      <c r="F15" s="11"/>
      <c r="G15" s="11"/>
    </row>
    <row r="16" spans="1:7" ht="12" customHeight="1" x14ac:dyDescent="0.2">
      <c r="A16" s="74" t="str">
        <f>"Jul "&amp;RIGHT(A6,4)</f>
        <v>Jul 2024</v>
      </c>
      <c r="B16" s="11">
        <v>429996</v>
      </c>
      <c r="C16" s="11">
        <v>709493</v>
      </c>
      <c r="D16" s="68">
        <v>85267910</v>
      </c>
      <c r="E16" s="11"/>
      <c r="F16" s="11"/>
      <c r="G16" s="11"/>
    </row>
    <row r="17" spans="1:7" ht="12" customHeight="1" x14ac:dyDescent="0.2">
      <c r="A17" s="74" t="str">
        <f>"Aug "&amp;RIGHT(A6,4)</f>
        <v>Aug 2024</v>
      </c>
      <c r="B17" s="11">
        <v>36699</v>
      </c>
      <c r="C17" s="11">
        <v>39982</v>
      </c>
      <c r="D17" s="68">
        <v>19182126</v>
      </c>
      <c r="E17" s="11"/>
      <c r="F17" s="11"/>
      <c r="G17" s="11"/>
    </row>
    <row r="18" spans="1:7" ht="12" customHeight="1" x14ac:dyDescent="0.2">
      <c r="A18" s="74" t="str">
        <f>"Sep "&amp;RIGHT(A6,4)</f>
        <v>Sep 2024</v>
      </c>
      <c r="B18" s="11">
        <v>23266</v>
      </c>
      <c r="C18" s="11">
        <v>26740</v>
      </c>
      <c r="D18" s="68">
        <v>3183555</v>
      </c>
      <c r="E18" s="11"/>
      <c r="F18" s="11"/>
      <c r="G18" s="11"/>
    </row>
    <row r="19" spans="1:7" ht="12" customHeight="1" x14ac:dyDescent="0.2">
      <c r="A19" s="40" t="s">
        <v>55</v>
      </c>
      <c r="B19" s="13" t="s">
        <v>413</v>
      </c>
      <c r="C19" s="13" t="s">
        <v>413</v>
      </c>
      <c r="D19" s="69">
        <v>447293614</v>
      </c>
      <c r="E19" s="11"/>
      <c r="F19" s="11"/>
      <c r="G19" s="11"/>
    </row>
    <row r="20" spans="1:7" ht="12" customHeight="1" x14ac:dyDescent="0.2">
      <c r="A20" s="75" t="s">
        <v>415</v>
      </c>
      <c r="B20" s="15" t="s">
        <v>413</v>
      </c>
      <c r="C20" s="15" t="s">
        <v>413</v>
      </c>
      <c r="D20" s="70">
        <v>339660023</v>
      </c>
      <c r="E20" s="71"/>
      <c r="F20" s="71"/>
      <c r="G20" s="71"/>
    </row>
    <row r="21" spans="1:7" ht="12" customHeight="1" x14ac:dyDescent="0.2">
      <c r="A21" s="73" t="str">
        <f>"FY "&amp;RIGHT(A6,4)+1</f>
        <v>FY 2025</v>
      </c>
      <c r="B21" s="11"/>
      <c r="C21" s="11"/>
      <c r="D21" s="68"/>
      <c r="E21" s="71"/>
      <c r="F21" s="71"/>
      <c r="G21" s="71"/>
    </row>
    <row r="22" spans="1:7" ht="12" customHeight="1" x14ac:dyDescent="0.2">
      <c r="A22" s="74" t="str">
        <f>"Oct "&amp;RIGHT(A6,4)</f>
        <v>Oct 2024</v>
      </c>
      <c r="B22" s="11">
        <v>8374</v>
      </c>
      <c r="C22" s="11">
        <v>12371</v>
      </c>
      <c r="D22" s="68">
        <v>21999</v>
      </c>
      <c r="E22" s="11"/>
      <c r="F22" s="11"/>
      <c r="G22" s="11"/>
    </row>
    <row r="23" spans="1:7" ht="12" customHeight="1" x14ac:dyDescent="0.2">
      <c r="A23" s="74" t="str">
        <f>"Nov "&amp;RIGHT(A6,4)</f>
        <v>Nov 2024</v>
      </c>
      <c r="B23" s="11">
        <v>6099</v>
      </c>
      <c r="C23" s="11">
        <v>8196</v>
      </c>
      <c r="D23" s="68">
        <v>618990</v>
      </c>
      <c r="E23" s="11"/>
      <c r="F23" s="11"/>
      <c r="G23" s="11"/>
    </row>
    <row r="24" spans="1:7" ht="12" customHeight="1" x14ac:dyDescent="0.2">
      <c r="A24" s="74" t="str">
        <f>"Dec "&amp;RIGHT(A6,4)</f>
        <v>Dec 2024</v>
      </c>
      <c r="B24" s="11">
        <v>2813</v>
      </c>
      <c r="C24" s="11">
        <v>5364</v>
      </c>
      <c r="D24" s="68">
        <v>2500</v>
      </c>
      <c r="E24" s="11"/>
      <c r="F24" s="11"/>
      <c r="G24" s="11"/>
    </row>
    <row r="25" spans="1:7" ht="12" customHeight="1" x14ac:dyDescent="0.2">
      <c r="A25" s="74" t="str">
        <f>"Jan "&amp;RIGHT(A6,4)+1</f>
        <v>Jan 2025</v>
      </c>
      <c r="B25" s="11">
        <v>585</v>
      </c>
      <c r="C25" s="11">
        <v>1678</v>
      </c>
      <c r="D25" s="68">
        <v>9089</v>
      </c>
      <c r="E25" s="11"/>
      <c r="F25" s="11"/>
      <c r="G25" s="11"/>
    </row>
    <row r="26" spans="1:7" ht="12" customHeight="1" x14ac:dyDescent="0.2">
      <c r="A26" s="74" t="str">
        <f>"Feb "&amp;RIGHT(A6,4)+1</f>
        <v>Feb 2025</v>
      </c>
      <c r="B26" s="11">
        <v>6</v>
      </c>
      <c r="C26" s="11">
        <v>7</v>
      </c>
      <c r="D26" s="68">
        <v>3325</v>
      </c>
      <c r="E26" s="11"/>
      <c r="F26" s="11"/>
      <c r="G26" s="11"/>
    </row>
    <row r="27" spans="1:7" ht="12" customHeight="1" x14ac:dyDescent="0.2">
      <c r="A27" s="74" t="str">
        <f>"Mar "&amp;RIGHT(A6,4)+1</f>
        <v>Mar 2025</v>
      </c>
      <c r="B27" s="11">
        <v>3</v>
      </c>
      <c r="C27" s="11">
        <v>3</v>
      </c>
      <c r="D27" s="68">
        <v>7000</v>
      </c>
      <c r="E27" s="11"/>
      <c r="F27" s="11"/>
      <c r="G27" s="11"/>
    </row>
    <row r="28" spans="1:7" ht="12" customHeight="1" x14ac:dyDescent="0.2">
      <c r="A28" s="74" t="str">
        <f>"Apr "&amp;RIGHT(A6,4)+1</f>
        <v>Apr 2025</v>
      </c>
      <c r="B28" s="11">
        <v>6</v>
      </c>
      <c r="C28" s="11">
        <v>12</v>
      </c>
      <c r="D28" s="68">
        <v>1779535</v>
      </c>
      <c r="E28" s="11"/>
      <c r="F28" s="11"/>
      <c r="G28" s="11"/>
    </row>
    <row r="29" spans="1:7" ht="12" customHeight="1" x14ac:dyDescent="0.2">
      <c r="A29" s="74" t="str">
        <f>"May "&amp;RIGHT(A6,4)+1</f>
        <v>May 2025</v>
      </c>
      <c r="B29" s="11">
        <v>7</v>
      </c>
      <c r="C29" s="11">
        <v>9</v>
      </c>
      <c r="D29" s="68">
        <v>6728</v>
      </c>
      <c r="E29" s="11"/>
      <c r="F29" s="11"/>
      <c r="G29" s="11"/>
    </row>
    <row r="30" spans="1:7" ht="12" customHeight="1" x14ac:dyDescent="0.2">
      <c r="A30" s="74" t="str">
        <f>"Jun "&amp;RIGHT(A6,4)+1</f>
        <v>Jun 2025</v>
      </c>
      <c r="B30" s="11">
        <v>7</v>
      </c>
      <c r="C30" s="11">
        <v>7</v>
      </c>
      <c r="D30" s="68">
        <v>11401</v>
      </c>
      <c r="E30" s="11"/>
      <c r="F30" s="11"/>
      <c r="G30" s="11"/>
    </row>
    <row r="31" spans="1:7" ht="12" customHeight="1" x14ac:dyDescent="0.2">
      <c r="A31" s="74" t="str">
        <f>"Jul "&amp;RIGHT(A6,4)+1</f>
        <v>Jul 2025</v>
      </c>
      <c r="B31" s="11" t="s">
        <v>413</v>
      </c>
      <c r="C31" s="11" t="s">
        <v>413</v>
      </c>
      <c r="D31" s="68" t="s">
        <v>413</v>
      </c>
      <c r="E31" s="11"/>
      <c r="F31" s="11"/>
      <c r="G31" s="11"/>
    </row>
    <row r="32" spans="1:7" ht="12" customHeight="1" x14ac:dyDescent="0.2">
      <c r="A32" s="74" t="str">
        <f>"Aug "&amp;RIGHT(A6,4)+1</f>
        <v>Aug 2025</v>
      </c>
      <c r="B32" s="11" t="s">
        <v>413</v>
      </c>
      <c r="C32" s="11" t="s">
        <v>413</v>
      </c>
      <c r="D32" s="68" t="s">
        <v>413</v>
      </c>
      <c r="E32" s="11"/>
      <c r="F32" s="11"/>
      <c r="G32" s="11"/>
    </row>
    <row r="33" spans="1:7" ht="12" customHeight="1" x14ac:dyDescent="0.2">
      <c r="A33" s="74" t="str">
        <f>"Sep "&amp;RIGHT(A6,4)+1</f>
        <v>Sep 2025</v>
      </c>
      <c r="B33" s="11" t="s">
        <v>413</v>
      </c>
      <c r="C33" s="11" t="s">
        <v>413</v>
      </c>
      <c r="D33" s="68" t="s">
        <v>413</v>
      </c>
      <c r="E33" s="11"/>
      <c r="F33" s="11"/>
      <c r="G33" s="11"/>
    </row>
    <row r="34" spans="1:7" ht="12" customHeight="1" x14ac:dyDescent="0.2">
      <c r="A34" s="40" t="s">
        <v>55</v>
      </c>
      <c r="B34" s="13" t="s">
        <v>413</v>
      </c>
      <c r="C34" s="13" t="s">
        <v>413</v>
      </c>
      <c r="D34" s="69">
        <v>2460567</v>
      </c>
      <c r="E34" s="11"/>
      <c r="F34" s="11"/>
      <c r="G34" s="11"/>
    </row>
    <row r="35" spans="1:7" ht="12" customHeight="1" x14ac:dyDescent="0.2">
      <c r="A35" s="75" t="str">
        <f>"Total "&amp;MID(A20,7,LEN(A20)-13)&amp;" Months"</f>
        <v>Total 9 Months</v>
      </c>
      <c r="B35" s="15" t="s">
        <v>413</v>
      </c>
      <c r="C35" s="15" t="s">
        <v>413</v>
      </c>
      <c r="D35" s="70">
        <v>2460567</v>
      </c>
      <c r="E35" s="71"/>
      <c r="F35" s="71"/>
      <c r="G35" s="71"/>
    </row>
    <row r="36" spans="1:7" ht="118.9" customHeight="1" x14ac:dyDescent="0.2">
      <c r="A36" s="117" t="s">
        <v>381</v>
      </c>
      <c r="B36" s="117"/>
      <c r="C36" s="117"/>
      <c r="D36" s="118"/>
      <c r="E36" s="71"/>
      <c r="F36" s="71"/>
      <c r="G36" s="71"/>
    </row>
    <row r="37" spans="1:7" ht="12" customHeight="1" x14ac:dyDescent="0.2">
      <c r="A37" s="110"/>
      <c r="B37" s="110"/>
      <c r="C37" s="110"/>
      <c r="D37" s="110"/>
      <c r="E37" s="110"/>
      <c r="F37" s="110"/>
      <c r="G37" s="110"/>
    </row>
    <row r="38" spans="1:7" ht="13.15" customHeight="1" x14ac:dyDescent="0.2">
      <c r="A38" s="85"/>
      <c r="B38" s="85"/>
      <c r="C38" s="85"/>
      <c r="D38" s="85"/>
      <c r="E38" s="85"/>
      <c r="F38" s="85"/>
      <c r="G38" s="85"/>
    </row>
    <row r="39" spans="1:7" s="1" customFormat="1" ht="11.25" x14ac:dyDescent="0.2"/>
    <row r="101" spans="2:23" ht="15" x14ac:dyDescent="0.2">
      <c r="B101" s="61"/>
      <c r="C101" s="61"/>
      <c r="D101" s="61"/>
      <c r="E101" s="62"/>
      <c r="F101" s="62"/>
      <c r="G101" s="61"/>
      <c r="H101" s="61"/>
      <c r="I101" s="61"/>
      <c r="J101" s="61"/>
      <c r="K101" s="61"/>
      <c r="L101" s="72"/>
      <c r="M101" s="61"/>
      <c r="N101" s="61"/>
      <c r="O101" s="61"/>
      <c r="P101" s="61"/>
      <c r="Q101" s="61"/>
      <c r="R101" s="61"/>
      <c r="S101" s="61"/>
      <c r="T101" s="61"/>
      <c r="U101" s="61"/>
      <c r="V101" s="61"/>
      <c r="W101" s="61"/>
    </row>
  </sheetData>
  <mergeCells count="9">
    <mergeCell ref="A37:G37"/>
    <mergeCell ref="A38:G38"/>
    <mergeCell ref="A1:D1"/>
    <mergeCell ref="A2:D2"/>
    <mergeCell ref="A3:A5"/>
    <mergeCell ref="B3:D3"/>
    <mergeCell ref="B4:C4"/>
    <mergeCell ref="D4:D5"/>
    <mergeCell ref="A36:D36"/>
  </mergeCells>
  <pageMargins left="0.7" right="0.7" top="0.75" bottom="0.75" header="0.3" footer="0.3"/>
  <pageSetup scale="91" orientation="landscape" horizontalDpi="1200" verticalDpi="1200" r:id="rId1"/>
  <rowBreaks count="1" manualBreakCount="1">
    <brk id="4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S107"/>
  <sheetViews>
    <sheetView showGridLines="0" zoomScaleNormal="100" workbookViewId="0">
      <selection sqref="A1:U1"/>
    </sheetView>
  </sheetViews>
  <sheetFormatPr defaultColWidth="4.7109375" defaultRowHeight="12.75" x14ac:dyDescent="0.2"/>
  <cols>
    <col min="1" max="1" width="10.7109375" style="1" customWidth="1"/>
    <col min="2" max="2" width="9.85546875" customWidth="1"/>
    <col min="3" max="3" width="9.7109375" bestFit="1" customWidth="1"/>
    <col min="4" max="4" width="13.7109375" bestFit="1" customWidth="1"/>
    <col min="5" max="5" width="12.140625" bestFit="1" customWidth="1"/>
    <col min="6" max="6" width="12" bestFit="1" customWidth="1"/>
    <col min="7" max="7" width="13.42578125" bestFit="1" customWidth="1"/>
    <col min="8" max="8" width="10.28515625" bestFit="1" customWidth="1"/>
    <col min="9" max="9" width="8.42578125" bestFit="1" customWidth="1"/>
    <col min="10" max="10" width="12.5703125" bestFit="1" customWidth="1"/>
    <col min="11" max="12" width="12.140625" bestFit="1" customWidth="1"/>
    <col min="13" max="13" width="9.85546875" customWidth="1"/>
    <col min="14" max="14" width="8.85546875" customWidth="1"/>
    <col min="15" max="15" width="10.7109375" customWidth="1"/>
    <col min="16" max="16" width="9.7109375" customWidth="1"/>
    <col min="17" max="17" width="8.85546875" customWidth="1"/>
    <col min="18" max="18" width="10.7109375" customWidth="1"/>
    <col min="19" max="19" width="10.140625" customWidth="1"/>
    <col min="20" max="20" width="8.85546875" bestFit="1" customWidth="1"/>
    <col min="21" max="21" width="8.7109375" customWidth="1"/>
    <col min="22" max="22" width="10.28515625" bestFit="1" customWidth="1"/>
    <col min="23" max="23" width="9.85546875" bestFit="1" customWidth="1"/>
    <col min="24" max="24" width="15" customWidth="1"/>
    <col min="25" max="25" width="12.28515625" bestFit="1" customWidth="1"/>
    <col min="26" max="247" width="8.85546875" customWidth="1"/>
    <col min="248" max="248" width="10.42578125" customWidth="1"/>
    <col min="249" max="249" width="0.5703125" customWidth="1"/>
    <col min="250" max="251" width="8.85546875" bestFit="1" customWidth="1"/>
    <col min="252" max="252" width="8.85546875" customWidth="1"/>
  </cols>
  <sheetData>
    <row r="1" spans="1:253" x14ac:dyDescent="0.2">
      <c r="A1" s="90" t="s">
        <v>432</v>
      </c>
      <c r="B1" s="91"/>
      <c r="C1" s="91"/>
      <c r="D1" s="91"/>
      <c r="E1" s="91"/>
      <c r="F1" s="91"/>
      <c r="G1" s="91"/>
      <c r="H1" s="91"/>
      <c r="I1" s="91"/>
      <c r="J1" s="91"/>
      <c r="K1" s="91"/>
      <c r="L1" s="91"/>
      <c r="M1" s="91"/>
      <c r="N1" s="91"/>
      <c r="O1" s="91"/>
      <c r="P1" s="91"/>
      <c r="Q1" s="91"/>
      <c r="R1" s="91"/>
      <c r="S1" s="91"/>
      <c r="T1" s="91"/>
      <c r="U1" s="91"/>
      <c r="V1" s="134">
        <v>45912</v>
      </c>
    </row>
    <row r="2" spans="1:253" x14ac:dyDescent="0.2">
      <c r="A2" s="90" t="s">
        <v>357</v>
      </c>
      <c r="B2" s="91"/>
      <c r="C2" s="91"/>
      <c r="D2" s="91"/>
      <c r="E2" s="91"/>
      <c r="F2" s="91"/>
      <c r="G2" s="91"/>
      <c r="H2" s="91"/>
      <c r="I2" s="91"/>
      <c r="J2" s="91"/>
      <c r="K2" s="91"/>
      <c r="L2" s="91"/>
      <c r="M2" s="91"/>
      <c r="N2" s="91"/>
      <c r="O2" s="91"/>
      <c r="P2" s="91"/>
      <c r="Q2" s="91"/>
      <c r="R2" s="91"/>
      <c r="S2" s="91"/>
      <c r="T2" s="91"/>
      <c r="U2" s="91"/>
    </row>
    <row r="3" spans="1:253" ht="29.45" customHeight="1" x14ac:dyDescent="0.2">
      <c r="A3" s="28" t="s">
        <v>340</v>
      </c>
      <c r="B3" s="127" t="s">
        <v>358</v>
      </c>
      <c r="C3" s="127"/>
      <c r="D3" s="127"/>
      <c r="E3" s="127"/>
      <c r="F3" s="127"/>
      <c r="G3" s="128"/>
      <c r="H3" s="124" t="s">
        <v>369</v>
      </c>
      <c r="I3" s="124"/>
      <c r="J3" s="124"/>
      <c r="K3" s="124"/>
      <c r="L3" s="125"/>
      <c r="M3" s="124" t="s">
        <v>359</v>
      </c>
      <c r="N3" s="124"/>
      <c r="O3" s="125"/>
      <c r="P3" s="124" t="s">
        <v>360</v>
      </c>
      <c r="Q3" s="124"/>
      <c r="R3" s="125"/>
      <c r="S3" s="124" t="s">
        <v>361</v>
      </c>
      <c r="T3" s="124"/>
      <c r="U3" s="129"/>
      <c r="V3" s="124" t="s">
        <v>346</v>
      </c>
      <c r="W3" s="124"/>
      <c r="X3" s="125"/>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row>
    <row r="4" spans="1:253" ht="14.45" customHeight="1" x14ac:dyDescent="0.2">
      <c r="A4" s="106" t="s">
        <v>50</v>
      </c>
      <c r="B4" s="121" t="s">
        <v>348</v>
      </c>
      <c r="C4" s="121"/>
      <c r="D4" s="126" t="s">
        <v>362</v>
      </c>
      <c r="E4" s="126"/>
      <c r="F4" s="126"/>
      <c r="G4" s="122" t="s">
        <v>145</v>
      </c>
      <c r="H4" s="121" t="s">
        <v>348</v>
      </c>
      <c r="I4" s="121"/>
      <c r="J4" s="126" t="s">
        <v>363</v>
      </c>
      <c r="K4" s="126"/>
      <c r="L4" s="122" t="s">
        <v>145</v>
      </c>
      <c r="M4" s="121" t="s">
        <v>348</v>
      </c>
      <c r="N4" s="121"/>
      <c r="O4" s="122" t="s">
        <v>145</v>
      </c>
      <c r="P4" s="121" t="s">
        <v>348</v>
      </c>
      <c r="Q4" s="121"/>
      <c r="R4" s="122" t="s">
        <v>145</v>
      </c>
      <c r="S4" s="121" t="s">
        <v>348</v>
      </c>
      <c r="T4" s="121"/>
      <c r="U4" s="122" t="s">
        <v>145</v>
      </c>
      <c r="V4" s="121" t="s">
        <v>348</v>
      </c>
      <c r="W4" s="121"/>
      <c r="X4" s="122" t="s">
        <v>145</v>
      </c>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30"/>
      <c r="EJ4" s="30"/>
      <c r="EK4" s="30"/>
      <c r="EL4" s="30"/>
      <c r="EM4" s="30"/>
      <c r="EN4" s="30"/>
      <c r="EO4" s="30"/>
      <c r="EP4" s="30"/>
      <c r="EQ4" s="30"/>
      <c r="ER4" s="30"/>
      <c r="ES4" s="30"/>
      <c r="ET4" s="30"/>
      <c r="EU4" s="30"/>
      <c r="EV4" s="30"/>
      <c r="EW4" s="30"/>
      <c r="EX4" s="30"/>
      <c r="EY4" s="30"/>
      <c r="EZ4" s="30"/>
      <c r="FA4" s="30"/>
      <c r="FB4" s="30"/>
      <c r="FC4" s="30"/>
      <c r="FD4" s="30"/>
      <c r="FE4" s="30"/>
      <c r="FF4" s="30"/>
      <c r="FG4" s="30"/>
      <c r="FH4" s="30"/>
      <c r="FI4" s="30"/>
      <c r="FJ4" s="30"/>
      <c r="FK4" s="30"/>
      <c r="FL4" s="30"/>
      <c r="FM4" s="30"/>
      <c r="FN4" s="30"/>
      <c r="FO4" s="30"/>
      <c r="FP4" s="30"/>
      <c r="FQ4" s="30"/>
      <c r="FR4" s="30"/>
      <c r="FS4" s="30"/>
      <c r="FT4" s="30"/>
      <c r="FU4" s="30"/>
      <c r="FV4" s="30"/>
      <c r="FW4" s="30"/>
      <c r="FX4" s="30"/>
      <c r="FY4" s="30"/>
      <c r="FZ4" s="30"/>
      <c r="GA4" s="30"/>
      <c r="GB4" s="30"/>
      <c r="GC4" s="30"/>
      <c r="GD4" s="30"/>
      <c r="GE4" s="30"/>
      <c r="GF4" s="30"/>
      <c r="GG4" s="30"/>
      <c r="GH4" s="30"/>
      <c r="GI4" s="30"/>
      <c r="GJ4" s="30"/>
      <c r="GK4" s="30"/>
      <c r="GL4" s="30"/>
      <c r="GM4" s="30"/>
      <c r="GN4" s="30"/>
      <c r="GO4" s="30"/>
      <c r="GP4" s="30"/>
      <c r="GQ4" s="30"/>
      <c r="GR4" s="30"/>
      <c r="GS4" s="30"/>
      <c r="GT4" s="30"/>
      <c r="GU4" s="30"/>
      <c r="GV4" s="30"/>
      <c r="GW4" s="30"/>
      <c r="GX4" s="30"/>
      <c r="GY4" s="30"/>
      <c r="GZ4" s="30"/>
      <c r="HA4" s="30"/>
      <c r="HB4" s="30"/>
      <c r="HC4" s="30"/>
      <c r="HD4" s="30"/>
      <c r="HE4" s="30"/>
      <c r="HF4" s="30"/>
      <c r="HG4" s="30"/>
      <c r="HH4" s="30"/>
      <c r="HI4" s="30"/>
      <c r="HJ4" s="30"/>
      <c r="HK4" s="30"/>
      <c r="HL4" s="30"/>
      <c r="HM4" s="30"/>
      <c r="HN4" s="30"/>
      <c r="HO4" s="30"/>
      <c r="HP4" s="30"/>
      <c r="HQ4" s="30"/>
      <c r="HR4" s="30"/>
      <c r="HS4" s="30"/>
      <c r="HT4" s="30"/>
      <c r="HU4" s="30"/>
      <c r="HV4" s="30"/>
      <c r="HW4" s="30"/>
      <c r="HX4" s="30"/>
      <c r="HY4" s="30"/>
      <c r="HZ4" s="30"/>
      <c r="IA4" s="30"/>
      <c r="IB4" s="30"/>
      <c r="IC4" s="30"/>
      <c r="ID4" s="30"/>
      <c r="IE4" s="30"/>
      <c r="IF4" s="30"/>
      <c r="IG4" s="30"/>
      <c r="IH4" s="30"/>
      <c r="II4" s="30"/>
      <c r="IJ4" s="30"/>
      <c r="IK4" s="30"/>
      <c r="IL4" s="30"/>
      <c r="IM4" s="30"/>
      <c r="IN4" s="30"/>
      <c r="IO4" s="30"/>
      <c r="IP4" s="30"/>
      <c r="IQ4" s="30"/>
      <c r="IR4" s="30"/>
      <c r="IS4" s="30"/>
    </row>
    <row r="5" spans="1:253" x14ac:dyDescent="0.2">
      <c r="A5" s="107"/>
      <c r="B5" s="53" t="s">
        <v>364</v>
      </c>
      <c r="C5" s="54" t="s">
        <v>60</v>
      </c>
      <c r="D5" s="54" t="s">
        <v>154</v>
      </c>
      <c r="E5" s="54" t="s">
        <v>365</v>
      </c>
      <c r="F5" s="54" t="s">
        <v>366</v>
      </c>
      <c r="G5" s="123"/>
      <c r="H5" s="53" t="s">
        <v>364</v>
      </c>
      <c r="I5" s="54" t="s">
        <v>60</v>
      </c>
      <c r="J5" s="54" t="s">
        <v>154</v>
      </c>
      <c r="K5" s="54" t="s">
        <v>365</v>
      </c>
      <c r="L5" s="123"/>
      <c r="M5" s="53" t="s">
        <v>364</v>
      </c>
      <c r="N5" s="54" t="s">
        <v>60</v>
      </c>
      <c r="O5" s="123"/>
      <c r="P5" s="31" t="s">
        <v>364</v>
      </c>
      <c r="Q5" s="32" t="s">
        <v>60</v>
      </c>
      <c r="R5" s="123"/>
      <c r="S5" s="31" t="s">
        <v>364</v>
      </c>
      <c r="T5" s="32" t="s">
        <v>60</v>
      </c>
      <c r="U5" s="123"/>
      <c r="V5" s="53" t="s">
        <v>364</v>
      </c>
      <c r="W5" s="54" t="s">
        <v>60</v>
      </c>
      <c r="X5" s="123"/>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30"/>
      <c r="DU5" s="30"/>
      <c r="DV5" s="30"/>
      <c r="DW5" s="30"/>
      <c r="DX5" s="30"/>
      <c r="DY5" s="30"/>
      <c r="DZ5" s="30"/>
      <c r="EA5" s="30"/>
      <c r="EB5" s="30"/>
      <c r="EC5" s="30"/>
      <c r="ED5" s="30"/>
      <c r="EE5" s="30"/>
      <c r="EF5" s="30"/>
      <c r="EG5" s="30"/>
      <c r="EH5" s="30"/>
      <c r="EI5" s="30"/>
      <c r="EJ5" s="30"/>
      <c r="EK5" s="30"/>
      <c r="EL5" s="30"/>
      <c r="EM5" s="30"/>
      <c r="EN5" s="30"/>
      <c r="EO5" s="30"/>
      <c r="EP5" s="30"/>
      <c r="EQ5" s="30"/>
      <c r="ER5" s="30"/>
      <c r="ES5" s="30"/>
      <c r="ET5" s="30"/>
      <c r="EU5" s="30"/>
      <c r="EV5" s="30"/>
      <c r="EW5" s="30"/>
      <c r="EX5" s="30"/>
      <c r="EY5" s="30"/>
      <c r="EZ5" s="30"/>
      <c r="FA5" s="30"/>
      <c r="FB5" s="30"/>
      <c r="FC5" s="30"/>
      <c r="FD5" s="30"/>
      <c r="FE5" s="30"/>
      <c r="FF5" s="30"/>
      <c r="FG5" s="30"/>
      <c r="FH5" s="30"/>
      <c r="FI5" s="30"/>
      <c r="FJ5" s="30"/>
      <c r="FK5" s="30"/>
      <c r="FL5" s="30"/>
      <c r="FM5" s="30"/>
      <c r="FN5" s="30"/>
      <c r="FO5" s="30"/>
      <c r="FP5" s="30"/>
      <c r="FQ5" s="30"/>
      <c r="FR5" s="30"/>
      <c r="FS5" s="30"/>
      <c r="FT5" s="30"/>
      <c r="FU5" s="30"/>
      <c r="FV5" s="30"/>
      <c r="FW5" s="30"/>
      <c r="FX5" s="30"/>
      <c r="FY5" s="30"/>
      <c r="FZ5" s="30"/>
      <c r="GA5" s="30"/>
      <c r="GB5" s="30"/>
      <c r="GC5" s="30"/>
      <c r="GD5" s="30"/>
      <c r="GE5" s="30"/>
      <c r="GF5" s="30"/>
      <c r="GG5" s="30"/>
      <c r="GH5" s="30"/>
      <c r="GI5" s="30"/>
      <c r="GJ5" s="30"/>
      <c r="GK5" s="30"/>
      <c r="GL5" s="30"/>
      <c r="GM5" s="30"/>
      <c r="GN5" s="30"/>
      <c r="GO5" s="30"/>
      <c r="GP5" s="30"/>
      <c r="GQ5" s="30"/>
      <c r="GR5" s="30"/>
      <c r="GS5" s="30"/>
      <c r="GT5" s="30"/>
      <c r="GU5" s="30"/>
      <c r="GV5" s="30"/>
      <c r="GW5" s="30"/>
      <c r="GX5" s="30"/>
      <c r="GY5" s="30"/>
      <c r="GZ5" s="30"/>
      <c r="HA5" s="30"/>
      <c r="HB5" s="30"/>
      <c r="HC5" s="30"/>
      <c r="HD5" s="30"/>
      <c r="HE5" s="30"/>
      <c r="HF5" s="30"/>
      <c r="HG5" s="30"/>
      <c r="HH5" s="30"/>
      <c r="HI5" s="30"/>
      <c r="HJ5" s="30"/>
      <c r="HK5" s="30"/>
      <c r="HL5" s="30"/>
      <c r="HM5" s="30"/>
      <c r="HN5" s="30"/>
      <c r="HO5" s="30"/>
      <c r="HP5" s="30"/>
      <c r="HQ5" s="30"/>
      <c r="HR5" s="30"/>
      <c r="HS5" s="30"/>
      <c r="HT5" s="30"/>
      <c r="HU5" s="30"/>
      <c r="HV5" s="30"/>
      <c r="HW5" s="30"/>
      <c r="HX5" s="30"/>
      <c r="HY5" s="30"/>
      <c r="HZ5" s="30"/>
      <c r="IA5" s="30"/>
      <c r="IB5" s="30"/>
      <c r="IC5" s="30"/>
      <c r="ID5" s="30"/>
      <c r="IE5" s="30"/>
      <c r="IF5" s="30"/>
      <c r="IG5" s="30"/>
      <c r="IH5" s="30"/>
      <c r="II5" s="30"/>
      <c r="IJ5" s="30"/>
      <c r="IK5" s="30"/>
      <c r="IL5" s="30"/>
      <c r="IM5" s="30"/>
      <c r="IN5" s="30"/>
      <c r="IO5" s="30"/>
      <c r="IP5" s="30"/>
      <c r="IQ5" s="30"/>
      <c r="IR5" s="30"/>
      <c r="IS5" s="30"/>
    </row>
    <row r="6" spans="1:253" x14ac:dyDescent="0.2">
      <c r="A6" s="63" t="s">
        <v>414</v>
      </c>
      <c r="B6" s="33" t="s">
        <v>340</v>
      </c>
      <c r="C6" s="55" t="s">
        <v>340</v>
      </c>
      <c r="D6" s="55"/>
      <c r="E6" s="55"/>
      <c r="F6" s="55"/>
      <c r="G6" s="35" t="s">
        <v>340</v>
      </c>
      <c r="H6" s="34"/>
      <c r="I6" s="34"/>
      <c r="J6" s="34"/>
      <c r="K6" s="34"/>
      <c r="L6" s="35"/>
      <c r="M6" s="34"/>
      <c r="N6" s="34"/>
      <c r="O6" s="35"/>
      <c r="P6" s="34"/>
      <c r="Q6" s="34"/>
      <c r="R6" s="35"/>
      <c r="S6" s="33"/>
      <c r="T6" s="55"/>
      <c r="U6" s="35"/>
      <c r="V6" s="34"/>
      <c r="W6" s="34"/>
      <c r="X6" s="35"/>
    </row>
    <row r="7" spans="1:253" x14ac:dyDescent="0.2">
      <c r="A7" s="64" t="str">
        <f>"Oct "&amp;RIGHT(A6,4)-1</f>
        <v>Oct 2023</v>
      </c>
      <c r="B7" s="36">
        <v>753114</v>
      </c>
      <c r="C7" s="37">
        <v>1312130</v>
      </c>
      <c r="D7" s="37">
        <v>207685860</v>
      </c>
      <c r="E7" s="37">
        <v>0</v>
      </c>
      <c r="F7" s="37" t="s">
        <v>413</v>
      </c>
      <c r="G7" s="38">
        <v>207685860</v>
      </c>
      <c r="H7" s="36">
        <v>0</v>
      </c>
      <c r="I7" s="37">
        <v>0</v>
      </c>
      <c r="J7" s="37">
        <v>0</v>
      </c>
      <c r="K7" s="37">
        <v>0</v>
      </c>
      <c r="L7" s="38">
        <v>0</v>
      </c>
      <c r="M7" s="37" t="s">
        <v>413</v>
      </c>
      <c r="N7" s="37" t="s">
        <v>413</v>
      </c>
      <c r="O7" s="38" t="s">
        <v>413</v>
      </c>
      <c r="P7" s="37" t="s">
        <v>413</v>
      </c>
      <c r="Q7" s="37" t="s">
        <v>413</v>
      </c>
      <c r="R7" s="38" t="s">
        <v>413</v>
      </c>
      <c r="S7" s="36">
        <v>3</v>
      </c>
      <c r="T7" s="37">
        <v>5</v>
      </c>
      <c r="U7" s="38">
        <v>403</v>
      </c>
      <c r="V7" s="37">
        <v>753117</v>
      </c>
      <c r="W7" s="37">
        <v>1312135</v>
      </c>
      <c r="X7" s="38">
        <v>207686263</v>
      </c>
    </row>
    <row r="8" spans="1:253" x14ac:dyDescent="0.2">
      <c r="A8" s="64" t="str">
        <f>"Nov "&amp;RIGHT(A6,4)-1</f>
        <v>Nov 2023</v>
      </c>
      <c r="B8" s="36">
        <v>755856</v>
      </c>
      <c r="C8" s="37">
        <v>1316183</v>
      </c>
      <c r="D8" s="37">
        <v>239008536</v>
      </c>
      <c r="E8" s="37">
        <v>0</v>
      </c>
      <c r="F8" s="37" t="s">
        <v>413</v>
      </c>
      <c r="G8" s="38">
        <v>239008536</v>
      </c>
      <c r="H8" s="36">
        <v>0</v>
      </c>
      <c r="I8" s="37">
        <v>0</v>
      </c>
      <c r="J8" s="37">
        <v>0</v>
      </c>
      <c r="K8" s="37">
        <v>0</v>
      </c>
      <c r="L8" s="38">
        <v>0</v>
      </c>
      <c r="M8" s="37" t="s">
        <v>413</v>
      </c>
      <c r="N8" s="37" t="s">
        <v>413</v>
      </c>
      <c r="O8" s="38" t="s">
        <v>413</v>
      </c>
      <c r="P8" s="37" t="s">
        <v>413</v>
      </c>
      <c r="Q8" s="37" t="s">
        <v>413</v>
      </c>
      <c r="R8" s="38" t="s">
        <v>413</v>
      </c>
      <c r="S8" s="36">
        <v>1</v>
      </c>
      <c r="T8" s="37">
        <v>3</v>
      </c>
      <c r="U8" s="38">
        <v>524</v>
      </c>
      <c r="V8" s="37">
        <v>755857</v>
      </c>
      <c r="W8" s="37">
        <v>1316186</v>
      </c>
      <c r="X8" s="38">
        <v>239009060</v>
      </c>
    </row>
    <row r="9" spans="1:253" x14ac:dyDescent="0.2">
      <c r="A9" s="64" t="str">
        <f>"Dec "&amp;RIGHT(A6,4)-1</f>
        <v>Dec 2023</v>
      </c>
      <c r="B9" s="36">
        <v>753317</v>
      </c>
      <c r="C9" s="37">
        <v>1309280</v>
      </c>
      <c r="D9" s="37">
        <v>243391346</v>
      </c>
      <c r="E9" s="37">
        <v>0</v>
      </c>
      <c r="F9" s="37" t="s">
        <v>413</v>
      </c>
      <c r="G9" s="38">
        <v>243391346</v>
      </c>
      <c r="H9" s="36">
        <v>0</v>
      </c>
      <c r="I9" s="37">
        <v>0</v>
      </c>
      <c r="J9" s="37">
        <v>0</v>
      </c>
      <c r="K9" s="37">
        <v>0</v>
      </c>
      <c r="L9" s="38">
        <v>0</v>
      </c>
      <c r="M9" s="37" t="s">
        <v>413</v>
      </c>
      <c r="N9" s="37" t="s">
        <v>413</v>
      </c>
      <c r="O9" s="38" t="s">
        <v>413</v>
      </c>
      <c r="P9" s="37" t="s">
        <v>413</v>
      </c>
      <c r="Q9" s="37" t="s">
        <v>413</v>
      </c>
      <c r="R9" s="38" t="s">
        <v>413</v>
      </c>
      <c r="S9" s="36">
        <v>0</v>
      </c>
      <c r="T9" s="37">
        <v>0</v>
      </c>
      <c r="U9" s="38">
        <v>0</v>
      </c>
      <c r="V9" s="37">
        <v>753317</v>
      </c>
      <c r="W9" s="37">
        <v>1309280</v>
      </c>
      <c r="X9" s="38">
        <v>243391346</v>
      </c>
    </row>
    <row r="10" spans="1:253" x14ac:dyDescent="0.2">
      <c r="A10" s="64" t="str">
        <f>"Jan "&amp;RIGHT(A6,4)</f>
        <v>Jan 2024</v>
      </c>
      <c r="B10" s="36">
        <v>748463</v>
      </c>
      <c r="C10" s="37">
        <v>1298330</v>
      </c>
      <c r="D10" s="37">
        <v>239690822</v>
      </c>
      <c r="E10" s="37">
        <v>0</v>
      </c>
      <c r="F10" s="37" t="s">
        <v>413</v>
      </c>
      <c r="G10" s="38">
        <v>239690822</v>
      </c>
      <c r="H10" s="36">
        <v>0</v>
      </c>
      <c r="I10" s="37">
        <v>0</v>
      </c>
      <c r="J10" s="37">
        <v>0</v>
      </c>
      <c r="K10" s="37">
        <v>0</v>
      </c>
      <c r="L10" s="38">
        <v>0</v>
      </c>
      <c r="M10" s="37" t="s">
        <v>413</v>
      </c>
      <c r="N10" s="37" t="s">
        <v>413</v>
      </c>
      <c r="O10" s="38" t="s">
        <v>413</v>
      </c>
      <c r="P10" s="37" t="s">
        <v>413</v>
      </c>
      <c r="Q10" s="37" t="s">
        <v>413</v>
      </c>
      <c r="R10" s="38" t="s">
        <v>413</v>
      </c>
      <c r="S10" s="36">
        <v>1</v>
      </c>
      <c r="T10" s="37">
        <v>2</v>
      </c>
      <c r="U10" s="38">
        <v>293</v>
      </c>
      <c r="V10" s="37">
        <v>748464</v>
      </c>
      <c r="W10" s="37">
        <v>1298332</v>
      </c>
      <c r="X10" s="38">
        <v>239691115</v>
      </c>
    </row>
    <row r="11" spans="1:253" s="56" customFormat="1" ht="15" x14ac:dyDescent="0.25">
      <c r="A11" s="64" t="str">
        <f>"Feb "&amp;RIGHT(A6,4)</f>
        <v>Feb 2024</v>
      </c>
      <c r="B11" s="36">
        <v>742154</v>
      </c>
      <c r="C11" s="37">
        <v>1283552</v>
      </c>
      <c r="D11" s="37">
        <v>243460324</v>
      </c>
      <c r="E11" s="37">
        <v>0</v>
      </c>
      <c r="F11" s="37" t="s">
        <v>413</v>
      </c>
      <c r="G11" s="38">
        <v>243460324</v>
      </c>
      <c r="H11" s="36">
        <v>0</v>
      </c>
      <c r="I11" s="37">
        <v>0</v>
      </c>
      <c r="J11" s="37">
        <v>0</v>
      </c>
      <c r="K11" s="37">
        <v>0</v>
      </c>
      <c r="L11" s="38">
        <v>0</v>
      </c>
      <c r="M11" s="37" t="s">
        <v>413</v>
      </c>
      <c r="N11" s="37" t="s">
        <v>413</v>
      </c>
      <c r="O11" s="38" t="s">
        <v>413</v>
      </c>
      <c r="P11" s="37" t="s">
        <v>413</v>
      </c>
      <c r="Q11" s="37" t="s">
        <v>413</v>
      </c>
      <c r="R11" s="38" t="s">
        <v>413</v>
      </c>
      <c r="S11" s="36">
        <v>0</v>
      </c>
      <c r="T11" s="37">
        <v>0</v>
      </c>
      <c r="U11" s="38">
        <v>0</v>
      </c>
      <c r="V11" s="37">
        <v>742154</v>
      </c>
      <c r="W11" s="37">
        <v>1283552</v>
      </c>
      <c r="X11" s="38">
        <v>243460324</v>
      </c>
    </row>
    <row r="12" spans="1:253" s="56" customFormat="1" ht="15" x14ac:dyDescent="0.25">
      <c r="A12" s="64" t="str">
        <f>"Mar "&amp;RIGHT(A6,4)</f>
        <v>Mar 2024</v>
      </c>
      <c r="B12" s="36">
        <v>734807</v>
      </c>
      <c r="C12" s="37">
        <v>1266948</v>
      </c>
      <c r="D12" s="37">
        <v>240016106</v>
      </c>
      <c r="E12" s="37">
        <v>0</v>
      </c>
      <c r="F12" s="37" t="s">
        <v>413</v>
      </c>
      <c r="G12" s="38">
        <v>240016106</v>
      </c>
      <c r="H12" s="36">
        <v>0</v>
      </c>
      <c r="I12" s="37">
        <v>0</v>
      </c>
      <c r="J12" s="37">
        <v>0</v>
      </c>
      <c r="K12" s="37">
        <v>0</v>
      </c>
      <c r="L12" s="38">
        <v>0</v>
      </c>
      <c r="M12" s="37" t="s">
        <v>413</v>
      </c>
      <c r="N12" s="37" t="s">
        <v>413</v>
      </c>
      <c r="O12" s="38" t="s">
        <v>413</v>
      </c>
      <c r="P12" s="37" t="s">
        <v>413</v>
      </c>
      <c r="Q12" s="37" t="s">
        <v>413</v>
      </c>
      <c r="R12" s="38" t="s">
        <v>413</v>
      </c>
      <c r="S12" s="36">
        <v>3</v>
      </c>
      <c r="T12" s="37">
        <v>4</v>
      </c>
      <c r="U12" s="38">
        <v>550</v>
      </c>
      <c r="V12" s="37">
        <v>734810</v>
      </c>
      <c r="W12" s="37">
        <v>1266952</v>
      </c>
      <c r="X12" s="38">
        <v>240016656</v>
      </c>
    </row>
    <row r="13" spans="1:253" s="56" customFormat="1" ht="15" x14ac:dyDescent="0.25">
      <c r="A13" s="64" t="str">
        <f>"Apr "&amp;RIGHT(A6,4)</f>
        <v>Apr 2024</v>
      </c>
      <c r="B13" s="36">
        <v>728078</v>
      </c>
      <c r="C13" s="37">
        <v>1251749</v>
      </c>
      <c r="D13" s="37">
        <v>240122424</v>
      </c>
      <c r="E13" s="37">
        <v>0</v>
      </c>
      <c r="F13" s="37" t="s">
        <v>413</v>
      </c>
      <c r="G13" s="38">
        <v>240122424</v>
      </c>
      <c r="H13" s="36">
        <v>0</v>
      </c>
      <c r="I13" s="37">
        <v>0</v>
      </c>
      <c r="J13" s="37">
        <v>0</v>
      </c>
      <c r="K13" s="37">
        <v>0</v>
      </c>
      <c r="L13" s="38">
        <v>0</v>
      </c>
      <c r="M13" s="37" t="s">
        <v>413</v>
      </c>
      <c r="N13" s="37" t="s">
        <v>413</v>
      </c>
      <c r="O13" s="38" t="s">
        <v>413</v>
      </c>
      <c r="P13" s="37" t="s">
        <v>413</v>
      </c>
      <c r="Q13" s="37" t="s">
        <v>413</v>
      </c>
      <c r="R13" s="38" t="s">
        <v>413</v>
      </c>
      <c r="S13" s="36">
        <v>2</v>
      </c>
      <c r="T13" s="37">
        <v>4</v>
      </c>
      <c r="U13" s="38">
        <v>659</v>
      </c>
      <c r="V13" s="37">
        <v>728080</v>
      </c>
      <c r="W13" s="37">
        <v>1251753</v>
      </c>
      <c r="X13" s="38">
        <v>240123083</v>
      </c>
    </row>
    <row r="14" spans="1:253" s="56" customFormat="1" ht="15" x14ac:dyDescent="0.25">
      <c r="A14" s="64" t="str">
        <f>"May "&amp;RIGHT(A6,4)</f>
        <v>May 2024</v>
      </c>
      <c r="B14" s="36">
        <v>725335</v>
      </c>
      <c r="C14" s="37">
        <v>1245778</v>
      </c>
      <c r="D14" s="37">
        <v>239388973</v>
      </c>
      <c r="E14" s="37">
        <v>0</v>
      </c>
      <c r="F14" s="37" t="s">
        <v>413</v>
      </c>
      <c r="G14" s="38">
        <v>239388973</v>
      </c>
      <c r="H14" s="36">
        <v>0</v>
      </c>
      <c r="I14" s="37">
        <v>0</v>
      </c>
      <c r="J14" s="37">
        <v>0</v>
      </c>
      <c r="K14" s="37">
        <v>0</v>
      </c>
      <c r="L14" s="38">
        <v>0</v>
      </c>
      <c r="M14" s="37" t="s">
        <v>413</v>
      </c>
      <c r="N14" s="37" t="s">
        <v>413</v>
      </c>
      <c r="O14" s="38" t="s">
        <v>413</v>
      </c>
      <c r="P14" s="37" t="s">
        <v>413</v>
      </c>
      <c r="Q14" s="37" t="s">
        <v>413</v>
      </c>
      <c r="R14" s="38" t="s">
        <v>413</v>
      </c>
      <c r="S14" s="36">
        <v>0</v>
      </c>
      <c r="T14" s="37">
        <v>0</v>
      </c>
      <c r="U14" s="38">
        <v>0</v>
      </c>
      <c r="V14" s="37">
        <v>725335</v>
      </c>
      <c r="W14" s="37">
        <v>1245778</v>
      </c>
      <c r="X14" s="38">
        <v>239388973</v>
      </c>
    </row>
    <row r="15" spans="1:253" s="56" customFormat="1" ht="15" x14ac:dyDescent="0.25">
      <c r="A15" s="64" t="str">
        <f>"Jun "&amp;RIGHT(A6,4)</f>
        <v>Jun 2024</v>
      </c>
      <c r="B15" s="36">
        <v>723655</v>
      </c>
      <c r="C15" s="37">
        <v>1241853</v>
      </c>
      <c r="D15" s="37">
        <v>240260839</v>
      </c>
      <c r="E15" s="37">
        <v>0</v>
      </c>
      <c r="F15" s="37" t="s">
        <v>413</v>
      </c>
      <c r="G15" s="38">
        <v>240260839</v>
      </c>
      <c r="H15" s="36">
        <v>0</v>
      </c>
      <c r="I15" s="37">
        <v>0</v>
      </c>
      <c r="J15" s="37">
        <v>0</v>
      </c>
      <c r="K15" s="37">
        <v>0</v>
      </c>
      <c r="L15" s="38">
        <v>0</v>
      </c>
      <c r="M15" s="37" t="s">
        <v>413</v>
      </c>
      <c r="N15" s="37" t="s">
        <v>413</v>
      </c>
      <c r="O15" s="38" t="s">
        <v>413</v>
      </c>
      <c r="P15" s="37" t="s">
        <v>413</v>
      </c>
      <c r="Q15" s="37" t="s">
        <v>413</v>
      </c>
      <c r="R15" s="38" t="s">
        <v>413</v>
      </c>
      <c r="S15" s="36">
        <v>1</v>
      </c>
      <c r="T15" s="37">
        <v>4</v>
      </c>
      <c r="U15" s="38">
        <v>655</v>
      </c>
      <c r="V15" s="37">
        <v>723656</v>
      </c>
      <c r="W15" s="37">
        <v>1241857</v>
      </c>
      <c r="X15" s="38">
        <v>240261494</v>
      </c>
    </row>
    <row r="16" spans="1:253" s="56" customFormat="1" ht="15" x14ac:dyDescent="0.25">
      <c r="A16" s="64" t="str">
        <f>"Jul "&amp;RIGHT(A6,4)</f>
        <v>Jul 2024</v>
      </c>
      <c r="B16" s="36">
        <v>722089</v>
      </c>
      <c r="C16" s="37">
        <v>1238136</v>
      </c>
      <c r="D16" s="37">
        <v>238732618</v>
      </c>
      <c r="E16" s="37">
        <v>0</v>
      </c>
      <c r="F16" s="37" t="s">
        <v>413</v>
      </c>
      <c r="G16" s="38">
        <v>238732618</v>
      </c>
      <c r="H16" s="36">
        <v>0</v>
      </c>
      <c r="I16" s="37">
        <v>0</v>
      </c>
      <c r="J16" s="37">
        <v>0</v>
      </c>
      <c r="K16" s="37">
        <v>0</v>
      </c>
      <c r="L16" s="38">
        <v>0</v>
      </c>
      <c r="M16" s="37" t="s">
        <v>413</v>
      </c>
      <c r="N16" s="37" t="s">
        <v>413</v>
      </c>
      <c r="O16" s="38" t="s">
        <v>413</v>
      </c>
      <c r="P16" s="37" t="s">
        <v>413</v>
      </c>
      <c r="Q16" s="37" t="s">
        <v>413</v>
      </c>
      <c r="R16" s="38" t="s">
        <v>413</v>
      </c>
      <c r="S16" s="36">
        <v>0</v>
      </c>
      <c r="T16" s="37">
        <v>0</v>
      </c>
      <c r="U16" s="38">
        <v>0</v>
      </c>
      <c r="V16" s="37">
        <v>722089</v>
      </c>
      <c r="W16" s="37">
        <v>1238136</v>
      </c>
      <c r="X16" s="38">
        <v>238732618</v>
      </c>
    </row>
    <row r="17" spans="1:253" s="56" customFormat="1" ht="15" x14ac:dyDescent="0.25">
      <c r="A17" s="64" t="str">
        <f>"Aug "&amp;RIGHT(A6,4)</f>
        <v>Aug 2024</v>
      </c>
      <c r="B17" s="36">
        <v>732304</v>
      </c>
      <c r="C17" s="37">
        <v>1257587</v>
      </c>
      <c r="D17" s="37">
        <v>234017915</v>
      </c>
      <c r="E17" s="37">
        <v>0</v>
      </c>
      <c r="F17" s="37" t="s">
        <v>413</v>
      </c>
      <c r="G17" s="38">
        <v>234017915</v>
      </c>
      <c r="H17" s="36">
        <v>0</v>
      </c>
      <c r="I17" s="37">
        <v>0</v>
      </c>
      <c r="J17" s="37">
        <v>0</v>
      </c>
      <c r="K17" s="37">
        <v>0</v>
      </c>
      <c r="L17" s="38">
        <v>0</v>
      </c>
      <c r="M17" s="37" t="s">
        <v>413</v>
      </c>
      <c r="N17" s="37" t="s">
        <v>413</v>
      </c>
      <c r="O17" s="38" t="s">
        <v>413</v>
      </c>
      <c r="P17" s="37" t="s">
        <v>413</v>
      </c>
      <c r="Q17" s="37" t="s">
        <v>413</v>
      </c>
      <c r="R17" s="38" t="s">
        <v>413</v>
      </c>
      <c r="S17" s="36">
        <v>0</v>
      </c>
      <c r="T17" s="37">
        <v>0</v>
      </c>
      <c r="U17" s="38">
        <v>0</v>
      </c>
      <c r="V17" s="37">
        <v>732304</v>
      </c>
      <c r="W17" s="37">
        <v>1257587</v>
      </c>
      <c r="X17" s="38">
        <v>234017915</v>
      </c>
    </row>
    <row r="18" spans="1:253" s="56" customFormat="1" ht="15" x14ac:dyDescent="0.25">
      <c r="A18" s="65" t="str">
        <f>"Sep "&amp;RIGHT(A6,4)</f>
        <v>Sep 2024</v>
      </c>
      <c r="B18" s="47">
        <v>742951</v>
      </c>
      <c r="C18" s="48">
        <v>1278270</v>
      </c>
      <c r="D18" s="48">
        <v>323214685</v>
      </c>
      <c r="E18" s="48">
        <v>0</v>
      </c>
      <c r="F18" s="48" t="s">
        <v>413</v>
      </c>
      <c r="G18" s="39">
        <v>323214685</v>
      </c>
      <c r="H18" s="36">
        <v>0</v>
      </c>
      <c r="I18" s="37">
        <v>0</v>
      </c>
      <c r="J18" s="37">
        <v>0</v>
      </c>
      <c r="K18" s="37">
        <v>0</v>
      </c>
      <c r="L18" s="39">
        <v>0</v>
      </c>
      <c r="M18" s="37" t="s">
        <v>413</v>
      </c>
      <c r="N18" s="37" t="s">
        <v>413</v>
      </c>
      <c r="O18" s="38" t="s">
        <v>413</v>
      </c>
      <c r="P18" s="37" t="s">
        <v>413</v>
      </c>
      <c r="Q18" s="37" t="s">
        <v>413</v>
      </c>
      <c r="R18" s="38" t="s">
        <v>413</v>
      </c>
      <c r="S18" s="47">
        <v>0</v>
      </c>
      <c r="T18" s="48">
        <v>0</v>
      </c>
      <c r="U18" s="39">
        <v>0</v>
      </c>
      <c r="V18" s="48">
        <v>742951</v>
      </c>
      <c r="W18" s="48">
        <v>1278270</v>
      </c>
      <c r="X18" s="39">
        <v>323214685</v>
      </c>
    </row>
    <row r="19" spans="1:253" x14ac:dyDescent="0.2">
      <c r="A19" s="40" t="s">
        <v>55</v>
      </c>
      <c r="B19" s="41">
        <v>738510.25</v>
      </c>
      <c r="C19" s="41">
        <v>1274983</v>
      </c>
      <c r="D19" s="41">
        <v>2928990448</v>
      </c>
      <c r="E19" s="41">
        <v>0</v>
      </c>
      <c r="F19" s="41" t="s">
        <v>413</v>
      </c>
      <c r="G19" s="41">
        <v>2928990448</v>
      </c>
      <c r="H19" s="41">
        <v>0</v>
      </c>
      <c r="I19" s="41">
        <v>0</v>
      </c>
      <c r="J19" s="41">
        <v>0</v>
      </c>
      <c r="K19" s="41">
        <v>0</v>
      </c>
      <c r="L19" s="41">
        <v>0</v>
      </c>
      <c r="M19" s="41" t="s">
        <v>413</v>
      </c>
      <c r="N19" s="41" t="s">
        <v>413</v>
      </c>
      <c r="O19" s="41" t="s">
        <v>413</v>
      </c>
      <c r="P19" s="41" t="s">
        <v>413</v>
      </c>
      <c r="Q19" s="41" t="s">
        <v>413</v>
      </c>
      <c r="R19" s="41" t="s">
        <v>413</v>
      </c>
      <c r="S19" s="41">
        <v>0.91669999999999996</v>
      </c>
      <c r="T19" s="41">
        <v>1.8332999999999999</v>
      </c>
      <c r="U19" s="41">
        <v>3084</v>
      </c>
      <c r="V19" s="49">
        <v>738511.16669999994</v>
      </c>
      <c r="W19" s="49">
        <v>1274984.8333000001</v>
      </c>
      <c r="X19" s="57">
        <v>2928993532</v>
      </c>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c r="CB19" s="42"/>
      <c r="CC19" s="42"/>
      <c r="CD19" s="42"/>
      <c r="CE19" s="42"/>
      <c r="CF19" s="42"/>
      <c r="CG19" s="42"/>
      <c r="CH19" s="42"/>
      <c r="CI19" s="42"/>
      <c r="CJ19" s="42"/>
      <c r="CK19" s="42"/>
      <c r="CL19" s="42"/>
      <c r="CM19" s="42"/>
      <c r="CN19" s="42"/>
      <c r="CO19" s="42"/>
      <c r="CP19" s="42"/>
      <c r="CQ19" s="42"/>
      <c r="CR19" s="42"/>
      <c r="CS19" s="42"/>
      <c r="CT19" s="42"/>
      <c r="CU19" s="42"/>
      <c r="CV19" s="42"/>
      <c r="CW19" s="42"/>
      <c r="CX19" s="42"/>
      <c r="CY19" s="42"/>
      <c r="CZ19" s="42"/>
      <c r="DA19" s="42"/>
      <c r="DB19" s="42"/>
      <c r="DC19" s="42"/>
      <c r="DD19" s="42"/>
      <c r="DE19" s="42"/>
      <c r="DF19" s="42"/>
      <c r="DG19" s="42"/>
      <c r="DH19" s="42"/>
      <c r="DI19" s="42"/>
      <c r="DJ19" s="42"/>
      <c r="DK19" s="42"/>
      <c r="DL19" s="42"/>
      <c r="DM19" s="42"/>
      <c r="DN19" s="42"/>
      <c r="DO19" s="42"/>
      <c r="DP19" s="42"/>
      <c r="DQ19" s="42"/>
      <c r="DR19" s="42"/>
      <c r="DS19" s="42"/>
      <c r="DT19" s="42"/>
      <c r="DU19" s="42"/>
      <c r="DV19" s="42"/>
      <c r="DW19" s="42"/>
      <c r="DX19" s="42"/>
      <c r="DY19" s="42"/>
      <c r="DZ19" s="42"/>
      <c r="EA19" s="42"/>
      <c r="EB19" s="42"/>
      <c r="EC19" s="42"/>
      <c r="ED19" s="42"/>
      <c r="EE19" s="42"/>
      <c r="EF19" s="42"/>
      <c r="EG19" s="42"/>
      <c r="EH19" s="42"/>
      <c r="EI19" s="42"/>
      <c r="EJ19" s="42"/>
      <c r="EK19" s="42"/>
      <c r="EL19" s="42"/>
      <c r="EM19" s="42"/>
      <c r="EN19" s="42"/>
      <c r="EO19" s="42"/>
      <c r="EP19" s="42"/>
      <c r="EQ19" s="42"/>
      <c r="ER19" s="42"/>
      <c r="ES19" s="42"/>
      <c r="ET19" s="42"/>
      <c r="EU19" s="42"/>
      <c r="EV19" s="42"/>
      <c r="EW19" s="42"/>
      <c r="EX19" s="42"/>
      <c r="EY19" s="42"/>
      <c r="EZ19" s="42"/>
      <c r="FA19" s="42"/>
      <c r="FB19" s="42"/>
      <c r="FC19" s="42"/>
      <c r="FD19" s="42"/>
      <c r="FE19" s="42"/>
      <c r="FF19" s="42"/>
      <c r="FG19" s="42"/>
      <c r="FH19" s="42"/>
      <c r="FI19" s="42"/>
      <c r="FJ19" s="42"/>
      <c r="FK19" s="42"/>
      <c r="FL19" s="42"/>
      <c r="FM19" s="42"/>
      <c r="FN19" s="42"/>
      <c r="FO19" s="42"/>
      <c r="FP19" s="42"/>
      <c r="FQ19" s="42"/>
      <c r="FR19" s="42"/>
      <c r="FS19" s="42"/>
      <c r="FT19" s="42"/>
      <c r="FU19" s="42"/>
      <c r="FV19" s="42"/>
      <c r="FW19" s="42"/>
      <c r="FX19" s="42"/>
      <c r="FY19" s="42"/>
      <c r="FZ19" s="42"/>
      <c r="GA19" s="42"/>
      <c r="GB19" s="42"/>
      <c r="GC19" s="42"/>
      <c r="GD19" s="42"/>
      <c r="GE19" s="42"/>
      <c r="GF19" s="42"/>
      <c r="GG19" s="42"/>
      <c r="GH19" s="42"/>
      <c r="GI19" s="42"/>
      <c r="GJ19" s="42"/>
      <c r="GK19" s="42"/>
      <c r="GL19" s="42"/>
      <c r="GM19" s="42"/>
      <c r="GN19" s="42"/>
      <c r="GO19" s="42"/>
      <c r="GP19" s="42"/>
      <c r="GQ19" s="42"/>
      <c r="GR19" s="42"/>
      <c r="GS19" s="42"/>
      <c r="GT19" s="42"/>
      <c r="GU19" s="42"/>
      <c r="GV19" s="42"/>
      <c r="GW19" s="42"/>
      <c r="GX19" s="42"/>
      <c r="GY19" s="42"/>
      <c r="GZ19" s="42"/>
      <c r="HA19" s="42"/>
      <c r="HB19" s="42"/>
      <c r="HC19" s="42"/>
      <c r="HD19" s="42"/>
      <c r="HE19" s="42"/>
      <c r="HF19" s="42"/>
      <c r="HG19" s="42"/>
      <c r="HH19" s="42"/>
      <c r="HI19" s="42"/>
      <c r="HJ19" s="42"/>
      <c r="HK19" s="42"/>
      <c r="HL19" s="42"/>
      <c r="HM19" s="42"/>
      <c r="HN19" s="42"/>
      <c r="HO19" s="42"/>
      <c r="HP19" s="42"/>
      <c r="HQ19" s="42"/>
      <c r="HR19" s="42"/>
      <c r="HS19" s="42"/>
      <c r="HT19" s="42"/>
      <c r="HU19" s="42"/>
      <c r="HV19" s="42"/>
      <c r="HW19" s="42"/>
      <c r="HX19" s="42"/>
      <c r="HY19" s="42"/>
      <c r="HZ19" s="42"/>
      <c r="IA19" s="42"/>
      <c r="IB19" s="42"/>
      <c r="IC19" s="42"/>
      <c r="ID19" s="42"/>
      <c r="IE19" s="42"/>
      <c r="IF19" s="42"/>
      <c r="IG19" s="42"/>
      <c r="IH19" s="42"/>
      <c r="II19" s="42"/>
      <c r="IJ19" s="42"/>
      <c r="IK19" s="42"/>
      <c r="IL19" s="42"/>
      <c r="IM19" s="42"/>
      <c r="IN19" s="42"/>
      <c r="IO19" s="42"/>
      <c r="IP19" s="42"/>
      <c r="IQ19" s="42"/>
      <c r="IR19" s="42"/>
      <c r="IS19" s="42"/>
    </row>
    <row r="20" spans="1:253" x14ac:dyDescent="0.2">
      <c r="A20" s="14" t="s">
        <v>415</v>
      </c>
      <c r="B20" s="49">
        <v>740531</v>
      </c>
      <c r="C20" s="49">
        <v>1280644.7778</v>
      </c>
      <c r="D20" s="49">
        <v>2133025230</v>
      </c>
      <c r="E20" s="49">
        <v>0</v>
      </c>
      <c r="F20" s="49" t="s">
        <v>413</v>
      </c>
      <c r="G20" s="43">
        <v>2133025230</v>
      </c>
      <c r="H20" s="49">
        <v>0</v>
      </c>
      <c r="I20" s="49">
        <v>0</v>
      </c>
      <c r="J20" s="43">
        <v>0</v>
      </c>
      <c r="K20" s="43">
        <v>0</v>
      </c>
      <c r="L20" s="43">
        <v>0</v>
      </c>
      <c r="M20" s="43" t="s">
        <v>413</v>
      </c>
      <c r="N20" s="43" t="s">
        <v>413</v>
      </c>
      <c r="O20" s="43" t="s">
        <v>413</v>
      </c>
      <c r="P20" s="43" t="s">
        <v>413</v>
      </c>
      <c r="Q20" s="43" t="s">
        <v>413</v>
      </c>
      <c r="R20" s="43" t="s">
        <v>413</v>
      </c>
      <c r="S20" s="43">
        <v>1.2222</v>
      </c>
      <c r="T20" s="43">
        <v>2.4443999999999999</v>
      </c>
      <c r="U20" s="43">
        <v>3084</v>
      </c>
      <c r="V20" s="43">
        <v>740532.22219999996</v>
      </c>
      <c r="W20" s="43">
        <v>1280647.2222</v>
      </c>
      <c r="X20" s="58">
        <v>2133028314</v>
      </c>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2"/>
      <c r="CO20" s="42"/>
      <c r="CP20" s="42"/>
      <c r="CQ20" s="42"/>
      <c r="CR20" s="42"/>
      <c r="CS20" s="42"/>
      <c r="CT20" s="42"/>
      <c r="CU20" s="42"/>
      <c r="CV20" s="42"/>
      <c r="CW20" s="42"/>
      <c r="CX20" s="42"/>
      <c r="CY20" s="42"/>
      <c r="CZ20" s="42"/>
      <c r="DA20" s="42"/>
      <c r="DB20" s="42"/>
      <c r="DC20" s="42"/>
      <c r="DD20" s="42"/>
      <c r="DE20" s="42"/>
      <c r="DF20" s="42"/>
      <c r="DG20" s="42"/>
      <c r="DH20" s="42"/>
      <c r="DI20" s="42"/>
      <c r="DJ20" s="42"/>
      <c r="DK20" s="42"/>
      <c r="DL20" s="42"/>
      <c r="DM20" s="42"/>
      <c r="DN20" s="42"/>
      <c r="DO20" s="42"/>
      <c r="DP20" s="42"/>
      <c r="DQ20" s="42"/>
      <c r="DR20" s="42"/>
      <c r="DS20" s="42"/>
      <c r="DT20" s="42"/>
      <c r="DU20" s="42"/>
      <c r="DV20" s="42"/>
      <c r="DW20" s="42"/>
      <c r="DX20" s="42"/>
      <c r="DY20" s="42"/>
      <c r="DZ20" s="42"/>
      <c r="EA20" s="42"/>
      <c r="EB20" s="42"/>
      <c r="EC20" s="42"/>
      <c r="ED20" s="42"/>
      <c r="EE20" s="42"/>
      <c r="EF20" s="42"/>
      <c r="EG20" s="42"/>
      <c r="EH20" s="42"/>
      <c r="EI20" s="42"/>
      <c r="EJ20" s="42"/>
      <c r="EK20" s="42"/>
      <c r="EL20" s="42"/>
      <c r="EM20" s="42"/>
      <c r="EN20" s="42"/>
      <c r="EO20" s="42"/>
      <c r="EP20" s="42"/>
      <c r="EQ20" s="42"/>
      <c r="ER20" s="42"/>
      <c r="ES20" s="42"/>
      <c r="ET20" s="42"/>
      <c r="EU20" s="42"/>
      <c r="EV20" s="42"/>
      <c r="EW20" s="42"/>
      <c r="EX20" s="42"/>
      <c r="EY20" s="42"/>
      <c r="EZ20" s="42"/>
      <c r="FA20" s="42"/>
      <c r="FB20" s="42"/>
      <c r="FC20" s="42"/>
      <c r="FD20" s="42"/>
      <c r="FE20" s="42"/>
      <c r="FF20" s="42"/>
      <c r="FG20" s="42"/>
      <c r="FH20" s="42"/>
      <c r="FI20" s="42"/>
      <c r="FJ20" s="42"/>
      <c r="FK20" s="42"/>
      <c r="FL20" s="42"/>
      <c r="FM20" s="42"/>
      <c r="FN20" s="42"/>
      <c r="FO20" s="42"/>
      <c r="FP20" s="42"/>
      <c r="FQ20" s="42"/>
      <c r="FR20" s="42"/>
      <c r="FS20" s="42"/>
      <c r="FT20" s="42"/>
      <c r="FU20" s="42"/>
      <c r="FV20" s="42"/>
      <c r="FW20" s="42"/>
      <c r="FX20" s="42"/>
      <c r="FY20" s="42"/>
      <c r="FZ20" s="42"/>
      <c r="GA20" s="42"/>
      <c r="GB20" s="42"/>
      <c r="GC20" s="42"/>
      <c r="GD20" s="42"/>
      <c r="GE20" s="42"/>
      <c r="GF20" s="42"/>
      <c r="GG20" s="42"/>
      <c r="GH20" s="42"/>
      <c r="GI20" s="42"/>
      <c r="GJ20" s="42"/>
      <c r="GK20" s="42"/>
      <c r="GL20" s="42"/>
      <c r="GM20" s="42"/>
      <c r="GN20" s="42"/>
      <c r="GO20" s="42"/>
      <c r="GP20" s="42"/>
      <c r="GQ20" s="42"/>
      <c r="GR20" s="42"/>
      <c r="GS20" s="42"/>
      <c r="GT20" s="42"/>
      <c r="GU20" s="42"/>
      <c r="GV20" s="42"/>
      <c r="GW20" s="42"/>
      <c r="GX20" s="42"/>
      <c r="GY20" s="42"/>
      <c r="GZ20" s="42"/>
      <c r="HA20" s="42"/>
      <c r="HB20" s="42"/>
      <c r="HC20" s="42"/>
      <c r="HD20" s="42"/>
      <c r="HE20" s="42"/>
      <c r="HF20" s="42"/>
      <c r="HG20" s="42"/>
      <c r="HH20" s="42"/>
      <c r="HI20" s="42"/>
      <c r="HJ20" s="42"/>
      <c r="HK20" s="42"/>
      <c r="HL20" s="42"/>
      <c r="HM20" s="42"/>
      <c r="HN20" s="42"/>
      <c r="HO20" s="42"/>
      <c r="HP20" s="42"/>
      <c r="HQ20" s="42"/>
      <c r="HR20" s="42"/>
      <c r="HS20" s="42"/>
      <c r="HT20" s="42"/>
      <c r="HU20" s="42"/>
      <c r="HV20" s="42"/>
      <c r="HW20" s="42"/>
      <c r="HX20" s="42"/>
      <c r="HY20" s="42"/>
      <c r="HZ20" s="42"/>
      <c r="IA20" s="42"/>
      <c r="IB20" s="42"/>
      <c r="IC20" s="42"/>
      <c r="ID20" s="42"/>
      <c r="IE20" s="42"/>
      <c r="IF20" s="42"/>
      <c r="IG20" s="42"/>
      <c r="IH20" s="42"/>
      <c r="II20" s="42"/>
      <c r="IJ20" s="42"/>
      <c r="IK20" s="42"/>
      <c r="IL20" s="42"/>
      <c r="IM20" s="42"/>
      <c r="IN20" s="42"/>
      <c r="IO20" s="42"/>
      <c r="IP20" s="42"/>
      <c r="IQ20" s="42"/>
      <c r="IR20" s="42"/>
      <c r="IS20" s="42"/>
    </row>
    <row r="21" spans="1:253" s="56" customFormat="1" ht="15" x14ac:dyDescent="0.25">
      <c r="A21" s="3" t="str">
        <f>"FY "&amp;RIGHT(A6,4)+1</f>
        <v>FY 2025</v>
      </c>
      <c r="B21" s="44"/>
      <c r="C21" s="45"/>
      <c r="D21" s="45"/>
      <c r="E21" s="45"/>
      <c r="F21" s="45"/>
      <c r="G21" s="46"/>
      <c r="H21" s="45"/>
      <c r="I21" s="45"/>
      <c r="J21" s="45"/>
      <c r="K21" s="45"/>
      <c r="L21" s="38" t="s">
        <v>340</v>
      </c>
      <c r="M21" s="45"/>
      <c r="N21" s="45"/>
      <c r="O21" s="46"/>
      <c r="P21" s="45"/>
      <c r="Q21" s="45"/>
      <c r="R21" s="46"/>
      <c r="S21" s="44"/>
      <c r="T21" s="45"/>
      <c r="U21" s="46"/>
      <c r="V21" s="37"/>
      <c r="W21" s="37"/>
      <c r="X21" s="38"/>
    </row>
    <row r="22" spans="1:253" s="56" customFormat="1" ht="15" x14ac:dyDescent="0.25">
      <c r="A22" s="2" t="str">
        <f>"Oct "&amp;RIGHT(A6,4)</f>
        <v>Oct 2024</v>
      </c>
      <c r="B22" s="36">
        <v>729743</v>
      </c>
      <c r="C22" s="37">
        <v>1248605</v>
      </c>
      <c r="D22" s="37">
        <v>222516662</v>
      </c>
      <c r="E22" s="37">
        <v>0</v>
      </c>
      <c r="F22" s="37" t="s">
        <v>413</v>
      </c>
      <c r="G22" s="37">
        <v>222516662</v>
      </c>
      <c r="H22" s="36">
        <v>0</v>
      </c>
      <c r="I22" s="37">
        <v>0</v>
      </c>
      <c r="J22" s="37">
        <v>0</v>
      </c>
      <c r="K22" s="37">
        <v>0</v>
      </c>
      <c r="L22" s="38">
        <v>0</v>
      </c>
      <c r="M22" s="36" t="s">
        <v>413</v>
      </c>
      <c r="N22" s="37" t="s">
        <v>413</v>
      </c>
      <c r="O22" s="37" t="s">
        <v>413</v>
      </c>
      <c r="P22" s="36" t="s">
        <v>413</v>
      </c>
      <c r="Q22" s="37" t="s">
        <v>413</v>
      </c>
      <c r="R22" s="37" t="s">
        <v>413</v>
      </c>
      <c r="S22" s="36">
        <v>1</v>
      </c>
      <c r="T22" s="37">
        <v>1</v>
      </c>
      <c r="U22" s="38">
        <v>193</v>
      </c>
      <c r="V22" s="37">
        <v>729744</v>
      </c>
      <c r="W22" s="37">
        <v>1248606</v>
      </c>
      <c r="X22" s="38">
        <v>222516855</v>
      </c>
      <c r="Y22" s="59" t="s">
        <v>340</v>
      </c>
    </row>
    <row r="23" spans="1:253" s="56" customFormat="1" ht="15" x14ac:dyDescent="0.25">
      <c r="A23" s="2" t="str">
        <f>"Nov "&amp;RIGHT(A6,4)</f>
        <v>Nov 2024</v>
      </c>
      <c r="B23" s="36">
        <v>733086</v>
      </c>
      <c r="C23" s="37">
        <v>1254186</v>
      </c>
      <c r="D23" s="37">
        <v>237157968</v>
      </c>
      <c r="E23" s="37">
        <v>0</v>
      </c>
      <c r="F23" s="37" t="s">
        <v>413</v>
      </c>
      <c r="G23" s="37">
        <v>237157968</v>
      </c>
      <c r="H23" s="36">
        <v>0</v>
      </c>
      <c r="I23" s="37">
        <v>0</v>
      </c>
      <c r="J23" s="37">
        <v>0</v>
      </c>
      <c r="K23" s="37">
        <v>0</v>
      </c>
      <c r="L23" s="38">
        <v>0</v>
      </c>
      <c r="M23" s="36" t="s">
        <v>413</v>
      </c>
      <c r="N23" s="37" t="s">
        <v>413</v>
      </c>
      <c r="O23" s="37" t="s">
        <v>413</v>
      </c>
      <c r="P23" s="36" t="s">
        <v>413</v>
      </c>
      <c r="Q23" s="37" t="s">
        <v>413</v>
      </c>
      <c r="R23" s="37" t="s">
        <v>413</v>
      </c>
      <c r="S23" s="36">
        <v>0</v>
      </c>
      <c r="T23" s="37">
        <v>0</v>
      </c>
      <c r="U23" s="38">
        <v>0</v>
      </c>
      <c r="V23" s="37">
        <v>733086</v>
      </c>
      <c r="W23" s="37">
        <v>1254186</v>
      </c>
      <c r="X23" s="38">
        <v>237157968</v>
      </c>
    </row>
    <row r="24" spans="1:253" s="56" customFormat="1" ht="15" x14ac:dyDescent="0.25">
      <c r="A24" s="2" t="str">
        <f>"Dec "&amp;RIGHT(A6,4)</f>
        <v>Dec 2024</v>
      </c>
      <c r="B24" s="36">
        <v>731278</v>
      </c>
      <c r="C24" s="37">
        <v>1252082</v>
      </c>
      <c r="D24" s="37">
        <v>238697458</v>
      </c>
      <c r="E24" s="37">
        <v>0</v>
      </c>
      <c r="F24" s="37" t="s">
        <v>413</v>
      </c>
      <c r="G24" s="37">
        <v>238697458</v>
      </c>
      <c r="H24" s="36">
        <v>0</v>
      </c>
      <c r="I24" s="37">
        <v>0</v>
      </c>
      <c r="J24" s="37">
        <v>0</v>
      </c>
      <c r="K24" s="37">
        <v>0</v>
      </c>
      <c r="L24" s="38">
        <v>0</v>
      </c>
      <c r="M24" s="36" t="s">
        <v>413</v>
      </c>
      <c r="N24" s="37" t="s">
        <v>413</v>
      </c>
      <c r="O24" s="37" t="s">
        <v>413</v>
      </c>
      <c r="P24" s="36" t="s">
        <v>413</v>
      </c>
      <c r="Q24" s="37" t="s">
        <v>413</v>
      </c>
      <c r="R24" s="37" t="s">
        <v>413</v>
      </c>
      <c r="S24" s="36">
        <v>3</v>
      </c>
      <c r="T24" s="37">
        <v>5</v>
      </c>
      <c r="U24" s="38">
        <v>505</v>
      </c>
      <c r="V24" s="37">
        <v>731281</v>
      </c>
      <c r="W24" s="37">
        <v>1252087</v>
      </c>
      <c r="X24" s="38">
        <v>238697963</v>
      </c>
    </row>
    <row r="25" spans="1:253" s="56" customFormat="1" ht="15" x14ac:dyDescent="0.25">
      <c r="A25" s="2" t="str">
        <f>"Jan "&amp;RIGHT(A6,4)+1</f>
        <v>Jan 2025</v>
      </c>
      <c r="B25" s="36">
        <v>726934</v>
      </c>
      <c r="C25" s="37">
        <v>1243393</v>
      </c>
      <c r="D25" s="37">
        <v>238278472</v>
      </c>
      <c r="E25" s="37">
        <v>0</v>
      </c>
      <c r="F25" s="37" t="s">
        <v>413</v>
      </c>
      <c r="G25" s="37">
        <v>238278472</v>
      </c>
      <c r="H25" s="36">
        <v>0</v>
      </c>
      <c r="I25" s="37">
        <v>0</v>
      </c>
      <c r="J25" s="37">
        <v>0</v>
      </c>
      <c r="K25" s="37">
        <v>0</v>
      </c>
      <c r="L25" s="38">
        <v>0</v>
      </c>
      <c r="M25" s="36" t="s">
        <v>413</v>
      </c>
      <c r="N25" s="37" t="s">
        <v>413</v>
      </c>
      <c r="O25" s="37" t="s">
        <v>413</v>
      </c>
      <c r="P25" s="36" t="s">
        <v>413</v>
      </c>
      <c r="Q25" s="37" t="s">
        <v>413</v>
      </c>
      <c r="R25" s="37" t="s">
        <v>413</v>
      </c>
      <c r="S25" s="36">
        <v>0</v>
      </c>
      <c r="T25" s="37">
        <v>0</v>
      </c>
      <c r="U25" s="38">
        <v>0</v>
      </c>
      <c r="V25" s="37">
        <v>726934</v>
      </c>
      <c r="W25" s="37">
        <v>1243393</v>
      </c>
      <c r="X25" s="38">
        <v>238278472</v>
      </c>
    </row>
    <row r="26" spans="1:253" s="56" customFormat="1" ht="15" x14ac:dyDescent="0.25">
      <c r="A26" s="2" t="str">
        <f>"Feb "&amp;RIGHT(A6,4)+1</f>
        <v>Feb 2025</v>
      </c>
      <c r="B26" s="36">
        <v>726170</v>
      </c>
      <c r="C26" s="37">
        <v>1240941</v>
      </c>
      <c r="D26" s="37">
        <v>237990426</v>
      </c>
      <c r="E26" s="37">
        <v>0</v>
      </c>
      <c r="F26" s="37" t="s">
        <v>413</v>
      </c>
      <c r="G26" s="37">
        <v>237990426</v>
      </c>
      <c r="H26" s="36">
        <v>0</v>
      </c>
      <c r="I26" s="37">
        <v>0</v>
      </c>
      <c r="J26" s="37">
        <v>0</v>
      </c>
      <c r="K26" s="37">
        <v>0</v>
      </c>
      <c r="L26" s="38">
        <v>0</v>
      </c>
      <c r="M26" s="36" t="s">
        <v>413</v>
      </c>
      <c r="N26" s="37" t="s">
        <v>413</v>
      </c>
      <c r="O26" s="37" t="s">
        <v>413</v>
      </c>
      <c r="P26" s="36" t="s">
        <v>413</v>
      </c>
      <c r="Q26" s="37" t="s">
        <v>413</v>
      </c>
      <c r="R26" s="37" t="s">
        <v>413</v>
      </c>
      <c r="S26" s="36">
        <v>1</v>
      </c>
      <c r="T26" s="37">
        <v>3</v>
      </c>
      <c r="U26" s="38">
        <v>551</v>
      </c>
      <c r="V26" s="37">
        <v>726171</v>
      </c>
      <c r="W26" s="37">
        <v>1240944</v>
      </c>
      <c r="X26" s="38">
        <v>237990977</v>
      </c>
    </row>
    <row r="27" spans="1:253" s="56" customFormat="1" ht="15" x14ac:dyDescent="0.25">
      <c r="A27" s="2" t="str">
        <f>"Mar "&amp;RIGHT(A6,4)+1</f>
        <v>Mar 2025</v>
      </c>
      <c r="B27" s="36">
        <v>728056</v>
      </c>
      <c r="C27" s="37">
        <v>1244081</v>
      </c>
      <c r="D27" s="37">
        <v>240122743</v>
      </c>
      <c r="E27" s="37">
        <v>0</v>
      </c>
      <c r="F27" s="37" t="s">
        <v>413</v>
      </c>
      <c r="G27" s="37">
        <v>240122743</v>
      </c>
      <c r="H27" s="36">
        <v>0</v>
      </c>
      <c r="I27" s="37">
        <v>0</v>
      </c>
      <c r="J27" s="37">
        <v>0</v>
      </c>
      <c r="K27" s="37">
        <v>0</v>
      </c>
      <c r="L27" s="38">
        <v>0</v>
      </c>
      <c r="M27" s="36" t="s">
        <v>413</v>
      </c>
      <c r="N27" s="37" t="s">
        <v>413</v>
      </c>
      <c r="O27" s="37" t="s">
        <v>413</v>
      </c>
      <c r="P27" s="36" t="s">
        <v>413</v>
      </c>
      <c r="Q27" s="37" t="s">
        <v>413</v>
      </c>
      <c r="R27" s="37" t="s">
        <v>413</v>
      </c>
      <c r="S27" s="36">
        <v>0</v>
      </c>
      <c r="T27" s="37">
        <v>0</v>
      </c>
      <c r="U27" s="38">
        <v>0</v>
      </c>
      <c r="V27" s="37">
        <v>728056</v>
      </c>
      <c r="W27" s="37">
        <v>1244081</v>
      </c>
      <c r="X27" s="38">
        <v>240122743</v>
      </c>
    </row>
    <row r="28" spans="1:253" x14ac:dyDescent="0.2">
      <c r="A28" s="2" t="str">
        <f>"Apr "&amp;RIGHT(A6,4)+1</f>
        <v>Apr 2025</v>
      </c>
      <c r="B28" s="36">
        <v>726587</v>
      </c>
      <c r="C28" s="37">
        <v>1239622</v>
      </c>
      <c r="D28" s="37">
        <v>238650498</v>
      </c>
      <c r="E28" s="37">
        <v>0</v>
      </c>
      <c r="F28" s="37" t="s">
        <v>413</v>
      </c>
      <c r="G28" s="37">
        <v>238650498</v>
      </c>
      <c r="H28" s="36">
        <v>0</v>
      </c>
      <c r="I28" s="37">
        <v>0</v>
      </c>
      <c r="J28" s="37">
        <v>0</v>
      </c>
      <c r="K28" s="37">
        <v>0</v>
      </c>
      <c r="L28" s="38">
        <v>0</v>
      </c>
      <c r="M28" s="36" t="s">
        <v>413</v>
      </c>
      <c r="N28" s="37" t="s">
        <v>413</v>
      </c>
      <c r="O28" s="37" t="s">
        <v>413</v>
      </c>
      <c r="P28" s="36" t="s">
        <v>413</v>
      </c>
      <c r="Q28" s="37" t="s">
        <v>413</v>
      </c>
      <c r="R28" s="37" t="s">
        <v>413</v>
      </c>
      <c r="S28" s="36">
        <v>2</v>
      </c>
      <c r="T28" s="37">
        <v>5</v>
      </c>
      <c r="U28" s="38">
        <v>484</v>
      </c>
      <c r="V28" s="37">
        <v>726589</v>
      </c>
      <c r="W28" s="37">
        <v>1239627</v>
      </c>
      <c r="X28" s="38">
        <v>238650982</v>
      </c>
    </row>
    <row r="29" spans="1:253" x14ac:dyDescent="0.2">
      <c r="A29" s="2" t="str">
        <f>"May "&amp;RIGHT(A6,4)+1</f>
        <v>May 2025</v>
      </c>
      <c r="B29" s="36">
        <v>732805</v>
      </c>
      <c r="C29" s="37">
        <v>1251506</v>
      </c>
      <c r="D29" s="37">
        <v>231381809</v>
      </c>
      <c r="E29" s="37">
        <v>0</v>
      </c>
      <c r="F29" s="37" t="s">
        <v>413</v>
      </c>
      <c r="G29" s="37">
        <v>231381809</v>
      </c>
      <c r="H29" s="36">
        <v>0</v>
      </c>
      <c r="I29" s="37">
        <v>0</v>
      </c>
      <c r="J29" s="37">
        <v>0</v>
      </c>
      <c r="K29" s="37">
        <v>0</v>
      </c>
      <c r="L29" s="38">
        <v>0</v>
      </c>
      <c r="M29" s="36" t="s">
        <v>413</v>
      </c>
      <c r="N29" s="37" t="s">
        <v>413</v>
      </c>
      <c r="O29" s="37" t="s">
        <v>413</v>
      </c>
      <c r="P29" s="36" t="s">
        <v>413</v>
      </c>
      <c r="Q29" s="37" t="s">
        <v>413</v>
      </c>
      <c r="R29" s="37" t="s">
        <v>413</v>
      </c>
      <c r="S29" s="36">
        <v>1</v>
      </c>
      <c r="T29" s="37">
        <v>3</v>
      </c>
      <c r="U29" s="38">
        <v>260</v>
      </c>
      <c r="V29" s="37">
        <v>732806</v>
      </c>
      <c r="W29" s="37">
        <v>1251509</v>
      </c>
      <c r="X29" s="38">
        <v>231382069</v>
      </c>
    </row>
    <row r="30" spans="1:253" x14ac:dyDescent="0.2">
      <c r="A30" s="2" t="str">
        <f>"Jun "&amp;RIGHT(A6,4)+1</f>
        <v>Jun 2025</v>
      </c>
      <c r="B30" s="36">
        <v>729833</v>
      </c>
      <c r="C30" s="37">
        <v>1245418</v>
      </c>
      <c r="D30" s="37">
        <v>245022614</v>
      </c>
      <c r="E30" s="37">
        <v>0</v>
      </c>
      <c r="F30" s="37" t="s">
        <v>413</v>
      </c>
      <c r="G30" s="37">
        <v>245022614</v>
      </c>
      <c r="H30" s="36">
        <v>0</v>
      </c>
      <c r="I30" s="37">
        <v>0</v>
      </c>
      <c r="J30" s="37">
        <v>0</v>
      </c>
      <c r="K30" s="37">
        <v>0</v>
      </c>
      <c r="L30" s="38">
        <v>0</v>
      </c>
      <c r="M30" s="36" t="s">
        <v>413</v>
      </c>
      <c r="N30" s="37" t="s">
        <v>413</v>
      </c>
      <c r="O30" s="37" t="s">
        <v>413</v>
      </c>
      <c r="P30" s="36" t="s">
        <v>413</v>
      </c>
      <c r="Q30" s="37" t="s">
        <v>413</v>
      </c>
      <c r="R30" s="37" t="s">
        <v>413</v>
      </c>
      <c r="S30" s="36">
        <v>0</v>
      </c>
      <c r="T30" s="37">
        <v>0</v>
      </c>
      <c r="U30" s="38">
        <v>0</v>
      </c>
      <c r="V30" s="37">
        <v>729833</v>
      </c>
      <c r="W30" s="37">
        <v>1245418</v>
      </c>
      <c r="X30" s="38">
        <v>245022614</v>
      </c>
    </row>
    <row r="31" spans="1:253" x14ac:dyDescent="0.2">
      <c r="A31" s="2" t="str">
        <f>"Jul "&amp;RIGHT(A6,4)+1</f>
        <v>Jul 2025</v>
      </c>
      <c r="B31" s="36" t="s">
        <v>413</v>
      </c>
      <c r="C31" s="37" t="s">
        <v>413</v>
      </c>
      <c r="D31" s="37" t="s">
        <v>413</v>
      </c>
      <c r="E31" s="37" t="s">
        <v>413</v>
      </c>
      <c r="F31" s="37" t="s">
        <v>413</v>
      </c>
      <c r="G31" s="37" t="s">
        <v>413</v>
      </c>
      <c r="H31" s="36" t="s">
        <v>413</v>
      </c>
      <c r="I31" s="37" t="s">
        <v>413</v>
      </c>
      <c r="J31" s="37" t="s">
        <v>413</v>
      </c>
      <c r="K31" s="37" t="s">
        <v>413</v>
      </c>
      <c r="L31" s="38" t="s">
        <v>413</v>
      </c>
      <c r="M31" s="36" t="s">
        <v>413</v>
      </c>
      <c r="N31" s="37" t="s">
        <v>413</v>
      </c>
      <c r="O31" s="37" t="s">
        <v>413</v>
      </c>
      <c r="P31" s="36" t="s">
        <v>413</v>
      </c>
      <c r="Q31" s="37" t="s">
        <v>413</v>
      </c>
      <c r="R31" s="37" t="s">
        <v>413</v>
      </c>
      <c r="S31" s="36" t="s">
        <v>413</v>
      </c>
      <c r="T31" s="37" t="s">
        <v>413</v>
      </c>
      <c r="U31" s="38" t="s">
        <v>413</v>
      </c>
      <c r="V31" s="37" t="s">
        <v>413</v>
      </c>
      <c r="W31" s="37" t="s">
        <v>413</v>
      </c>
      <c r="X31" s="38" t="s">
        <v>413</v>
      </c>
    </row>
    <row r="32" spans="1:253" x14ac:dyDescent="0.2">
      <c r="A32" s="2" t="str">
        <f>"Aug "&amp;RIGHT(A6,4)+1</f>
        <v>Aug 2025</v>
      </c>
      <c r="B32" s="36" t="s">
        <v>413</v>
      </c>
      <c r="C32" s="37" t="s">
        <v>413</v>
      </c>
      <c r="D32" s="37" t="s">
        <v>413</v>
      </c>
      <c r="E32" s="37" t="s">
        <v>413</v>
      </c>
      <c r="F32" s="37" t="s">
        <v>413</v>
      </c>
      <c r="G32" s="37" t="s">
        <v>413</v>
      </c>
      <c r="H32" s="36" t="s">
        <v>413</v>
      </c>
      <c r="I32" s="37" t="s">
        <v>413</v>
      </c>
      <c r="J32" s="37" t="s">
        <v>413</v>
      </c>
      <c r="K32" s="37" t="s">
        <v>413</v>
      </c>
      <c r="L32" s="38" t="s">
        <v>413</v>
      </c>
      <c r="M32" s="36" t="s">
        <v>413</v>
      </c>
      <c r="N32" s="37" t="s">
        <v>413</v>
      </c>
      <c r="O32" s="37" t="s">
        <v>413</v>
      </c>
      <c r="P32" s="36" t="s">
        <v>413</v>
      </c>
      <c r="Q32" s="37" t="s">
        <v>413</v>
      </c>
      <c r="R32" s="37" t="s">
        <v>413</v>
      </c>
      <c r="S32" s="36" t="s">
        <v>413</v>
      </c>
      <c r="T32" s="37" t="s">
        <v>413</v>
      </c>
      <c r="U32" s="38" t="s">
        <v>413</v>
      </c>
      <c r="V32" s="37" t="s">
        <v>413</v>
      </c>
      <c r="W32" s="37" t="s">
        <v>413</v>
      </c>
      <c r="X32" s="38" t="s">
        <v>413</v>
      </c>
    </row>
    <row r="33" spans="1:253" x14ac:dyDescent="0.2">
      <c r="A33" s="2" t="str">
        <f>"Sep "&amp;RIGHT(A6,4)+1</f>
        <v>Sep 2025</v>
      </c>
      <c r="B33" s="47" t="s">
        <v>413</v>
      </c>
      <c r="C33" s="48" t="s">
        <v>413</v>
      </c>
      <c r="D33" s="48" t="s">
        <v>413</v>
      </c>
      <c r="E33" s="48" t="s">
        <v>413</v>
      </c>
      <c r="F33" s="48" t="s">
        <v>413</v>
      </c>
      <c r="G33" s="37" t="s">
        <v>413</v>
      </c>
      <c r="H33" s="36" t="s">
        <v>413</v>
      </c>
      <c r="I33" s="37" t="s">
        <v>413</v>
      </c>
      <c r="J33" s="37" t="s">
        <v>413</v>
      </c>
      <c r="K33" s="37" t="s">
        <v>413</v>
      </c>
      <c r="L33" s="38" t="s">
        <v>413</v>
      </c>
      <c r="M33" s="36" t="s">
        <v>413</v>
      </c>
      <c r="N33" s="37" t="s">
        <v>413</v>
      </c>
      <c r="O33" s="37" t="s">
        <v>413</v>
      </c>
      <c r="P33" s="36" t="s">
        <v>413</v>
      </c>
      <c r="Q33" s="37" t="s">
        <v>413</v>
      </c>
      <c r="R33" s="37" t="s">
        <v>413</v>
      </c>
      <c r="S33" s="47" t="s">
        <v>413</v>
      </c>
      <c r="T33" s="48" t="s">
        <v>413</v>
      </c>
      <c r="U33" s="39" t="s">
        <v>413</v>
      </c>
      <c r="V33" s="37" t="s">
        <v>413</v>
      </c>
      <c r="W33" s="37" t="s">
        <v>413</v>
      </c>
      <c r="X33" s="38" t="s">
        <v>413</v>
      </c>
    </row>
    <row r="34" spans="1:253" x14ac:dyDescent="0.2">
      <c r="A34" s="40" t="s">
        <v>55</v>
      </c>
      <c r="B34" s="49">
        <v>729388</v>
      </c>
      <c r="C34" s="51">
        <v>1246648.2222</v>
      </c>
      <c r="D34" s="51">
        <v>2129818650</v>
      </c>
      <c r="E34" s="51">
        <v>0</v>
      </c>
      <c r="F34" s="51" t="s">
        <v>413</v>
      </c>
      <c r="G34" s="41">
        <v>2129818650</v>
      </c>
      <c r="H34" s="41">
        <v>0</v>
      </c>
      <c r="I34" s="41">
        <v>0</v>
      </c>
      <c r="J34" s="41">
        <v>0</v>
      </c>
      <c r="K34" s="41">
        <v>0</v>
      </c>
      <c r="L34" s="41">
        <v>0</v>
      </c>
      <c r="M34" s="41" t="s">
        <v>413</v>
      </c>
      <c r="N34" s="41" t="s">
        <v>413</v>
      </c>
      <c r="O34" s="41" t="s">
        <v>413</v>
      </c>
      <c r="P34" s="41" t="s">
        <v>413</v>
      </c>
      <c r="Q34" s="41" t="s">
        <v>413</v>
      </c>
      <c r="R34" s="41" t="s">
        <v>413</v>
      </c>
      <c r="S34" s="41">
        <v>0.88890000000000002</v>
      </c>
      <c r="T34" s="41">
        <v>1.8889</v>
      </c>
      <c r="U34" s="41">
        <v>1993</v>
      </c>
      <c r="V34" s="41">
        <v>729388.88890000002</v>
      </c>
      <c r="W34" s="41">
        <v>1246650.1111000001</v>
      </c>
      <c r="X34" s="60">
        <v>2129820643</v>
      </c>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c r="CB34" s="42"/>
      <c r="CC34" s="42"/>
      <c r="CD34" s="42"/>
      <c r="CE34" s="42"/>
      <c r="CF34" s="42"/>
      <c r="CG34" s="42"/>
      <c r="CH34" s="42"/>
      <c r="CI34" s="42"/>
      <c r="CJ34" s="42"/>
      <c r="CK34" s="42"/>
      <c r="CL34" s="42"/>
      <c r="CM34" s="42"/>
      <c r="CN34" s="42"/>
      <c r="CO34" s="42"/>
      <c r="CP34" s="42"/>
      <c r="CQ34" s="42"/>
      <c r="CR34" s="42"/>
      <c r="CS34" s="42"/>
      <c r="CT34" s="42"/>
      <c r="CU34" s="42"/>
      <c r="CV34" s="42"/>
      <c r="CW34" s="42"/>
      <c r="CX34" s="42"/>
      <c r="CY34" s="42"/>
      <c r="CZ34" s="42"/>
      <c r="DA34" s="42"/>
      <c r="DB34" s="42"/>
      <c r="DC34" s="42"/>
      <c r="DD34" s="42"/>
      <c r="DE34" s="42"/>
      <c r="DF34" s="42"/>
      <c r="DG34" s="42"/>
      <c r="DH34" s="42"/>
      <c r="DI34" s="42"/>
      <c r="DJ34" s="42"/>
      <c r="DK34" s="42"/>
      <c r="DL34" s="42"/>
      <c r="DM34" s="42"/>
      <c r="DN34" s="42"/>
      <c r="DO34" s="42"/>
      <c r="DP34" s="42"/>
      <c r="DQ34" s="42"/>
      <c r="DR34" s="42"/>
      <c r="DS34" s="42"/>
      <c r="DT34" s="42"/>
      <c r="DU34" s="42"/>
      <c r="DV34" s="42"/>
      <c r="DW34" s="42"/>
      <c r="DX34" s="42"/>
      <c r="DY34" s="42"/>
      <c r="DZ34" s="42"/>
      <c r="EA34" s="42"/>
      <c r="EB34" s="42"/>
      <c r="EC34" s="42"/>
      <c r="ED34" s="42"/>
      <c r="EE34" s="42"/>
      <c r="EF34" s="42"/>
      <c r="EG34" s="42"/>
      <c r="EH34" s="42"/>
      <c r="EI34" s="42"/>
      <c r="EJ34" s="42"/>
      <c r="EK34" s="42"/>
      <c r="EL34" s="42"/>
      <c r="EM34" s="42"/>
      <c r="EN34" s="42"/>
      <c r="EO34" s="42"/>
      <c r="EP34" s="42"/>
      <c r="EQ34" s="42"/>
      <c r="ER34" s="42"/>
      <c r="ES34" s="42"/>
      <c r="ET34" s="42"/>
      <c r="EU34" s="42"/>
      <c r="EV34" s="42"/>
      <c r="EW34" s="42"/>
      <c r="EX34" s="42"/>
      <c r="EY34" s="42"/>
      <c r="EZ34" s="42"/>
      <c r="FA34" s="42"/>
      <c r="FB34" s="42"/>
      <c r="FC34" s="42"/>
      <c r="FD34" s="42"/>
      <c r="FE34" s="42"/>
      <c r="FF34" s="42"/>
      <c r="FG34" s="42"/>
      <c r="FH34" s="42"/>
      <c r="FI34" s="42"/>
      <c r="FJ34" s="42"/>
      <c r="FK34" s="42"/>
      <c r="FL34" s="42"/>
      <c r="FM34" s="42"/>
      <c r="FN34" s="42"/>
      <c r="FO34" s="42"/>
      <c r="FP34" s="42"/>
      <c r="FQ34" s="42"/>
      <c r="FR34" s="42"/>
      <c r="FS34" s="42"/>
      <c r="FT34" s="42"/>
      <c r="FU34" s="42"/>
      <c r="FV34" s="42"/>
      <c r="FW34" s="42"/>
      <c r="FX34" s="42"/>
      <c r="FY34" s="42"/>
      <c r="FZ34" s="42"/>
      <c r="GA34" s="42"/>
      <c r="GB34" s="42"/>
      <c r="GC34" s="42"/>
      <c r="GD34" s="42"/>
      <c r="GE34" s="42"/>
      <c r="GF34" s="42"/>
      <c r="GG34" s="42"/>
      <c r="GH34" s="42"/>
      <c r="GI34" s="42"/>
      <c r="GJ34" s="42"/>
      <c r="GK34" s="42"/>
      <c r="GL34" s="42"/>
      <c r="GM34" s="42"/>
      <c r="GN34" s="42"/>
      <c r="GO34" s="42"/>
      <c r="GP34" s="42"/>
      <c r="GQ34" s="42"/>
      <c r="GR34" s="42"/>
      <c r="GS34" s="42"/>
      <c r="GT34" s="42"/>
      <c r="GU34" s="42"/>
      <c r="GV34" s="42"/>
      <c r="GW34" s="42"/>
      <c r="GX34" s="42"/>
      <c r="GY34" s="42"/>
      <c r="GZ34" s="42"/>
      <c r="HA34" s="42"/>
      <c r="HB34" s="42"/>
      <c r="HC34" s="42"/>
      <c r="HD34" s="42"/>
      <c r="HE34" s="42"/>
      <c r="HF34" s="42"/>
      <c r="HG34" s="42"/>
      <c r="HH34" s="42"/>
      <c r="HI34" s="42"/>
      <c r="HJ34" s="42"/>
      <c r="HK34" s="42"/>
      <c r="HL34" s="42"/>
      <c r="HM34" s="42"/>
      <c r="HN34" s="42"/>
      <c r="HO34" s="42"/>
      <c r="HP34" s="42"/>
      <c r="HQ34" s="42"/>
      <c r="HR34" s="42"/>
      <c r="HS34" s="42"/>
      <c r="HT34" s="42"/>
      <c r="HU34" s="42"/>
      <c r="HV34" s="42"/>
      <c r="HW34" s="42"/>
      <c r="HX34" s="42"/>
      <c r="HY34" s="42"/>
      <c r="HZ34" s="42"/>
      <c r="IA34" s="42"/>
      <c r="IB34" s="42"/>
      <c r="IC34" s="42"/>
      <c r="ID34" s="42"/>
      <c r="IE34" s="42"/>
      <c r="IF34" s="42"/>
      <c r="IG34" s="42"/>
      <c r="IH34" s="42"/>
      <c r="II34" s="42"/>
      <c r="IJ34" s="42"/>
      <c r="IK34" s="42"/>
      <c r="IL34" s="42"/>
      <c r="IM34" s="42"/>
      <c r="IN34" s="42"/>
      <c r="IO34" s="42"/>
      <c r="IP34" s="42"/>
      <c r="IQ34" s="42"/>
      <c r="IR34" s="42"/>
      <c r="IS34" s="42"/>
    </row>
    <row r="35" spans="1:253" x14ac:dyDescent="0.2">
      <c r="A35" s="14" t="str">
        <f>"Total "&amp;MID(A20,7,LEN(A20)-13)&amp;" Months"</f>
        <v>Total 9 Months</v>
      </c>
      <c r="B35" s="43">
        <v>729388</v>
      </c>
      <c r="C35" s="43">
        <v>1246648.2222</v>
      </c>
      <c r="D35" s="52">
        <v>2129818650</v>
      </c>
      <c r="E35" s="52">
        <v>0</v>
      </c>
      <c r="F35" s="52" t="s">
        <v>413</v>
      </c>
      <c r="G35" s="52">
        <v>2129818650</v>
      </c>
      <c r="H35" s="43">
        <v>0</v>
      </c>
      <c r="I35" s="43">
        <v>0</v>
      </c>
      <c r="J35" s="43">
        <v>0</v>
      </c>
      <c r="K35" s="43">
        <v>0</v>
      </c>
      <c r="L35" s="43">
        <v>0</v>
      </c>
      <c r="M35" s="43" t="s">
        <v>413</v>
      </c>
      <c r="N35" s="43" t="s">
        <v>413</v>
      </c>
      <c r="O35" s="43" t="s">
        <v>413</v>
      </c>
      <c r="P35" s="43" t="s">
        <v>413</v>
      </c>
      <c r="Q35" s="43" t="s">
        <v>413</v>
      </c>
      <c r="R35" s="43" t="s">
        <v>413</v>
      </c>
      <c r="S35" s="43">
        <v>0.88890000000000002</v>
      </c>
      <c r="T35" s="43">
        <v>1.8889</v>
      </c>
      <c r="U35" s="43">
        <v>1993</v>
      </c>
      <c r="V35" s="43">
        <v>729388.88890000002</v>
      </c>
      <c r="W35" s="43">
        <v>1246650.1111000001</v>
      </c>
      <c r="X35" s="58">
        <v>2129820643</v>
      </c>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BS35" s="42"/>
      <c r="BT35" s="42"/>
      <c r="BU35" s="42"/>
      <c r="BV35" s="42"/>
      <c r="BW35" s="42"/>
      <c r="BX35" s="42"/>
      <c r="BY35" s="42"/>
      <c r="BZ35" s="42"/>
      <c r="CA35" s="42"/>
      <c r="CB35" s="42"/>
      <c r="CC35" s="42"/>
      <c r="CD35" s="42"/>
      <c r="CE35" s="42"/>
      <c r="CF35" s="42"/>
      <c r="CG35" s="42"/>
      <c r="CH35" s="42"/>
      <c r="CI35" s="42"/>
      <c r="CJ35" s="42"/>
      <c r="CK35" s="42"/>
      <c r="CL35" s="42"/>
      <c r="CM35" s="42"/>
      <c r="CN35" s="42"/>
      <c r="CO35" s="42"/>
      <c r="CP35" s="42"/>
      <c r="CQ35" s="42"/>
      <c r="CR35" s="42"/>
      <c r="CS35" s="42"/>
      <c r="CT35" s="42"/>
      <c r="CU35" s="42"/>
      <c r="CV35" s="42"/>
      <c r="CW35" s="42"/>
      <c r="CX35" s="42"/>
      <c r="CY35" s="42"/>
      <c r="CZ35" s="42"/>
      <c r="DA35" s="42"/>
      <c r="DB35" s="42"/>
      <c r="DC35" s="42"/>
      <c r="DD35" s="42"/>
      <c r="DE35" s="42"/>
      <c r="DF35" s="42"/>
      <c r="DG35" s="42"/>
      <c r="DH35" s="42"/>
      <c r="DI35" s="42"/>
      <c r="DJ35" s="42"/>
      <c r="DK35" s="42"/>
      <c r="DL35" s="42"/>
      <c r="DM35" s="42"/>
      <c r="DN35" s="42"/>
      <c r="DO35" s="42"/>
      <c r="DP35" s="42"/>
      <c r="DQ35" s="42"/>
      <c r="DR35" s="42"/>
      <c r="DS35" s="42"/>
      <c r="DT35" s="42"/>
      <c r="DU35" s="42"/>
      <c r="DV35" s="42"/>
      <c r="DW35" s="42"/>
      <c r="DX35" s="42"/>
      <c r="DY35" s="42"/>
      <c r="DZ35" s="42"/>
      <c r="EA35" s="42"/>
      <c r="EB35" s="42"/>
      <c r="EC35" s="42"/>
      <c r="ED35" s="42"/>
      <c r="EE35" s="42"/>
      <c r="EF35" s="42"/>
      <c r="EG35" s="42"/>
      <c r="EH35" s="42"/>
      <c r="EI35" s="42"/>
      <c r="EJ35" s="42"/>
      <c r="EK35" s="42"/>
      <c r="EL35" s="42"/>
      <c r="EM35" s="42"/>
      <c r="EN35" s="42"/>
      <c r="EO35" s="42"/>
      <c r="EP35" s="42"/>
      <c r="EQ35" s="42"/>
      <c r="ER35" s="42"/>
      <c r="ES35" s="42"/>
      <c r="ET35" s="42"/>
      <c r="EU35" s="42"/>
      <c r="EV35" s="42"/>
      <c r="EW35" s="42"/>
      <c r="EX35" s="42"/>
      <c r="EY35" s="42"/>
      <c r="EZ35" s="42"/>
      <c r="FA35" s="42"/>
      <c r="FB35" s="42"/>
      <c r="FC35" s="42"/>
      <c r="FD35" s="42"/>
      <c r="FE35" s="42"/>
      <c r="FF35" s="42"/>
      <c r="FG35" s="42"/>
      <c r="FH35" s="42"/>
      <c r="FI35" s="42"/>
      <c r="FJ35" s="42"/>
      <c r="FK35" s="42"/>
      <c r="FL35" s="42"/>
      <c r="FM35" s="42"/>
      <c r="FN35" s="42"/>
      <c r="FO35" s="42"/>
      <c r="FP35" s="42"/>
      <c r="FQ35" s="42"/>
      <c r="FR35" s="42"/>
      <c r="FS35" s="42"/>
      <c r="FT35" s="42"/>
      <c r="FU35" s="42"/>
      <c r="FV35" s="42"/>
      <c r="FW35" s="42"/>
      <c r="FX35" s="42"/>
      <c r="FY35" s="42"/>
      <c r="FZ35" s="42"/>
      <c r="GA35" s="42"/>
      <c r="GB35" s="42"/>
      <c r="GC35" s="42"/>
      <c r="GD35" s="42"/>
      <c r="GE35" s="42"/>
      <c r="GF35" s="42"/>
      <c r="GG35" s="42"/>
      <c r="GH35" s="42"/>
      <c r="GI35" s="42"/>
      <c r="GJ35" s="42"/>
      <c r="GK35" s="42"/>
      <c r="GL35" s="42"/>
      <c r="GM35" s="42"/>
      <c r="GN35" s="42"/>
      <c r="GO35" s="42"/>
      <c r="GP35" s="42"/>
      <c r="GQ35" s="42"/>
      <c r="GR35" s="42"/>
      <c r="GS35" s="42"/>
      <c r="GT35" s="42"/>
      <c r="GU35" s="42"/>
      <c r="GV35" s="42"/>
      <c r="GW35" s="42"/>
      <c r="GX35" s="42"/>
      <c r="GY35" s="42"/>
      <c r="GZ35" s="42"/>
      <c r="HA35" s="42"/>
      <c r="HB35" s="42"/>
      <c r="HC35" s="42"/>
      <c r="HD35" s="42"/>
      <c r="HE35" s="42"/>
      <c r="HF35" s="42"/>
      <c r="HG35" s="42"/>
      <c r="HH35" s="42"/>
      <c r="HI35" s="42"/>
      <c r="HJ35" s="42"/>
      <c r="HK35" s="42"/>
      <c r="HL35" s="42"/>
      <c r="HM35" s="42"/>
      <c r="HN35" s="42"/>
      <c r="HO35" s="42"/>
      <c r="HP35" s="42"/>
      <c r="HQ35" s="42"/>
      <c r="HR35" s="42"/>
      <c r="HS35" s="42"/>
      <c r="HT35" s="42"/>
      <c r="HU35" s="42"/>
      <c r="HV35" s="42"/>
      <c r="HW35" s="42"/>
      <c r="HX35" s="42"/>
      <c r="HY35" s="42"/>
      <c r="HZ35" s="42"/>
      <c r="IA35" s="42"/>
      <c r="IB35" s="42"/>
      <c r="IC35" s="42"/>
      <c r="ID35" s="42"/>
      <c r="IE35" s="42"/>
      <c r="IF35" s="42"/>
      <c r="IG35" s="42"/>
      <c r="IH35" s="42"/>
      <c r="II35" s="42"/>
      <c r="IJ35" s="42"/>
      <c r="IK35" s="42"/>
      <c r="IL35" s="42"/>
      <c r="IM35" s="42"/>
      <c r="IN35" s="42"/>
      <c r="IO35" s="42"/>
      <c r="IP35" s="42"/>
      <c r="IQ35" s="42"/>
      <c r="IR35" s="42"/>
      <c r="IS35" s="42"/>
    </row>
    <row r="36" spans="1:253" x14ac:dyDescent="0.2">
      <c r="C36" s="50"/>
      <c r="D36" s="50"/>
      <c r="E36" s="50"/>
      <c r="F36" s="50"/>
    </row>
    <row r="37" spans="1:253" x14ac:dyDescent="0.2">
      <c r="A37" s="1" t="s">
        <v>349</v>
      </c>
      <c r="C37" s="50"/>
      <c r="D37" s="50"/>
      <c r="E37" s="50"/>
      <c r="F37" s="50"/>
    </row>
    <row r="38" spans="1:253" ht="18" customHeight="1" x14ac:dyDescent="0.2">
      <c r="A38" s="97" t="s">
        <v>433</v>
      </c>
      <c r="B38" s="97"/>
      <c r="C38" s="97"/>
      <c r="D38" s="97"/>
      <c r="E38" s="97"/>
      <c r="F38" s="97"/>
      <c r="G38" s="97"/>
      <c r="H38" s="97"/>
      <c r="I38" s="97"/>
      <c r="J38" s="97"/>
      <c r="K38" s="97"/>
      <c r="L38" s="97"/>
      <c r="M38" s="97"/>
      <c r="N38" s="97"/>
      <c r="O38" s="97"/>
      <c r="P38" s="97"/>
      <c r="Q38" s="97"/>
      <c r="R38" s="97"/>
      <c r="S38" s="97"/>
      <c r="T38" s="97"/>
      <c r="U38" s="97"/>
      <c r="V38" s="97"/>
      <c r="W38" s="97"/>
      <c r="X38" s="97"/>
    </row>
    <row r="39" spans="1:253" ht="21.75" customHeight="1" x14ac:dyDescent="0.2">
      <c r="A39" s="97"/>
      <c r="B39" s="98"/>
      <c r="C39" s="98"/>
      <c r="D39" s="98"/>
      <c r="E39" s="98"/>
      <c r="F39" s="98"/>
      <c r="G39" s="98"/>
      <c r="H39" s="98"/>
      <c r="I39" s="98"/>
      <c r="J39" s="98"/>
      <c r="K39" s="98"/>
      <c r="L39" s="98"/>
      <c r="M39" s="98"/>
      <c r="N39" s="98"/>
      <c r="O39" s="98"/>
      <c r="P39" s="98"/>
      <c r="Q39" s="98"/>
      <c r="R39" s="98"/>
      <c r="S39" s="98"/>
      <c r="T39" s="98"/>
      <c r="U39" s="98"/>
      <c r="V39" s="98"/>
      <c r="W39" s="98"/>
      <c r="X39" s="98"/>
    </row>
    <row r="40" spans="1:253" x14ac:dyDescent="0.2">
      <c r="A40" s="119"/>
      <c r="B40" s="120"/>
      <c r="C40" s="120"/>
      <c r="D40" s="120"/>
      <c r="E40" s="120"/>
      <c r="F40" s="120"/>
      <c r="G40" s="120"/>
      <c r="H40" s="120"/>
      <c r="I40" s="120"/>
      <c r="J40" s="120"/>
      <c r="K40" s="120"/>
      <c r="L40" s="120"/>
      <c r="M40" s="120"/>
      <c r="N40" s="120"/>
      <c r="O40" s="120"/>
      <c r="P40" s="120"/>
      <c r="Q40" s="120"/>
      <c r="R40" s="120"/>
      <c r="S40" s="120"/>
      <c r="T40" s="120"/>
      <c r="U40" s="120"/>
      <c r="V40" s="120"/>
      <c r="W40" s="120"/>
      <c r="X40" s="120"/>
    </row>
    <row r="41" spans="1:253" x14ac:dyDescent="0.2">
      <c r="C41" s="50"/>
      <c r="D41" s="50"/>
      <c r="E41" s="50"/>
      <c r="F41" s="50"/>
    </row>
    <row r="51" spans="3:6" x14ac:dyDescent="0.2">
      <c r="C51" s="26"/>
      <c r="D51" s="26"/>
      <c r="E51" s="26"/>
      <c r="F51" s="26"/>
    </row>
    <row r="100" spans="1:24" x14ac:dyDescent="0.2">
      <c r="A100"/>
    </row>
    <row r="101" spans="1:24" ht="15" x14ac:dyDescent="0.2">
      <c r="A101"/>
      <c r="B101" s="61"/>
      <c r="C101" s="61"/>
      <c r="D101" s="61"/>
      <c r="E101" s="62"/>
      <c r="F101" s="62"/>
      <c r="G101" s="62"/>
      <c r="H101" s="61"/>
      <c r="I101" s="61"/>
      <c r="J101" s="61"/>
      <c r="K101" s="61"/>
      <c r="L101" s="61"/>
      <c r="M101" s="61"/>
      <c r="N101" s="61"/>
      <c r="O101" s="61"/>
      <c r="P101" s="61"/>
      <c r="Q101" s="61"/>
      <c r="R101" s="61"/>
      <c r="S101" s="61"/>
      <c r="T101" s="61"/>
      <c r="U101" s="61"/>
      <c r="V101" s="61"/>
      <c r="W101" s="61"/>
      <c r="X101" s="61"/>
    </row>
    <row r="102" spans="1:24" x14ac:dyDescent="0.2">
      <c r="A102"/>
    </row>
    <row r="103" spans="1:24" x14ac:dyDescent="0.2">
      <c r="A103"/>
    </row>
    <row r="104" spans="1:24" x14ac:dyDescent="0.2">
      <c r="A104"/>
    </row>
    <row r="105" spans="1:24" x14ac:dyDescent="0.2">
      <c r="A105"/>
    </row>
    <row r="106" spans="1:24" x14ac:dyDescent="0.2">
      <c r="A106"/>
    </row>
    <row r="107" spans="1:24" x14ac:dyDescent="0.2">
      <c r="A107"/>
    </row>
  </sheetData>
  <mergeCells count="26">
    <mergeCell ref="A1:U1"/>
    <mergeCell ref="A2:U2"/>
    <mergeCell ref="B3:G3"/>
    <mergeCell ref="H3:L3"/>
    <mergeCell ref="M3:O3"/>
    <mergeCell ref="P3:R3"/>
    <mergeCell ref="S3:U3"/>
    <mergeCell ref="V3:X3"/>
    <mergeCell ref="A4:A5"/>
    <mergeCell ref="B4:C4"/>
    <mergeCell ref="D4:F4"/>
    <mergeCell ref="G4:G5"/>
    <mergeCell ref="H4:I4"/>
    <mergeCell ref="J4:K4"/>
    <mergeCell ref="L4:L5"/>
    <mergeCell ref="M4:N4"/>
    <mergeCell ref="O4:O5"/>
    <mergeCell ref="A38:X38"/>
    <mergeCell ref="A39:X39"/>
    <mergeCell ref="A40:X40"/>
    <mergeCell ref="P4:Q4"/>
    <mergeCell ref="R4:R5"/>
    <mergeCell ref="S4:T4"/>
    <mergeCell ref="U4:U5"/>
    <mergeCell ref="V4:W4"/>
    <mergeCell ref="X4:X5"/>
  </mergeCells>
  <pageMargins left="0.7" right="0.7" top="0.75" bottom="0.75" header="0.3" footer="0.3"/>
  <pageSetup scale="4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G29"/>
  <sheetViews>
    <sheetView showGridLines="0" workbookViewId="0">
      <selection sqref="A1:F1"/>
    </sheetView>
  </sheetViews>
  <sheetFormatPr defaultRowHeight="12.75" x14ac:dyDescent="0.2"/>
  <cols>
    <col min="1" max="1" width="11.42578125" customWidth="1"/>
    <col min="2" max="3" width="22.85546875" customWidth="1"/>
    <col min="4" max="7" width="11.42578125" customWidth="1"/>
  </cols>
  <sheetData>
    <row r="1" spans="1:7" ht="12" customHeight="1" x14ac:dyDescent="0.2">
      <c r="A1" s="90" t="s">
        <v>432</v>
      </c>
      <c r="B1" s="90"/>
      <c r="C1" s="90"/>
      <c r="D1" s="90"/>
      <c r="E1" s="90"/>
      <c r="F1" s="90"/>
      <c r="G1" s="134">
        <v>45912</v>
      </c>
    </row>
    <row r="2" spans="1:7" ht="12" customHeight="1" x14ac:dyDescent="0.2">
      <c r="A2" s="92" t="s">
        <v>62</v>
      </c>
      <c r="B2" s="92"/>
      <c r="C2" s="92"/>
      <c r="D2" s="92"/>
      <c r="E2" s="92"/>
      <c r="F2" s="92"/>
      <c r="G2" s="1"/>
    </row>
    <row r="3" spans="1:7" ht="24" customHeight="1" x14ac:dyDescent="0.2">
      <c r="A3" s="94" t="s">
        <v>63</v>
      </c>
      <c r="B3" s="88" t="s">
        <v>64</v>
      </c>
      <c r="C3" s="86"/>
      <c r="D3" s="86" t="s">
        <v>196</v>
      </c>
      <c r="E3" s="86" t="s">
        <v>65</v>
      </c>
      <c r="F3" s="86" t="s">
        <v>197</v>
      </c>
      <c r="G3" s="88" t="s">
        <v>66</v>
      </c>
    </row>
    <row r="4" spans="1:7" x14ac:dyDescent="0.2">
      <c r="A4" s="95"/>
      <c r="B4" s="89"/>
      <c r="C4" s="87"/>
      <c r="D4" s="87"/>
      <c r="E4" s="87"/>
      <c r="F4" s="87"/>
      <c r="G4" s="89"/>
    </row>
    <row r="5" spans="1:7" ht="12" customHeight="1" x14ac:dyDescent="0.2">
      <c r="A5" s="1"/>
      <c r="B5" s="1"/>
      <c r="C5" s="1"/>
      <c r="D5" s="83" t="str">
        <f>REPT("-",29)&amp;" Element IDs "&amp;REPT("-",29)</f>
        <v>----------------------------- Element IDs -----------------------------</v>
      </c>
      <c r="E5" s="83"/>
      <c r="F5" s="83"/>
      <c r="G5" s="1" t="str">
        <f>REPT("-",6)&amp;" Percent "&amp;REPT("-",5)</f>
        <v>------ Percent -----</v>
      </c>
    </row>
    <row r="6" spans="1:7" ht="12" customHeight="1" x14ac:dyDescent="0.2">
      <c r="A6" s="3" t="s">
        <v>414</v>
      </c>
    </row>
    <row r="7" spans="1:7" ht="12" customHeight="1" x14ac:dyDescent="0.2">
      <c r="A7" s="2"/>
      <c r="B7" s="3" t="s">
        <v>67</v>
      </c>
      <c r="C7" s="3" t="s">
        <v>68</v>
      </c>
      <c r="D7" s="76">
        <v>95912</v>
      </c>
      <c r="E7" s="76">
        <v>49990130</v>
      </c>
      <c r="F7" s="76">
        <v>29740975.668200001</v>
      </c>
      <c r="G7" s="19">
        <f t="shared" ref="G7:G16" si="0">IF(AND(ISNUMBER(E7),ISNUMBER(F7)),IF(E7=0,"--",IF(F7=0,"--",F7/E7)),"--")</f>
        <v>0.5949369539187036</v>
      </c>
    </row>
    <row r="8" spans="1:7" ht="12" customHeight="1" x14ac:dyDescent="0.2">
      <c r="A8" s="1"/>
      <c r="B8" s="1"/>
      <c r="C8" s="3" t="s">
        <v>69</v>
      </c>
      <c r="D8" s="76">
        <v>94149</v>
      </c>
      <c r="E8" s="76">
        <v>49907333</v>
      </c>
      <c r="F8" s="76" t="s">
        <v>413</v>
      </c>
      <c r="G8" s="19" t="str">
        <f t="shared" si="0"/>
        <v>--</v>
      </c>
    </row>
    <row r="9" spans="1:7" ht="12" customHeight="1" x14ac:dyDescent="0.2">
      <c r="A9" s="1"/>
      <c r="B9" s="1"/>
      <c r="C9" s="3" t="s">
        <v>70</v>
      </c>
      <c r="D9" s="76">
        <v>1763</v>
      </c>
      <c r="E9" s="76">
        <v>82797</v>
      </c>
      <c r="F9" s="76" t="s">
        <v>413</v>
      </c>
      <c r="G9" s="19" t="str">
        <f t="shared" si="0"/>
        <v>--</v>
      </c>
    </row>
    <row r="10" spans="1:7" ht="12" customHeight="1" x14ac:dyDescent="0.2">
      <c r="A10" s="1"/>
      <c r="B10" s="3" t="s">
        <v>71</v>
      </c>
      <c r="C10" s="3" t="s">
        <v>68</v>
      </c>
      <c r="D10" s="76">
        <v>92470</v>
      </c>
      <c r="E10" s="76">
        <v>48652851</v>
      </c>
      <c r="F10" s="76">
        <v>15541298.573799999</v>
      </c>
      <c r="G10" s="19">
        <f t="shared" si="0"/>
        <v>0.31943243313326075</v>
      </c>
    </row>
    <row r="11" spans="1:7" ht="12" customHeight="1" x14ac:dyDescent="0.2">
      <c r="A11" s="1"/>
      <c r="B11" s="1"/>
      <c r="C11" s="3" t="s">
        <v>69</v>
      </c>
      <c r="D11" s="76">
        <v>90745</v>
      </c>
      <c r="E11" s="76">
        <v>48572938</v>
      </c>
      <c r="F11" s="76" t="s">
        <v>413</v>
      </c>
      <c r="G11" s="19" t="str">
        <f t="shared" si="0"/>
        <v>--</v>
      </c>
    </row>
    <row r="12" spans="1:7" ht="12" customHeight="1" x14ac:dyDescent="0.2">
      <c r="A12" s="1"/>
      <c r="B12" s="1"/>
      <c r="C12" s="3" t="s">
        <v>70</v>
      </c>
      <c r="D12" s="76">
        <v>1725</v>
      </c>
      <c r="E12" s="76">
        <v>79913</v>
      </c>
      <c r="F12" s="76" t="s">
        <v>413</v>
      </c>
      <c r="G12" s="19" t="str">
        <f t="shared" si="0"/>
        <v>--</v>
      </c>
    </row>
    <row r="13" spans="1:7" ht="12" customHeight="1" x14ac:dyDescent="0.2">
      <c r="A13" s="1"/>
      <c r="B13" s="3" t="s">
        <v>19</v>
      </c>
      <c r="C13" s="3" t="s">
        <v>19</v>
      </c>
      <c r="D13" s="76">
        <v>0</v>
      </c>
      <c r="E13" s="76">
        <v>0</v>
      </c>
      <c r="F13" s="11" t="s">
        <v>413</v>
      </c>
      <c r="G13" s="19" t="str">
        <f t="shared" si="0"/>
        <v>--</v>
      </c>
    </row>
    <row r="14" spans="1:7" ht="12" customHeight="1" x14ac:dyDescent="0.2">
      <c r="A14" s="1"/>
      <c r="B14" s="3" t="s">
        <v>72</v>
      </c>
      <c r="C14" s="3" t="s">
        <v>73</v>
      </c>
      <c r="D14" s="76">
        <v>1313</v>
      </c>
      <c r="E14" s="76" t="s">
        <v>413</v>
      </c>
      <c r="F14" s="11" t="s">
        <v>413</v>
      </c>
      <c r="G14" s="19" t="str">
        <f t="shared" si="0"/>
        <v>--</v>
      </c>
    </row>
    <row r="15" spans="1:7" ht="12" customHeight="1" x14ac:dyDescent="0.2">
      <c r="A15" s="1"/>
      <c r="B15" s="1"/>
      <c r="C15" s="3" t="s">
        <v>74</v>
      </c>
      <c r="D15" s="76">
        <v>166</v>
      </c>
      <c r="E15" s="76" t="s">
        <v>413</v>
      </c>
      <c r="F15" s="11" t="s">
        <v>413</v>
      </c>
      <c r="G15" s="19" t="str">
        <f t="shared" si="0"/>
        <v>--</v>
      </c>
    </row>
    <row r="16" spans="1:7" ht="12" customHeight="1" x14ac:dyDescent="0.2">
      <c r="A16" s="20"/>
      <c r="B16" s="20"/>
      <c r="C16" s="20" t="s">
        <v>75</v>
      </c>
      <c r="D16" s="79">
        <v>146</v>
      </c>
      <c r="E16" s="79" t="s">
        <v>413</v>
      </c>
      <c r="F16" s="21" t="s">
        <v>413</v>
      </c>
      <c r="G16" s="24" t="str">
        <f t="shared" si="0"/>
        <v>--</v>
      </c>
    </row>
    <row r="17" spans="1:7" ht="12" customHeight="1" x14ac:dyDescent="0.2">
      <c r="A17" s="3" t="str">
        <f>"FY "&amp;RIGHT(A6,4)+1</f>
        <v>FY 2025</v>
      </c>
      <c r="D17" s="80"/>
      <c r="E17" s="80"/>
      <c r="G17" s="19"/>
    </row>
    <row r="18" spans="1:7" ht="12" customHeight="1" x14ac:dyDescent="0.2">
      <c r="A18" s="2"/>
      <c r="B18" s="3" t="s">
        <v>67</v>
      </c>
      <c r="C18" s="3" t="s">
        <v>68</v>
      </c>
      <c r="D18" s="11">
        <v>95633</v>
      </c>
      <c r="E18" s="11">
        <v>49929068</v>
      </c>
      <c r="F18" s="11">
        <v>29888204.827300001</v>
      </c>
      <c r="G18" s="19">
        <f t="shared" ref="G18:G27" si="1">IF(AND(ISNUMBER(E18),ISNUMBER(F18)),IF(E18=0,"--",IF(F18=0,"--",F18/E18)),"--")</f>
        <v>0.59861331333683221</v>
      </c>
    </row>
    <row r="19" spans="1:7" ht="12" customHeight="1" x14ac:dyDescent="0.2">
      <c r="A19" s="1"/>
      <c r="B19" s="1"/>
      <c r="C19" s="3" t="s">
        <v>69</v>
      </c>
      <c r="D19" s="11">
        <v>93997</v>
      </c>
      <c r="E19" s="11">
        <v>49850868</v>
      </c>
      <c r="F19" s="11" t="s">
        <v>413</v>
      </c>
      <c r="G19" s="19" t="str">
        <f t="shared" si="1"/>
        <v>--</v>
      </c>
    </row>
    <row r="20" spans="1:7" ht="12" customHeight="1" x14ac:dyDescent="0.2">
      <c r="A20" s="1"/>
      <c r="B20" s="1"/>
      <c r="C20" s="3" t="s">
        <v>70</v>
      </c>
      <c r="D20" s="11">
        <v>1636</v>
      </c>
      <c r="E20" s="11">
        <v>78200</v>
      </c>
      <c r="F20" s="11" t="s">
        <v>413</v>
      </c>
      <c r="G20" s="19" t="str">
        <f t="shared" si="1"/>
        <v>--</v>
      </c>
    </row>
    <row r="21" spans="1:7" ht="12" customHeight="1" x14ac:dyDescent="0.2">
      <c r="A21" s="1"/>
      <c r="B21" s="3" t="s">
        <v>71</v>
      </c>
      <c r="C21" s="3" t="s">
        <v>68</v>
      </c>
      <c r="D21" s="11">
        <v>92655</v>
      </c>
      <c r="E21" s="11">
        <v>48989120</v>
      </c>
      <c r="F21" s="11">
        <v>15650549.352700001</v>
      </c>
      <c r="G21" s="19">
        <f t="shared" si="1"/>
        <v>0.31946990173940665</v>
      </c>
    </row>
    <row r="22" spans="1:7" ht="12" customHeight="1" x14ac:dyDescent="0.2">
      <c r="A22" s="1"/>
      <c r="B22" s="1"/>
      <c r="C22" s="3" t="s">
        <v>69</v>
      </c>
      <c r="D22" s="11">
        <v>91068</v>
      </c>
      <c r="E22" s="11">
        <v>48914075</v>
      </c>
      <c r="F22" s="11" t="s">
        <v>413</v>
      </c>
      <c r="G22" s="19" t="str">
        <f t="shared" si="1"/>
        <v>--</v>
      </c>
    </row>
    <row r="23" spans="1:7" ht="12" customHeight="1" x14ac:dyDescent="0.2">
      <c r="A23" s="1"/>
      <c r="B23" s="77"/>
      <c r="C23" s="3" t="s">
        <v>70</v>
      </c>
      <c r="D23" s="76">
        <v>1587</v>
      </c>
      <c r="E23" s="76">
        <v>75045</v>
      </c>
      <c r="F23" s="76" t="s">
        <v>413</v>
      </c>
      <c r="G23" s="78" t="str">
        <f t="shared" si="1"/>
        <v>--</v>
      </c>
    </row>
    <row r="24" spans="1:7" ht="12" customHeight="1" x14ac:dyDescent="0.2">
      <c r="A24" s="1"/>
      <c r="B24" s="3" t="s">
        <v>19</v>
      </c>
      <c r="C24" s="3" t="s">
        <v>19</v>
      </c>
      <c r="D24" s="11">
        <v>0</v>
      </c>
      <c r="E24" s="11">
        <v>0</v>
      </c>
      <c r="F24" s="11" t="s">
        <v>413</v>
      </c>
      <c r="G24" s="19" t="str">
        <f t="shared" si="1"/>
        <v>--</v>
      </c>
    </row>
    <row r="25" spans="1:7" ht="12" customHeight="1" x14ac:dyDescent="0.2">
      <c r="A25" s="1"/>
      <c r="B25" s="3" t="s">
        <v>72</v>
      </c>
      <c r="C25" s="3" t="s">
        <v>73</v>
      </c>
      <c r="D25" s="11">
        <v>1183</v>
      </c>
      <c r="E25" s="11" t="s">
        <v>413</v>
      </c>
      <c r="F25" s="11" t="s">
        <v>413</v>
      </c>
      <c r="G25" s="19" t="str">
        <f t="shared" si="1"/>
        <v>--</v>
      </c>
    </row>
    <row r="26" spans="1:7" ht="12" customHeight="1" x14ac:dyDescent="0.2">
      <c r="A26" s="1"/>
      <c r="B26" s="1"/>
      <c r="C26" s="3" t="s">
        <v>74</v>
      </c>
      <c r="D26" s="11">
        <v>175</v>
      </c>
      <c r="E26" s="11" t="s">
        <v>413</v>
      </c>
      <c r="F26" s="11" t="s">
        <v>413</v>
      </c>
      <c r="G26" s="19" t="str">
        <f t="shared" si="1"/>
        <v>--</v>
      </c>
    </row>
    <row r="27" spans="1:7" ht="12" customHeight="1" x14ac:dyDescent="0.2">
      <c r="A27" s="20"/>
      <c r="B27" s="20"/>
      <c r="C27" s="20" t="s">
        <v>75</v>
      </c>
      <c r="D27" s="21" t="s">
        <v>413</v>
      </c>
      <c r="E27" s="21" t="s">
        <v>413</v>
      </c>
      <c r="F27" s="21" t="s">
        <v>413</v>
      </c>
      <c r="G27" s="19" t="str">
        <f t="shared" si="1"/>
        <v>--</v>
      </c>
    </row>
    <row r="28" spans="1:7" ht="12" customHeight="1" x14ac:dyDescent="0.2">
      <c r="A28" s="83"/>
      <c r="B28" s="83"/>
      <c r="C28" s="83"/>
      <c r="D28" s="83"/>
      <c r="E28" s="83"/>
      <c r="F28" s="83"/>
      <c r="G28" s="83"/>
    </row>
    <row r="29" spans="1:7" ht="69.95" customHeight="1" x14ac:dyDescent="0.2">
      <c r="A29" s="85" t="s">
        <v>394</v>
      </c>
      <c r="B29" s="85"/>
      <c r="C29" s="85"/>
      <c r="D29" s="85"/>
      <c r="E29" s="85"/>
      <c r="F29" s="85"/>
      <c r="G29" s="85"/>
    </row>
  </sheetData>
  <mergeCells count="11">
    <mergeCell ref="A28:G28"/>
    <mergeCell ref="A29:G29"/>
    <mergeCell ref="G3:G4"/>
    <mergeCell ref="D5:F5"/>
    <mergeCell ref="A1:F1"/>
    <mergeCell ref="A2:F2"/>
    <mergeCell ref="A3:A4"/>
    <mergeCell ref="B3:C4"/>
    <mergeCell ref="D3:D4"/>
    <mergeCell ref="E3:E4"/>
    <mergeCell ref="F3:F4"/>
  </mergeCells>
  <phoneticPr fontId="0" type="noConversion"/>
  <pageMargins left="0.75" right="0.5" top="0.75" bottom="0.5" header="0.5" footer="0.25"/>
  <pageSetup orientation="landscape"/>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J37"/>
  <sheetViews>
    <sheetView showGridLines="0" workbookViewId="0">
      <selection activeCell="A2" sqref="A2:H2"/>
    </sheetView>
  </sheetViews>
  <sheetFormatPr defaultRowHeight="12.75" x14ac:dyDescent="0.2"/>
  <cols>
    <col min="1" max="8" width="11.42578125" customWidth="1"/>
    <col min="9" max="9" width="14.42578125" customWidth="1"/>
    <col min="10" max="10" width="11.42578125" customWidth="1"/>
  </cols>
  <sheetData>
    <row r="1" spans="1:10" ht="12" customHeight="1" x14ac:dyDescent="0.2">
      <c r="A1" s="90" t="s">
        <v>432</v>
      </c>
      <c r="B1" s="90"/>
      <c r="C1" s="90"/>
      <c r="D1" s="90"/>
      <c r="E1" s="90"/>
      <c r="F1" s="90"/>
      <c r="G1" s="90"/>
      <c r="H1" s="90"/>
      <c r="I1" s="5"/>
      <c r="J1" s="134">
        <v>45912</v>
      </c>
    </row>
    <row r="2" spans="1:10" ht="12" customHeight="1" x14ac:dyDescent="0.2">
      <c r="A2" s="92" t="s">
        <v>76</v>
      </c>
      <c r="B2" s="92"/>
      <c r="C2" s="92"/>
      <c r="D2" s="92"/>
      <c r="E2" s="92"/>
      <c r="F2" s="92"/>
      <c r="G2" s="92"/>
      <c r="H2" s="92"/>
      <c r="I2" s="5"/>
      <c r="J2" s="1"/>
    </row>
    <row r="3" spans="1:10" ht="24" customHeight="1" x14ac:dyDescent="0.2">
      <c r="A3" s="94" t="s">
        <v>50</v>
      </c>
      <c r="B3" s="89" t="s">
        <v>408</v>
      </c>
      <c r="C3" s="89"/>
      <c r="D3" s="89"/>
      <c r="E3" s="87"/>
      <c r="F3" s="89" t="s">
        <v>77</v>
      </c>
      <c r="G3" s="89"/>
      <c r="H3" s="89"/>
      <c r="I3" s="89"/>
      <c r="J3" s="89"/>
    </row>
    <row r="4" spans="1:10" ht="24" customHeight="1" x14ac:dyDescent="0.2">
      <c r="A4" s="95"/>
      <c r="B4" s="10" t="s">
        <v>223</v>
      </c>
      <c r="C4" s="10" t="s">
        <v>402</v>
      </c>
      <c r="D4" s="10" t="s">
        <v>409</v>
      </c>
      <c r="E4" s="10" t="s">
        <v>419</v>
      </c>
      <c r="F4" s="10" t="s">
        <v>78</v>
      </c>
      <c r="G4" s="10" t="s">
        <v>79</v>
      </c>
      <c r="H4" s="10" t="s">
        <v>80</v>
      </c>
      <c r="I4" s="10" t="s">
        <v>426</v>
      </c>
      <c r="J4" s="9" t="s">
        <v>55</v>
      </c>
    </row>
    <row r="5" spans="1:10" ht="12" customHeight="1" x14ac:dyDescent="0.2">
      <c r="A5" s="1"/>
      <c r="B5" s="83" t="str">
        <f>REPT("-",90)&amp;" Number "&amp;REPT("-",90)</f>
        <v>------------------------------------------------------------------------------------------ Number ------------------------------------------------------------------------------------------</v>
      </c>
      <c r="C5" s="83"/>
      <c r="D5" s="83"/>
      <c r="E5" s="83"/>
      <c r="F5" s="83"/>
      <c r="G5" s="83"/>
      <c r="H5" s="83"/>
      <c r="I5" s="83"/>
      <c r="J5" s="83"/>
    </row>
    <row r="6" spans="1:10" ht="12" customHeight="1" x14ac:dyDescent="0.2">
      <c r="A6" s="3" t="s">
        <v>414</v>
      </c>
    </row>
    <row r="7" spans="1:10" ht="12" customHeight="1" x14ac:dyDescent="0.2">
      <c r="A7" s="2" t="str">
        <f>"Oct "&amp;RIGHT(A6,4)-1</f>
        <v>Oct 2023</v>
      </c>
      <c r="B7" s="11">
        <v>20507138.6512</v>
      </c>
      <c r="C7" s="11">
        <v>991661.71039999998</v>
      </c>
      <c r="D7" s="11">
        <v>8599269.7188000008</v>
      </c>
      <c r="E7" s="11">
        <v>30116468.176899999</v>
      </c>
      <c r="F7" s="11">
        <v>377856460</v>
      </c>
      <c r="G7" s="11">
        <v>18255590</v>
      </c>
      <c r="H7" s="11">
        <v>158304733</v>
      </c>
      <c r="I7" s="11" t="s">
        <v>413</v>
      </c>
      <c r="J7" s="11">
        <v>554416783</v>
      </c>
    </row>
    <row r="8" spans="1:10" ht="12" customHeight="1" x14ac:dyDescent="0.2">
      <c r="A8" s="2" t="str">
        <f>"Nov "&amp;RIGHT(A6,4)-1</f>
        <v>Nov 2023</v>
      </c>
      <c r="B8" s="11">
        <v>20512214.514800001</v>
      </c>
      <c r="C8" s="11">
        <v>1001229.6015</v>
      </c>
      <c r="D8" s="11">
        <v>8649086.3474000003</v>
      </c>
      <c r="E8" s="11">
        <v>30107965.479899999</v>
      </c>
      <c r="F8" s="11">
        <v>325313699</v>
      </c>
      <c r="G8" s="11">
        <v>15921365</v>
      </c>
      <c r="H8" s="11">
        <v>137536146</v>
      </c>
      <c r="I8" s="11" t="s">
        <v>413</v>
      </c>
      <c r="J8" s="11">
        <v>478771210</v>
      </c>
    </row>
    <row r="9" spans="1:10" ht="12" customHeight="1" x14ac:dyDescent="0.2">
      <c r="A9" s="2" t="str">
        <f>"Dec "&amp;RIGHT(A6,4)-1</f>
        <v>Dec 2023</v>
      </c>
      <c r="B9" s="11">
        <v>19914634.5275</v>
      </c>
      <c r="C9" s="11">
        <v>949330.27709999995</v>
      </c>
      <c r="D9" s="11">
        <v>8468256.3482000008</v>
      </c>
      <c r="E9" s="11">
        <v>29296222.222399998</v>
      </c>
      <c r="F9" s="11">
        <v>257949454</v>
      </c>
      <c r="G9" s="11">
        <v>12318714</v>
      </c>
      <c r="H9" s="11">
        <v>109885917</v>
      </c>
      <c r="I9" s="11" t="s">
        <v>413</v>
      </c>
      <c r="J9" s="11">
        <v>380154085</v>
      </c>
    </row>
    <row r="10" spans="1:10" ht="12" customHeight="1" x14ac:dyDescent="0.2">
      <c r="A10" s="2" t="str">
        <f>"Jan "&amp;RIGHT(A6,4)</f>
        <v>Jan 2024</v>
      </c>
      <c r="B10" s="11">
        <v>20182531.288199998</v>
      </c>
      <c r="C10" s="11">
        <v>948860.16520000005</v>
      </c>
      <c r="D10" s="11">
        <v>8455516.3282999992</v>
      </c>
      <c r="E10" s="11">
        <v>29540256.742400002</v>
      </c>
      <c r="F10" s="11">
        <v>319491805</v>
      </c>
      <c r="G10" s="11">
        <v>15055366</v>
      </c>
      <c r="H10" s="11">
        <v>134161911</v>
      </c>
      <c r="I10" s="34" t="s">
        <v>413</v>
      </c>
      <c r="J10" s="11">
        <v>468709082</v>
      </c>
    </row>
    <row r="11" spans="1:10" ht="12" customHeight="1" x14ac:dyDescent="0.2">
      <c r="A11" s="2" t="str">
        <f>"Feb "&amp;RIGHT(A6,4)</f>
        <v>Feb 2024</v>
      </c>
      <c r="B11" s="11">
        <v>20803089.630199999</v>
      </c>
      <c r="C11" s="11">
        <v>968758.20160000003</v>
      </c>
      <c r="D11" s="11">
        <v>8414634.5385999996</v>
      </c>
      <c r="E11" s="11">
        <v>30202896.440099999</v>
      </c>
      <c r="F11" s="11">
        <v>362904614</v>
      </c>
      <c r="G11" s="11">
        <v>16886417</v>
      </c>
      <c r="H11" s="11">
        <v>146675432</v>
      </c>
      <c r="I11" s="11" t="s">
        <v>413</v>
      </c>
      <c r="J11" s="11">
        <v>526466463</v>
      </c>
    </row>
    <row r="12" spans="1:10" ht="12" customHeight="1" x14ac:dyDescent="0.2">
      <c r="A12" s="2" t="str">
        <f>"Mar "&amp;RIGHT(A6,4)</f>
        <v>Mar 2024</v>
      </c>
      <c r="B12" s="11">
        <v>20426490.319200002</v>
      </c>
      <c r="C12" s="11">
        <v>915166.00260000001</v>
      </c>
      <c r="D12" s="11">
        <v>8322547.3689000001</v>
      </c>
      <c r="E12" s="11">
        <v>29657650.485199999</v>
      </c>
      <c r="F12" s="11">
        <v>319423503</v>
      </c>
      <c r="G12" s="11">
        <v>14315692</v>
      </c>
      <c r="H12" s="11">
        <v>130187337</v>
      </c>
      <c r="I12" s="11" t="s">
        <v>413</v>
      </c>
      <c r="J12" s="11">
        <v>463926532</v>
      </c>
    </row>
    <row r="13" spans="1:10" ht="12" customHeight="1" x14ac:dyDescent="0.2">
      <c r="A13" s="2" t="str">
        <f>"Apr "&amp;RIGHT(A6,4)</f>
        <v>Apr 2024</v>
      </c>
      <c r="B13" s="11">
        <v>20637223.993999999</v>
      </c>
      <c r="C13" s="11">
        <v>942071.43279999995</v>
      </c>
      <c r="D13" s="11">
        <v>8310644.4638999999</v>
      </c>
      <c r="E13" s="11">
        <v>29900174.757300001</v>
      </c>
      <c r="F13" s="11">
        <v>368455378</v>
      </c>
      <c r="G13" s="11">
        <v>16811332</v>
      </c>
      <c r="H13" s="11">
        <v>148304044</v>
      </c>
      <c r="I13" s="11" t="s">
        <v>413</v>
      </c>
      <c r="J13" s="11">
        <v>533570754</v>
      </c>
    </row>
    <row r="14" spans="1:10" ht="12" customHeight="1" x14ac:dyDescent="0.2">
      <c r="A14" s="2" t="str">
        <f>"May "&amp;RIGHT(A6,4)</f>
        <v>May 2024</v>
      </c>
      <c r="B14" s="11">
        <v>19853490.232500002</v>
      </c>
      <c r="C14" s="11">
        <v>838926.69149999996</v>
      </c>
      <c r="D14" s="11">
        <v>7995101.5033999998</v>
      </c>
      <c r="E14" s="11">
        <v>28652647.2489</v>
      </c>
      <c r="F14" s="11">
        <v>356075651</v>
      </c>
      <c r="G14" s="11">
        <v>15072764</v>
      </c>
      <c r="H14" s="11">
        <v>143645779</v>
      </c>
      <c r="I14" s="11" t="s">
        <v>413</v>
      </c>
      <c r="J14" s="11">
        <v>514794194</v>
      </c>
    </row>
    <row r="15" spans="1:10" ht="12" customHeight="1" x14ac:dyDescent="0.2">
      <c r="A15" s="2" t="str">
        <f>"Jun "&amp;RIGHT(A6,4)</f>
        <v>Jun 2024</v>
      </c>
      <c r="B15" s="11">
        <v>7710495.8136999998</v>
      </c>
      <c r="C15" s="11">
        <v>182300.64559999999</v>
      </c>
      <c r="D15" s="11">
        <v>2359425.2291000001</v>
      </c>
      <c r="E15" s="11">
        <v>10418069.039899999</v>
      </c>
      <c r="F15" s="11">
        <v>71828150</v>
      </c>
      <c r="G15" s="11">
        <v>1662487</v>
      </c>
      <c r="H15" s="11">
        <v>21516730</v>
      </c>
      <c r="I15" s="11" t="s">
        <v>413</v>
      </c>
      <c r="J15" s="11">
        <v>95007367</v>
      </c>
    </row>
    <row r="16" spans="1:10" ht="12" customHeight="1" x14ac:dyDescent="0.2">
      <c r="A16" s="2" t="str">
        <f>"Jul "&amp;RIGHT(A6,4)</f>
        <v>Jul 2024</v>
      </c>
      <c r="B16" s="11">
        <v>1371945.3578000001</v>
      </c>
      <c r="C16" s="11">
        <v>14631.338</v>
      </c>
      <c r="D16" s="11">
        <v>137417.74</v>
      </c>
      <c r="E16" s="11">
        <v>1536935.2753999999</v>
      </c>
      <c r="F16" s="11">
        <v>16293310</v>
      </c>
      <c r="G16" s="11">
        <v>172139</v>
      </c>
      <c r="H16" s="11">
        <v>1616732</v>
      </c>
      <c r="I16" s="11" t="s">
        <v>413</v>
      </c>
      <c r="J16" s="11">
        <v>18082181</v>
      </c>
    </row>
    <row r="17" spans="1:10" ht="12" customHeight="1" x14ac:dyDescent="0.2">
      <c r="A17" s="2" t="str">
        <f>"Aug "&amp;RIGHT(A6,4)</f>
        <v>Aug 2024</v>
      </c>
      <c r="B17" s="11">
        <v>16530827.1635</v>
      </c>
      <c r="C17" s="11">
        <v>660542.99439999997</v>
      </c>
      <c r="D17" s="11">
        <v>5050482.5033999998</v>
      </c>
      <c r="E17" s="11">
        <v>22559256.741999999</v>
      </c>
      <c r="F17" s="11">
        <v>212006867</v>
      </c>
      <c r="G17" s="11">
        <v>8311831</v>
      </c>
      <c r="H17" s="11">
        <v>63551892</v>
      </c>
      <c r="I17" s="11" t="s">
        <v>413</v>
      </c>
      <c r="J17" s="11">
        <v>283870590</v>
      </c>
    </row>
    <row r="18" spans="1:10" ht="12" customHeight="1" x14ac:dyDescent="0.2">
      <c r="A18" s="2" t="str">
        <f>"Sep "&amp;RIGHT(A6,4)</f>
        <v>Sep 2024</v>
      </c>
      <c r="B18" s="11">
        <v>21451713.9954</v>
      </c>
      <c r="C18" s="11">
        <v>902971.43290000001</v>
      </c>
      <c r="D18" s="11">
        <v>7904839.2066000002</v>
      </c>
      <c r="E18" s="11">
        <v>30194499.460700002</v>
      </c>
      <c r="F18" s="11">
        <v>382791848</v>
      </c>
      <c r="G18" s="11">
        <v>16161927</v>
      </c>
      <c r="H18" s="11">
        <v>141485577</v>
      </c>
      <c r="I18" s="11" t="s">
        <v>413</v>
      </c>
      <c r="J18" s="11">
        <v>540439352</v>
      </c>
    </row>
    <row r="19" spans="1:10" ht="12" customHeight="1" x14ac:dyDescent="0.2">
      <c r="A19" s="12" t="s">
        <v>55</v>
      </c>
      <c r="B19" s="13">
        <v>20476503.017000001</v>
      </c>
      <c r="C19" s="13">
        <v>939886.16839999997</v>
      </c>
      <c r="D19" s="13">
        <v>8346655.0915999999</v>
      </c>
      <c r="E19" s="13">
        <v>29740975.668200001</v>
      </c>
      <c r="F19" s="13">
        <v>3370390739</v>
      </c>
      <c r="G19" s="13">
        <v>150945624</v>
      </c>
      <c r="H19" s="13">
        <v>1336872230</v>
      </c>
      <c r="I19" s="13" t="s">
        <v>413</v>
      </c>
      <c r="J19" s="13">
        <v>4858208593</v>
      </c>
    </row>
    <row r="20" spans="1:10" ht="12" customHeight="1" x14ac:dyDescent="0.2">
      <c r="A20" s="14" t="s">
        <v>415</v>
      </c>
      <c r="B20" s="15">
        <v>20354601.644699998</v>
      </c>
      <c r="C20" s="15">
        <v>944500.51029999997</v>
      </c>
      <c r="D20" s="15">
        <v>8401882.0771999992</v>
      </c>
      <c r="E20" s="15">
        <v>29684285.1941</v>
      </c>
      <c r="F20" s="15">
        <v>2759298714</v>
      </c>
      <c r="G20" s="15">
        <v>126299727</v>
      </c>
      <c r="H20" s="15">
        <v>1130218029</v>
      </c>
      <c r="I20" s="15" t="s">
        <v>413</v>
      </c>
      <c r="J20" s="15">
        <v>4015816470</v>
      </c>
    </row>
    <row r="21" spans="1:10" ht="12" customHeight="1" x14ac:dyDescent="0.2">
      <c r="A21" s="3" t="str">
        <f>"FY "&amp;RIGHT(A6,4)+1</f>
        <v>FY 2025</v>
      </c>
    </row>
    <row r="22" spans="1:10" ht="12" customHeight="1" x14ac:dyDescent="0.2">
      <c r="A22" s="2" t="str">
        <f>"Oct "&amp;RIGHT(A6,4)</f>
        <v>Oct 2024</v>
      </c>
      <c r="B22" s="11">
        <v>21431397.096099999</v>
      </c>
      <c r="C22" s="11">
        <v>871260.23080000002</v>
      </c>
      <c r="D22" s="11">
        <v>8382274.1864</v>
      </c>
      <c r="E22" s="11">
        <v>30598490.830499999</v>
      </c>
      <c r="F22" s="11">
        <v>400853434</v>
      </c>
      <c r="G22" s="11">
        <v>16362644</v>
      </c>
      <c r="H22" s="11">
        <v>157422735</v>
      </c>
      <c r="I22" s="11">
        <v>18443</v>
      </c>
      <c r="J22" s="11">
        <v>574657256</v>
      </c>
    </row>
    <row r="23" spans="1:10" ht="12" customHeight="1" x14ac:dyDescent="0.2">
      <c r="A23" s="2" t="str">
        <f>"Nov "&amp;RIGHT(A6,4)</f>
        <v>Nov 2024</v>
      </c>
      <c r="B23" s="11">
        <v>21359397.868700001</v>
      </c>
      <c r="C23" s="11">
        <v>874645.66850000003</v>
      </c>
      <c r="D23" s="11">
        <v>8317609.0861999998</v>
      </c>
      <c r="E23" s="11">
        <v>30468578.209100001</v>
      </c>
      <c r="F23" s="11">
        <v>311077863</v>
      </c>
      <c r="G23" s="11">
        <v>12789957</v>
      </c>
      <c r="H23" s="11">
        <v>121628525</v>
      </c>
      <c r="I23" s="11">
        <v>9258</v>
      </c>
      <c r="J23" s="11">
        <v>445505603</v>
      </c>
    </row>
    <row r="24" spans="1:10" ht="12" customHeight="1" x14ac:dyDescent="0.2">
      <c r="A24" s="2" t="str">
        <f>"Dec "&amp;RIGHT(A6,4)</f>
        <v>Dec 2024</v>
      </c>
      <c r="B24" s="11">
        <v>21023226.720600002</v>
      </c>
      <c r="C24" s="11">
        <v>850377.16599999997</v>
      </c>
      <c r="D24" s="11">
        <v>8131808.8091000002</v>
      </c>
      <c r="E24" s="11">
        <v>30013456.310800001</v>
      </c>
      <c r="F24" s="11">
        <v>284689348</v>
      </c>
      <c r="G24" s="11">
        <v>11512143</v>
      </c>
      <c r="H24" s="11">
        <v>110085912</v>
      </c>
      <c r="I24" s="11">
        <v>11401</v>
      </c>
      <c r="J24" s="11">
        <v>406298804</v>
      </c>
    </row>
    <row r="25" spans="1:10" ht="12" customHeight="1" x14ac:dyDescent="0.2">
      <c r="A25" s="2" t="str">
        <f>"Jan "&amp;RIGHT(A6,4)+1</f>
        <v>Jan 2025</v>
      </c>
      <c r="B25" s="11">
        <v>20802156.1851</v>
      </c>
      <c r="C25" s="11">
        <v>845561.00199999998</v>
      </c>
      <c r="D25" s="11">
        <v>8166829.8514</v>
      </c>
      <c r="E25" s="11">
        <v>29710281.553399999</v>
      </c>
      <c r="F25" s="11">
        <v>325663117</v>
      </c>
      <c r="G25" s="11">
        <v>13321525</v>
      </c>
      <c r="H25" s="11">
        <v>128665617</v>
      </c>
      <c r="I25" s="11">
        <v>80621</v>
      </c>
      <c r="J25" s="11">
        <v>467730880</v>
      </c>
    </row>
    <row r="26" spans="1:10" ht="12" customHeight="1" x14ac:dyDescent="0.2">
      <c r="A26" s="2" t="str">
        <f>"Feb "&amp;RIGHT(A6,4)+1</f>
        <v>Feb 2025</v>
      </c>
      <c r="B26" s="11">
        <v>21039825.321400002</v>
      </c>
      <c r="C26" s="11">
        <v>838648.5699</v>
      </c>
      <c r="D26" s="11">
        <v>7913790.4341000002</v>
      </c>
      <c r="E26" s="11">
        <v>29860170.442200001</v>
      </c>
      <c r="F26" s="11">
        <v>336928727</v>
      </c>
      <c r="G26" s="11">
        <v>13386963</v>
      </c>
      <c r="H26" s="11">
        <v>126324212</v>
      </c>
      <c r="I26" s="11">
        <v>1993</v>
      </c>
      <c r="J26" s="11">
        <v>476641895</v>
      </c>
    </row>
    <row r="27" spans="1:10" ht="12" customHeight="1" x14ac:dyDescent="0.2">
      <c r="A27" s="2" t="str">
        <f>"Mar "&amp;RIGHT(A6,4)+1</f>
        <v>Mar 2025</v>
      </c>
      <c r="B27" s="11">
        <v>20948105.697999999</v>
      </c>
      <c r="C27" s="11">
        <v>816772.99829999998</v>
      </c>
      <c r="D27" s="11">
        <v>7977661.3460999997</v>
      </c>
      <c r="E27" s="11">
        <v>29734696.870900001</v>
      </c>
      <c r="F27" s="11">
        <v>342727686</v>
      </c>
      <c r="G27" s="11">
        <v>13368251</v>
      </c>
      <c r="H27" s="11">
        <v>130571627</v>
      </c>
      <c r="I27" s="11">
        <v>18469</v>
      </c>
      <c r="J27" s="11">
        <v>486686033</v>
      </c>
    </row>
    <row r="28" spans="1:10" ht="12" customHeight="1" x14ac:dyDescent="0.2">
      <c r="A28" s="2" t="str">
        <f>"Apr "&amp;RIGHT(A6,4)+1</f>
        <v>Apr 2025</v>
      </c>
      <c r="B28" s="11">
        <v>21276818.34</v>
      </c>
      <c r="C28" s="11">
        <v>843701.77800000005</v>
      </c>
      <c r="D28" s="11">
        <v>7996318.1804</v>
      </c>
      <c r="E28" s="11">
        <v>30130793.959100001</v>
      </c>
      <c r="F28" s="11">
        <v>369478046</v>
      </c>
      <c r="G28" s="11">
        <v>14641823</v>
      </c>
      <c r="H28" s="11">
        <v>138770213</v>
      </c>
      <c r="I28" s="11">
        <v>3863</v>
      </c>
      <c r="J28" s="11">
        <v>522893945</v>
      </c>
    </row>
    <row r="29" spans="1:10" ht="12" customHeight="1" x14ac:dyDescent="0.2">
      <c r="A29" s="2" t="str">
        <f>"May "&amp;RIGHT(A6,4)+1</f>
        <v>May 2025</v>
      </c>
      <c r="B29" s="11">
        <v>20252020.2535</v>
      </c>
      <c r="C29" s="11">
        <v>743095.95779999997</v>
      </c>
      <c r="D29" s="11">
        <v>7670154.8711999999</v>
      </c>
      <c r="E29" s="11">
        <v>28637701.1864</v>
      </c>
      <c r="F29" s="11">
        <v>354213684</v>
      </c>
      <c r="G29" s="11">
        <v>13024181</v>
      </c>
      <c r="H29" s="11">
        <v>134434166</v>
      </c>
      <c r="I29" s="11">
        <v>92764</v>
      </c>
      <c r="J29" s="11">
        <v>501764795</v>
      </c>
    </row>
    <row r="30" spans="1:10" ht="12" customHeight="1" x14ac:dyDescent="0.2">
      <c r="A30" s="2" t="str">
        <f>"Jun "&amp;RIGHT(A6,4)+1</f>
        <v>Jun 2025</v>
      </c>
      <c r="B30" s="11">
        <v>7926012.0818999996</v>
      </c>
      <c r="C30" s="11">
        <v>211039.11960000001</v>
      </c>
      <c r="D30" s="11">
        <v>2721547.4717000001</v>
      </c>
      <c r="E30" s="11">
        <v>11260832.228</v>
      </c>
      <c r="F30" s="11">
        <v>78083659.564600006</v>
      </c>
      <c r="G30" s="11">
        <v>2055848.1529999999</v>
      </c>
      <c r="H30" s="11">
        <v>26512091.003699999</v>
      </c>
      <c r="I30" s="11">
        <v>9411649</v>
      </c>
      <c r="J30" s="11">
        <v>116063247.72130001</v>
      </c>
    </row>
    <row r="31" spans="1:10" ht="12" customHeight="1" x14ac:dyDescent="0.2">
      <c r="A31" s="2" t="str">
        <f>"Jul "&amp;RIGHT(A6,4)+1</f>
        <v>Jul 2025</v>
      </c>
      <c r="B31" s="11" t="s">
        <v>413</v>
      </c>
      <c r="C31" s="11" t="s">
        <v>413</v>
      </c>
      <c r="D31" s="11" t="s">
        <v>413</v>
      </c>
      <c r="E31" s="11" t="s">
        <v>413</v>
      </c>
      <c r="F31" s="11" t="s">
        <v>413</v>
      </c>
      <c r="G31" s="11" t="s">
        <v>413</v>
      </c>
      <c r="H31" s="11" t="s">
        <v>413</v>
      </c>
      <c r="I31" s="11" t="s">
        <v>413</v>
      </c>
      <c r="J31" s="11" t="s">
        <v>413</v>
      </c>
    </row>
    <row r="32" spans="1:10" ht="12" customHeight="1" x14ac:dyDescent="0.2">
      <c r="A32" s="2" t="str">
        <f>"Aug "&amp;RIGHT(A6,4)+1</f>
        <v>Aug 2025</v>
      </c>
      <c r="B32" s="11" t="s">
        <v>413</v>
      </c>
      <c r="C32" s="11" t="s">
        <v>413</v>
      </c>
      <c r="D32" s="11" t="s">
        <v>413</v>
      </c>
      <c r="E32" s="11" t="s">
        <v>413</v>
      </c>
      <c r="F32" s="11" t="s">
        <v>413</v>
      </c>
      <c r="G32" s="11" t="s">
        <v>413</v>
      </c>
      <c r="H32" s="11" t="s">
        <v>413</v>
      </c>
      <c r="I32" s="11" t="s">
        <v>413</v>
      </c>
      <c r="J32" s="11" t="s">
        <v>413</v>
      </c>
    </row>
    <row r="33" spans="1:10" ht="12" customHeight="1" x14ac:dyDescent="0.2">
      <c r="A33" s="2" t="str">
        <f>"Sep "&amp;RIGHT(A6,4)+1</f>
        <v>Sep 2025</v>
      </c>
      <c r="B33" s="11" t="s">
        <v>413</v>
      </c>
      <c r="C33" s="11" t="s">
        <v>413</v>
      </c>
      <c r="D33" s="11" t="s">
        <v>413</v>
      </c>
      <c r="E33" s="11" t="s">
        <v>413</v>
      </c>
      <c r="F33" s="11" t="s">
        <v>413</v>
      </c>
      <c r="G33" s="11" t="s">
        <v>413</v>
      </c>
      <c r="H33" s="11" t="s">
        <v>413</v>
      </c>
      <c r="I33" s="11" t="s">
        <v>413</v>
      </c>
      <c r="J33" s="11" t="s">
        <v>413</v>
      </c>
    </row>
    <row r="34" spans="1:10" ht="12" customHeight="1" x14ac:dyDescent="0.2">
      <c r="A34" s="12" t="s">
        <v>55</v>
      </c>
      <c r="B34" s="13">
        <v>21016618.435400002</v>
      </c>
      <c r="C34" s="13">
        <v>835507.92139999999</v>
      </c>
      <c r="D34" s="13">
        <v>8069555.8455999997</v>
      </c>
      <c r="E34" s="13">
        <v>29894271.170299999</v>
      </c>
      <c r="F34" s="13">
        <v>2803715564.5646</v>
      </c>
      <c r="G34" s="13">
        <v>110463335.153</v>
      </c>
      <c r="H34" s="13">
        <v>1074415098.0037</v>
      </c>
      <c r="I34" s="13">
        <v>9648461</v>
      </c>
      <c r="J34" s="13">
        <v>3998242458.7213001</v>
      </c>
    </row>
    <row r="35" spans="1:10" ht="12" customHeight="1" x14ac:dyDescent="0.2">
      <c r="A35" s="14" t="str">
        <f>"Total "&amp;MID(A20,7,LEN(A20)-13)&amp;" Months"</f>
        <v>Total 9 Months</v>
      </c>
      <c r="B35" s="15">
        <v>21016618.435400002</v>
      </c>
      <c r="C35" s="15">
        <v>835507.92139999999</v>
      </c>
      <c r="D35" s="15">
        <v>8069555.8455999997</v>
      </c>
      <c r="E35" s="15">
        <v>29894271.170299999</v>
      </c>
      <c r="F35" s="15">
        <v>2803715564.5646</v>
      </c>
      <c r="G35" s="15">
        <v>110463335.153</v>
      </c>
      <c r="H35" s="15">
        <v>1074415098.0037</v>
      </c>
      <c r="I35" s="15">
        <v>9648461</v>
      </c>
      <c r="J35" s="15">
        <v>3998242458.7213001</v>
      </c>
    </row>
    <row r="36" spans="1:10" ht="12" customHeight="1" x14ac:dyDescent="0.2">
      <c r="A36" s="83"/>
      <c r="B36" s="83"/>
      <c r="C36" s="83"/>
      <c r="D36" s="83"/>
      <c r="E36" s="83"/>
      <c r="F36" s="83"/>
      <c r="G36" s="83"/>
      <c r="H36" s="83"/>
      <c r="I36" s="83"/>
      <c r="J36" s="83"/>
    </row>
    <row r="37" spans="1:10" ht="73.5" customHeight="1" x14ac:dyDescent="0.2">
      <c r="A37" s="85" t="s">
        <v>420</v>
      </c>
      <c r="B37" s="85"/>
      <c r="C37" s="85"/>
      <c r="D37" s="85"/>
      <c r="E37" s="85"/>
      <c r="F37" s="85"/>
      <c r="G37" s="85"/>
      <c r="H37" s="85"/>
      <c r="I37" s="85"/>
      <c r="J37" s="85"/>
    </row>
  </sheetData>
  <mergeCells count="8">
    <mergeCell ref="B5:J5"/>
    <mergeCell ref="A36:J36"/>
    <mergeCell ref="A37:J37"/>
    <mergeCell ref="A3:A4"/>
    <mergeCell ref="A1:H1"/>
    <mergeCell ref="A2:H2"/>
    <mergeCell ref="B3:E3"/>
    <mergeCell ref="F3:J3"/>
  </mergeCells>
  <phoneticPr fontId="0" type="noConversion"/>
  <pageMargins left="0.75" right="0.5" top="0.75" bottom="0.5" header="0.5" footer="0.25"/>
  <pageSetup orientation="landscape"/>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43</vt:i4>
      </vt:variant>
      <vt:variant>
        <vt:lpstr>Named Ranges</vt:lpstr>
      </vt:variant>
      <vt:variant>
        <vt:i4>3</vt:i4>
      </vt:variant>
    </vt:vector>
  </HeadingPairs>
  <TitlesOfParts>
    <vt:vector size="46" baseType="lpstr">
      <vt:lpstr>KDALL</vt:lpstr>
      <vt:lpstr>ToC</vt:lpstr>
      <vt:lpstr>FNS-$</vt:lpstr>
      <vt:lpstr>SNAP-$</vt:lpstr>
      <vt:lpstr>SNAP-$a</vt:lpstr>
      <vt:lpstr>SNAP-$a-PEBT-Other</vt:lpstr>
      <vt:lpstr>NAP-$b</vt:lpstr>
      <vt:lpstr>Schools</vt:lpstr>
      <vt:lpstr>NSLP-P</vt:lpstr>
      <vt:lpstr>NSLP-M</vt:lpstr>
      <vt:lpstr>NSLP-$</vt:lpstr>
      <vt:lpstr>SBP-P</vt:lpstr>
      <vt:lpstr>SBP-M</vt:lpstr>
      <vt:lpstr>SBP-$</vt:lpstr>
      <vt:lpstr>CCCDCH-S</vt:lpstr>
      <vt:lpstr>CCC-C</vt:lpstr>
      <vt:lpstr>CCCDCH-M1</vt:lpstr>
      <vt:lpstr>CCCDCH-M2</vt:lpstr>
      <vt:lpstr>CCCDCH-M3</vt:lpstr>
      <vt:lpstr>CCCDCH-M4</vt:lpstr>
      <vt:lpstr>CCCDCH-M5</vt:lpstr>
      <vt:lpstr>CCCDCH-$</vt:lpstr>
      <vt:lpstr>ADC-M</vt:lpstr>
      <vt:lpstr>ADC-$</vt:lpstr>
      <vt:lpstr>CACFP-T</vt:lpstr>
      <vt:lpstr>SFSP-PM</vt:lpstr>
      <vt:lpstr>SFSP-$</vt:lpstr>
      <vt:lpstr>CN-$</vt:lpstr>
      <vt:lpstr>CNFNS-T$</vt:lpstr>
      <vt:lpstr>SMP-M</vt:lpstr>
      <vt:lpstr>SMP-T</vt:lpstr>
      <vt:lpstr>WIC</vt:lpstr>
      <vt:lpstr>CSFP</vt:lpstr>
      <vt:lpstr>FDPIR</vt:lpstr>
      <vt:lpstr>COM-E1</vt:lpstr>
      <vt:lpstr>COM-E2</vt:lpstr>
      <vt:lpstr>COM-ET</vt:lpstr>
      <vt:lpstr>COM-X1</vt:lpstr>
      <vt:lpstr>COM-X2</vt:lpstr>
      <vt:lpstr>COM-T</vt:lpstr>
      <vt:lpstr>USDA-$1</vt:lpstr>
      <vt:lpstr>USDA-$2</vt:lpstr>
      <vt:lpstr>USDA-$3</vt:lpstr>
      <vt:lpstr>'CNFNS-T$'!Print_Area</vt:lpstr>
      <vt:lpstr>'NAP-$b'!Print_Area</vt:lpstr>
      <vt:lpstr>'SNAP-$a-PEBT-Other'!Print_Area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Keydata Report</dc:title>
  <dc:creator>Mountjoy, Candy - FNS</dc:creator>
  <cp:keywords>Nutrition keydata, CN,FD, SNAP, WIC</cp:keywords>
  <cp:lastModifiedBy>Mountjoy, Candy - FNS</cp:lastModifiedBy>
  <cp:lastPrinted>2014-11-10T21:56:47Z</cp:lastPrinted>
  <dcterms:created xsi:type="dcterms:W3CDTF">2003-04-09T21:32:01Z</dcterms:created>
  <dcterms:modified xsi:type="dcterms:W3CDTF">2025-09-10T19:58:06Z</dcterms:modified>
  <cp:category>Keydata</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xcelWriter version">
    <vt:lpwstr/>
  </property>
</Properties>
</file>