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codeName="ThisWorkbook" defaultThemeVersion="124226"/>
  <mc:AlternateContent xmlns:mc="http://schemas.openxmlformats.org/markup-compatibility/2006">
    <mc:Choice Requires="x15">
      <x15ac:absPath xmlns:x15ac="http://schemas.microsoft.com/office/spreadsheetml/2010/11/ac" url="https://usdagcc-my.sharepoint.com/personal/elizabeth_triner_usda_gov/Documents/HomeDrive/0 BUD-PDB/KD ALL/FY2024/July 2024/"/>
    </mc:Choice>
  </mc:AlternateContent>
  <xr:revisionPtr revIDLastSave="8" documentId="13_ncr:1_{16476CF5-B70E-4D47-9276-387242479880}" xr6:coauthVersionLast="47" xr6:coauthVersionMax="47" xr10:uidLastSave="{4C530F8A-46C7-4F05-83D4-4F30D1FAD48E}"/>
  <bookViews>
    <workbookView xWindow="29370" yWindow="570" windowWidth="19260" windowHeight="14670" tabRatio="817" xr2:uid="{00000000-000D-0000-FFFF-FFFF00000000}"/>
  </bookViews>
  <sheets>
    <sheet name="KDALL" sheetId="1" r:id="rId1"/>
    <sheet name="ToC" sheetId="2" r:id="rId2"/>
    <sheet name="FNS-$" sheetId="45" r:id="rId3"/>
    <sheet name="SNAP-$" sheetId="46" r:id="rId4"/>
    <sheet name="SNAP-$a" sheetId="49" r:id="rId5"/>
    <sheet name="SNAP-$a-PEBT-Other" sheetId="51" r:id="rId6"/>
    <sheet name="NAP-$b" sheetId="50" r:id="rId7"/>
    <sheet name="Schools" sheetId="7" r:id="rId8"/>
    <sheet name="NSLP-P" sheetId="8" r:id="rId9"/>
    <sheet name="NSLP-M" sheetId="9" r:id="rId10"/>
    <sheet name="NSLP-$" sheetId="10" r:id="rId11"/>
    <sheet name="SBP-P" sheetId="12" r:id="rId12"/>
    <sheet name="SBP-M" sheetId="13" r:id="rId13"/>
    <sheet name="SBP-$" sheetId="14" r:id="rId14"/>
    <sheet name="CCCDCH-S" sheetId="15" r:id="rId15"/>
    <sheet name="CCC-C" sheetId="16" r:id="rId16"/>
    <sheet name="CCCDCH-M1" sheetId="17" r:id="rId17"/>
    <sheet name="CCCDCH-M2" sheetId="18" r:id="rId18"/>
    <sheet name="CCCDCH-M3" sheetId="19" r:id="rId19"/>
    <sheet name="CCCDCH-M4" sheetId="20" r:id="rId20"/>
    <sheet name="CCCDCH-M5" sheetId="21" r:id="rId21"/>
    <sheet name="CCCDCH-$" sheetId="22" r:id="rId22"/>
    <sheet name="ADC-M" sheetId="23" r:id="rId23"/>
    <sheet name="ADC-$" sheetId="24" r:id="rId24"/>
    <sheet name="CACFP-T" sheetId="25" r:id="rId25"/>
    <sheet name="SFSP-PM" sheetId="26" r:id="rId26"/>
    <sheet name="SFSP-$" sheetId="27" r:id="rId27"/>
    <sheet name="CN-$" sheetId="28" r:id="rId28"/>
    <sheet name="CNFNS-T$" sheetId="29" r:id="rId29"/>
    <sheet name="SMP-M" sheetId="30" r:id="rId30"/>
    <sheet name="SMP-T" sheetId="31" r:id="rId31"/>
    <sheet name="WIC" sheetId="32" r:id="rId32"/>
    <sheet name="CSFP" sheetId="33" r:id="rId33"/>
    <sheet name="FDPIR" sheetId="34" r:id="rId34"/>
    <sheet name="COM-E1" sheetId="36" r:id="rId35"/>
    <sheet name="COM-E2" sheetId="37" r:id="rId36"/>
    <sheet name="COM-ET" sheetId="38" r:id="rId37"/>
    <sheet name="COM-X1" sheetId="39" r:id="rId38"/>
    <sheet name="COM-X2" sheetId="40" r:id="rId39"/>
    <sheet name="COM-T" sheetId="41" r:id="rId40"/>
    <sheet name="USDA-$1" sheetId="42" r:id="rId41"/>
    <sheet name="USDA-$2" sheetId="43" r:id="rId42"/>
    <sheet name="USDA-$3" sheetId="44" r:id="rId43"/>
  </sheets>
  <definedNames>
    <definedName name="_xlnm.Print_Area" localSheetId="28">'CNFNS-T$'!$A$1:$I$37</definedName>
    <definedName name="_xlnm.Print_Area" localSheetId="6">'NAP-$b'!$A$1:$X$39</definedName>
    <definedName name="_xlnm.Print_Area" localSheetId="5">'SNAP-$a-PEBT-Other'!$A$1:$E$36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5" i="44" l="1"/>
  <c r="A33" i="44"/>
  <c r="A32" i="44"/>
  <c r="A31" i="44"/>
  <c r="A30" i="44"/>
  <c r="A29" i="44"/>
  <c r="A28" i="44"/>
  <c r="A27" i="44"/>
  <c r="A26" i="44"/>
  <c r="A25" i="44"/>
  <c r="A24" i="44"/>
  <c r="A23" i="44"/>
  <c r="A22" i="44"/>
  <c r="A21" i="44"/>
  <c r="A18" i="44"/>
  <c r="A17" i="44"/>
  <c r="A16" i="44"/>
  <c r="A15" i="44"/>
  <c r="A14" i="44"/>
  <c r="A13" i="44"/>
  <c r="A12" i="44"/>
  <c r="A11" i="44"/>
  <c r="A10" i="44"/>
  <c r="A9" i="44"/>
  <c r="A8" i="44"/>
  <c r="A7" i="44"/>
  <c r="B5" i="44"/>
  <c r="A35" i="43"/>
  <c r="A33" i="43"/>
  <c r="A32" i="43"/>
  <c r="A31" i="43"/>
  <c r="A30" i="43"/>
  <c r="A29" i="43"/>
  <c r="A28" i="43"/>
  <c r="A27" i="43"/>
  <c r="A26" i="43"/>
  <c r="A25" i="43"/>
  <c r="A24" i="43"/>
  <c r="A23" i="43"/>
  <c r="A22" i="43"/>
  <c r="A21" i="43"/>
  <c r="A18" i="43"/>
  <c r="A17" i="43"/>
  <c r="A16" i="43"/>
  <c r="A15" i="43"/>
  <c r="A14" i="43"/>
  <c r="A13" i="43"/>
  <c r="A12" i="43"/>
  <c r="A11" i="43"/>
  <c r="A10" i="43"/>
  <c r="A9" i="43"/>
  <c r="A8" i="43"/>
  <c r="A7" i="43"/>
  <c r="B5" i="43"/>
  <c r="A35" i="42"/>
  <c r="A33" i="42"/>
  <c r="A32" i="42"/>
  <c r="A31" i="42"/>
  <c r="A30" i="42"/>
  <c r="A29" i="42"/>
  <c r="A28" i="42"/>
  <c r="A27" i="42"/>
  <c r="A26" i="42"/>
  <c r="A25" i="42"/>
  <c r="A24" i="42"/>
  <c r="A23" i="42"/>
  <c r="A22" i="42"/>
  <c r="A21" i="42"/>
  <c r="A18" i="42"/>
  <c r="A17" i="42"/>
  <c r="A16" i="42"/>
  <c r="A15" i="42"/>
  <c r="A14" i="42"/>
  <c r="A13" i="42"/>
  <c r="A12" i="42"/>
  <c r="A11" i="42"/>
  <c r="A10" i="42"/>
  <c r="A9" i="42"/>
  <c r="A8" i="42"/>
  <c r="A7" i="42"/>
  <c r="B5" i="42"/>
  <c r="A36" i="41"/>
  <c r="A34" i="41"/>
  <c r="A33" i="41"/>
  <c r="A32" i="41"/>
  <c r="A31" i="41"/>
  <c r="A30" i="41"/>
  <c r="A29" i="41"/>
  <c r="A28" i="41"/>
  <c r="A27" i="41"/>
  <c r="A26" i="41"/>
  <c r="A25" i="41"/>
  <c r="A24" i="41"/>
  <c r="A23" i="41"/>
  <c r="A22" i="41"/>
  <c r="A19" i="41"/>
  <c r="A18" i="41"/>
  <c r="A17" i="41"/>
  <c r="A16" i="41"/>
  <c r="A15" i="41"/>
  <c r="A14" i="41"/>
  <c r="A13" i="41"/>
  <c r="A12" i="41"/>
  <c r="A11" i="41"/>
  <c r="A10" i="41"/>
  <c r="A9" i="41"/>
  <c r="A8" i="41"/>
  <c r="B6" i="41"/>
  <c r="A35" i="40"/>
  <c r="A33" i="40"/>
  <c r="A32" i="40"/>
  <c r="A31" i="40"/>
  <c r="A30" i="40"/>
  <c r="A29" i="40"/>
  <c r="A28" i="40"/>
  <c r="A27" i="40"/>
  <c r="A26" i="40"/>
  <c r="A25" i="40"/>
  <c r="A24" i="40"/>
  <c r="A23" i="40"/>
  <c r="A22" i="40"/>
  <c r="A21" i="40"/>
  <c r="A18" i="40"/>
  <c r="A17" i="40"/>
  <c r="A16" i="40"/>
  <c r="A15" i="40"/>
  <c r="A14" i="40"/>
  <c r="A13" i="40"/>
  <c r="A12" i="40"/>
  <c r="A11" i="40"/>
  <c r="A10" i="40"/>
  <c r="A9" i="40"/>
  <c r="A8" i="40"/>
  <c r="A7" i="40"/>
  <c r="B5" i="40"/>
  <c r="A35" i="39"/>
  <c r="A33" i="39"/>
  <c r="A32" i="39"/>
  <c r="A31" i="39"/>
  <c r="A30" i="39"/>
  <c r="A29" i="39"/>
  <c r="A28" i="39"/>
  <c r="A27" i="39"/>
  <c r="A26" i="39"/>
  <c r="A25" i="39"/>
  <c r="A24" i="39"/>
  <c r="A23" i="39"/>
  <c r="A22" i="39"/>
  <c r="A21" i="39"/>
  <c r="A18" i="39"/>
  <c r="A17" i="39"/>
  <c r="A16" i="39"/>
  <c r="A15" i="39"/>
  <c r="A14" i="39"/>
  <c r="A13" i="39"/>
  <c r="A12" i="39"/>
  <c r="A11" i="39"/>
  <c r="A10" i="39"/>
  <c r="A9" i="39"/>
  <c r="A8" i="39"/>
  <c r="A7" i="39"/>
  <c r="B5" i="39"/>
  <c r="A35" i="38"/>
  <c r="A33" i="38"/>
  <c r="A32" i="38"/>
  <c r="A31" i="38"/>
  <c r="A30" i="38"/>
  <c r="A29" i="38"/>
  <c r="A28" i="38"/>
  <c r="A27" i="38"/>
  <c r="A26" i="38"/>
  <c r="A25" i="38"/>
  <c r="A24" i="38"/>
  <c r="A23" i="38"/>
  <c r="A22" i="38"/>
  <c r="A21" i="38"/>
  <c r="A18" i="38"/>
  <c r="A17" i="38"/>
  <c r="A16" i="38"/>
  <c r="A15" i="38"/>
  <c r="A14" i="38"/>
  <c r="A13" i="38"/>
  <c r="A12" i="38"/>
  <c r="A11" i="38"/>
  <c r="A10" i="38"/>
  <c r="A9" i="38"/>
  <c r="A8" i="38"/>
  <c r="A7" i="38"/>
  <c r="B5" i="38"/>
  <c r="H35" i="37"/>
  <c r="A35" i="37"/>
  <c r="H34" i="37"/>
  <c r="H33" i="37"/>
  <c r="A33" i="37"/>
  <c r="H32" i="37"/>
  <c r="A32" i="37"/>
  <c r="H31" i="37"/>
  <c r="A31" i="37"/>
  <c r="H30" i="37"/>
  <c r="A30" i="37"/>
  <c r="H29" i="37"/>
  <c r="A29" i="37"/>
  <c r="H28" i="37"/>
  <c r="A28" i="37"/>
  <c r="H27" i="37"/>
  <c r="A27" i="37"/>
  <c r="H26" i="37"/>
  <c r="A26" i="37"/>
  <c r="H25" i="37"/>
  <c r="A25" i="37"/>
  <c r="H24" i="37"/>
  <c r="A24" i="37"/>
  <c r="H23" i="37"/>
  <c r="A23" i="37"/>
  <c r="H22" i="37"/>
  <c r="A22" i="37"/>
  <c r="A21" i="37"/>
  <c r="H20" i="37"/>
  <c r="H19" i="37"/>
  <c r="H18" i="37"/>
  <c r="A18" i="37"/>
  <c r="H17" i="37"/>
  <c r="A17" i="37"/>
  <c r="H16" i="37"/>
  <c r="A16" i="37"/>
  <c r="H15" i="37"/>
  <c r="A15" i="37"/>
  <c r="H14" i="37"/>
  <c r="A14" i="37"/>
  <c r="H13" i="37"/>
  <c r="A13" i="37"/>
  <c r="H12" i="37"/>
  <c r="A12" i="37"/>
  <c r="H11" i="37"/>
  <c r="A11" i="37"/>
  <c r="H10" i="37"/>
  <c r="A10" i="37"/>
  <c r="H9" i="37"/>
  <c r="A9" i="37"/>
  <c r="H8" i="37"/>
  <c r="A8" i="37"/>
  <c r="H7" i="37"/>
  <c r="A7" i="37"/>
  <c r="B5" i="37"/>
  <c r="A35" i="36"/>
  <c r="A33" i="36"/>
  <c r="A32" i="36"/>
  <c r="A31" i="36"/>
  <c r="A30" i="36"/>
  <c r="A29" i="36"/>
  <c r="A28" i="36"/>
  <c r="A27" i="36"/>
  <c r="A26" i="36"/>
  <c r="A25" i="36"/>
  <c r="A24" i="36"/>
  <c r="A23" i="36"/>
  <c r="A22" i="36"/>
  <c r="A21" i="36"/>
  <c r="A18" i="36"/>
  <c r="A17" i="36"/>
  <c r="A16" i="36"/>
  <c r="A15" i="36"/>
  <c r="A14" i="36"/>
  <c r="A13" i="36"/>
  <c r="A12" i="36"/>
  <c r="A11" i="36"/>
  <c r="A10" i="36"/>
  <c r="A9" i="36"/>
  <c r="A8" i="36"/>
  <c r="A7" i="36"/>
  <c r="B5" i="36"/>
  <c r="A35" i="34"/>
  <c r="A33" i="34"/>
  <c r="A32" i="34"/>
  <c r="A31" i="34"/>
  <c r="A30" i="34"/>
  <c r="A29" i="34"/>
  <c r="A28" i="34"/>
  <c r="A27" i="34"/>
  <c r="A26" i="34"/>
  <c r="A25" i="34"/>
  <c r="A24" i="34"/>
  <c r="A23" i="34"/>
  <c r="A22" i="34"/>
  <c r="A21" i="34"/>
  <c r="A18" i="34"/>
  <c r="A17" i="34"/>
  <c r="A16" i="34"/>
  <c r="A15" i="34"/>
  <c r="A14" i="34"/>
  <c r="A13" i="34"/>
  <c r="A12" i="34"/>
  <c r="A11" i="34"/>
  <c r="A10" i="34"/>
  <c r="A9" i="34"/>
  <c r="A8" i="34"/>
  <c r="A7" i="34"/>
  <c r="B5" i="34"/>
  <c r="A35" i="33"/>
  <c r="A33" i="33"/>
  <c r="A32" i="33"/>
  <c r="A31" i="33"/>
  <c r="A30" i="33"/>
  <c r="A29" i="33"/>
  <c r="A28" i="33"/>
  <c r="A27" i="33"/>
  <c r="A26" i="33"/>
  <c r="A25" i="33"/>
  <c r="A24" i="33"/>
  <c r="A23" i="33"/>
  <c r="A22" i="33"/>
  <c r="A21" i="33"/>
  <c r="A18" i="33"/>
  <c r="A17" i="33"/>
  <c r="A16" i="33"/>
  <c r="A15" i="33"/>
  <c r="A14" i="33"/>
  <c r="A13" i="33"/>
  <c r="A12" i="33"/>
  <c r="A11" i="33"/>
  <c r="A10" i="33"/>
  <c r="A9" i="33"/>
  <c r="A8" i="33"/>
  <c r="A7" i="33"/>
  <c r="B5" i="33"/>
  <c r="A35" i="32"/>
  <c r="A33" i="32"/>
  <c r="A32" i="32"/>
  <c r="A31" i="32"/>
  <c r="A30" i="32"/>
  <c r="A29" i="32"/>
  <c r="A28" i="32"/>
  <c r="A27" i="32"/>
  <c r="A26" i="32"/>
  <c r="A25" i="32"/>
  <c r="A24" i="32"/>
  <c r="A23" i="32"/>
  <c r="A22" i="32"/>
  <c r="A21" i="32"/>
  <c r="A18" i="32"/>
  <c r="A17" i="32"/>
  <c r="A16" i="32"/>
  <c r="A15" i="32"/>
  <c r="A14" i="32"/>
  <c r="A13" i="32"/>
  <c r="A12" i="32"/>
  <c r="A11" i="32"/>
  <c r="A10" i="32"/>
  <c r="A9" i="32"/>
  <c r="A8" i="32"/>
  <c r="A7" i="32"/>
  <c r="B5" i="32"/>
  <c r="A35" i="31"/>
  <c r="A33" i="31"/>
  <c r="A32" i="31"/>
  <c r="A31" i="31"/>
  <c r="A30" i="31"/>
  <c r="A29" i="31"/>
  <c r="A28" i="31"/>
  <c r="A27" i="31"/>
  <c r="A26" i="31"/>
  <c r="A25" i="31"/>
  <c r="A24" i="31"/>
  <c r="A23" i="31"/>
  <c r="A22" i="31"/>
  <c r="A21" i="31"/>
  <c r="A18" i="31"/>
  <c r="A17" i="31"/>
  <c r="A16" i="31"/>
  <c r="A15" i="31"/>
  <c r="A14" i="31"/>
  <c r="A13" i="31"/>
  <c r="A12" i="31"/>
  <c r="A11" i="31"/>
  <c r="A10" i="31"/>
  <c r="A9" i="31"/>
  <c r="A8" i="31"/>
  <c r="A7" i="31"/>
  <c r="B5" i="31"/>
  <c r="A35" i="30"/>
  <c r="A33" i="30"/>
  <c r="A32" i="30"/>
  <c r="A31" i="30"/>
  <c r="A30" i="30"/>
  <c r="A29" i="30"/>
  <c r="A28" i="30"/>
  <c r="A27" i="30"/>
  <c r="A26" i="30"/>
  <c r="A25" i="30"/>
  <c r="A24" i="30"/>
  <c r="A23" i="30"/>
  <c r="A22" i="30"/>
  <c r="A21" i="30"/>
  <c r="A18" i="30"/>
  <c r="A17" i="30"/>
  <c r="A16" i="30"/>
  <c r="A15" i="30"/>
  <c r="A14" i="30"/>
  <c r="A13" i="30"/>
  <c r="A12" i="30"/>
  <c r="A11" i="30"/>
  <c r="A10" i="30"/>
  <c r="A9" i="30"/>
  <c r="A8" i="30"/>
  <c r="A7" i="30"/>
  <c r="B5" i="30"/>
  <c r="A35" i="29"/>
  <c r="A33" i="29"/>
  <c r="A32" i="29"/>
  <c r="A31" i="29"/>
  <c r="A30" i="29"/>
  <c r="A29" i="29"/>
  <c r="A28" i="29"/>
  <c r="A27" i="29"/>
  <c r="A26" i="29"/>
  <c r="A25" i="29"/>
  <c r="A24" i="29"/>
  <c r="A23" i="29"/>
  <c r="A22" i="29"/>
  <c r="A21" i="29"/>
  <c r="A18" i="29"/>
  <c r="A17" i="29"/>
  <c r="A16" i="29"/>
  <c r="A15" i="29"/>
  <c r="A14" i="29"/>
  <c r="A13" i="29"/>
  <c r="A12" i="29"/>
  <c r="A11" i="29"/>
  <c r="A10" i="29"/>
  <c r="A9" i="29"/>
  <c r="A8" i="29"/>
  <c r="A7" i="29"/>
  <c r="B5" i="29"/>
  <c r="A35" i="28"/>
  <c r="A33" i="28"/>
  <c r="A32" i="28"/>
  <c r="A31" i="28"/>
  <c r="A30" i="28"/>
  <c r="A29" i="28"/>
  <c r="A28" i="28"/>
  <c r="A27" i="28"/>
  <c r="A26" i="28"/>
  <c r="A25" i="28"/>
  <c r="A24" i="28"/>
  <c r="A23" i="28"/>
  <c r="A22" i="28"/>
  <c r="A21" i="28"/>
  <c r="A18" i="28"/>
  <c r="A17" i="28"/>
  <c r="A16" i="28"/>
  <c r="A15" i="28"/>
  <c r="A14" i="28"/>
  <c r="A13" i="28"/>
  <c r="A12" i="28"/>
  <c r="A11" i="28"/>
  <c r="A10" i="28"/>
  <c r="A9" i="28"/>
  <c r="A8" i="28"/>
  <c r="A7" i="28"/>
  <c r="B5" i="28"/>
  <c r="A35" i="27"/>
  <c r="A33" i="27"/>
  <c r="A32" i="27"/>
  <c r="A31" i="27"/>
  <c r="A30" i="27"/>
  <c r="A29" i="27"/>
  <c r="A28" i="27"/>
  <c r="A27" i="27"/>
  <c r="A26" i="27"/>
  <c r="A25" i="27"/>
  <c r="A24" i="27"/>
  <c r="A23" i="27"/>
  <c r="A22" i="27"/>
  <c r="A21" i="27"/>
  <c r="A18" i="27"/>
  <c r="A17" i="27"/>
  <c r="A16" i="27"/>
  <c r="A15" i="27"/>
  <c r="A14" i="27"/>
  <c r="A13" i="27"/>
  <c r="A12" i="27"/>
  <c r="A11" i="27"/>
  <c r="A10" i="27"/>
  <c r="A9" i="27"/>
  <c r="A8" i="27"/>
  <c r="A7" i="27"/>
  <c r="B5" i="27"/>
  <c r="A35" i="26"/>
  <c r="A33" i="26"/>
  <c r="A32" i="26"/>
  <c r="A31" i="26"/>
  <c r="A30" i="26"/>
  <c r="A29" i="26"/>
  <c r="A28" i="26"/>
  <c r="A27" i="26"/>
  <c r="A26" i="26"/>
  <c r="A25" i="26"/>
  <c r="A24" i="26"/>
  <c r="A23" i="26"/>
  <c r="A22" i="26"/>
  <c r="A21" i="26"/>
  <c r="A18" i="26"/>
  <c r="A17" i="26"/>
  <c r="A16" i="26"/>
  <c r="A15" i="26"/>
  <c r="A14" i="26"/>
  <c r="A13" i="26"/>
  <c r="A12" i="26"/>
  <c r="A11" i="26"/>
  <c r="A10" i="26"/>
  <c r="A9" i="26"/>
  <c r="A8" i="26"/>
  <c r="A7" i="26"/>
  <c r="B5" i="26"/>
  <c r="A35" i="25"/>
  <c r="A33" i="25"/>
  <c r="A32" i="25"/>
  <c r="A31" i="25"/>
  <c r="A30" i="25"/>
  <c r="A29" i="25"/>
  <c r="A28" i="25"/>
  <c r="A27" i="25"/>
  <c r="A26" i="25"/>
  <c r="A25" i="25"/>
  <c r="A24" i="25"/>
  <c r="A23" i="25"/>
  <c r="A22" i="25"/>
  <c r="A21" i="25"/>
  <c r="A18" i="25"/>
  <c r="A17" i="25"/>
  <c r="A16" i="25"/>
  <c r="A15" i="25"/>
  <c r="A14" i="25"/>
  <c r="A13" i="25"/>
  <c r="A12" i="25"/>
  <c r="A11" i="25"/>
  <c r="A10" i="25"/>
  <c r="A9" i="25"/>
  <c r="A8" i="25"/>
  <c r="A7" i="25"/>
  <c r="B5" i="25"/>
  <c r="H35" i="24"/>
  <c r="A35" i="24"/>
  <c r="H34" i="24"/>
  <c r="H33" i="24"/>
  <c r="A33" i="24"/>
  <c r="H32" i="24"/>
  <c r="A32" i="24"/>
  <c r="H31" i="24"/>
  <c r="A31" i="24"/>
  <c r="H30" i="24"/>
  <c r="A30" i="24"/>
  <c r="H29" i="24"/>
  <c r="A29" i="24"/>
  <c r="H28" i="24"/>
  <c r="A28" i="24"/>
  <c r="H27" i="24"/>
  <c r="A27" i="24"/>
  <c r="H26" i="24"/>
  <c r="A26" i="24"/>
  <c r="H25" i="24"/>
  <c r="A25" i="24"/>
  <c r="H24" i="24"/>
  <c r="A24" i="24"/>
  <c r="H23" i="24"/>
  <c r="A23" i="24"/>
  <c r="H22" i="24"/>
  <c r="A22" i="24"/>
  <c r="A21" i="24"/>
  <c r="H20" i="24"/>
  <c r="H19" i="24"/>
  <c r="H18" i="24"/>
  <c r="A18" i="24"/>
  <c r="H17" i="24"/>
  <c r="A17" i="24"/>
  <c r="H16" i="24"/>
  <c r="A16" i="24"/>
  <c r="H15" i="24"/>
  <c r="A15" i="24"/>
  <c r="H14" i="24"/>
  <c r="A14" i="24"/>
  <c r="H13" i="24"/>
  <c r="A13" i="24"/>
  <c r="H12" i="24"/>
  <c r="A12" i="24"/>
  <c r="H11" i="24"/>
  <c r="A11" i="24"/>
  <c r="H10" i="24"/>
  <c r="A10" i="24"/>
  <c r="H9" i="24"/>
  <c r="A9" i="24"/>
  <c r="H8" i="24"/>
  <c r="A8" i="24"/>
  <c r="H7" i="24"/>
  <c r="A7" i="24"/>
  <c r="F5" i="24"/>
  <c r="B5" i="24"/>
  <c r="J35" i="23"/>
  <c r="A35" i="23"/>
  <c r="J34" i="23"/>
  <c r="J33" i="23"/>
  <c r="A33" i="23"/>
  <c r="J32" i="23"/>
  <c r="A32" i="23"/>
  <c r="J31" i="23"/>
  <c r="A31" i="23"/>
  <c r="J30" i="23"/>
  <c r="A30" i="23"/>
  <c r="J29" i="23"/>
  <c r="A29" i="23"/>
  <c r="J28" i="23"/>
  <c r="A28" i="23"/>
  <c r="J27" i="23"/>
  <c r="A27" i="23"/>
  <c r="J26" i="23"/>
  <c r="A26" i="23"/>
  <c r="J25" i="23"/>
  <c r="A25" i="23"/>
  <c r="J24" i="23"/>
  <c r="A24" i="23"/>
  <c r="J23" i="23"/>
  <c r="A23" i="23"/>
  <c r="J22" i="23"/>
  <c r="A22" i="23"/>
  <c r="A21" i="23"/>
  <c r="J20" i="23"/>
  <c r="J19" i="23"/>
  <c r="J18" i="23"/>
  <c r="A18" i="23"/>
  <c r="J17" i="23"/>
  <c r="A17" i="23"/>
  <c r="J16" i="23"/>
  <c r="A16" i="23"/>
  <c r="J15" i="23"/>
  <c r="A15" i="23"/>
  <c r="J14" i="23"/>
  <c r="A14" i="23"/>
  <c r="J13" i="23"/>
  <c r="A13" i="23"/>
  <c r="J12" i="23"/>
  <c r="A12" i="23"/>
  <c r="J11" i="23"/>
  <c r="A11" i="23"/>
  <c r="J10" i="23"/>
  <c r="A10" i="23"/>
  <c r="J9" i="23"/>
  <c r="A9" i="23"/>
  <c r="J8" i="23"/>
  <c r="A8" i="23"/>
  <c r="J7" i="23"/>
  <c r="A7" i="23"/>
  <c r="B5" i="23"/>
  <c r="A35" i="22"/>
  <c r="A33" i="22"/>
  <c r="A32" i="22"/>
  <c r="A31" i="22"/>
  <c r="A30" i="22"/>
  <c r="A29" i="22"/>
  <c r="A28" i="22"/>
  <c r="A27" i="22"/>
  <c r="A26" i="22"/>
  <c r="A25" i="22"/>
  <c r="A24" i="22"/>
  <c r="A23" i="22"/>
  <c r="A22" i="22"/>
  <c r="A21" i="22"/>
  <c r="A18" i="22"/>
  <c r="A17" i="22"/>
  <c r="A16" i="22"/>
  <c r="A15" i="22"/>
  <c r="A14" i="22"/>
  <c r="A13" i="22"/>
  <c r="A12" i="22"/>
  <c r="A11" i="22"/>
  <c r="A10" i="22"/>
  <c r="A9" i="22"/>
  <c r="A8" i="22"/>
  <c r="A7" i="22"/>
  <c r="B5" i="22"/>
  <c r="A35" i="21"/>
  <c r="A33" i="21"/>
  <c r="A32" i="21"/>
  <c r="A31" i="21"/>
  <c r="A30" i="21"/>
  <c r="A29" i="21"/>
  <c r="A28" i="21"/>
  <c r="A27" i="21"/>
  <c r="A26" i="21"/>
  <c r="A25" i="21"/>
  <c r="A24" i="21"/>
  <c r="A23" i="21"/>
  <c r="A22" i="21"/>
  <c r="A21" i="21"/>
  <c r="A18" i="21"/>
  <c r="A17" i="21"/>
  <c r="A16" i="21"/>
  <c r="A15" i="21"/>
  <c r="A14" i="21"/>
  <c r="A13" i="21"/>
  <c r="A12" i="21"/>
  <c r="A11" i="21"/>
  <c r="A10" i="21"/>
  <c r="A9" i="21"/>
  <c r="A8" i="21"/>
  <c r="A7" i="21"/>
  <c r="G5" i="21"/>
  <c r="B5" i="21"/>
  <c r="A35" i="20"/>
  <c r="A33" i="20"/>
  <c r="A32" i="20"/>
  <c r="A31" i="20"/>
  <c r="A30" i="20"/>
  <c r="A29" i="20"/>
  <c r="A28" i="20"/>
  <c r="A27" i="20"/>
  <c r="A26" i="20"/>
  <c r="A25" i="20"/>
  <c r="A24" i="20"/>
  <c r="A23" i="20"/>
  <c r="A22" i="20"/>
  <c r="A21" i="20"/>
  <c r="A18" i="20"/>
  <c r="A17" i="20"/>
  <c r="A16" i="20"/>
  <c r="A15" i="20"/>
  <c r="A14" i="20"/>
  <c r="A13" i="20"/>
  <c r="A12" i="20"/>
  <c r="A11" i="20"/>
  <c r="A10" i="20"/>
  <c r="A9" i="20"/>
  <c r="A8" i="20"/>
  <c r="A7" i="20"/>
  <c r="B5" i="20"/>
  <c r="A35" i="19"/>
  <c r="A33" i="19"/>
  <c r="A32" i="19"/>
  <c r="A31" i="19"/>
  <c r="A30" i="19"/>
  <c r="A29" i="19"/>
  <c r="A28" i="19"/>
  <c r="A27" i="19"/>
  <c r="A26" i="19"/>
  <c r="A25" i="19"/>
  <c r="A24" i="19"/>
  <c r="A23" i="19"/>
  <c r="A22" i="19"/>
  <c r="A21" i="19"/>
  <c r="A18" i="19"/>
  <c r="A17" i="19"/>
  <c r="A16" i="19"/>
  <c r="A15" i="19"/>
  <c r="A14" i="19"/>
  <c r="A13" i="19"/>
  <c r="A12" i="19"/>
  <c r="A11" i="19"/>
  <c r="A10" i="19"/>
  <c r="A9" i="19"/>
  <c r="A8" i="19"/>
  <c r="A7" i="19"/>
  <c r="B5" i="19"/>
  <c r="A35" i="18"/>
  <c r="A33" i="18"/>
  <c r="A32" i="18"/>
  <c r="A31" i="18"/>
  <c r="A30" i="18"/>
  <c r="A29" i="18"/>
  <c r="A28" i="18"/>
  <c r="A27" i="18"/>
  <c r="A26" i="18"/>
  <c r="A25" i="18"/>
  <c r="A24" i="18"/>
  <c r="A23" i="18"/>
  <c r="A22" i="18"/>
  <c r="A21" i="18"/>
  <c r="A18" i="18"/>
  <c r="A17" i="18"/>
  <c r="A16" i="18"/>
  <c r="A15" i="18"/>
  <c r="A14" i="18"/>
  <c r="A13" i="18"/>
  <c r="A12" i="18"/>
  <c r="A11" i="18"/>
  <c r="A10" i="18"/>
  <c r="A9" i="18"/>
  <c r="A8" i="18"/>
  <c r="A7" i="18"/>
  <c r="B5" i="18"/>
  <c r="A35" i="17"/>
  <c r="A33" i="17"/>
  <c r="A32" i="17"/>
  <c r="A31" i="17"/>
  <c r="A30" i="17"/>
  <c r="A29" i="17"/>
  <c r="A28" i="17"/>
  <c r="A27" i="17"/>
  <c r="A26" i="17"/>
  <c r="A25" i="17"/>
  <c r="A24" i="17"/>
  <c r="A23" i="17"/>
  <c r="A22" i="17"/>
  <c r="A21" i="17"/>
  <c r="A18" i="17"/>
  <c r="A17" i="17"/>
  <c r="A16" i="17"/>
  <c r="A15" i="17"/>
  <c r="A14" i="17"/>
  <c r="A13" i="17"/>
  <c r="A12" i="17"/>
  <c r="A11" i="17"/>
  <c r="A10" i="17"/>
  <c r="A9" i="17"/>
  <c r="A8" i="17"/>
  <c r="A7" i="17"/>
  <c r="B5" i="17"/>
  <c r="A35" i="16"/>
  <c r="A33" i="16"/>
  <c r="A32" i="16"/>
  <c r="A31" i="16"/>
  <c r="A30" i="16"/>
  <c r="A29" i="16"/>
  <c r="A28" i="16"/>
  <c r="A27" i="16"/>
  <c r="A26" i="16"/>
  <c r="A25" i="16"/>
  <c r="A24" i="16"/>
  <c r="A23" i="16"/>
  <c r="A22" i="16"/>
  <c r="A21" i="16"/>
  <c r="A18" i="16"/>
  <c r="A17" i="16"/>
  <c r="A16" i="16"/>
  <c r="A15" i="16"/>
  <c r="A14" i="16"/>
  <c r="A13" i="16"/>
  <c r="A12" i="16"/>
  <c r="A11" i="16"/>
  <c r="A10" i="16"/>
  <c r="A9" i="16"/>
  <c r="A8" i="16"/>
  <c r="A7" i="16"/>
  <c r="B5" i="16"/>
  <c r="A35" i="15"/>
  <c r="A33" i="15"/>
  <c r="A32" i="15"/>
  <c r="A31" i="15"/>
  <c r="A30" i="15"/>
  <c r="A29" i="15"/>
  <c r="A28" i="15"/>
  <c r="A27" i="15"/>
  <c r="A26" i="15"/>
  <c r="A25" i="15"/>
  <c r="A24" i="15"/>
  <c r="A23" i="15"/>
  <c r="A22" i="15"/>
  <c r="A21" i="15"/>
  <c r="A18" i="15"/>
  <c r="A17" i="15"/>
  <c r="A16" i="15"/>
  <c r="A15" i="15"/>
  <c r="A14" i="15"/>
  <c r="A13" i="15"/>
  <c r="A12" i="15"/>
  <c r="A11" i="15"/>
  <c r="A10" i="15"/>
  <c r="A9" i="15"/>
  <c r="A8" i="15"/>
  <c r="A7" i="15"/>
  <c r="B5" i="15"/>
  <c r="A35" i="14"/>
  <c r="A33" i="14"/>
  <c r="A32" i="14"/>
  <c r="A31" i="14"/>
  <c r="A30" i="14"/>
  <c r="A29" i="14"/>
  <c r="A28" i="14"/>
  <c r="A27" i="14"/>
  <c r="A26" i="14"/>
  <c r="A25" i="14"/>
  <c r="A24" i="14"/>
  <c r="A23" i="14"/>
  <c r="A22" i="14"/>
  <c r="A21" i="14"/>
  <c r="A18" i="14"/>
  <c r="A17" i="14"/>
  <c r="A16" i="14"/>
  <c r="A15" i="14"/>
  <c r="A14" i="14"/>
  <c r="A13" i="14"/>
  <c r="A12" i="14"/>
  <c r="A11" i="14"/>
  <c r="A10" i="14"/>
  <c r="A9" i="14"/>
  <c r="A8" i="14"/>
  <c r="A7" i="14"/>
  <c r="B5" i="14"/>
  <c r="A35" i="13"/>
  <c r="A33" i="13"/>
  <c r="A32" i="13"/>
  <c r="A31" i="13"/>
  <c r="A30" i="13"/>
  <c r="A29" i="13"/>
  <c r="A28" i="13"/>
  <c r="A27" i="13"/>
  <c r="A26" i="13"/>
  <c r="A25" i="13"/>
  <c r="A24" i="13"/>
  <c r="A23" i="13"/>
  <c r="A22" i="13"/>
  <c r="A21" i="13"/>
  <c r="A18" i="13"/>
  <c r="A17" i="13"/>
  <c r="A16" i="13"/>
  <c r="A15" i="13"/>
  <c r="A14" i="13"/>
  <c r="A13" i="13"/>
  <c r="A12" i="13"/>
  <c r="A11" i="13"/>
  <c r="A10" i="13"/>
  <c r="A9" i="13"/>
  <c r="A8" i="13"/>
  <c r="A7" i="13"/>
  <c r="B5" i="13"/>
  <c r="A35" i="12"/>
  <c r="A33" i="12"/>
  <c r="A32" i="12"/>
  <c r="A31" i="12"/>
  <c r="A30" i="12"/>
  <c r="A29" i="12"/>
  <c r="A28" i="12"/>
  <c r="A27" i="12"/>
  <c r="A26" i="12"/>
  <c r="A25" i="12"/>
  <c r="A24" i="12"/>
  <c r="A23" i="12"/>
  <c r="A22" i="12"/>
  <c r="A21" i="12"/>
  <c r="A18" i="12"/>
  <c r="A17" i="12"/>
  <c r="A16" i="12"/>
  <c r="A15" i="12"/>
  <c r="A14" i="12"/>
  <c r="A13" i="12"/>
  <c r="A12" i="12"/>
  <c r="A11" i="12"/>
  <c r="A10" i="12"/>
  <c r="A9" i="12"/>
  <c r="A8" i="12"/>
  <c r="A7" i="12"/>
  <c r="B5" i="12"/>
  <c r="A35" i="10"/>
  <c r="A33" i="10"/>
  <c r="A32" i="10"/>
  <c r="A31" i="10"/>
  <c r="A30" i="10"/>
  <c r="A29" i="10"/>
  <c r="A28" i="10"/>
  <c r="A27" i="10"/>
  <c r="A26" i="10"/>
  <c r="A25" i="10"/>
  <c r="A24" i="10"/>
  <c r="A23" i="10"/>
  <c r="A22" i="10"/>
  <c r="A21" i="10"/>
  <c r="A18" i="10"/>
  <c r="A17" i="10"/>
  <c r="A16" i="10"/>
  <c r="A15" i="10"/>
  <c r="A14" i="10"/>
  <c r="A13" i="10"/>
  <c r="A12" i="10"/>
  <c r="A11" i="10"/>
  <c r="A10" i="10"/>
  <c r="A9" i="10"/>
  <c r="A8" i="10"/>
  <c r="A7" i="10"/>
  <c r="B5" i="10"/>
  <c r="A35" i="9"/>
  <c r="A33" i="9"/>
  <c r="A32" i="9"/>
  <c r="A31" i="9"/>
  <c r="A30" i="9"/>
  <c r="A29" i="9"/>
  <c r="A28" i="9"/>
  <c r="A27" i="9"/>
  <c r="A26" i="9"/>
  <c r="A25" i="9"/>
  <c r="A24" i="9"/>
  <c r="A23" i="9"/>
  <c r="A22" i="9"/>
  <c r="A21" i="9"/>
  <c r="A18" i="9"/>
  <c r="A17" i="9"/>
  <c r="A16" i="9"/>
  <c r="A15" i="9"/>
  <c r="A14" i="9"/>
  <c r="A13" i="9"/>
  <c r="A12" i="9"/>
  <c r="A11" i="9"/>
  <c r="A10" i="9"/>
  <c r="A9" i="9"/>
  <c r="A8" i="9"/>
  <c r="A7" i="9"/>
  <c r="B5" i="9"/>
  <c r="A35" i="8"/>
  <c r="A33" i="8"/>
  <c r="A32" i="8"/>
  <c r="A31" i="8"/>
  <c r="A30" i="8"/>
  <c r="A29" i="8"/>
  <c r="A28" i="8"/>
  <c r="A27" i="8"/>
  <c r="A26" i="8"/>
  <c r="A25" i="8"/>
  <c r="A24" i="8"/>
  <c r="A23" i="8"/>
  <c r="A22" i="8"/>
  <c r="A21" i="8"/>
  <c r="A18" i="8"/>
  <c r="A17" i="8"/>
  <c r="A16" i="8"/>
  <c r="A15" i="8"/>
  <c r="A14" i="8"/>
  <c r="A13" i="8"/>
  <c r="A12" i="8"/>
  <c r="A11" i="8"/>
  <c r="A10" i="8"/>
  <c r="A9" i="8"/>
  <c r="A8" i="8"/>
  <c r="A7" i="8"/>
  <c r="B5" i="8"/>
  <c r="G27" i="7"/>
  <c r="G26" i="7"/>
  <c r="G25" i="7"/>
  <c r="G24" i="7"/>
  <c r="G23" i="7"/>
  <c r="G22" i="7"/>
  <c r="G21" i="7"/>
  <c r="G20" i="7"/>
  <c r="G19" i="7"/>
  <c r="G18" i="7"/>
  <c r="A17" i="7"/>
  <c r="G16" i="7"/>
  <c r="G15" i="7"/>
  <c r="G14" i="7"/>
  <c r="G13" i="7"/>
  <c r="G12" i="7"/>
  <c r="G11" i="7"/>
  <c r="G10" i="7"/>
  <c r="G9" i="7"/>
  <c r="G8" i="7"/>
  <c r="G7" i="7"/>
  <c r="G5" i="7"/>
  <c r="D5" i="7"/>
  <c r="A35" i="50"/>
  <c r="A33" i="50"/>
  <c r="A32" i="50"/>
  <c r="A31" i="50"/>
  <c r="A30" i="50"/>
  <c r="A29" i="50"/>
  <c r="A28" i="50"/>
  <c r="A27" i="50"/>
  <c r="A26" i="50"/>
  <c r="A25" i="50"/>
  <c r="A24" i="50"/>
  <c r="A23" i="50"/>
  <c r="A22" i="50"/>
  <c r="A21" i="50"/>
  <c r="A18" i="50"/>
  <c r="A17" i="50"/>
  <c r="A16" i="50"/>
  <c r="A15" i="50"/>
  <c r="A14" i="50"/>
  <c r="A13" i="50"/>
  <c r="A12" i="50"/>
  <c r="A11" i="50"/>
  <c r="A10" i="50"/>
  <c r="A9" i="50"/>
  <c r="A8" i="50"/>
  <c r="A7" i="50"/>
  <c r="A35" i="51"/>
  <c r="A33" i="51"/>
  <c r="A32" i="51"/>
  <c r="A31" i="51"/>
  <c r="A30" i="51"/>
  <c r="A29" i="51"/>
  <c r="A28" i="51"/>
  <c r="A27" i="51"/>
  <c r="A26" i="51"/>
  <c r="A25" i="51"/>
  <c r="A24" i="51"/>
  <c r="A23" i="51"/>
  <c r="A22" i="51"/>
  <c r="A21" i="51"/>
  <c r="A18" i="51"/>
  <c r="A17" i="51"/>
  <c r="A16" i="51"/>
  <c r="A15" i="51"/>
  <c r="A14" i="51"/>
  <c r="A13" i="51"/>
  <c r="A12" i="51"/>
  <c r="A11" i="51"/>
  <c r="A10" i="51"/>
  <c r="A9" i="51"/>
  <c r="A8" i="51"/>
  <c r="A7" i="51"/>
  <c r="A35" i="49"/>
  <c r="A33" i="49"/>
  <c r="A32" i="49"/>
  <c r="A31" i="49"/>
  <c r="A30" i="49"/>
  <c r="A29" i="49"/>
  <c r="A28" i="49"/>
  <c r="A27" i="49"/>
  <c r="A26" i="49"/>
  <c r="A25" i="49"/>
  <c r="A24" i="49"/>
  <c r="A23" i="49"/>
  <c r="A22" i="49"/>
  <c r="A21" i="49"/>
  <c r="A18" i="49"/>
  <c r="A17" i="49"/>
  <c r="A16" i="49"/>
  <c r="A15" i="49"/>
  <c r="A14" i="49"/>
  <c r="A13" i="49"/>
  <c r="A12" i="49"/>
  <c r="A11" i="49"/>
  <c r="A10" i="49"/>
  <c r="A9" i="49"/>
  <c r="A8" i="49"/>
  <c r="A7" i="49"/>
  <c r="A35" i="46"/>
  <c r="A33" i="46"/>
  <c r="A32" i="46"/>
  <c r="A31" i="46"/>
  <c r="A30" i="46"/>
  <c r="A29" i="46"/>
  <c r="A28" i="46"/>
  <c r="A27" i="46"/>
  <c r="A26" i="46"/>
  <c r="A25" i="46"/>
  <c r="A24" i="46"/>
  <c r="A23" i="46"/>
  <c r="A22" i="46"/>
  <c r="A21" i="46"/>
  <c r="A18" i="46"/>
  <c r="A17" i="46"/>
  <c r="A16" i="46"/>
  <c r="A15" i="46"/>
  <c r="A14" i="46"/>
  <c r="A13" i="46"/>
  <c r="A12" i="46"/>
  <c r="A11" i="46"/>
  <c r="A10" i="46"/>
  <c r="A9" i="46"/>
  <c r="A8" i="46"/>
  <c r="A7" i="46"/>
  <c r="D5" i="46"/>
  <c r="B5" i="46"/>
  <c r="A35" i="45"/>
  <c r="A33" i="45"/>
  <c r="A32" i="45"/>
  <c r="A31" i="45"/>
  <c r="A30" i="45"/>
  <c r="A29" i="45"/>
  <c r="A28" i="45"/>
  <c r="A27" i="45"/>
  <c r="A26" i="45"/>
  <c r="A25" i="45"/>
  <c r="A24" i="45"/>
  <c r="A23" i="45"/>
  <c r="A22" i="45"/>
  <c r="A21" i="45"/>
  <c r="A18" i="45"/>
  <c r="A17" i="45"/>
  <c r="A16" i="45"/>
  <c r="A15" i="45"/>
  <c r="A14" i="45"/>
  <c r="A13" i="45"/>
  <c r="A12" i="45"/>
  <c r="A11" i="45"/>
  <c r="A10" i="45"/>
  <c r="A9" i="45"/>
  <c r="A8" i="45"/>
  <c r="A7" i="45"/>
  <c r="B5" i="45"/>
</calcChain>
</file>

<file path=xl/sharedStrings.xml><?xml version="1.0" encoding="utf-8"?>
<sst xmlns="http://schemas.openxmlformats.org/spreadsheetml/2006/main" count="3337" uniqueCount="426">
  <si>
    <t>PROGRAM INFORMATION REPORT</t>
  </si>
  <si>
    <t>(KEYDATA)</t>
  </si>
  <si>
    <t>Budget Division</t>
  </si>
  <si>
    <t>Financial Management</t>
  </si>
  <si>
    <t>Food and Nutrition Service</t>
  </si>
  <si>
    <t>U.S. Department of Agriculture</t>
  </si>
  <si>
    <t>Note:</t>
  </si>
  <si>
    <t>This report is based in part on preliminary data submitted by various reporting agencies.</t>
  </si>
  <si>
    <t>Users should anticipate changes in future reports as reporting agencies finalize data.</t>
  </si>
  <si>
    <t>Questions about information in this report should be addressed to the data administrator,</t>
  </si>
  <si>
    <t>Budget Division (305-2189).</t>
  </si>
  <si>
    <t>Table of Contents</t>
  </si>
  <si>
    <t>Table</t>
  </si>
  <si>
    <t>Title</t>
  </si>
  <si>
    <t>Total FNS Costs -- All Programs</t>
  </si>
  <si>
    <t>School Program Operations -- October Data</t>
  </si>
  <si>
    <t>National School Lunch Program -- Participation and Lunches Served</t>
  </si>
  <si>
    <t>National School Lunch Program -- Total Lunches Served</t>
  </si>
  <si>
    <t>National School Lunch Program -- Program Cost</t>
  </si>
  <si>
    <t>Commodity Schools</t>
  </si>
  <si>
    <t>School Breakfast Program -- Participation and Breakfasts Served</t>
  </si>
  <si>
    <t>School Breakfast Program -- Program Totals</t>
  </si>
  <si>
    <t>School Breakfast Program -- Program Costs ($)</t>
  </si>
  <si>
    <t>Child and Adult Care Food Program -- Child Care Homes and Centers</t>
  </si>
  <si>
    <t>Child and Adult Care Food Program -- Child Care Type of Centers</t>
  </si>
  <si>
    <t>Child and Adult Care Food Program -- Child Care Type of Meal Served: Homes &amp; Centers</t>
  </si>
  <si>
    <t>Child and Adult Care Food Program -- Child Care Type of Meal Served: Breakfasts &amp; Lunches</t>
  </si>
  <si>
    <t>Child and Adult Care Food Program -- Child Care Type of Meal Served: Suppers &amp; Snacks</t>
  </si>
  <si>
    <t>Child and Adult Care Food Program -- Child Care Type of Meal Served: Totals</t>
  </si>
  <si>
    <t>Child and Adult Care Food Program -- Child Care Type of Meal Payment</t>
  </si>
  <si>
    <t>Child and Adult Care Food Program -- Child Care Program Cost</t>
  </si>
  <si>
    <t>Child and Adult Care Food Program -- Adult Care Total Meals Served</t>
  </si>
  <si>
    <t>Child and Adult Care Food Program -- Adult Care Participation and Cost</t>
  </si>
  <si>
    <t>Child and Adult Care Food Program (Summary)</t>
  </si>
  <si>
    <t>Summer Food Service Program -- Type of Meal Served</t>
  </si>
  <si>
    <t>Summer Food Service Program -- Program Cost</t>
  </si>
  <si>
    <t>Child Nutrition Programs -- Cash Payments</t>
  </si>
  <si>
    <t>Child Nutrition Programs -- Total FNS Cost</t>
  </si>
  <si>
    <t>Special Milk Program -- Half Pints Served Per Month</t>
  </si>
  <si>
    <t>Special Milk Program -- Program Totals</t>
  </si>
  <si>
    <t>Special Supplemental Nutrition Program (WIC)</t>
  </si>
  <si>
    <t>Commodity Supplemental Food Program (CSFP)</t>
  </si>
  <si>
    <t>Food Donation Program -- Food Distribution Program on Indian Reservations (IR)</t>
  </si>
  <si>
    <t>FNS Commodity Distribution Entitlements -- Food and Cash-In-Lieu</t>
  </si>
  <si>
    <t>Total FNS and USDA Commodity Distribution Entitlements</t>
  </si>
  <si>
    <t>USDA Surplus Commodities (Bonus &amp; TEFAP Foods) -- Federal Cost: CN &amp; SF Programs</t>
  </si>
  <si>
    <t>USDA Surplus Commodities (Bonus &amp; TEFAP Foods) -- Federal Cost</t>
  </si>
  <si>
    <t>Total USDA Donated Foods -- Entitlements, Bonus Commodities and TEFAP Foods</t>
  </si>
  <si>
    <t>USDA Expenditures -- All Programs</t>
  </si>
  <si>
    <t>USDA Expenditures -- All Programs, Continued</t>
  </si>
  <si>
    <t>Fiscal Year and Month</t>
  </si>
  <si>
    <t>Child Nutrition</t>
  </si>
  <si>
    <t>Special Milk</t>
  </si>
  <si>
    <t>Supplemental Food</t>
  </si>
  <si>
    <t>Total FNS Cost</t>
  </si>
  <si>
    <t>Total</t>
  </si>
  <si>
    <t>Benefit</t>
  </si>
  <si>
    <t>E &amp; T Administrative Cost</t>
  </si>
  <si>
    <t>Total Program Cost</t>
  </si>
  <si>
    <t>Household</t>
  </si>
  <si>
    <t>Persons</t>
  </si>
  <si>
    <t>Per Person</t>
  </si>
  <si>
    <t>Table 3: School Program Operations -- October Data</t>
  </si>
  <si>
    <t>Fiscal Year</t>
  </si>
  <si>
    <t>Program and Type</t>
  </si>
  <si>
    <t>Enrollment</t>
  </si>
  <si>
    <t>Participation Divided by Enrollment</t>
  </si>
  <si>
    <t>National School Lunch Program</t>
  </si>
  <si>
    <t>Total Schools and RCCI's</t>
  </si>
  <si>
    <t>Schools</t>
  </si>
  <si>
    <t>Res. Child Care Institutions</t>
  </si>
  <si>
    <t>School Breakfast Program</t>
  </si>
  <si>
    <t>Special Milk Program</t>
  </si>
  <si>
    <t>Schools &amp; Res. Child Care Inst.</t>
  </si>
  <si>
    <t>Non-Res. Child Care Inst.</t>
  </si>
  <si>
    <t>Summer Camps (July)</t>
  </si>
  <si>
    <t>Table 4: National School Lunch Program -- Participation and Lunches Served</t>
  </si>
  <si>
    <t>Lunches Served Per Month</t>
  </si>
  <si>
    <t>Free</t>
  </si>
  <si>
    <t>Reduced</t>
  </si>
  <si>
    <t>Paid</t>
  </si>
  <si>
    <t>Table 5: National School Lunch Program -- Total Lunches Served</t>
  </si>
  <si>
    <t>Total Lunches Served (Includes Col.1)</t>
  </si>
  <si>
    <t>Total Afterschool Snacks Served (Includes Col.5)</t>
  </si>
  <si>
    <t>Table 6: National School Lunch Program -- Program Cost</t>
  </si>
  <si>
    <t>Section 11</t>
  </si>
  <si>
    <t>Regular</t>
  </si>
  <si>
    <t>Table 8: School Breakfast Program -- Participation and Breakfasts Served</t>
  </si>
  <si>
    <t>All Breakfasts Served Per Month</t>
  </si>
  <si>
    <t>Table 9: School Breakfast Program -- Program Totals</t>
  </si>
  <si>
    <t>Regular Breakfasts</t>
  </si>
  <si>
    <t>Severe Need Breakfasts</t>
  </si>
  <si>
    <t>Total - F&amp;R</t>
  </si>
  <si>
    <t>Table 10: School Breakfast Program -- Program Cost ($)</t>
  </si>
  <si>
    <t>Table 11: Child and Adult Care Food Program -- Child Care Home and Centers</t>
  </si>
  <si>
    <t>Outlets</t>
  </si>
  <si>
    <t>Avg. Daily Attendance</t>
  </si>
  <si>
    <t>Inst. or Sponsors</t>
  </si>
  <si>
    <t>1. Totals are averaged.
2. Includes Sponsors of both Child Care Centers and Day Care Homes.</t>
  </si>
  <si>
    <t>1. Subset of Table 11 Child Care Centers.
2. Totals are averaged.</t>
  </si>
  <si>
    <t>Table 13a: Child and Adult Care Food Program -- Child Care Type of Meals Served: Homes and Centers</t>
  </si>
  <si>
    <t>Day Care Homes</t>
  </si>
  <si>
    <t>Child Care Centers</t>
  </si>
  <si>
    <t>Breakfasts</t>
  </si>
  <si>
    <t>Lunches</t>
  </si>
  <si>
    <t>Suppers</t>
  </si>
  <si>
    <t>Supplements</t>
  </si>
  <si>
    <t>Table 13c: Child and Adult Care Food Program -- Child Care Type of Meals Served: Suppers and Supplements</t>
  </si>
  <si>
    <t>Table 13d: Child and Adult Care Food Program -- Child Care Type of Meals Served: Totals</t>
  </si>
  <si>
    <t>Total Meals</t>
  </si>
  <si>
    <t>1. Includes Child Care Centers and Day Care Homes; excludes Adult Care information.</t>
  </si>
  <si>
    <t>Table 14: Child and Adult Care Food Program -- Child Care Type of Meal Payment</t>
  </si>
  <si>
    <t>Homes Free</t>
  </si>
  <si>
    <t>Free of All Meals</t>
  </si>
  <si>
    <t>Homes</t>
  </si>
  <si>
    <t>Centers</t>
  </si>
  <si>
    <t>Table 15a: Child and Adult Care Food Program -- Child Care Program Cost</t>
  </si>
  <si>
    <t>Table 15b: Child and Adult Care Food Program -- Adult Care Total Meals Served</t>
  </si>
  <si>
    <t>Total Meals Served</t>
  </si>
  <si>
    <t>Table 15c: Child and Adult Care Food Program -- Adult Care Participation and Cost</t>
  </si>
  <si>
    <t>Sponsors</t>
  </si>
  <si>
    <t>Sites</t>
  </si>
  <si>
    <t>Average Daily Attendance</t>
  </si>
  <si>
    <t>Total Meal Cost</t>
  </si>
  <si>
    <t xml:space="preserve">1. Breakout for Adult Care Commodities and Cash-in-lieu not available. Data included with Child Care on Table 15d.
</t>
  </si>
  <si>
    <t>Table 15d: Child and Adult Care Food Program (Summary)</t>
  </si>
  <si>
    <t>Served</t>
  </si>
  <si>
    <t>Cost</t>
  </si>
  <si>
    <t>1. Child Care Food Program only.</t>
  </si>
  <si>
    <t>Meals Served</t>
  </si>
  <si>
    <t>Table 16b: Summer Food Service Program -- Program Cost</t>
  </si>
  <si>
    <t>Table 17: Child Nutrition Program -- Cash Payments</t>
  </si>
  <si>
    <t>National School Lunch</t>
  </si>
  <si>
    <t>School Breakfast</t>
  </si>
  <si>
    <t>Child/Adult Care</t>
  </si>
  <si>
    <t>Summer Feeding</t>
  </si>
  <si>
    <t>Total Cash Payment</t>
  </si>
  <si>
    <t>Section 4</t>
  </si>
  <si>
    <t>Total Child Nutrition</t>
  </si>
  <si>
    <t>Table 19: Special Milk Program -- Half Pints Served per Month</t>
  </si>
  <si>
    <t>Schools and Res. Child Care Inst.</t>
  </si>
  <si>
    <t>Summer Camps</t>
  </si>
  <si>
    <t>Total All Programs</t>
  </si>
  <si>
    <t>Table 20: Special Milk Program -- Program Totals</t>
  </si>
  <si>
    <t>Total Half Pints Served</t>
  </si>
  <si>
    <t>Total Cost</t>
  </si>
  <si>
    <t>Avg. Half Pint Cost</t>
  </si>
  <si>
    <t>1. Based on earnings (meals x reimbursement rates). 
2. Estimated cost.</t>
  </si>
  <si>
    <t>Table 21: Special Supplemental Nutrition Program (WIC)</t>
  </si>
  <si>
    <t>Program Cost</t>
  </si>
  <si>
    <t>Cost Per Person</t>
  </si>
  <si>
    <t>Women</t>
  </si>
  <si>
    <t>Infants</t>
  </si>
  <si>
    <t>Children</t>
  </si>
  <si>
    <t>Food</t>
  </si>
  <si>
    <t>Elderly</t>
  </si>
  <si>
    <t>Admin. Expenses</t>
  </si>
  <si>
    <t>FDPIR NET Cost</t>
  </si>
  <si>
    <t>Marshall Is.</t>
  </si>
  <si>
    <t>Indians</t>
  </si>
  <si>
    <t>Table 25a: FNS Commodity Distribution Entitlements -- Food and Cash-In-Lieu</t>
  </si>
  <si>
    <t>CNP Totals</t>
  </si>
  <si>
    <t>Cash-In-Lieu</t>
  </si>
  <si>
    <t>Table 25b: FNS Commodity Distribution Entitlements -- Food and Cash-In-Lieu</t>
  </si>
  <si>
    <t>Nutrition Program for the Elderly</t>
  </si>
  <si>
    <t>IR &amp; NPE Grand Totals</t>
  </si>
  <si>
    <t>Table 26: Total FNS and USDA Commodity Distribution Entitlements</t>
  </si>
  <si>
    <t>FNS Entitlements</t>
  </si>
  <si>
    <t>Char. Inst</t>
  </si>
  <si>
    <t>Table 27a: USDA Surplus Commodities (Bonus &amp; TEFAP Foods) -- Federal Cost: CN &amp; SF Programs</t>
  </si>
  <si>
    <t>School</t>
  </si>
  <si>
    <t>Child and Adult Care</t>
  </si>
  <si>
    <t>Food Donation Programs (Bonus)</t>
  </si>
  <si>
    <t>Summer Camps (Bonus)</t>
  </si>
  <si>
    <t>Charitable Institution (Bonus)</t>
  </si>
  <si>
    <t>Total Cost of USDA Bonus Food</t>
  </si>
  <si>
    <t>Total Cost of USDA Bonus and TEFAP Foods</t>
  </si>
  <si>
    <t>Nutr. Program for the Elderly</t>
  </si>
  <si>
    <t>Table 28: Total USDA Donated Foods -- Entitlements,Bonus Commodities and TEFAP Foods</t>
  </si>
  <si>
    <t>Entitlements</t>
  </si>
  <si>
    <t>USDA Surplus Commodities</t>
  </si>
  <si>
    <t>Total Value of, Entitlements, Bonus and TEFAP</t>
  </si>
  <si>
    <t>FNS Entitlement Food and Cash</t>
  </si>
  <si>
    <t>USDA Entitlement Food</t>
  </si>
  <si>
    <t>Bonus Foods</t>
  </si>
  <si>
    <t>Food Donation</t>
  </si>
  <si>
    <t>School Lunch</t>
  </si>
  <si>
    <t>Comm. Schools</t>
  </si>
  <si>
    <t>Breakfast</t>
  </si>
  <si>
    <t>Summer Food</t>
  </si>
  <si>
    <t>SAE &amp; Other</t>
  </si>
  <si>
    <t>Charitable Institutions</t>
  </si>
  <si>
    <r>
      <t xml:space="preserve">WIC </t>
    </r>
    <r>
      <rPr>
        <b/>
        <vertAlign val="superscript"/>
        <sz val="8"/>
        <rFont val="Arial"/>
        <family val="2"/>
      </rPr>
      <t>2/</t>
    </r>
  </si>
  <si>
    <r>
      <t xml:space="preserve">Food Donation (NPE, IR, DF, SK, FB, TE) </t>
    </r>
    <r>
      <rPr>
        <b/>
        <vertAlign val="superscript"/>
        <sz val="8"/>
        <rFont val="Arial"/>
        <family val="2"/>
      </rPr>
      <t>4/</t>
    </r>
  </si>
  <si>
    <r>
      <t xml:space="preserve">Participation </t>
    </r>
    <r>
      <rPr>
        <b/>
        <vertAlign val="superscript"/>
        <sz val="8"/>
        <rFont val="Arial"/>
        <family val="2"/>
      </rPr>
      <t>1/</t>
    </r>
  </si>
  <si>
    <r>
      <t xml:space="preserve">State Administrative Expenses </t>
    </r>
    <r>
      <rPr>
        <b/>
        <vertAlign val="superscript"/>
        <sz val="8"/>
        <rFont val="Arial"/>
        <family val="2"/>
      </rPr>
      <t>3/</t>
    </r>
  </si>
  <si>
    <r>
      <t xml:space="preserve">Outlets Operating </t>
    </r>
    <r>
      <rPr>
        <b/>
        <vertAlign val="superscript"/>
        <sz val="8"/>
        <rFont val="Arial"/>
        <family val="2"/>
      </rPr>
      <t>1/</t>
    </r>
  </si>
  <si>
    <r>
      <t xml:space="preserve">Participation </t>
    </r>
    <r>
      <rPr>
        <b/>
        <vertAlign val="superscript"/>
        <sz val="8"/>
        <rFont val="Arial"/>
        <family val="2"/>
      </rPr>
      <t>2/</t>
    </r>
  </si>
  <si>
    <r>
      <t xml:space="preserve">Average Participation Per Day </t>
    </r>
    <r>
      <rPr>
        <b/>
        <vertAlign val="superscript"/>
        <sz val="8"/>
        <rFont val="Arial"/>
        <family val="2"/>
      </rPr>
      <t>1/</t>
    </r>
  </si>
  <si>
    <r>
      <t xml:space="preserve">Additional Payment Lunches (60% Criteria) </t>
    </r>
    <r>
      <rPr>
        <b/>
        <vertAlign val="superscript"/>
        <sz val="8"/>
        <rFont val="Arial"/>
        <family val="2"/>
      </rPr>
      <t>1/</t>
    </r>
  </si>
  <si>
    <r>
      <t xml:space="preserve">Average Daily Lunches </t>
    </r>
    <r>
      <rPr>
        <b/>
        <vertAlign val="superscript"/>
        <sz val="8"/>
        <rFont val="Arial"/>
        <family val="2"/>
      </rPr>
      <t>2/</t>
    </r>
  </si>
  <si>
    <r>
      <t xml:space="preserve">Days of Operation </t>
    </r>
    <r>
      <rPr>
        <b/>
        <vertAlign val="superscript"/>
        <sz val="8"/>
        <rFont val="Arial"/>
        <family val="2"/>
      </rPr>
      <t>3/</t>
    </r>
  </si>
  <si>
    <r>
      <t xml:space="preserve">Snacks Served in Area Eligible Schools &amp; Sites </t>
    </r>
    <r>
      <rPr>
        <b/>
        <vertAlign val="superscript"/>
        <sz val="8"/>
        <rFont val="Arial"/>
        <family val="2"/>
      </rPr>
      <t>4/</t>
    </r>
  </si>
  <si>
    <r>
      <t xml:space="preserve">Average Daily Afterschool Snacks </t>
    </r>
    <r>
      <rPr>
        <b/>
        <vertAlign val="superscript"/>
        <sz val="8"/>
        <rFont val="Arial"/>
        <family val="2"/>
      </rPr>
      <t>2/</t>
    </r>
  </si>
  <si>
    <r>
      <t xml:space="preserve">Section 4  </t>
    </r>
    <r>
      <rPr>
        <b/>
        <vertAlign val="superscript"/>
        <sz val="8"/>
        <rFont val="Arial"/>
        <family val="2"/>
      </rPr>
      <t>1/</t>
    </r>
  </si>
  <si>
    <r>
      <t xml:space="preserve">Add. Pay. </t>
    </r>
    <r>
      <rPr>
        <b/>
        <vertAlign val="superscript"/>
        <sz val="8"/>
        <rFont val="Arial"/>
        <family val="2"/>
      </rPr>
      <t>2/</t>
    </r>
  </si>
  <si>
    <r>
      <t xml:space="preserve">Average Daily Breakfasts Total Program </t>
    </r>
    <r>
      <rPr>
        <b/>
        <vertAlign val="superscript"/>
        <sz val="8"/>
        <rFont val="Arial"/>
        <family val="2"/>
      </rPr>
      <t>1/</t>
    </r>
  </si>
  <si>
    <r>
      <t xml:space="preserve">Days of Operation </t>
    </r>
    <r>
      <rPr>
        <b/>
        <vertAlign val="superscript"/>
        <sz val="8"/>
        <rFont val="Arial"/>
        <family val="2"/>
      </rPr>
      <t>2/</t>
    </r>
  </si>
  <si>
    <r>
      <t xml:space="preserve">Cost </t>
    </r>
    <r>
      <rPr>
        <b/>
        <vertAlign val="superscript"/>
        <sz val="8"/>
        <rFont val="Arial"/>
        <family val="2"/>
      </rPr>
      <t>2/</t>
    </r>
  </si>
  <si>
    <r>
      <t xml:space="preserve">All Paid </t>
    </r>
    <r>
      <rPr>
        <b/>
        <vertAlign val="superscript"/>
        <sz val="8"/>
        <rFont val="Arial"/>
        <family val="2"/>
      </rPr>
      <t>1/</t>
    </r>
  </si>
  <si>
    <r>
      <t xml:space="preserve">Total Program Cost </t>
    </r>
    <r>
      <rPr>
        <b/>
        <vertAlign val="superscript"/>
        <sz val="8"/>
        <rFont val="Arial"/>
        <family val="2"/>
      </rPr>
      <t>2/</t>
    </r>
  </si>
  <si>
    <r>
      <t xml:space="preserve">Day Care Homes </t>
    </r>
    <r>
      <rPr>
        <b/>
        <vertAlign val="superscript"/>
        <sz val="8"/>
        <rFont val="Arial"/>
        <family val="2"/>
      </rPr>
      <t>1/</t>
    </r>
  </si>
  <si>
    <r>
      <t xml:space="preserve">Inst. or Sponsors </t>
    </r>
    <r>
      <rPr>
        <b/>
        <vertAlign val="superscript"/>
        <sz val="8"/>
        <rFont val="Arial"/>
        <family val="2"/>
      </rPr>
      <t>2/</t>
    </r>
  </si>
  <si>
    <r>
      <t xml:space="preserve">Child Care Centers </t>
    </r>
    <r>
      <rPr>
        <b/>
        <vertAlign val="superscript"/>
        <sz val="8"/>
        <rFont val="Arial"/>
        <family val="2"/>
      </rPr>
      <t>1/</t>
    </r>
  </si>
  <si>
    <r>
      <t xml:space="preserve">Proprietary Title XX Centers </t>
    </r>
    <r>
      <rPr>
        <b/>
        <vertAlign val="superscript"/>
        <sz val="8"/>
        <rFont val="Arial"/>
        <family val="2"/>
      </rPr>
      <t>2/</t>
    </r>
  </si>
  <si>
    <r>
      <t xml:space="preserve">Table 12: Child and Adult Care Food Program -- Child Care Type of Centers </t>
    </r>
    <r>
      <rPr>
        <b/>
        <vertAlign val="superscript"/>
        <sz val="8"/>
        <rFont val="Arial"/>
        <family val="2"/>
      </rPr>
      <t>1/</t>
    </r>
  </si>
  <si>
    <r>
      <t xml:space="preserve">Outside School Hour Care Centers </t>
    </r>
    <r>
      <rPr>
        <b/>
        <vertAlign val="superscript"/>
        <sz val="8"/>
        <rFont val="Arial"/>
        <family val="2"/>
      </rPr>
      <t>2/</t>
    </r>
  </si>
  <si>
    <r>
      <t xml:space="preserve">Headstart Centers </t>
    </r>
    <r>
      <rPr>
        <b/>
        <vertAlign val="superscript"/>
        <sz val="8"/>
        <rFont val="Arial"/>
        <family val="2"/>
      </rPr>
      <t>2/</t>
    </r>
  </si>
  <si>
    <r>
      <t xml:space="preserve">Total </t>
    </r>
    <r>
      <rPr>
        <b/>
        <vertAlign val="superscript"/>
        <sz val="8"/>
        <rFont val="Arial"/>
        <family val="2"/>
      </rPr>
      <t>1/</t>
    </r>
  </si>
  <si>
    <r>
      <t xml:space="preserve">Meal Cost by Outlet Type </t>
    </r>
    <r>
      <rPr>
        <b/>
        <vertAlign val="superscript"/>
        <sz val="8"/>
        <rFont val="Arial"/>
        <family val="2"/>
      </rPr>
      <t>1/</t>
    </r>
  </si>
  <si>
    <r>
      <t xml:space="preserve">Total Meal Cost </t>
    </r>
    <r>
      <rPr>
        <b/>
        <vertAlign val="superscript"/>
        <sz val="8"/>
        <rFont val="Arial"/>
        <family val="2"/>
      </rPr>
      <t>2/</t>
    </r>
  </si>
  <si>
    <r>
      <t xml:space="preserve">(Homes) Sponsor Admin. </t>
    </r>
    <r>
      <rPr>
        <b/>
        <vertAlign val="superscript"/>
        <sz val="8"/>
        <rFont val="Arial"/>
        <family val="2"/>
      </rPr>
      <t>4/</t>
    </r>
  </si>
  <si>
    <r>
      <t xml:space="preserve">Audit/Startup Cost </t>
    </r>
    <r>
      <rPr>
        <b/>
        <vertAlign val="superscript"/>
        <sz val="8"/>
        <rFont val="Arial"/>
        <family val="2"/>
      </rPr>
      <t>4/</t>
    </r>
  </si>
  <si>
    <r>
      <t xml:space="preserve">Audit/Startup Cost Sponsor Admin. </t>
    </r>
    <r>
      <rPr>
        <b/>
        <vertAlign val="superscript"/>
        <sz val="8"/>
        <rFont val="Arial"/>
        <family val="2"/>
      </rPr>
      <t>1/</t>
    </r>
  </si>
  <si>
    <r>
      <t xml:space="preserve">Table 16a: Summer Food Service Program -- Type of Meal Served </t>
    </r>
    <r>
      <rPr>
        <b/>
        <vertAlign val="superscript"/>
        <sz val="8"/>
        <rFont val="Arial"/>
        <family val="2"/>
      </rPr>
      <t>1/</t>
    </r>
  </si>
  <si>
    <r>
      <t xml:space="preserve">Meal Cost </t>
    </r>
    <r>
      <rPr>
        <b/>
        <vertAlign val="superscript"/>
        <sz val="8"/>
        <rFont val="Arial"/>
        <family val="2"/>
      </rPr>
      <t>1/</t>
    </r>
  </si>
  <si>
    <r>
      <t xml:space="preserve">Sponsor Administrative Cost </t>
    </r>
    <r>
      <rPr>
        <b/>
        <vertAlign val="superscript"/>
        <sz val="8"/>
        <rFont val="Arial"/>
        <family val="2"/>
      </rPr>
      <t>3/</t>
    </r>
  </si>
  <si>
    <r>
      <t xml:space="preserve">State Admin. and Health Inspection Cost </t>
    </r>
    <r>
      <rPr>
        <b/>
        <vertAlign val="superscript"/>
        <sz val="8"/>
        <rFont val="Arial"/>
        <family val="2"/>
      </rPr>
      <t>4/</t>
    </r>
  </si>
  <si>
    <r>
      <t xml:space="preserve">Total Program Cost </t>
    </r>
    <r>
      <rPr>
        <b/>
        <vertAlign val="superscript"/>
        <sz val="8"/>
        <rFont val="Arial"/>
        <family val="2"/>
      </rPr>
      <t>5/</t>
    </r>
  </si>
  <si>
    <r>
      <t xml:space="preserve">Table 18: Child Nutrition Program -- Total FNS Cost </t>
    </r>
    <r>
      <rPr>
        <b/>
        <vertAlign val="superscript"/>
        <sz val="8"/>
        <rFont val="Arial"/>
        <family val="2"/>
      </rPr>
      <t>1/</t>
    </r>
  </si>
  <si>
    <r>
      <t xml:space="preserve">State Administrative Expenses </t>
    </r>
    <r>
      <rPr>
        <b/>
        <vertAlign val="superscript"/>
        <sz val="8"/>
        <rFont val="Arial"/>
        <family val="2"/>
      </rPr>
      <t>2/</t>
    </r>
  </si>
  <si>
    <r>
      <t xml:space="preserve">Other CN Costs </t>
    </r>
    <r>
      <rPr>
        <b/>
        <vertAlign val="superscript"/>
        <sz val="8"/>
        <rFont val="Arial"/>
        <family val="2"/>
      </rPr>
      <t>3/</t>
    </r>
  </si>
  <si>
    <r>
      <t xml:space="preserve">Free </t>
    </r>
    <r>
      <rPr>
        <b/>
        <vertAlign val="superscript"/>
        <sz val="8"/>
        <rFont val="Arial"/>
        <family val="2"/>
      </rPr>
      <t>1/</t>
    </r>
  </si>
  <si>
    <r>
      <t>Total</t>
    </r>
    <r>
      <rPr>
        <b/>
        <vertAlign val="superscript"/>
        <sz val="8"/>
        <rFont val="Arial"/>
        <family val="2"/>
      </rPr>
      <t xml:space="preserve"> 1/</t>
    </r>
  </si>
  <si>
    <r>
      <t xml:space="preserve">Free </t>
    </r>
    <r>
      <rPr>
        <b/>
        <vertAlign val="superscript"/>
        <sz val="8"/>
        <rFont val="Arial"/>
        <family val="2"/>
      </rPr>
      <t>2/</t>
    </r>
  </si>
  <si>
    <r>
      <t xml:space="preserve">Food cost Per Person </t>
    </r>
    <r>
      <rPr>
        <b/>
        <vertAlign val="superscript"/>
        <sz val="8"/>
        <rFont val="Arial"/>
        <family val="2"/>
      </rPr>
      <t>2/</t>
    </r>
  </si>
  <si>
    <r>
      <t xml:space="preserve">Table 22: Commodity Supplemental Food Program (CSFP) </t>
    </r>
    <r>
      <rPr>
        <b/>
        <vertAlign val="superscript"/>
        <sz val="8"/>
        <rFont val="Arial"/>
        <family val="2"/>
      </rPr>
      <t>1/</t>
    </r>
  </si>
  <si>
    <r>
      <t xml:space="preserve">Food Cost </t>
    </r>
    <r>
      <rPr>
        <b/>
        <vertAlign val="superscript"/>
        <sz val="8"/>
        <rFont val="Arial"/>
        <family val="2"/>
      </rPr>
      <t>2/</t>
    </r>
  </si>
  <si>
    <r>
      <t xml:space="preserve">Administrative Expense </t>
    </r>
    <r>
      <rPr>
        <b/>
        <vertAlign val="superscript"/>
        <sz val="8"/>
        <rFont val="Arial"/>
        <family val="2"/>
      </rPr>
      <t>3/</t>
    </r>
  </si>
  <si>
    <r>
      <t xml:space="preserve">Food </t>
    </r>
    <r>
      <rPr>
        <b/>
        <vertAlign val="superscript"/>
        <sz val="8"/>
        <rFont val="Arial"/>
        <family val="2"/>
      </rPr>
      <t>1/</t>
    </r>
  </si>
  <si>
    <r>
      <t xml:space="preserve">Cash-In-Lieu </t>
    </r>
    <r>
      <rPr>
        <b/>
        <vertAlign val="superscript"/>
        <sz val="8"/>
        <rFont val="Arial"/>
        <family val="2"/>
      </rPr>
      <t>2/</t>
    </r>
  </si>
  <si>
    <r>
      <t xml:space="preserve">Summer Feeding (Food) </t>
    </r>
    <r>
      <rPr>
        <b/>
        <vertAlign val="superscript"/>
        <sz val="8"/>
        <rFont val="Arial"/>
        <family val="2"/>
      </rPr>
      <t>1/</t>
    </r>
  </si>
  <si>
    <r>
      <t xml:space="preserve">Commodity Supplemental (Food) </t>
    </r>
    <r>
      <rPr>
        <b/>
        <vertAlign val="superscript"/>
        <sz val="8"/>
        <rFont val="Arial"/>
        <family val="2"/>
      </rPr>
      <t>1/</t>
    </r>
  </si>
  <si>
    <r>
      <t xml:space="preserve">Indian Resr. (Food) </t>
    </r>
    <r>
      <rPr>
        <b/>
        <vertAlign val="superscript"/>
        <sz val="8"/>
        <rFont val="Arial"/>
        <family val="2"/>
      </rPr>
      <t>2/</t>
    </r>
  </si>
  <si>
    <r>
      <t xml:space="preserve">Food </t>
    </r>
    <r>
      <rPr>
        <b/>
        <vertAlign val="superscript"/>
        <sz val="8"/>
        <rFont val="Arial"/>
        <family val="2"/>
      </rPr>
      <t>3/</t>
    </r>
  </si>
  <si>
    <r>
      <t xml:space="preserve">Cash-In-Lieu </t>
    </r>
    <r>
      <rPr>
        <b/>
        <vertAlign val="superscript"/>
        <sz val="8"/>
        <rFont val="Arial"/>
        <family val="2"/>
      </rPr>
      <t>4/</t>
    </r>
  </si>
  <si>
    <r>
      <t xml:space="preserve">Total </t>
    </r>
    <r>
      <rPr>
        <b/>
        <vertAlign val="superscript"/>
        <sz val="8"/>
        <rFont val="Arial"/>
        <family val="2"/>
      </rPr>
      <t>5/</t>
    </r>
  </si>
  <si>
    <r>
      <t xml:space="preserve">Soup Kitchens, Food Banks, BOP, VAA and Other </t>
    </r>
    <r>
      <rPr>
        <b/>
        <vertAlign val="superscript"/>
        <sz val="8"/>
        <rFont val="Arial"/>
        <family val="2"/>
      </rPr>
      <t>3/</t>
    </r>
  </si>
  <si>
    <r>
      <t xml:space="preserve">USDA Entitlements (Food) </t>
    </r>
    <r>
      <rPr>
        <b/>
        <vertAlign val="superscript"/>
        <sz val="8"/>
        <rFont val="Arial"/>
        <family val="2"/>
      </rPr>
      <t>1/</t>
    </r>
  </si>
  <si>
    <r>
      <t xml:space="preserve">Disaster Feeding (DF) </t>
    </r>
    <r>
      <rPr>
        <b/>
        <vertAlign val="superscript"/>
        <sz val="8"/>
        <rFont val="Arial"/>
        <family val="2"/>
      </rPr>
      <t>1/</t>
    </r>
  </si>
  <si>
    <r>
      <t xml:space="preserve">Total FNS &amp; USDA Entitlements </t>
    </r>
    <r>
      <rPr>
        <b/>
        <vertAlign val="superscript"/>
        <sz val="8"/>
        <rFont val="Arial"/>
        <family val="2"/>
      </rPr>
      <t>2/</t>
    </r>
  </si>
  <si>
    <r>
      <t xml:space="preserve">Child Nutrition Programs (Bonus) </t>
    </r>
    <r>
      <rPr>
        <b/>
        <vertAlign val="superscript"/>
        <sz val="8"/>
        <rFont val="Arial"/>
        <family val="2"/>
      </rPr>
      <t>1/</t>
    </r>
  </si>
  <si>
    <r>
      <t xml:space="preserve">Disaster Feeding </t>
    </r>
    <r>
      <rPr>
        <b/>
        <vertAlign val="superscript"/>
        <sz val="8"/>
        <rFont val="Arial"/>
        <family val="2"/>
      </rPr>
      <t>1/</t>
    </r>
  </si>
  <si>
    <r>
      <t xml:space="preserve">Supplemental Food Program </t>
    </r>
    <r>
      <rPr>
        <b/>
        <vertAlign val="superscript"/>
        <sz val="8"/>
        <rFont val="Arial"/>
        <family val="2"/>
      </rPr>
      <t>2/</t>
    </r>
  </si>
  <si>
    <r>
      <t xml:space="preserve">Soup Kitchens, Food Banks, BOP, VAA and Other </t>
    </r>
    <r>
      <rPr>
        <b/>
        <vertAlign val="superscript"/>
        <sz val="8"/>
        <rFont val="Arial"/>
        <family val="2"/>
      </rPr>
      <t>1/</t>
    </r>
  </si>
  <si>
    <r>
      <t xml:space="preserve">Indian Resr. </t>
    </r>
    <r>
      <rPr>
        <b/>
        <vertAlign val="superscript"/>
        <sz val="8"/>
        <rFont val="Arial"/>
        <family val="2"/>
      </rPr>
      <t>2/</t>
    </r>
  </si>
  <si>
    <r>
      <t xml:space="preserve">Table 27b: USDA Surplus Commodities (Bonus &amp; TEFAP Foods) -- Federal Cost </t>
    </r>
    <r>
      <rPr>
        <b/>
        <vertAlign val="superscript"/>
        <sz val="8"/>
        <rFont val="Arial"/>
        <family val="2"/>
      </rPr>
      <t>1/</t>
    </r>
  </si>
  <si>
    <r>
      <t xml:space="preserve">Total TEFAP Foods </t>
    </r>
    <r>
      <rPr>
        <b/>
        <vertAlign val="superscript"/>
        <sz val="8"/>
        <rFont val="Arial"/>
        <family val="2"/>
      </rPr>
      <t>3/</t>
    </r>
  </si>
  <si>
    <r>
      <t xml:space="preserve">Total TEFAP Foods </t>
    </r>
    <r>
      <rPr>
        <b/>
        <vertAlign val="superscript"/>
        <sz val="8"/>
        <rFont val="Arial"/>
        <family val="2"/>
      </rPr>
      <t>1/</t>
    </r>
  </si>
  <si>
    <r>
      <t xml:space="preserve">Table 29a: USDA Expenditures -- All Programs </t>
    </r>
    <r>
      <rPr>
        <b/>
        <vertAlign val="superscript"/>
        <sz val="8"/>
        <rFont val="Arial"/>
        <family val="2"/>
      </rPr>
      <t>1/</t>
    </r>
  </si>
  <si>
    <r>
      <t xml:space="preserve">WIC </t>
    </r>
    <r>
      <rPr>
        <b/>
        <vertAlign val="superscript"/>
        <sz val="8"/>
        <rFont val="Arial"/>
        <family val="2"/>
      </rPr>
      <t>3/</t>
    </r>
  </si>
  <si>
    <r>
      <t xml:space="preserve">NSIP </t>
    </r>
    <r>
      <rPr>
        <b/>
        <vertAlign val="superscript"/>
        <sz val="8"/>
        <rFont val="Arial"/>
        <family val="2"/>
      </rPr>
      <t>5/</t>
    </r>
  </si>
  <si>
    <r>
      <t xml:space="preserve">Table 29b: USDA Expenditures -- All Programs, Continued </t>
    </r>
    <r>
      <rPr>
        <b/>
        <vertAlign val="superscript"/>
        <sz val="8"/>
        <rFont val="Arial"/>
        <family val="2"/>
      </rPr>
      <t>1/</t>
    </r>
  </si>
  <si>
    <r>
      <t xml:space="preserve">Child Nutrition Programs </t>
    </r>
    <r>
      <rPr>
        <b/>
        <vertAlign val="superscript"/>
        <sz val="8"/>
        <rFont val="Arial"/>
        <family val="2"/>
      </rPr>
      <t>1/</t>
    </r>
  </si>
  <si>
    <r>
      <t xml:space="preserve">Table 29c: USDA Expenditures -- All Programs, Continued </t>
    </r>
    <r>
      <rPr>
        <b/>
        <vertAlign val="superscript"/>
        <sz val="8"/>
        <rFont val="Arial"/>
        <family val="2"/>
      </rPr>
      <t>1/</t>
    </r>
  </si>
  <si>
    <r>
      <t xml:space="preserve">Disaster Feeding </t>
    </r>
    <r>
      <rPr>
        <b/>
        <vertAlign val="superscript"/>
        <sz val="8"/>
        <rFont val="Arial"/>
        <family val="2"/>
      </rPr>
      <t>2/</t>
    </r>
  </si>
  <si>
    <r>
      <t xml:space="preserve">Soup Kitchens, Food Banks and Other </t>
    </r>
    <r>
      <rPr>
        <b/>
        <vertAlign val="superscript"/>
        <sz val="8"/>
        <rFont val="Arial"/>
        <family val="2"/>
      </rPr>
      <t>2/</t>
    </r>
  </si>
  <si>
    <t xml:space="preserve">1. Does not include estimates for states which have not submitted reports.
</t>
  </si>
  <si>
    <r>
      <t xml:space="preserve">Puerto Rico, N. Mariana, Am Samoa Grants </t>
    </r>
    <r>
      <rPr>
        <b/>
        <vertAlign val="superscript"/>
        <sz val="8"/>
        <rFont val="Arial"/>
        <family val="2"/>
      </rPr>
      <t>5/</t>
    </r>
  </si>
  <si>
    <r>
      <t xml:space="preserve">Puerto Rico, N. Mariana, Am Samoa Grants </t>
    </r>
    <r>
      <rPr>
        <b/>
        <vertAlign val="superscript"/>
        <sz val="8"/>
        <rFont val="Arial"/>
        <family val="2"/>
      </rPr>
      <t>2/</t>
    </r>
  </si>
  <si>
    <r>
      <t xml:space="preserve">W-I-C </t>
    </r>
    <r>
      <rPr>
        <b/>
        <vertAlign val="superscript"/>
        <sz val="8"/>
        <rFont val="Arial"/>
        <family val="2"/>
      </rPr>
      <t>5/</t>
    </r>
  </si>
  <si>
    <t>1       FNS-$</t>
  </si>
  <si>
    <t>3      Schools</t>
  </si>
  <si>
    <t>4      NSLP-P</t>
  </si>
  <si>
    <t>5      NSLP-M</t>
  </si>
  <si>
    <t>6      NSLP-$</t>
  </si>
  <si>
    <t>7      NSLP-CS</t>
  </si>
  <si>
    <t>8      SBP-P</t>
  </si>
  <si>
    <t>9      SBP-M</t>
  </si>
  <si>
    <t>10    SBP-$</t>
  </si>
  <si>
    <t>11    CCCDCH-S</t>
  </si>
  <si>
    <t>12    CCC-C</t>
  </si>
  <si>
    <t xml:space="preserve">13a  CCCDCH-M1 </t>
  </si>
  <si>
    <t>13b  CCCDCH-M2</t>
  </si>
  <si>
    <t>13c  CCCDCH-M3</t>
  </si>
  <si>
    <t>13d  CCCDCH-M4</t>
  </si>
  <si>
    <t>14    CCCDCH-M5</t>
  </si>
  <si>
    <t xml:space="preserve">15a  CCCDCH-$ </t>
  </si>
  <si>
    <t>15b  ADC-M</t>
  </si>
  <si>
    <t>15c  ADC-$</t>
  </si>
  <si>
    <t>15d  CACFP-T</t>
  </si>
  <si>
    <t xml:space="preserve">16a  SFSP-PM </t>
  </si>
  <si>
    <t>16b  SFSP-$</t>
  </si>
  <si>
    <t>17   CN-$</t>
  </si>
  <si>
    <t>18   CNFNS-T$</t>
  </si>
  <si>
    <t>19   SMP-M</t>
  </si>
  <si>
    <t>20   SMP-T</t>
  </si>
  <si>
    <t>25a  COM-E1</t>
  </si>
  <si>
    <t>25b  COM-E2</t>
  </si>
  <si>
    <t>26    COM-ET</t>
  </si>
  <si>
    <t>27a  COM-X1</t>
  </si>
  <si>
    <t>27b  COM-X2</t>
  </si>
  <si>
    <t>28    COM-T</t>
  </si>
  <si>
    <t>29a  USDA-$1</t>
  </si>
  <si>
    <t>29b  USDA-$2</t>
  </si>
  <si>
    <t>29c  USDA-$3</t>
  </si>
  <si>
    <t>22   CSFP</t>
  </si>
  <si>
    <t>21    WIC</t>
  </si>
  <si>
    <t>23   FDPIR</t>
  </si>
  <si>
    <t>$ = Costs</t>
  </si>
  <si>
    <t>P = Participation</t>
  </si>
  <si>
    <t>M = Meals</t>
  </si>
  <si>
    <t>CS = Commodity Schools</t>
  </si>
  <si>
    <t>S = Summary</t>
  </si>
  <si>
    <t>C = Centers</t>
  </si>
  <si>
    <t>T = Total</t>
  </si>
  <si>
    <t>T$ = Total Costs</t>
  </si>
  <si>
    <t>PM = Participation and Meals</t>
  </si>
  <si>
    <t>E = Entitlement</t>
  </si>
  <si>
    <t>X = Surplus</t>
  </si>
  <si>
    <t>Nutrition Programs Administration</t>
  </si>
  <si>
    <r>
      <t xml:space="preserve">Commodities </t>
    </r>
    <r>
      <rPr>
        <b/>
        <vertAlign val="superscript"/>
        <sz val="8"/>
        <rFont val="Arial"/>
        <family val="2"/>
      </rPr>
      <t>2/</t>
    </r>
  </si>
  <si>
    <t>Commodities &amp; Cash-In-Lieu</t>
  </si>
  <si>
    <r>
      <t xml:space="preserve">Commodity Assistance (Cash + Comm.) </t>
    </r>
    <r>
      <rPr>
        <b/>
        <vertAlign val="superscript"/>
        <sz val="8"/>
        <rFont val="Arial"/>
        <family val="2"/>
      </rPr>
      <t>1/</t>
    </r>
  </si>
  <si>
    <r>
      <t xml:space="preserve">Commodity Assistance (Cash + Comm.) </t>
    </r>
    <r>
      <rPr>
        <b/>
        <vertAlign val="superscript"/>
        <sz val="8"/>
        <rFont val="Arial"/>
        <family val="2"/>
      </rPr>
      <t>3/</t>
    </r>
  </si>
  <si>
    <t>Table 2: Supplemental Nutrition Assistance Program (Excludes Puerto Rico)</t>
  </si>
  <si>
    <t>2       SNAP-$</t>
  </si>
  <si>
    <t>Supplemental Nutrition Assistance Program (Excludes Puerto Rico)</t>
  </si>
  <si>
    <t>Table 13b: Child and Adult Care Food Program -- Child Care Type of Meals Served: Breakfasts and Lunches</t>
  </si>
  <si>
    <r>
      <t xml:space="preserve">Table 1: Total FNS Cost -- All Programs </t>
    </r>
    <r>
      <rPr>
        <b/>
        <vertAlign val="superscript"/>
        <sz val="8"/>
        <rFont val="Arial"/>
        <family val="2"/>
      </rPr>
      <t>1/</t>
    </r>
  </si>
  <si>
    <t>Supplemental Nutrition Assistance (SNAP)</t>
  </si>
  <si>
    <t>Nutrition  Programs Administration</t>
  </si>
  <si>
    <r>
      <t xml:space="preserve">Total USDA Expenditures </t>
    </r>
    <r>
      <rPr>
        <b/>
        <vertAlign val="superscript"/>
        <sz val="8"/>
        <rFont val="Arial"/>
        <family val="2"/>
      </rPr>
      <t>2/  5/</t>
    </r>
  </si>
  <si>
    <t xml:space="preserve">1. FNS-155/PCIMS/WBSCM data.
2. Based on data from the quarterly SF-269/through FY2010 and FNS-777/FY2011 onward.
</t>
  </si>
  <si>
    <t xml:space="preserve">1. Based on earnings (meals times reimbursement rates). 
2. Based on FNS-155/PCIMS/WBSCM data. 
3. Based on data from the SF-269/through FY2010 and the FNS-777/FY2011 onward (except for ROAP states, which are based on the ROAP Payment System). 
4. Based on data from the SF-269/through FY2010 and the FNS-777/FY2011 onward (does not include ROAP states).
5. Does not include estimates for states which have not submitted reports.
</t>
  </si>
  <si>
    <t xml:space="preserve">1. FNS-155/PCIMS/WBSCM data. Includes data for commodity only schools.
</t>
  </si>
  <si>
    <r>
      <t>Other Costs</t>
    </r>
    <r>
      <rPr>
        <b/>
        <vertAlign val="superscript"/>
        <sz val="8"/>
        <rFont val="Arial"/>
        <family val="2"/>
      </rPr>
      <t xml:space="preserve"> 5/</t>
    </r>
  </si>
  <si>
    <r>
      <t xml:space="preserve">Nutrition Education </t>
    </r>
    <r>
      <rPr>
        <b/>
        <vertAlign val="superscript"/>
        <sz val="8"/>
        <rFont val="Arial"/>
        <family val="2"/>
      </rPr>
      <t>4</t>
    </r>
    <r>
      <rPr>
        <b/>
        <sz val="8"/>
        <rFont val="Arial"/>
        <family val="2"/>
      </rPr>
      <t>/</t>
    </r>
  </si>
  <si>
    <r>
      <t xml:space="preserve">Perf. Based </t>
    </r>
    <r>
      <rPr>
        <b/>
        <vertAlign val="superscript"/>
        <sz val="8"/>
        <rFont val="Arial"/>
        <family val="2"/>
      </rPr>
      <t>3/</t>
    </r>
  </si>
  <si>
    <r>
      <t xml:space="preserve">Total Cash </t>
    </r>
    <r>
      <rPr>
        <b/>
        <vertAlign val="superscript"/>
        <sz val="8"/>
        <rFont val="Arial"/>
        <family val="2"/>
      </rPr>
      <t>4/</t>
    </r>
  </si>
  <si>
    <r>
      <t xml:space="preserve">Comm. &amp; Cash-In-Lieu (Entitlement) </t>
    </r>
    <r>
      <rPr>
        <b/>
        <vertAlign val="superscript"/>
        <sz val="8"/>
        <rFont val="Arial"/>
        <family val="2"/>
      </rPr>
      <t>5/</t>
    </r>
  </si>
  <si>
    <t xml:space="preserve">Food Cost </t>
  </si>
  <si>
    <r>
      <t xml:space="preserve">Other Costs </t>
    </r>
    <r>
      <rPr>
        <b/>
        <vertAlign val="superscript"/>
        <sz val="8"/>
        <rFont val="Arial"/>
        <family val="2"/>
      </rPr>
      <t>2/</t>
    </r>
  </si>
  <si>
    <t>Nutrition Services and Administration (NSA)</t>
  </si>
  <si>
    <t>NSA</t>
  </si>
  <si>
    <t>Program Data Branch</t>
  </si>
  <si>
    <t>USDA / FNS / Budget Division / Program Data Branch</t>
  </si>
  <si>
    <t>Commodity Schools (1989 to 2004 only)</t>
  </si>
  <si>
    <r>
      <t xml:space="preserve">CSFP </t>
    </r>
    <r>
      <rPr>
        <b/>
        <vertAlign val="superscript"/>
        <sz val="8"/>
        <rFont val="Arial"/>
        <family val="2"/>
      </rPr>
      <t>3/</t>
    </r>
  </si>
  <si>
    <r>
      <t xml:space="preserve">Total </t>
    </r>
    <r>
      <rPr>
        <b/>
        <vertAlign val="superscript"/>
        <sz val="8"/>
        <rFont val="Arial"/>
        <family val="2"/>
      </rPr>
      <t>3/</t>
    </r>
  </si>
  <si>
    <r>
      <t xml:space="preserve">CSFP </t>
    </r>
    <r>
      <rPr>
        <b/>
        <vertAlign val="superscript"/>
        <sz val="8"/>
        <rFont val="Arial"/>
        <family val="2"/>
      </rPr>
      <t>4/</t>
    </r>
  </si>
  <si>
    <t>Table 2a: Supplemental Nutrition Assistance Program (Excludes Puerto Rico) - Benefit by Type: Participation and Cost/Issuance</t>
  </si>
  <si>
    <t xml:space="preserve"> </t>
  </si>
  <si>
    <t>Regular Ongoing</t>
  </si>
  <si>
    <t>D-SNAP New Participation</t>
  </si>
  <si>
    <t>Disaster Supplements</t>
  </si>
  <si>
    <t>Replacements</t>
  </si>
  <si>
    <t>Other</t>
  </si>
  <si>
    <r>
      <t xml:space="preserve">Total </t>
    </r>
    <r>
      <rPr>
        <b/>
        <i/>
        <sz val="5"/>
        <color indexed="9"/>
        <rFont val="Arial"/>
        <family val="2"/>
      </rPr>
      <t>1/</t>
    </r>
  </si>
  <si>
    <t>Participation</t>
  </si>
  <si>
    <r>
      <t xml:space="preserve">Participation </t>
    </r>
    <r>
      <rPr>
        <b/>
        <sz val="5"/>
        <rFont val="Arial"/>
        <family val="2"/>
      </rPr>
      <t>1/</t>
    </r>
  </si>
  <si>
    <t>Footnotes:</t>
  </si>
  <si>
    <t>2a     SNAP-$a</t>
  </si>
  <si>
    <t>Supplemental Nutrition Assistance Program (Excludes Puerto Rico) - Benefit by Type: Participation and Cost/Issuance</t>
  </si>
  <si>
    <t xml:space="preserve">1. Includes Child Care Centers and Day Care Homes; excludes Adult Care information.
2. Based on earnings (meals x rates).
3. Based on data from the FNS-155 (Commodity), PCIMS/WBSCM, and the quarterly SF-269/through FY2010 and FNS-777/FY2011 onward (Cash-in-lieu).
4. Based on the quarterly SF-269/through FY2010 and FNS-777/FY2011 onward. FY 2013 onward:  Includes CACFP Audit Reallocated Funds, reported annually on the CN-CACFP-AUDIT SF-425. </t>
  </si>
  <si>
    <t xml:space="preserve">1. Year totals are sums of average monthly figures of substates which may not match average of monthly totals. </t>
  </si>
  <si>
    <t xml:space="preserve">3. Totals includes Food Cost, NSA, WIC Other Costs and Farmers Market total federal outlays and unliquidated obligations.  Farmers Market costs for current year are not reported until February of the following year and will only be reflected in the September report month. </t>
  </si>
  <si>
    <t>ARRA  excluding SNAP Issuance and WIC Contingency Funds</t>
  </si>
  <si>
    <t>1. "Total Participation" (Households and Persons) excludes the counts of participation for Disaster Supplements and Replacements. The participation data reflected in those categories are a subset of the “Regular Ongoing” participation category.</t>
  </si>
  <si>
    <t>Table 2b: Nutrition Assistance Program - Benefit by Type: Participation and Cost/Issuance</t>
  </si>
  <si>
    <t>Regular Ongoing                                                                                                                            FNS-388(PR) &amp; FNS-388 (PR-NAP)</t>
  </si>
  <si>
    <t>Disaster - FNS-388(PR)</t>
  </si>
  <si>
    <t>Disaster Supplement - FNS-388(PR)</t>
  </si>
  <si>
    <t>Replacements - FNS-388(PR-NAP)</t>
  </si>
  <si>
    <t>------------------------Cost------------------------</t>
  </si>
  <si>
    <t>---------Cost---------</t>
  </si>
  <si>
    <t>Households</t>
  </si>
  <si>
    <t>Cash</t>
  </si>
  <si>
    <t>Adjustments</t>
  </si>
  <si>
    <t>2b     NAP-$b</t>
  </si>
  <si>
    <t>Nutrition Assistance Program (NAP) - Puerto Rico</t>
  </si>
  <si>
    <t>NAP Relief Grant   -   FNS-388(PR-NAP)</t>
  </si>
  <si>
    <t>FDPIR</t>
  </si>
  <si>
    <r>
      <t xml:space="preserve">Table 23: Food Donation Program -- Food Distribution Program on Indian Reservations (FDPIR) </t>
    </r>
    <r>
      <rPr>
        <b/>
        <vertAlign val="superscript"/>
        <sz val="8"/>
        <rFont val="Arial"/>
        <family val="2"/>
      </rPr>
      <t>1/</t>
    </r>
  </si>
  <si>
    <r>
      <t xml:space="preserve">TEFAP Foods and Administrative Expenses </t>
    </r>
    <r>
      <rPr>
        <b/>
        <vertAlign val="superscript"/>
        <sz val="8"/>
        <rFont val="Arial"/>
        <family val="2"/>
      </rPr>
      <t>3/</t>
    </r>
  </si>
  <si>
    <r>
      <t xml:space="preserve">ARRA  excluding SNAP Issuance and WIC Contingency Funds </t>
    </r>
    <r>
      <rPr>
        <b/>
        <vertAlign val="superscript"/>
        <sz val="8"/>
        <rFont val="Arial"/>
        <family val="2"/>
      </rPr>
      <t>4/</t>
    </r>
  </si>
  <si>
    <r>
      <t xml:space="preserve">Storage, Transportation, Commodity Admin, Food Losses </t>
    </r>
    <r>
      <rPr>
        <b/>
        <vertAlign val="superscript"/>
        <sz val="8"/>
        <rFont val="Arial"/>
        <family val="2"/>
      </rPr>
      <t>3/</t>
    </r>
  </si>
  <si>
    <r>
      <t xml:space="preserve">FDPIR Other Costs </t>
    </r>
    <r>
      <rPr>
        <b/>
        <vertAlign val="superscript"/>
        <sz val="8"/>
        <rFont val="Arial"/>
        <family val="2"/>
      </rPr>
      <t>4/</t>
    </r>
  </si>
  <si>
    <t>Table 2a-PEBT/Other: Supplemental Nutrition Assistance Program (Excludes Puerto Rico) - P-EBT/Other Participation and Cost/Issuance</t>
  </si>
  <si>
    <t>P-EBT/OTHER</t>
  </si>
  <si>
    <t>2a     SNAP-$a-PEBT/Other</t>
  </si>
  <si>
    <t>Supplemental Nutrition Assistance Program (Excludes Puerto Rico) - P-EBT/Other Participation and Cost/Issuance</t>
  </si>
  <si>
    <t>1. FNS-388 data. Totals are averaged.
2. FNS-388/250 data for FY 1992 and FNS-388/46 for FY 1993 and beyond. Starting April 2009, ARRA SNAP Issuance was 15.27% of total issuance in FY 2009; 16.38% of total issuance in FY 2010; 16.55% of total issuance in FY 2011, and 10.95% of total issuance in FY 2012; 7.79% of total issuance in FY 2013;  for FY 2014, it was 100% of total issuance from October 1-15 and 7.05% of total issuance from October 16-31 in FY 2014.
3. SF-269/SF-425 data are reported quarterly.
4. Prior to FY 2011, Nutrition Education expenditures were included in State Administrative Expenses. 
5. Includes Other Costs (e.g., Benefit and Retailer Redemption and Monitoring, Payment Accuracy, EBT Systems, Program Evaluation and Modernization, Program Access, Health and Nutrition Pilot Projects.)
6. Supplemental Nutrition Assistance Program (SNAP) formerly known as the Food Stamp Program (prior to FY 2009).</t>
  </si>
  <si>
    <t xml:space="preserve">ALL DATA SUBJECT TO REVISION
1. States tend to distribute multiple months of P-EBT benefits in a single issuance. Benefits distributed in June, for example, may represent the value of P-EBT benefits for participants’ virtual school days in the months of March through May.
2. Because states distribute multiple months of benefits in a single issuance, participant counts must be interpreted with caution. Participants who receive a combined P-EBT benefit in June for the months of March through May will appear in the participant count for June only. A household or person who receives a combined benefit for March and April in June, and a second combined benefit for May and June in July will appear in the June and July participant counts. As result, the number of P-EBT beneficiaries is much greater than any single monthly count, but summing the participant counts across months will overstate the number of beneficiaries.
3. States issue P-EBT benefits to individual children in cases when they are unable to group children into household units. This is sometimes an issue where P-EBT beneficiaries are not SNAP recipients. Because these children are counted as separate households, the household count in this table overstates the number of unique household beneficiaries.
</t>
  </si>
  <si>
    <r>
      <t xml:space="preserve">Storage, Transportation, Commodity Admin, Food Losses </t>
    </r>
    <r>
      <rPr>
        <b/>
        <vertAlign val="superscript"/>
        <sz val="8"/>
        <rFont val="Arial"/>
        <family val="2"/>
      </rPr>
      <t>4/</t>
    </r>
  </si>
  <si>
    <r>
      <t xml:space="preserve">CSFP Other Costs </t>
    </r>
    <r>
      <rPr>
        <b/>
        <vertAlign val="superscript"/>
        <sz val="8"/>
        <rFont val="Arial"/>
        <family val="2"/>
      </rPr>
      <t>6/</t>
    </r>
  </si>
  <si>
    <t>1. Expenditures include cash payments, entitlement commodities and cash-in-lieu, and bonus and TEFAP commodities.
2. Includes all entitlement and bonus food cost. 
3. Includes data reported for quarterly Administrative Cost (FNS-667) and SF-425 for discretionary grants: TEFAP Farm to Food Bank Projects; TEFAP General Infrastructure; TEFAP Rural Infrastructure; TEFAP Supplemental Funding; Trade Mitigation Administrative Funds; Pandemic Family First Act; Pandemic CARES Act; Pandemic CRRSAA; Pandemic Build Back Better Grants; Pandemic ARPA Reach and Resiliency Grants.
4. 2009 ARRA SNAP Issuance is included in KD29a column 1;  WIC Contingency funds (FY 2009 only) are included in KD29a column 3. 
5. Interim Financial Admin. data are from FNS-153.  Final data from SF-269/SF-425.</t>
  </si>
  <si>
    <t xml:space="preserve">1. Totals are averaged; fiscal year computations are based on October through May plus September. Subtotals may not add to total due to rounding calculations.
2. In SY 2020-2021, many schools served meals through the Summer Food Service Program (SFSP) due to the COVID-19 waivers. The COVID-19 waiver for schools to serve meals through SSO and reported separately started in SY 2021-2022. </t>
  </si>
  <si>
    <t xml:space="preserve">1. School districts receive additional Sec. 4 reimbursement when they serve 60% or more of children free or reduced price lunches.
2. Totals are averaged; fiscal year computations are based on October thru May plus September.
3. Sum excludes July and August.
4. All 'AREA ELIGIBLE' schools and sites receive free snacks. 'AREA ELIGIBLE' means a school or site located in the attendance area of a school in which at least 50% of the enrolled children are eligible for free or reduced price meals.
5. In SY 2020-2021, many schools served meals through the Summer Food Service Program (SFSP) due to the COVID-19 waivers. The COVID-19 waiver for schools to serve meals through SSO and reported separately started in SY 2021-2022. </t>
  </si>
  <si>
    <t xml:space="preserve">1. General assistance for all meals served, including full-price (paid).
2. School districts receive additional Section 4 reimbursements when they serve 60% or more of the children free or reduced meals.                                                                                                                   
3. Beginning October 1, 2012, school districts receive an additional 6 cents per meal reimbursement when they meet meal pattern requirements under the Healthy Hunger Free Kids Act of 2010.
4. Based on earnings (meals x reimbursement rates). Includes earnings for Section 4, Section 11, and meal supplements served under Section 17A.
5. Based on FNS-155/PCIMS/WBSCM data plus Kansas cash-in-lieu (earnings).
6. In SY 2020-2021, many schools served meals through the Summer Food Service Program (SFSP) due to the COVID-19 waivers. The COVID-19 waiver for schools to serve meals through SSO and reported separately started in SY 2021-2022. </t>
  </si>
  <si>
    <t xml:space="preserve">1. Totals are averaged; fiscal year computations are based on October thru May plus September. Participation data are estimates based on average daily meals served. Subtotals may not add to total due to rounding calculations.
2. In SY 2020-2021, many schools served meals through the Summer Food Service Program (SFSP) due to the COVID-19 waivers. The COVID-19 waiver for schools to serve meals through SSO and reported separately started in SY 2021-2022. </t>
  </si>
  <si>
    <t>1. Data provided prior to January Keydata are fragmentary for the current fiscal year. These elements are reported 90 days after the close of the reporting period.
2. Participation data are estimated based on average daily meals served.
3. The waivers for SY 2020-2021 and SY 2021-2022 to support operations during the COVID-19 pandemic impacted the reporting of schools participating in NSLP and SBP. In SY 2020-2021 many schools served meals through the Summer Food Service Program and in SY 2021-2022 many schools served meals through the Seamless Summer Option (SSO).</t>
  </si>
  <si>
    <t xml:space="preserve">1. Totals are averaged; fiscal year computations are based on October thru May plus September.
2. Sum excludes July and August.
3.  In SY 2020-2021, many schools served meals through the Summer Food Service Program (SFSP) due to the COVID-19 waivers. The COVID-19 waiver for schools to serve meals through SSO and reported separately started in SY 2021-2022. </t>
  </si>
  <si>
    <t>1. Refers to full-price (paid) meals served in regular and severe-need schools.
2. Based on earnings (meals x reimbursement rates).
3. In SY 2020-2021, many schools served meals through the Summer Food Service Program (SFSP) due to the COVID-19 waivers. The COVID-19 waiver for schools to serve meals through SSO and reported separately started in SY 2021-2022.</t>
  </si>
  <si>
    <t>1. In SY 2020-2021, many schools served meals through the Summer Food Service Program (SFSP) due to the COVID-19 waivers. The COVID-19 waiver for schools to serve meals through SSO and reported separately started in SY 2021-2022. </t>
  </si>
  <si>
    <t>2. The September number will continue to change until all multi-year grants of that source year are closed out.  FY 2023 WIC Other Costs include appropriation levels for the following:  Program Evaluation &amp; Monitoring ($22M), Technical Assistance ($400,000), Federal Admin and Oversight ($31.654M), and UPC Database ($1M). Also includes all WIC Pandemic grant outlays and unliquidated obligations.</t>
  </si>
  <si>
    <t>1. Expenditures include entitlement commodities and cash-in-lieu, and bonus and TEFAP commodities.
2. Nutrition family assistance grants in lieu of SNAP are provided to Puerto Rico ($2,815.6 billion for FY2023 and $2,915.6 billion for FY2024), Northern Marianas ($34.0 million for FY2023 and $34.8 million for FY2024), and American Samoa ($11.3 million in FY2023 and $11.7 million for FY2024). 
3. Includes Food, Nutrition Services and Administration (NSA) and Other Costs.  See Table 21 for detailed description of Other Costs.              
4. Interim Financial Admin. data are from FNS-153.  Final data from SF-269/SF-425.
5. The Nutrition Program for the Elderly (NPE) was transferred to the Agency on Aging (DHHS) in FY 2003 and renamed the Nutrition Services Incentive Program (NSIP).  FNS operations are limited to commodity donation.</t>
  </si>
  <si>
    <t>1. Expenditures include cash payments, entitlement commodities and cash-in-lieu, and bonus and TEFAP commodities, based on data from the SF-269/through FY2010 and the FNS-777/FY2011 onward (reported quarterly).   Also includes data reported on the SF-425 quarterly for Summer EBT Technology Grants (SEBT-TECH), Child Nutrition School Foodservice Workforce Study Cooperative Agreement Grant (CN-OPS-SFWS-23), Healthy Meals Incentives Recognition Awards and Sub-Grants for SFAs Spring Summit (CN-HMI-Summit), Child Nutrition Traditional Indigenous Foods Cooperative Agreement Grant (CN-TIF-CAG), Farm to School Technical Assistance Cooperative Agreement (CN-F2S-CoopTech), Child Nutrition Procurement Practices in Schools Meals Training Development (CN-Procurement-Training), Food Safety Research (FS-RESEARCH), Child Nutrition School Breakfast Program Expansion Grants (CN-SBP-EXP), CN Healthy Meals Incentives Recognition Awards and Sub-Grants for School Food Authorities (PAN-CN-CRRSAA-HMI-RA), CN  Healthy Meals Incentives School Food System Transformation Challenge Sub-Grants (PAN-CN-CRRSAA-HMI-TG), CN OPS Equitable Access in Child Nutrition Programs (CN-OPS-EA), NSLP Equipment Grant (PAN-CN-ARPA-NSLPE), CN F2S State Agency Formula Grant (PAN-CN-ARPA-F2S-FG), Farm to School Shelburne Farms National Institute (CN-F2S-NATINST), CN Farm to School Racial Equity Learning Lab (CN-F2S-RACIALEQ), CN PEBT Administration Grant (PAN-CN-PEBT-Admin), CN Supply Chain Assistance Funding (CN-CCC), CN Farm-to-School Turnkey Grant (CN-F2S-TURNKEY), NSLP Coronavirus Local-level Costs (PAN-CN-CRRSAA), NSLP Emergency Operating Costs (PAN-CN-CRRSAA-EMOP), CACFP Emergency Operating Costs (PAN-CACFP-CRRSAA-EMOP), CN SFSP WIC EBT Pilot Food Funds v.5 (CN-SFSP-WICFOOD-5), Farm-to-School Grantee Gathering (CN-F2S-GATHERING), Farm to School Regional Institute Grant (CN-F2S-REGINST), Culinary Institute of Child Nutrition (CN-ICN-CICN), CN Farm-to-School State Agency Grants (CN-F2S-SA), CN grants including Administrative Review and Training Programs (CN-ARTMI/ARTMII), CACFP Child Care Wellness (CN-CACFP-CCW), Community Garden Project (CN-CGP), Direct Certification Verification/Improvement (CN-DCV/DCI),  Fresh Fruit and Vegetables Programs (CN-FFVP), Food Safety Programs (CN-FSMI), Hunger Free Community Grants (CN-HFC), National School Lunch Program Equipment (CN-NSLPE), the Summer Food Service Program EBT pilot projects for WIC, SNAP, and Home Delivery Food Backpack (CN-SFSP-WIC, CN-SFSP-SNAP, CN-SFSP-HDFB), Team Nutrition (CN-TN), the Food Safety Center of Excellence (FS-CE), Institute for Child Nutrition (CN-ICN), Institute for Child Nutrition-Food Safety (CN-ICN-FS), Institute for Child Nutrition - General Education (CN-ICN-GE), Institute of Child Nutrition (ICN) School Nutrition Strategies, Training, Action Plans, and Resources (CN-ICN-STAR), CN Farm to School Training Grant  (CN-F2S-TRAIN), CN CACFP Training Grants (CN-CACFP-TRAIN), SFSP SNAP EBT Pilot Food Funds (CN-SFSP-SNAPFOOD), CACFP Meal Service Training Grant (CN-CACFP-MEALTRAIN), Farm to School Training and Curricula (CN-F2S-TRNCUR), CN School Nutrition Training Grant for Allied Professional Organizations (CN-ALLIED), SFSP Rural Summer Meals Demonstration Program (CN-SFSP-RDEMO), CN Team Nutrition E-STAR Program Training Grant (CN-TN-ESTAR), CN Team Nutrition Training Grant for Innovative State Training Programs (CN-TN-INNOV) and SBP Special Grants, administrative and computer support.</t>
  </si>
  <si>
    <t>1. Does not include bonus commodities. 
2. Data from the SF-269/through FY2010 and the FNS-777/FY2011 onward (reported quarterly).
3. Includes data reported on the SF-425 quarterly for Summer EBT Technology Grants (SEBT-TECH), Child Nutrition School Foodservice Workforce Study Cooperative Agreement Grant (CN-OPS-SFWS-23), Healthy Meals Incentives Recognition Awards and Sub-Grants for SFAs Spring Summit (CN-HMI-Summit), Child Nutrition Traditional Indigenous Foods Cooperative Agreement Grant (CN-TIF-CAG), Farm to School Technical Assistance Cooperative Agreement (CN-F2S-CoopTech), Child Nutrition Procurement Practices in Schools Meals Training Development (CN-Procurement-Training), Child Nutrition Procurement Practices in Schools Meals Training Developmen (CN-Procurement-Training), Food Safety Research (FS-RESEARCH), Child Nutrition School Breakfast Program Expansion Grants (CN-SBP-EXP), CN Healthy Meals Incentives Recognition Awards and Sub-Grants for School Food Authorities (PAN-CN-CRRSAA-HMI-RA), CN  Healthy Meals Incentives School Food System Transformation Challenge Sub-Grants (PAN-CN-CRRSAA-HMI-TG), CN OPS Equitable Access in Child Nutrition Programs (CN-OPS-EA), NSLP Equipment Grant (PAN-CN-ARPA-NSLPE), CN F2S State Agency Formula Grant (PAN-CN-ARPA-F2S-FG), Farm to School Shelburne Farms National Institute (CN-F2S-NATINST), CN Farm to School Racial Equity Learning Lab (CN-F2S-RACIALEQ), CN PEBT Administration Grant (PAN-CN-PEBT-Admin), CN Supply Chain Assistance Funding (CN-CCC), CN Farm-to-School Turnkey Grant (CN-F2S-TURNKEY), NSLP Coronavirus Local-level Costs (PAN-CN-CRRSAA), NSLP Emergency Operating Costs (PAN-CN-CRRSAA-EMOP), CACFP Emergency Operating Costs (PAN-CACFP-CRRSAA-EMOP), CN SFSP WIC EBT Pilot Food Funds v.5 (CN-SFSP-WICFOOD-5), Farm-to-School Grantee Gathering(CN-F2S-GATHERING), National School Lunch Program Equipment Grant v5(CN-NSLPE-v5), CN Summer Food Demonstration Grant(CN-SFSP-DEMO), Farm to School Regional Institute Grant(CN-F2S-REGINST), Culinary Institute of Child Nutrition (CN-ICN-CICN), CN grants including CN Farm-to-School State Agency Grants (CN-F2S-SA), Administrative Review and Training Programs (CN-ARTMI/ARTMII), CACFP Child Care Wellness (CN-CACFP-CCW), Community Garden Project (CN-CGP), Direct Certification Verification/Improvement (CN-DCV/DCI),  Fresh Fruit and Vegetables Programs (CN-FFVP), Food Safety Programs (CN-FSMI), Hunger Free Community Grants (CN-HFC), National School Lunch Program Equipment (CN-NSLPE), the Summer Food Service Program EBT pilot projects for WIC, SNAP, and Home Delivery Food Backpack (CN-SFSP-WIC, CN-SFSP-SNAP, CN-SFSP-HDFB), Team Nutrition (CN-TN), the Food Safety Center of Excellence (FS-CE), Healthy Hunger Free Kids Act Administration (CN-HHFKA-ADM) , Farm to School (CN-F2S-Impl/Plan), Farm to School Team (CN-F2S-TEAM), Farm to School Support Services (CN-F2S-SUPP),  NSLPE Equipment Grants, Second Round (CN-NSLPE2),  Farm to School Conference and Event Grants (CN-F2S-EVENT), National Food Service Management Institute - Chef's Move to School (CN-FSMI-CMTS), USDA Rural Child Poverty Nutrition Center (CN-OPS-RCPNC), Local Wellness Policy Surveillance System Cooperative Agreement (CN-OPS-LWPSS), Child Nutrition Professional Standards for All School Nutrition Employees (CN-PRO-STANDARD), Institute for Child Nutrition (CN-ICN), Institute for Child Nutrition-Food Safety (CN-ICN-FS), Institute for Child Nutrition - General Education (CN-ICN-GE), Institute of Child Nutrition (ICN) School Nutrition Strategies, Training, Action Plans, and Resources (CN-ICN-STAR), CN Farm to School Training Grant  (CN-F2S-TRAIN), CN CACFP Training Grants (CN-CACFP-TRAIN), SFSP SNAP EBT Pilot Food Funds (CN-SFSP-SNAPFOOD), CACFP Meal Service Training Grant (CN-CACFP-MEALTRAIN), Farm to School Training and Curricula (CN-F2S-TRNCUR), CN School Nutrition Training Grant for Allied Professional Organizations (CN-ALLIED), SFSP Rural Summer Meals Demonstration Program (CN-SFSP-RDEMO), CN Team Nutrition E-STAR Program Training Grant (CN-TN-ESTAR), CN Team Nutrition Training Grant for Innovative State Training Programs (CN-TN-INNOV) and SBP Special Grants, administrative and computer support.</t>
  </si>
  <si>
    <t>U.S. Summary,  FY 2023 - FY 2024</t>
  </si>
  <si>
    <t>July 2024</t>
  </si>
  <si>
    <t>--</t>
  </si>
  <si>
    <t>FY 2023</t>
  </si>
  <si>
    <t>Total 10 Months</t>
  </si>
  <si>
    <t xml:space="preserve">1. Excludes USDA bonus foods.
2. Includes Food, Nutrition Services and Administration (NSA), and WIC Other Costs.  See Table 21 for detailed description of WIC Other Costs.  It also includes Farmers Market total federal outlays and unliduidated obligations (costs for current fiscal year are not reported until February of the following fiscal year).   
3. Consists of 2 components: Women/Infants/Children and Elderly. Interim Financial Admin. data are from FNS-153. Final data are from SF-269. Food cost calculations were updated in September 2024, which affected program costs reported for FY17-FY24/June.
4. The Nutrition Program for the Elderly (NPE) was transferred to the Agency on Aging (DHHS) in FY 2003 and renamed the Nutrition Services Incentive Program (NSIP).  FNS operations are limited to commodity donation. IR (FDPIR), DF (Disaster Feeding), SK (Soup Kitchens), FB (Food Banks), TE (TEFAP).  Food cost calculations were updated in September 2024, which affected program costs reported for FY11-FY24/June.
5. Nutrition family assistance grants in lieu of SNAP are provided to Puerto Rico ($2,815.6 billion for FY2023 and $2,915.6 billion for FY2024), Northern Marianas ($34.0 million for FY2023 and $34.8 million for FY2024), and American Samoa ($11.3 million in FY2023 and $11.7 million for FY2024). </t>
  </si>
  <si>
    <t xml:space="preserve">1. Data from FNS-153 (includes WIC and elderly components). Food cost calculations were updated in September 2024, which affected program costs reported for FY17-FY24/June.
2. Data from FNS-152 and FNS-155/PCIMS/WBSCM. Food cost calculations were updated in September 2024, which affected program costs reported for FY11-FY24/June.
3. Data from FNS-52. BOP = Bureau of Federal Prisons. VAA = Veterans Affairs Administration.
4. NSIP (NPE) appropriation transferred to HHS in FY 2003. FNS continues to procure commodities on behalf of State Agencies.
5. Total entitlement cost based on earnings (meals times rate) rather than food cost plus cash-in-lieu. (SF-269 no longer reported starting in FY 98).
</t>
  </si>
  <si>
    <t xml:space="preserve">1. FNS-155/PCIMS/WBSCM data. BOP = Bureau of Federal Prisons. VAA = Veterans Affairs Administration.  
2. FNS-153 data; includes value of bonus and free foods. Food cost calculations were updated in September 2024, which affected program costs reported for FY17-FY24/June.
</t>
  </si>
  <si>
    <t xml:space="preserve">1. FNS-155/PCIMS/WBSCM data except as noted.
2. FNS-152 data; includes value of bonus and free foods. Food cost calculations were updated in September 2024, which affected program costs reported for FY11-FY24/June.
3. TEFAP foods distributed through nonprofit local emergency feeding organizations. Includes Bonus and Entitlement foods. Administrative cost is excluded.
</t>
  </si>
  <si>
    <t xml:space="preserve">1. TEFAP foods distributed through nonprofit local emergency feeding organizations. Includes Bonus and Entitlement foods. Administrative cost is excluded. Food cost calculations were updated in September 2024, which affected program costs reported prior to June 2024.
</t>
  </si>
  <si>
    <t>Generated from National Data Bank Version 8.2 PUBLIC on 10/11/2024</t>
  </si>
  <si>
    <t>National Data Bank Version 8.2 PUBLIC - U.S. Summary</t>
  </si>
  <si>
    <t>1. Effective FY20, "Total Participation" (Households and Persons) excludes the counts of participation for NAP Relief Grant, Disaster FNS-388(PR), and Disaster Supplements. The participation data reflected in those categories are a subset of the “Regular Ongoing” participation category. Total participation counts are averaged.</t>
  </si>
  <si>
    <t>National Data Bank Version 8.2 PUBLIC  - U.S. Summary</t>
  </si>
  <si>
    <t>National Data Bank Version 8.2 PUBLIC -U.S. Summary</t>
  </si>
  <si>
    <t>1. FNS-153 data. Totals are averaged.
2. Value of entitlement foods only. Food cost per person excludes value of free and bonus foods.
3. Interim Financial Admin. data are from FNS-153. Final data are from SF-269/SF-425. Food cost calculations (technical updates/validation as well as coding corrections) were updated in September 2024, which affected program costs reported for FY17-FY24/June.
4. Includes storage and transportation, commodity administration, and food losses. Current FY data is estimated. Data are national level only; they are not available prior to FY 1996.
5. Represents women, infants, and children participants.
6. Includes data reported on SF-425 for Pandemic CRRSAA Supplemental Administrative Grants and ARPA Additional Caseload Administrative Grants.</t>
  </si>
  <si>
    <t>1. Includes needy families in the former Trust Territories (the Marshall Islands)--FY 1989 through FY 1995 only.
2. FNS-152 data; participation totals are averaged. Food cost calculations (technical updates/validation as well as coding corrections) were updated in September 2024, which affected program costs reported for FY11-FY24/June.
3. Data are national level only; they are not available prior to FY 1996.
4. Includes data reported on SF-425 for the following discretionary grants: FDPIR Produce Training; FDPIR Nutrition Education Symposium; FDPIR Food Package Review Workgroup Strategic Planning; FDPIR Infrastructure; FDPIR Infrastructure; FDPIR Nutrition Paraprofessional Training Project; FDPIR Nutrition Education Grant Program (1-yr &amp; 2-Year); Pandemic CARES Act FDPIR Facility Improvement and Equipment Grants; Pandemic CARES Act FDPIR Supplemental Administrative Grants.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</si>
</sst>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16" x14ac:knownFonts="1">
    <font>
      <sz val="10"/>
      <name val="Arial"/>
    </font>
    <font>
      <sz val="8"/>
      <name val="Arial"/>
      <family val="2"/>
    </font>
    <font>
      <b/>
      <sz val="8"/>
      <name val="Arial"/>
      <family val="2"/>
    </font>
    <font>
      <b/>
      <vertAlign val="superscript"/>
      <sz val="8"/>
      <name val="Arial"/>
      <family val="2"/>
    </font>
    <font>
      <sz val="10"/>
      <name val="Arial"/>
      <family val="2"/>
    </font>
    <font>
      <b/>
      <i/>
      <sz val="8"/>
      <color theme="0"/>
      <name val="Arial"/>
      <family val="2"/>
    </font>
    <font>
      <b/>
      <i/>
      <sz val="5"/>
      <color indexed="9"/>
      <name val="Arial"/>
      <family val="2"/>
    </font>
    <font>
      <i/>
      <sz val="8"/>
      <name val="Arial"/>
      <family val="2"/>
    </font>
    <font>
      <b/>
      <sz val="5"/>
      <name val="Arial"/>
      <family val="2"/>
    </font>
    <font>
      <b/>
      <sz val="10"/>
      <name val="Arial"/>
      <family val="2"/>
    </font>
    <font>
      <i/>
      <sz val="10"/>
      <color indexed="40"/>
      <name val="Arial"/>
      <family val="2"/>
    </font>
    <font>
      <b/>
      <i/>
      <sz val="10"/>
      <color theme="0"/>
      <name val="Arial"/>
      <family val="2"/>
    </font>
    <font>
      <b/>
      <sz val="8"/>
      <color theme="1"/>
      <name val="Arial"/>
      <family val="2"/>
    </font>
    <font>
      <sz val="11"/>
      <name val="Calibri"/>
      <family val="2"/>
    </font>
    <font>
      <b/>
      <sz val="10"/>
      <color theme="1"/>
      <name val="Arial"/>
      <family val="2"/>
    </font>
    <font>
      <sz val="8"/>
      <color rgb="FF222222"/>
      <name val="Arial"/>
      <family val="2"/>
    </font>
  </fonts>
  <fills count="8">
    <fill>
      <patternFill patternType="none"/>
    </fill>
    <fill>
      <patternFill patternType="gray125"/>
    </fill>
    <fill>
      <patternFill patternType="solid">
        <fgColor theme="1"/>
      </patternFill>
    </fill>
    <fill>
      <patternFill patternType="solid">
        <fgColor theme="0" tint="-0.14996795556505021"/>
        <bgColor indexed="65"/>
      </patternFill>
    </fill>
    <fill>
      <patternFill patternType="solid">
        <fgColor theme="1"/>
      </patternFill>
    </fill>
    <fill>
      <patternFill patternType="solid">
        <fgColor theme="0" tint="-0.14993743705557422"/>
        <bgColor indexed="65"/>
      </patternFill>
    </fill>
    <fill>
      <patternFill patternType="solid">
        <fgColor rgb="FFD9D9D9"/>
      </patternFill>
    </fill>
    <fill>
      <patternFill patternType="solid">
        <fgColor theme="0" tint="-0.34998626667073579"/>
        <bgColor indexed="65"/>
      </patternFill>
    </fill>
  </fills>
  <borders count="13">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4" fillId="0" borderId="0"/>
  </cellStyleXfs>
  <cellXfs count="136">
    <xf numFmtId="0" fontId="0" fillId="0" borderId="0" xfId="0"/>
    <xf numFmtId="0" fontId="1" fillId="0" borderId="0" xfId="0" applyFont="1"/>
    <xf numFmtId="0" fontId="1" fillId="0" borderId="0" xfId="0" applyFont="1" applyAlignment="1">
      <alignment horizontal="right"/>
    </xf>
    <xf numFmtId="0" fontId="1" fillId="0" borderId="0" xfId="0" applyFont="1" applyAlignment="1">
      <alignment horizontal="left"/>
    </xf>
    <xf numFmtId="0" fontId="1" fillId="0" borderId="1" xfId="0" applyFont="1" applyBorder="1"/>
    <xf numFmtId="0" fontId="2" fillId="0" borderId="0" xfId="0" applyFont="1" applyAlignment="1">
      <alignment horizontal="center"/>
    </xf>
    <xf numFmtId="0" fontId="2" fillId="0" borderId="1" xfId="0" applyFont="1" applyBorder="1"/>
    <xf numFmtId="0" fontId="2" fillId="0" borderId="1" xfId="0" applyFont="1" applyBorder="1" applyAlignment="1">
      <alignment horizontal="center"/>
    </xf>
    <xf numFmtId="0" fontId="1" fillId="0" borderId="1" xfId="0" applyFont="1" applyBorder="1" applyAlignment="1">
      <alignment horizontal="left"/>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3" fontId="1" fillId="0" borderId="0" xfId="0" applyNumberFormat="1" applyFont="1" applyAlignment="1">
      <alignment horizontal="right"/>
    </xf>
    <xf numFmtId="0" fontId="2" fillId="0" borderId="4" xfId="0" applyFont="1" applyBorder="1" applyAlignment="1">
      <alignment horizontal="left"/>
    </xf>
    <xf numFmtId="3" fontId="2" fillId="0" borderId="4" xfId="0" applyNumberFormat="1" applyFont="1" applyBorder="1" applyAlignment="1">
      <alignment horizontal="right"/>
    </xf>
    <xf numFmtId="0" fontId="2" fillId="0" borderId="1" xfId="0" applyFont="1" applyBorder="1" applyAlignment="1">
      <alignment horizontal="left"/>
    </xf>
    <xf numFmtId="3" fontId="2" fillId="0" borderId="1" xfId="0" applyNumberFormat="1" applyFont="1" applyBorder="1" applyAlignment="1">
      <alignment horizontal="right"/>
    </xf>
    <xf numFmtId="4" fontId="1" fillId="0" borderId="0" xfId="0" applyNumberFormat="1" applyFont="1" applyAlignment="1">
      <alignment horizontal="right"/>
    </xf>
    <xf numFmtId="4" fontId="2" fillId="0" borderId="4" xfId="0" applyNumberFormat="1" applyFont="1" applyBorder="1" applyAlignment="1">
      <alignment horizontal="right"/>
    </xf>
    <xf numFmtId="4" fontId="2" fillId="0" borderId="1" xfId="0" applyNumberFormat="1" applyFont="1" applyBorder="1" applyAlignment="1">
      <alignment horizontal="right"/>
    </xf>
    <xf numFmtId="164" fontId="1" fillId="0" borderId="0" xfId="0" applyNumberFormat="1" applyFont="1" applyAlignment="1">
      <alignment horizontal="right"/>
    </xf>
    <xf numFmtId="3" fontId="1" fillId="0" borderId="1" xfId="0" applyNumberFormat="1" applyFont="1" applyBorder="1" applyAlignment="1">
      <alignment horizontal="left"/>
    </xf>
    <xf numFmtId="3" fontId="1" fillId="0" borderId="1" xfId="0" applyNumberFormat="1" applyFont="1" applyBorder="1" applyAlignment="1">
      <alignment horizontal="right"/>
    </xf>
    <xf numFmtId="164" fontId="2" fillId="0" borderId="4" xfId="0" applyNumberFormat="1" applyFont="1" applyBorder="1" applyAlignment="1">
      <alignment horizontal="right"/>
    </xf>
    <xf numFmtId="164" fontId="2" fillId="0" borderId="1" xfId="0" applyNumberFormat="1" applyFont="1" applyBorder="1" applyAlignment="1">
      <alignment horizontal="right"/>
    </xf>
    <xf numFmtId="164" fontId="1" fillId="0" borderId="1" xfId="0" applyNumberFormat="1" applyFont="1" applyBorder="1" applyAlignment="1">
      <alignment horizontal="right"/>
    </xf>
    <xf numFmtId="0" fontId="2" fillId="0" borderId="0" xfId="0" applyFont="1"/>
    <xf numFmtId="0" fontId="4" fillId="0" borderId="0" xfId="0" applyFont="1"/>
    <xf numFmtId="0" fontId="4" fillId="0" borderId="0" xfId="0" applyFont="1" applyAlignment="1">
      <alignment wrapText="1"/>
    </xf>
    <xf numFmtId="0" fontId="5" fillId="0" borderId="8" xfId="0" applyFont="1" applyBorder="1" applyAlignment="1">
      <alignment vertical="center"/>
    </xf>
    <xf numFmtId="0" fontId="7" fillId="0" borderId="0" xfId="0" applyFont="1" applyAlignment="1">
      <alignment horizontal="center"/>
    </xf>
    <xf numFmtId="0" fontId="1" fillId="0" borderId="0" xfId="0" applyFont="1" applyAlignment="1">
      <alignment horizontal="center"/>
    </xf>
    <xf numFmtId="0" fontId="2" fillId="3" borderId="7" xfId="0" applyFont="1" applyFill="1" applyBorder="1" applyAlignment="1">
      <alignment horizontal="center" vertical="center"/>
    </xf>
    <xf numFmtId="0" fontId="2" fillId="3" borderId="1" xfId="0" applyFont="1" applyFill="1" applyBorder="1" applyAlignment="1">
      <alignment horizontal="center" vertical="center"/>
    </xf>
    <xf numFmtId="3" fontId="1" fillId="0" borderId="6" xfId="0" applyNumberFormat="1" applyFont="1" applyBorder="1"/>
    <xf numFmtId="3" fontId="1" fillId="0" borderId="0" xfId="0" applyNumberFormat="1" applyFont="1"/>
    <xf numFmtId="3" fontId="1" fillId="0" borderId="8" xfId="0" applyNumberFormat="1" applyFont="1" applyBorder="1"/>
    <xf numFmtId="3" fontId="1" fillId="0" borderId="11" xfId="0" applyNumberFormat="1" applyFont="1" applyBorder="1" applyAlignment="1">
      <alignment horizontal="right" vertical="center"/>
    </xf>
    <xf numFmtId="3" fontId="1" fillId="0" borderId="0" xfId="0" applyNumberFormat="1" applyFont="1" applyAlignment="1">
      <alignment horizontal="right" vertical="center"/>
    </xf>
    <xf numFmtId="3" fontId="1" fillId="0" borderId="12" xfId="0" applyNumberFormat="1" applyFont="1" applyBorder="1" applyAlignment="1">
      <alignment horizontal="right" vertical="center"/>
    </xf>
    <xf numFmtId="3" fontId="1" fillId="0" borderId="9" xfId="0" applyNumberFormat="1" applyFont="1" applyBorder="1" applyAlignment="1">
      <alignment horizontal="right" vertical="center"/>
    </xf>
    <xf numFmtId="0" fontId="2" fillId="0" borderId="6" xfId="0" applyFont="1" applyBorder="1"/>
    <xf numFmtId="3" fontId="2" fillId="0" borderId="4" xfId="0" applyNumberFormat="1" applyFont="1" applyBorder="1" applyAlignment="1">
      <alignment horizontal="right" vertical="center"/>
    </xf>
    <xf numFmtId="0" fontId="9" fillId="0" borderId="0" xfId="0" applyFont="1"/>
    <xf numFmtId="3" fontId="2" fillId="0" borderId="1" xfId="0" applyNumberFormat="1" applyFont="1" applyBorder="1" applyAlignment="1">
      <alignment horizontal="right" vertical="center"/>
    </xf>
    <xf numFmtId="3" fontId="1" fillId="0" borderId="6" xfId="0" applyNumberFormat="1" applyFont="1" applyBorder="1" applyAlignment="1">
      <alignment horizontal="right" vertical="center"/>
    </xf>
    <xf numFmtId="3" fontId="1" fillId="0" borderId="4" xfId="0" applyNumberFormat="1" applyFont="1" applyBorder="1" applyAlignment="1">
      <alignment horizontal="right" vertical="center"/>
    </xf>
    <xf numFmtId="3" fontId="1" fillId="0" borderId="8" xfId="0" applyNumberFormat="1" applyFont="1" applyBorder="1" applyAlignment="1">
      <alignment horizontal="right" vertical="center"/>
    </xf>
    <xf numFmtId="3" fontId="1" fillId="0" borderId="7" xfId="0" applyNumberFormat="1" applyFont="1" applyBorder="1" applyAlignment="1">
      <alignment horizontal="right" vertical="center"/>
    </xf>
    <xf numFmtId="3" fontId="1" fillId="0" borderId="1" xfId="0" applyNumberFormat="1" applyFont="1" applyBorder="1" applyAlignment="1">
      <alignment horizontal="right" vertical="center"/>
    </xf>
    <xf numFmtId="3" fontId="2" fillId="0" borderId="0" xfId="0" applyNumberFormat="1" applyFont="1" applyAlignment="1">
      <alignment horizontal="right" vertical="center"/>
    </xf>
    <xf numFmtId="0" fontId="10" fillId="0" borderId="0" xfId="0" applyFont="1" applyAlignment="1">
      <alignment horizontal="center" vertical="center" wrapText="1"/>
    </xf>
    <xf numFmtId="3" fontId="2" fillId="0" borderId="0" xfId="0" applyNumberFormat="1" applyFont="1" applyAlignment="1">
      <alignment horizontal="right" vertical="center" wrapText="1"/>
    </xf>
    <xf numFmtId="3" fontId="2" fillId="0" borderId="1" xfId="0" applyNumberFormat="1" applyFont="1" applyBorder="1" applyAlignment="1">
      <alignment horizontal="right" vertical="center" wrapText="1"/>
    </xf>
    <xf numFmtId="0" fontId="2" fillId="5" borderId="7" xfId="0" applyFont="1" applyFill="1" applyBorder="1" applyAlignment="1">
      <alignment horizontal="center" vertical="center"/>
    </xf>
    <xf numFmtId="0" fontId="2" fillId="5" borderId="1" xfId="0" applyFont="1" applyFill="1" applyBorder="1" applyAlignment="1">
      <alignment horizontal="center" vertical="center"/>
    </xf>
    <xf numFmtId="3" fontId="1" fillId="0" borderId="4" xfId="0" applyNumberFormat="1" applyFont="1" applyBorder="1"/>
    <xf numFmtId="0" fontId="13" fillId="0" borderId="0" xfId="0" applyFont="1"/>
    <xf numFmtId="3" fontId="2" fillId="0" borderId="12" xfId="0" applyNumberFormat="1" applyFont="1" applyBorder="1" applyAlignment="1">
      <alignment horizontal="right" vertical="center"/>
    </xf>
    <xf numFmtId="3" fontId="2" fillId="0" borderId="9" xfId="0" applyNumberFormat="1" applyFont="1" applyBorder="1" applyAlignment="1">
      <alignment horizontal="right" vertical="center"/>
    </xf>
    <xf numFmtId="3" fontId="13" fillId="0" borderId="0" xfId="0" applyNumberFormat="1" applyFont="1"/>
    <xf numFmtId="3" fontId="2" fillId="0" borderId="8" xfId="0" applyNumberFormat="1" applyFont="1" applyBorder="1" applyAlignment="1">
      <alignment horizontal="right" vertical="center"/>
    </xf>
    <xf numFmtId="1" fontId="13" fillId="0" borderId="0" xfId="0" applyNumberFormat="1" applyFont="1" applyAlignment="1">
      <alignment horizontal="right" vertical="center"/>
    </xf>
    <xf numFmtId="1" fontId="13" fillId="0" borderId="0" xfId="0" applyNumberFormat="1" applyFont="1" applyAlignment="1">
      <alignment horizontal="right" vertical="center" wrapText="1"/>
    </xf>
    <xf numFmtId="0" fontId="1" fillId="0" borderId="8" xfId="0" applyFont="1" applyBorder="1" applyAlignment="1">
      <alignment horizontal="left"/>
    </xf>
    <xf numFmtId="0" fontId="1" fillId="0" borderId="12" xfId="0" applyFont="1" applyBorder="1" applyAlignment="1">
      <alignment horizontal="right"/>
    </xf>
    <xf numFmtId="0" fontId="1" fillId="0" borderId="9" xfId="0" applyFont="1" applyBorder="1" applyAlignment="1">
      <alignment horizontal="right"/>
    </xf>
    <xf numFmtId="0" fontId="2" fillId="3" borderId="1" xfId="0" applyFont="1" applyFill="1" applyBorder="1" applyAlignment="1">
      <alignment horizontal="center" vertical="center" wrapText="1"/>
    </xf>
    <xf numFmtId="0" fontId="0" fillId="0" borderId="12" xfId="0" applyBorder="1"/>
    <xf numFmtId="3" fontId="1" fillId="0" borderId="12"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0" xfId="0" applyNumberFormat="1" applyFont="1" applyAlignment="1">
      <alignment horizontal="right"/>
    </xf>
    <xf numFmtId="1" fontId="4" fillId="0" borderId="0" xfId="0" applyNumberFormat="1" applyFont="1" applyAlignment="1">
      <alignment horizontal="right" vertical="center"/>
    </xf>
    <xf numFmtId="0" fontId="1" fillId="0" borderId="11" xfId="0" applyFont="1" applyBorder="1" applyAlignment="1">
      <alignment horizontal="left"/>
    </xf>
    <xf numFmtId="0" fontId="1" fillId="0" borderId="11" xfId="0" applyFont="1" applyBorder="1" applyAlignment="1">
      <alignment horizontal="right"/>
    </xf>
    <xf numFmtId="0" fontId="2" fillId="0" borderId="7" xfId="0" applyFont="1" applyBorder="1" applyAlignment="1">
      <alignment horizontal="left"/>
    </xf>
    <xf numFmtId="3" fontId="1" fillId="0" borderId="0" xfId="0" applyNumberFormat="1" applyFont="1" applyAlignment="1">
      <alignment horizontal="right" vertical="top"/>
    </xf>
    <xf numFmtId="0" fontId="1" fillId="0" borderId="0" xfId="0" applyFont="1" applyAlignment="1">
      <alignment vertical="top"/>
    </xf>
    <xf numFmtId="164" fontId="1" fillId="0" borderId="0" xfId="0" applyNumberFormat="1" applyFont="1" applyAlignment="1">
      <alignment horizontal="right" vertical="top"/>
    </xf>
    <xf numFmtId="3" fontId="1" fillId="0" borderId="1" xfId="0" applyNumberFormat="1" applyFont="1" applyBorder="1" applyAlignment="1">
      <alignment horizontal="right" vertical="top"/>
    </xf>
    <xf numFmtId="1" fontId="1" fillId="0" borderId="0" xfId="0" applyNumberFormat="1" applyFont="1" applyAlignment="1">
      <alignment horizontal="right" vertical="top"/>
    </xf>
    <xf numFmtId="14" fontId="1" fillId="0" borderId="0" xfId="0" applyNumberFormat="1" applyFont="1" applyAlignment="1">
      <alignment horizontal="right"/>
    </xf>
    <xf numFmtId="0" fontId="1" fillId="0" borderId="1" xfId="0" applyFont="1" applyBorder="1"/>
    <xf numFmtId="0" fontId="1" fillId="0" borderId="0" xfId="0" applyFont="1" applyAlignment="1">
      <alignment horizontal="center"/>
    </xf>
    <xf numFmtId="0" fontId="1" fillId="0" borderId="4" xfId="0" applyFont="1" applyBorder="1"/>
    <xf numFmtId="0" fontId="2" fillId="0" borderId="0" xfId="0" applyFont="1" applyAlignment="1">
      <alignment horizontal="center"/>
    </xf>
    <xf numFmtId="0" fontId="9" fillId="0" borderId="0" xfId="0" applyFont="1" applyAlignment="1">
      <alignment horizontal="center"/>
    </xf>
    <xf numFmtId="0" fontId="2" fillId="0" borderId="1" xfId="0" applyFont="1" applyBorder="1" applyAlignment="1">
      <alignment horizontal="center"/>
    </xf>
    <xf numFmtId="0" fontId="9" fillId="0" borderId="1" xfId="0" applyFont="1" applyBorder="1" applyAlignment="1">
      <alignment horizontal="center"/>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9" fillId="0" borderId="3" xfId="0" applyFont="1" applyBorder="1" applyAlignment="1">
      <alignment horizontal="center" vertical="center" wrapText="1"/>
    </xf>
    <xf numFmtId="0" fontId="1" fillId="0" borderId="0" xfId="0" applyFont="1" applyAlignment="1">
      <alignment horizontal="left" vertical="top" wrapText="1"/>
    </xf>
    <xf numFmtId="0" fontId="2" fillId="0" borderId="6" xfId="0" applyFont="1" applyBorder="1" applyAlignment="1">
      <alignment horizontal="center" vertical="center" wrapText="1"/>
    </xf>
    <xf numFmtId="0" fontId="2" fillId="3" borderId="0" xfId="0" applyFont="1" applyFill="1" applyAlignment="1">
      <alignment horizontal="center" vertical="center"/>
    </xf>
    <xf numFmtId="0" fontId="2" fillId="3" borderId="1" xfId="0" applyFont="1" applyFill="1" applyBorder="1" applyAlignment="1">
      <alignment horizontal="center" vertical="center"/>
    </xf>
    <xf numFmtId="0" fontId="2" fillId="3" borderId="11" xfId="0" applyFont="1" applyFill="1" applyBorder="1" applyAlignment="1">
      <alignment horizontal="center"/>
    </xf>
    <xf numFmtId="0" fontId="9" fillId="3" borderId="1" xfId="0" applyFont="1" applyFill="1" applyBorder="1" applyAlignment="1">
      <alignment horizontal="center" vertical="center"/>
    </xf>
    <xf numFmtId="0" fontId="1" fillId="0" borderId="0" xfId="0" applyFont="1" applyAlignment="1">
      <alignment horizontal="left" wrapText="1"/>
    </xf>
    <xf numFmtId="0" fontId="4" fillId="0" borderId="0" xfId="0" applyFont="1" applyAlignment="1">
      <alignment horizontal="left" wrapText="1"/>
    </xf>
    <xf numFmtId="0" fontId="5" fillId="2" borderId="11" xfId="0" applyFont="1" applyFill="1" applyBorder="1" applyAlignment="1">
      <alignment horizontal="center" vertical="center"/>
    </xf>
    <xf numFmtId="0" fontId="11" fillId="2" borderId="11" xfId="0" applyFont="1" applyFill="1" applyBorder="1" applyAlignment="1">
      <alignment horizontal="center" vertical="center"/>
    </xf>
    <xf numFmtId="0" fontId="5" fillId="2" borderId="11"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6" xfId="0" applyFont="1" applyFill="1" applyBorder="1" applyAlignment="1">
      <alignment horizontal="center" vertical="center"/>
    </xf>
    <xf numFmtId="0" fontId="2" fillId="0" borderId="12" xfId="0" applyFont="1" applyBorder="1" applyAlignment="1">
      <alignment horizontal="right" vertical="center" wrapText="1"/>
    </xf>
    <xf numFmtId="0" fontId="9" fillId="0" borderId="9" xfId="0" applyFont="1" applyBorder="1" applyAlignment="1">
      <alignment horizontal="right" vertical="center" wrapText="1"/>
    </xf>
    <xf numFmtId="0" fontId="1" fillId="0" borderId="0" xfId="0" applyFont="1"/>
    <xf numFmtId="0" fontId="12"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5" fillId="2"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2" fillId="6" borderId="0" xfId="0" applyFont="1" applyFill="1" applyAlignment="1">
      <alignment horizontal="center" vertical="center"/>
    </xf>
    <xf numFmtId="0" fontId="2" fillId="7" borderId="8" xfId="0" applyFont="1" applyFill="1" applyBorder="1" applyAlignment="1">
      <alignment horizontal="center" vertical="center" wrapText="1"/>
    </xf>
    <xf numFmtId="0" fontId="9" fillId="7" borderId="10" xfId="0" applyFont="1" applyFill="1" applyBorder="1" applyAlignment="1">
      <alignment horizontal="center"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5" fillId="4" borderId="11"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5" fillId="4" borderId="11"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6" xfId="0" applyFont="1" applyFill="1" applyBorder="1" applyAlignment="1">
      <alignment horizontal="center" vertical="center"/>
    </xf>
    <xf numFmtId="0" fontId="2" fillId="5" borderId="11" xfId="0" applyFont="1" applyFill="1" applyBorder="1" applyAlignment="1">
      <alignment horizontal="center"/>
    </xf>
    <xf numFmtId="0" fontId="2" fillId="5" borderId="0" xfId="0" applyFont="1" applyFill="1" applyAlignment="1">
      <alignment horizontal="center"/>
    </xf>
    <xf numFmtId="0" fontId="2" fillId="5" borderId="0" xfId="0" applyFont="1" applyFill="1" applyAlignment="1">
      <alignment horizontal="center" vertical="center"/>
    </xf>
    <xf numFmtId="0" fontId="9" fillId="5" borderId="1" xfId="0" applyFont="1" applyFill="1" applyBorder="1" applyAlignment="1">
      <alignment horizontal="center" vertical="center"/>
    </xf>
    <xf numFmtId="0" fontId="1" fillId="0" borderId="0" xfId="0" applyFont="1" applyAlignment="1">
      <alignment horizontal="left"/>
    </xf>
    <xf numFmtId="0" fontId="4" fillId="0" borderId="0" xfId="0" applyFont="1" applyAlignment="1">
      <alignment horizontal="left"/>
    </xf>
    <xf numFmtId="0" fontId="1" fillId="0" borderId="4" xfId="0" applyFont="1" applyBorder="1" applyAlignment="1">
      <alignment horizontal="center"/>
    </xf>
    <xf numFmtId="0" fontId="15" fillId="0" borderId="0" xfId="0" applyFont="1" applyAlignment="1">
      <alignment horizontal="left" vertical="top" wrapText="1"/>
    </xf>
    <xf numFmtId="0" fontId="4" fillId="0" borderId="0" xfId="0" applyFont="1" applyAlignment="1">
      <alignment horizontal="left" vertical="top" wrapText="1"/>
    </xf>
    <xf numFmtId="0" fontId="1" fillId="0" borderId="0" xfId="0" applyFont="1" applyAlignment="1">
      <alignment vertical="top" wrapText="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microsoft.com/office/2017/10/relationships/person" Target="persons/perso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C25"/>
  <sheetViews>
    <sheetView showGridLines="0" tabSelected="1" zoomScaleNormal="100" workbookViewId="0"/>
  </sheetViews>
  <sheetFormatPr defaultRowHeight="12.5" x14ac:dyDescent="0.25"/>
  <cols>
    <col min="1" max="1" width="31.453125" customWidth="1"/>
    <col min="2" max="2" width="60" customWidth="1"/>
    <col min="3" max="3" width="30" customWidth="1"/>
  </cols>
  <sheetData>
    <row r="1" spans="1:3" ht="24" customHeight="1" x14ac:dyDescent="0.25"/>
    <row r="2" spans="1:3" ht="24" customHeight="1" x14ac:dyDescent="0.25"/>
    <row r="3" spans="1:3" ht="12" customHeight="1" x14ac:dyDescent="0.25">
      <c r="A3" s="83" t="s">
        <v>0</v>
      </c>
      <c r="B3" s="83"/>
      <c r="C3" s="83"/>
    </row>
    <row r="4" spans="1:3" ht="12" customHeight="1" x14ac:dyDescent="0.25">
      <c r="A4" s="83" t="s">
        <v>1</v>
      </c>
      <c r="B4" s="83"/>
      <c r="C4" s="83"/>
    </row>
    <row r="5" spans="1:3" ht="24" customHeight="1" x14ac:dyDescent="0.25"/>
    <row r="6" spans="1:3" ht="24" customHeight="1" x14ac:dyDescent="0.25"/>
    <row r="7" spans="1:3" ht="24" customHeight="1" x14ac:dyDescent="0.25"/>
    <row r="8" spans="1:3" ht="24" customHeight="1" x14ac:dyDescent="0.25">
      <c r="A8" s="83" t="s">
        <v>409</v>
      </c>
      <c r="B8" s="83"/>
      <c r="C8" s="83"/>
    </row>
    <row r="9" spans="1:3" ht="24" customHeight="1" x14ac:dyDescent="0.25">
      <c r="A9" s="83" t="s">
        <v>419</v>
      </c>
      <c r="B9" s="83"/>
      <c r="C9" s="83"/>
    </row>
    <row r="10" spans="1:3" ht="24" customHeight="1" x14ac:dyDescent="0.25">
      <c r="A10" s="83" t="s">
        <v>410</v>
      </c>
      <c r="B10" s="83"/>
      <c r="C10" s="83"/>
    </row>
    <row r="11" spans="1:3" ht="24" customHeight="1" x14ac:dyDescent="0.25"/>
    <row r="12" spans="1:3" ht="24" customHeight="1" x14ac:dyDescent="0.25"/>
    <row r="13" spans="1:3" ht="24" customHeight="1" x14ac:dyDescent="0.25">
      <c r="A13" s="83" t="s">
        <v>345</v>
      </c>
      <c r="B13" s="83"/>
      <c r="C13" s="83"/>
    </row>
    <row r="14" spans="1:3" ht="24" customHeight="1" x14ac:dyDescent="0.25">
      <c r="A14" s="83" t="s">
        <v>2</v>
      </c>
      <c r="B14" s="83"/>
      <c r="C14" s="83"/>
    </row>
    <row r="15" spans="1:3" ht="24" customHeight="1" x14ac:dyDescent="0.25">
      <c r="A15" s="83" t="s">
        <v>3</v>
      </c>
      <c r="B15" s="83"/>
      <c r="C15" s="83"/>
    </row>
    <row r="16" spans="1:3" ht="24" customHeight="1" x14ac:dyDescent="0.25">
      <c r="A16" s="83" t="s">
        <v>4</v>
      </c>
      <c r="B16" s="83"/>
      <c r="C16" s="83"/>
    </row>
    <row r="17" spans="1:3" ht="24" customHeight="1" x14ac:dyDescent="0.25">
      <c r="A17" s="83" t="s">
        <v>5</v>
      </c>
      <c r="B17" s="83"/>
      <c r="C17" s="83"/>
    </row>
    <row r="18" spans="1:3" ht="12" customHeight="1" x14ac:dyDescent="0.25"/>
    <row r="19" spans="1:3" ht="12" customHeight="1" x14ac:dyDescent="0.25"/>
    <row r="20" spans="1:3" ht="7.5" customHeight="1" x14ac:dyDescent="0.25">
      <c r="A20" s="84"/>
      <c r="B20" s="84"/>
      <c r="C20" s="84"/>
    </row>
    <row r="21" spans="1:3" ht="12" customHeight="1" x14ac:dyDescent="0.25">
      <c r="A21" s="2" t="s">
        <v>6</v>
      </c>
      <c r="B21" s="3" t="s">
        <v>7</v>
      </c>
    </row>
    <row r="22" spans="1:3" ht="12" customHeight="1" x14ac:dyDescent="0.25">
      <c r="A22" s="1"/>
      <c r="B22" s="3" t="s">
        <v>8</v>
      </c>
    </row>
    <row r="23" spans="1:3" ht="18" customHeight="1" x14ac:dyDescent="0.25">
      <c r="A23" s="1"/>
      <c r="B23" s="3" t="s">
        <v>9</v>
      </c>
    </row>
    <row r="24" spans="1:3" ht="12" customHeight="1" x14ac:dyDescent="0.25">
      <c r="A24" s="1"/>
      <c r="B24" s="3" t="s">
        <v>10</v>
      </c>
    </row>
    <row r="25" spans="1:3" ht="7.5" customHeight="1" x14ac:dyDescent="0.25">
      <c r="A25" s="82"/>
      <c r="B25" s="82"/>
      <c r="C25" s="82"/>
    </row>
  </sheetData>
  <mergeCells count="12">
    <mergeCell ref="A3:C3"/>
    <mergeCell ref="A4:C4"/>
    <mergeCell ref="A8:C8"/>
    <mergeCell ref="A9:C9"/>
    <mergeCell ref="A20:C20"/>
    <mergeCell ref="A25:C25"/>
    <mergeCell ref="A10:C10"/>
    <mergeCell ref="A13:C13"/>
    <mergeCell ref="A14:C14"/>
    <mergeCell ref="A15:C15"/>
    <mergeCell ref="A16:C16"/>
    <mergeCell ref="A17:C17"/>
  </mergeCells>
  <phoneticPr fontId="0" type="noConversion"/>
  <pageMargins left="0.75" right="0.5" top="0.75" bottom="0.5" header="0.5" footer="0.25"/>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H37"/>
  <sheetViews>
    <sheetView showGridLines="0" workbookViewId="0">
      <selection sqref="A1:G1"/>
    </sheetView>
  </sheetViews>
  <sheetFormatPr defaultRowHeight="12.5" x14ac:dyDescent="0.25"/>
  <cols>
    <col min="1" max="8" width="11.453125" customWidth="1"/>
  </cols>
  <sheetData>
    <row r="1" spans="1:8" ht="12" customHeight="1" x14ac:dyDescent="0.25">
      <c r="A1" s="85" t="s">
        <v>422</v>
      </c>
      <c r="B1" s="85"/>
      <c r="C1" s="85"/>
      <c r="D1" s="85"/>
      <c r="E1" s="85"/>
      <c r="F1" s="85"/>
      <c r="G1" s="85"/>
      <c r="H1" s="81">
        <v>45576</v>
      </c>
    </row>
    <row r="2" spans="1:8" ht="12" customHeight="1" x14ac:dyDescent="0.25">
      <c r="A2" s="87" t="s">
        <v>81</v>
      </c>
      <c r="B2" s="87"/>
      <c r="C2" s="87"/>
      <c r="D2" s="87"/>
      <c r="E2" s="87"/>
      <c r="F2" s="87"/>
      <c r="G2" s="87"/>
      <c r="H2" s="1"/>
    </row>
    <row r="3" spans="1:8" ht="24" customHeight="1" x14ac:dyDescent="0.25">
      <c r="A3" s="89" t="s">
        <v>50</v>
      </c>
      <c r="B3" s="91" t="s">
        <v>199</v>
      </c>
      <c r="C3" s="91" t="s">
        <v>82</v>
      </c>
      <c r="D3" s="91" t="s">
        <v>200</v>
      </c>
      <c r="E3" s="91" t="s">
        <v>201</v>
      </c>
      <c r="F3" s="91" t="s">
        <v>202</v>
      </c>
      <c r="G3" s="91" t="s">
        <v>83</v>
      </c>
      <c r="H3" s="96" t="s">
        <v>203</v>
      </c>
    </row>
    <row r="4" spans="1:8" ht="32.25" customHeight="1" x14ac:dyDescent="0.25">
      <c r="A4" s="90"/>
      <c r="B4" s="92"/>
      <c r="C4" s="92"/>
      <c r="D4" s="92"/>
      <c r="E4" s="92"/>
      <c r="F4" s="92"/>
      <c r="G4" s="92"/>
      <c r="H4" s="93"/>
    </row>
    <row r="5" spans="1:8" ht="12" customHeight="1" x14ac:dyDescent="0.25">
      <c r="A5" s="1"/>
      <c r="B5" s="84" t="str">
        <f>REPT("-",80)&amp;" Number "&amp;REPT("-",150)</f>
        <v>-------------------------------------------------------------------------------- Number ------------------------------------------------------------------------------------------------------------------------------------------------------</v>
      </c>
      <c r="C5" s="84"/>
      <c r="D5" s="84"/>
      <c r="E5" s="84"/>
      <c r="F5" s="84"/>
      <c r="G5" s="84"/>
      <c r="H5" s="84"/>
    </row>
    <row r="6" spans="1:8" ht="12" customHeight="1" x14ac:dyDescent="0.25">
      <c r="A6" s="3" t="s">
        <v>412</v>
      </c>
    </row>
    <row r="7" spans="1:8" ht="12" customHeight="1" x14ac:dyDescent="0.25">
      <c r="A7" s="2" t="str">
        <f>"Oct "&amp;RIGHT(A6,4)-1</f>
        <v>Oct 2022</v>
      </c>
      <c r="B7" s="11">
        <v>365028470</v>
      </c>
      <c r="C7" s="11">
        <v>498637777</v>
      </c>
      <c r="D7" s="11">
        <v>26504082</v>
      </c>
      <c r="E7" s="16">
        <v>18.813600000000001</v>
      </c>
      <c r="F7" s="11">
        <v>15771553</v>
      </c>
      <c r="G7" s="11">
        <v>16904631</v>
      </c>
      <c r="H7" s="11">
        <v>1162530</v>
      </c>
    </row>
    <row r="8" spans="1:8" ht="12" customHeight="1" x14ac:dyDescent="0.25">
      <c r="A8" s="2" t="str">
        <f>"Nov "&amp;RIGHT(A6,4)-1</f>
        <v>Nov 2022</v>
      </c>
      <c r="B8" s="11">
        <v>322040323</v>
      </c>
      <c r="C8" s="11">
        <v>445591004</v>
      </c>
      <c r="D8" s="11">
        <v>26283910</v>
      </c>
      <c r="E8" s="16">
        <v>16.952999999999999</v>
      </c>
      <c r="F8" s="11">
        <v>15307167</v>
      </c>
      <c r="G8" s="11">
        <v>16322387</v>
      </c>
      <c r="H8" s="11">
        <v>1210887</v>
      </c>
    </row>
    <row r="9" spans="1:8" ht="12" customHeight="1" x14ac:dyDescent="0.25">
      <c r="A9" s="2" t="str">
        <f>"Dec "&amp;RIGHT(A6,4)-1</f>
        <v>Dec 2022</v>
      </c>
      <c r="B9" s="11">
        <v>257853188</v>
      </c>
      <c r="C9" s="11">
        <v>356676652</v>
      </c>
      <c r="D9" s="11">
        <v>25932964</v>
      </c>
      <c r="E9" s="16">
        <v>13.7538</v>
      </c>
      <c r="F9" s="11">
        <v>12195027</v>
      </c>
      <c r="G9" s="11">
        <v>12998139</v>
      </c>
      <c r="H9" s="11">
        <v>1277653</v>
      </c>
    </row>
    <row r="10" spans="1:8" ht="12" customHeight="1" x14ac:dyDescent="0.25">
      <c r="A10" s="2" t="str">
        <f>"Jan "&amp;RIGHT(A6,4)</f>
        <v>Jan 2023</v>
      </c>
      <c r="B10" s="11">
        <v>346044849</v>
      </c>
      <c r="C10" s="11">
        <v>477330672</v>
      </c>
      <c r="D10" s="11">
        <v>26514574</v>
      </c>
      <c r="E10" s="16">
        <v>18.002600000000001</v>
      </c>
      <c r="F10" s="11">
        <v>16452594</v>
      </c>
      <c r="G10" s="11">
        <v>17576814</v>
      </c>
      <c r="H10" s="11">
        <v>1260785</v>
      </c>
    </row>
    <row r="11" spans="1:8" ht="12" customHeight="1" x14ac:dyDescent="0.25">
      <c r="A11" s="2" t="str">
        <f>"Feb "&amp;RIGHT(A6,4)</f>
        <v>Feb 2023</v>
      </c>
      <c r="B11" s="11">
        <v>344812039</v>
      </c>
      <c r="C11" s="11">
        <v>469391997</v>
      </c>
      <c r="D11" s="11">
        <v>26866051</v>
      </c>
      <c r="E11" s="16">
        <v>17.471599999999999</v>
      </c>
      <c r="F11" s="11">
        <v>16543628</v>
      </c>
      <c r="G11" s="11">
        <v>17635615</v>
      </c>
      <c r="H11" s="11">
        <v>1286906</v>
      </c>
    </row>
    <row r="12" spans="1:8" ht="12" customHeight="1" x14ac:dyDescent="0.25">
      <c r="A12" s="2" t="str">
        <f>"Mar "&amp;RIGHT(A6,4)</f>
        <v>Mar 2023</v>
      </c>
      <c r="B12" s="11">
        <v>381368662</v>
      </c>
      <c r="C12" s="11">
        <v>524711265</v>
      </c>
      <c r="D12" s="11">
        <v>26709245</v>
      </c>
      <c r="E12" s="16">
        <v>19.645299999999999</v>
      </c>
      <c r="F12" s="11">
        <v>18813762</v>
      </c>
      <c r="G12" s="11">
        <v>20065703</v>
      </c>
      <c r="H12" s="11">
        <v>1351447</v>
      </c>
    </row>
    <row r="13" spans="1:8" ht="12" customHeight="1" x14ac:dyDescent="0.25">
      <c r="A13" s="2" t="str">
        <f>"Apr "&amp;RIGHT(A6,4)</f>
        <v>Apr 2023</v>
      </c>
      <c r="B13" s="11">
        <v>324034596</v>
      </c>
      <c r="C13" s="11">
        <v>443418361</v>
      </c>
      <c r="D13" s="11">
        <v>26698450</v>
      </c>
      <c r="E13" s="16">
        <v>16.6084</v>
      </c>
      <c r="F13" s="11">
        <v>14840981</v>
      </c>
      <c r="G13" s="11">
        <v>15836829</v>
      </c>
      <c r="H13" s="11">
        <v>1303039</v>
      </c>
    </row>
    <row r="14" spans="1:8" ht="12" customHeight="1" x14ac:dyDescent="0.25">
      <c r="A14" s="2" t="str">
        <f>"May "&amp;RIGHT(A6,4)</f>
        <v>May 2023</v>
      </c>
      <c r="B14" s="11">
        <v>379782700</v>
      </c>
      <c r="C14" s="11">
        <v>522552561</v>
      </c>
      <c r="D14" s="11">
        <v>25871823</v>
      </c>
      <c r="E14" s="16">
        <v>20.197700000000001</v>
      </c>
      <c r="F14" s="11">
        <v>16131343</v>
      </c>
      <c r="G14" s="11">
        <v>17262167</v>
      </c>
      <c r="H14" s="11">
        <v>1151504</v>
      </c>
    </row>
    <row r="15" spans="1:8" ht="12" customHeight="1" x14ac:dyDescent="0.25">
      <c r="A15" s="2" t="str">
        <f>"Jun "&amp;RIGHT(A6,4)</f>
        <v>Jun 2023</v>
      </c>
      <c r="B15" s="11">
        <v>80884139</v>
      </c>
      <c r="C15" s="11">
        <v>108093809</v>
      </c>
      <c r="D15" s="11">
        <v>10704341</v>
      </c>
      <c r="E15" s="16">
        <v>10.098100000000001</v>
      </c>
      <c r="F15" s="11">
        <v>4248830</v>
      </c>
      <c r="G15" s="11">
        <v>4633279</v>
      </c>
      <c r="H15" s="11">
        <v>535100</v>
      </c>
    </row>
    <row r="16" spans="1:8" ht="12" customHeight="1" x14ac:dyDescent="0.25">
      <c r="A16" s="2" t="str">
        <f>"Jul "&amp;RIGHT(A6,4)</f>
        <v>Jul 2023</v>
      </c>
      <c r="B16" s="11">
        <v>13084008</v>
      </c>
      <c r="C16" s="11">
        <v>15146269</v>
      </c>
      <c r="D16" s="11">
        <v>1299229</v>
      </c>
      <c r="E16" s="16">
        <v>11.6579</v>
      </c>
      <c r="F16" s="11">
        <v>1318567</v>
      </c>
      <c r="G16" s="11">
        <v>1518654</v>
      </c>
      <c r="H16" s="11">
        <v>111804</v>
      </c>
    </row>
    <row r="17" spans="1:8" ht="12" customHeight="1" x14ac:dyDescent="0.25">
      <c r="A17" s="2" t="str">
        <f>"Aug "&amp;RIGHT(A6,4)</f>
        <v>Aug 2023</v>
      </c>
      <c r="B17" s="11">
        <v>206539000</v>
      </c>
      <c r="C17" s="11">
        <v>273389433</v>
      </c>
      <c r="D17" s="11">
        <v>20288635</v>
      </c>
      <c r="E17" s="16">
        <v>13.475</v>
      </c>
      <c r="F17" s="11">
        <v>7987199</v>
      </c>
      <c r="G17" s="11">
        <v>8529201</v>
      </c>
      <c r="H17" s="11">
        <v>660714</v>
      </c>
    </row>
    <row r="18" spans="1:8" ht="12" customHeight="1" x14ac:dyDescent="0.25">
      <c r="A18" s="2" t="str">
        <f>"Sep "&amp;RIGHT(A6,4)</f>
        <v>Sep 2023</v>
      </c>
      <c r="B18" s="11">
        <v>363178408</v>
      </c>
      <c r="C18" s="11">
        <v>525928335</v>
      </c>
      <c r="D18" s="11">
        <v>27130867</v>
      </c>
      <c r="E18" s="16">
        <v>19.384899999999998</v>
      </c>
      <c r="F18" s="11">
        <v>14889344</v>
      </c>
      <c r="G18" s="11">
        <v>15989706</v>
      </c>
      <c r="H18" s="11">
        <v>1126902</v>
      </c>
    </row>
    <row r="19" spans="1:8" ht="12" customHeight="1" x14ac:dyDescent="0.25">
      <c r="A19" s="12" t="s">
        <v>55</v>
      </c>
      <c r="B19" s="13">
        <v>3384650382</v>
      </c>
      <c r="C19" s="13">
        <v>4660868135</v>
      </c>
      <c r="D19" s="13">
        <v>26501329.555599999</v>
      </c>
      <c r="E19" s="17">
        <v>170.929</v>
      </c>
      <c r="F19" s="13">
        <v>154499995</v>
      </c>
      <c r="G19" s="13">
        <v>165273125</v>
      </c>
      <c r="H19" s="13">
        <v>1236850.3333000001</v>
      </c>
    </row>
    <row r="20" spans="1:8" ht="12" customHeight="1" x14ac:dyDescent="0.25">
      <c r="A20" s="14" t="s">
        <v>413</v>
      </c>
      <c r="B20" s="15">
        <v>2814932974</v>
      </c>
      <c r="C20" s="15">
        <v>3861550367</v>
      </c>
      <c r="D20" s="15">
        <v>26422637.375</v>
      </c>
      <c r="E20" s="18">
        <v>151.54409999999999</v>
      </c>
      <c r="F20" s="15">
        <v>131623452</v>
      </c>
      <c r="G20" s="15">
        <v>140754218</v>
      </c>
      <c r="H20" s="15">
        <v>1250593.875</v>
      </c>
    </row>
    <row r="21" spans="1:8" ht="12" customHeight="1" x14ac:dyDescent="0.25">
      <c r="A21" s="3" t="str">
        <f>"FY "&amp;RIGHT(A6,4)+1</f>
        <v>FY 2024</v>
      </c>
    </row>
    <row r="22" spans="1:8" ht="12" customHeight="1" x14ac:dyDescent="0.25">
      <c r="A22" s="2" t="str">
        <f>"Oct "&amp;RIGHT(A6,4)</f>
        <v>Oct 2023</v>
      </c>
      <c r="B22" s="11">
        <v>384353365</v>
      </c>
      <c r="C22" s="11">
        <v>553845303</v>
      </c>
      <c r="D22" s="11">
        <v>27888031</v>
      </c>
      <c r="E22" s="16">
        <v>19.8596</v>
      </c>
      <c r="F22" s="11">
        <v>17955612</v>
      </c>
      <c r="G22" s="11">
        <v>19212461</v>
      </c>
      <c r="H22" s="11">
        <v>1264531</v>
      </c>
    </row>
    <row r="23" spans="1:8" ht="12" customHeight="1" x14ac:dyDescent="0.25">
      <c r="A23" s="2" t="str">
        <f>"Nov "&amp;RIGHT(A6,4)</f>
        <v>Nov 2023</v>
      </c>
      <c r="B23" s="11">
        <v>330317053</v>
      </c>
      <c r="C23" s="11">
        <v>478337511</v>
      </c>
      <c r="D23" s="11">
        <v>27882719</v>
      </c>
      <c r="E23" s="16">
        <v>17.1553</v>
      </c>
      <c r="F23" s="11">
        <v>16441310</v>
      </c>
      <c r="G23" s="11">
        <v>17609876</v>
      </c>
      <c r="H23" s="11">
        <v>1408769</v>
      </c>
    </row>
    <row r="24" spans="1:8" ht="12" customHeight="1" x14ac:dyDescent="0.25">
      <c r="A24" s="2" t="str">
        <f>"Dec "&amp;RIGHT(A6,4)</f>
        <v>Dec 2023</v>
      </c>
      <c r="B24" s="11">
        <v>258861310</v>
      </c>
      <c r="C24" s="11">
        <v>378802458</v>
      </c>
      <c r="D24" s="11">
        <v>27067039</v>
      </c>
      <c r="E24" s="16">
        <v>13.994999999999999</v>
      </c>
      <c r="F24" s="11">
        <v>12585674</v>
      </c>
      <c r="G24" s="11">
        <v>13582745</v>
      </c>
      <c r="H24" s="11">
        <v>1297751</v>
      </c>
    </row>
    <row r="25" spans="1:8" ht="12" customHeight="1" x14ac:dyDescent="0.25">
      <c r="A25" s="2" t="str">
        <f>"Jan "&amp;RIGHT(A6,4)+1</f>
        <v>Jan 2024</v>
      </c>
      <c r="B25" s="11">
        <v>320079048</v>
      </c>
      <c r="C25" s="11">
        <v>466671939</v>
      </c>
      <c r="D25" s="11">
        <v>27389390</v>
      </c>
      <c r="E25" s="16">
        <v>17.038399999999999</v>
      </c>
      <c r="F25" s="11">
        <v>15916294</v>
      </c>
      <c r="G25" s="11">
        <v>17109534</v>
      </c>
      <c r="H25" s="11">
        <v>1286948</v>
      </c>
    </row>
    <row r="26" spans="1:8" ht="12" customHeight="1" x14ac:dyDescent="0.25">
      <c r="A26" s="2" t="str">
        <f>"Feb "&amp;RIGHT(A6,4)+1</f>
        <v>Feb 2024</v>
      </c>
      <c r="B26" s="11">
        <v>365328529</v>
      </c>
      <c r="C26" s="11">
        <v>524590187</v>
      </c>
      <c r="D26" s="11">
        <v>27649800</v>
      </c>
      <c r="E26" s="16">
        <v>18.9727</v>
      </c>
      <c r="F26" s="11">
        <v>17920572</v>
      </c>
      <c r="G26" s="11">
        <v>19166801</v>
      </c>
      <c r="H26" s="11">
        <v>1334535</v>
      </c>
    </row>
    <row r="27" spans="1:8" ht="12" customHeight="1" x14ac:dyDescent="0.25">
      <c r="A27" s="2" t="str">
        <f>"Mar "&amp;RIGHT(A6,4)+1</f>
        <v>Mar 2024</v>
      </c>
      <c r="B27" s="11">
        <v>320223203</v>
      </c>
      <c r="C27" s="11">
        <v>463386029</v>
      </c>
      <c r="D27" s="11">
        <v>27456435</v>
      </c>
      <c r="E27" s="16">
        <v>16.877099999999999</v>
      </c>
      <c r="F27" s="11">
        <v>16197122</v>
      </c>
      <c r="G27" s="11">
        <v>17606410</v>
      </c>
      <c r="H27" s="11">
        <v>1111753</v>
      </c>
    </row>
    <row r="28" spans="1:8" ht="12" customHeight="1" x14ac:dyDescent="0.25">
      <c r="A28" s="2" t="str">
        <f>"Apr "&amp;RIGHT(A6,4)+1</f>
        <v>Apr 2024</v>
      </c>
      <c r="B28" s="11">
        <v>369035367</v>
      </c>
      <c r="C28" s="11">
        <v>532515821</v>
      </c>
      <c r="D28" s="11">
        <v>27664537</v>
      </c>
      <c r="E28" s="16">
        <v>19.248999999999999</v>
      </c>
      <c r="F28" s="11">
        <v>17241119</v>
      </c>
      <c r="G28" s="11">
        <v>18432675</v>
      </c>
      <c r="H28" s="11">
        <v>1382524</v>
      </c>
    </row>
    <row r="29" spans="1:8" ht="12" customHeight="1" x14ac:dyDescent="0.25">
      <c r="A29" s="2" t="str">
        <f>"May "&amp;RIGHT(A6,4)+1</f>
        <v>May 2024</v>
      </c>
      <c r="B29" s="11">
        <v>352044456</v>
      </c>
      <c r="C29" s="11">
        <v>513161330</v>
      </c>
      <c r="D29" s="11">
        <v>26489144</v>
      </c>
      <c r="E29" s="16">
        <v>19.372499999999999</v>
      </c>
      <c r="F29" s="11">
        <v>15565347</v>
      </c>
      <c r="G29" s="11">
        <v>16757012</v>
      </c>
      <c r="H29" s="11">
        <v>1177652</v>
      </c>
    </row>
    <row r="30" spans="1:8" ht="12" customHeight="1" x14ac:dyDescent="0.25">
      <c r="A30" s="2" t="str">
        <f>"Jun "&amp;RIGHT(A6,4)+1</f>
        <v>Jun 2024</v>
      </c>
      <c r="B30" s="11">
        <v>70737440</v>
      </c>
      <c r="C30" s="11">
        <v>101460492</v>
      </c>
      <c r="D30" s="11">
        <v>10701407</v>
      </c>
      <c r="E30" s="16">
        <v>9.4809999999999999</v>
      </c>
      <c r="F30" s="11">
        <v>2244344</v>
      </c>
      <c r="G30" s="11">
        <v>4844320</v>
      </c>
      <c r="H30" s="11">
        <v>731258</v>
      </c>
    </row>
    <row r="31" spans="1:8" ht="12" customHeight="1" x14ac:dyDescent="0.25">
      <c r="A31" s="2" t="str">
        <f>"Jul "&amp;RIGHT(A6,4)+1</f>
        <v>Jul 2024</v>
      </c>
      <c r="B31" s="11">
        <v>15241112</v>
      </c>
      <c r="C31" s="11">
        <v>18037022</v>
      </c>
      <c r="D31" s="11">
        <v>1383901</v>
      </c>
      <c r="E31" s="16">
        <v>13.0335</v>
      </c>
      <c r="F31" s="11">
        <v>793748</v>
      </c>
      <c r="G31" s="11">
        <v>1824353</v>
      </c>
      <c r="H31" s="11">
        <v>99894</v>
      </c>
    </row>
    <row r="32" spans="1:8" ht="12" customHeight="1" x14ac:dyDescent="0.25">
      <c r="A32" s="2" t="str">
        <f>"Aug "&amp;RIGHT(A6,4)+1</f>
        <v>Aug 2024</v>
      </c>
      <c r="B32" s="11" t="s">
        <v>411</v>
      </c>
      <c r="C32" s="11" t="s">
        <v>411</v>
      </c>
      <c r="D32" s="11" t="s">
        <v>411</v>
      </c>
      <c r="E32" s="16" t="s">
        <v>411</v>
      </c>
      <c r="F32" s="11" t="s">
        <v>411</v>
      </c>
      <c r="G32" s="11" t="s">
        <v>411</v>
      </c>
      <c r="H32" s="11" t="s">
        <v>411</v>
      </c>
    </row>
    <row r="33" spans="1:8" ht="12" customHeight="1" x14ac:dyDescent="0.25">
      <c r="A33" s="2" t="str">
        <f>"Sep "&amp;RIGHT(A6,4)+1</f>
        <v>Sep 2024</v>
      </c>
      <c r="B33" s="11" t="s">
        <v>411</v>
      </c>
      <c r="C33" s="11" t="s">
        <v>411</v>
      </c>
      <c r="D33" s="11" t="s">
        <v>411</v>
      </c>
      <c r="E33" s="16" t="s">
        <v>411</v>
      </c>
      <c r="F33" s="11" t="s">
        <v>411</v>
      </c>
      <c r="G33" s="11" t="s">
        <v>411</v>
      </c>
      <c r="H33" s="11" t="s">
        <v>411</v>
      </c>
    </row>
    <row r="34" spans="1:8" ht="12" customHeight="1" x14ac:dyDescent="0.25">
      <c r="A34" s="12" t="s">
        <v>55</v>
      </c>
      <c r="B34" s="13">
        <v>2786220883</v>
      </c>
      <c r="C34" s="13">
        <v>4030808092</v>
      </c>
      <c r="D34" s="13">
        <v>27435886.875</v>
      </c>
      <c r="E34" s="17">
        <v>152.00059999999999</v>
      </c>
      <c r="F34" s="13">
        <v>132861142</v>
      </c>
      <c r="G34" s="13">
        <v>146146187</v>
      </c>
      <c r="H34" s="13">
        <v>1283057.875</v>
      </c>
    </row>
    <row r="35" spans="1:8" ht="12" customHeight="1" x14ac:dyDescent="0.25">
      <c r="A35" s="14" t="str">
        <f>"Total "&amp;MID(A20,7,LEN(A20)-13)&amp;" Months"</f>
        <v>Total 10 Months</v>
      </c>
      <c r="B35" s="15">
        <v>2786220883</v>
      </c>
      <c r="C35" s="15">
        <v>4030808092</v>
      </c>
      <c r="D35" s="15">
        <v>27435886.875</v>
      </c>
      <c r="E35" s="18">
        <v>152.00059999999999</v>
      </c>
      <c r="F35" s="15">
        <v>132861142</v>
      </c>
      <c r="G35" s="15">
        <v>146146187</v>
      </c>
      <c r="H35" s="15">
        <v>1283057.875</v>
      </c>
    </row>
    <row r="36" spans="1:8" ht="12" customHeight="1" x14ac:dyDescent="0.25">
      <c r="A36" s="84"/>
      <c r="B36" s="84"/>
      <c r="C36" s="84"/>
      <c r="D36" s="84"/>
      <c r="E36" s="84"/>
      <c r="F36" s="84"/>
      <c r="G36" s="84"/>
      <c r="H36" s="84"/>
    </row>
    <row r="37" spans="1:8" ht="70" customHeight="1" x14ac:dyDescent="0.25">
      <c r="A37" s="95" t="s">
        <v>398</v>
      </c>
      <c r="B37" s="95"/>
      <c r="C37" s="95"/>
      <c r="D37" s="95"/>
      <c r="E37" s="95"/>
      <c r="F37" s="95"/>
      <c r="G37" s="95"/>
      <c r="H37" s="95"/>
    </row>
  </sheetData>
  <mergeCells count="13">
    <mergeCell ref="A1:G1"/>
    <mergeCell ref="A2:G2"/>
    <mergeCell ref="G3:G4"/>
    <mergeCell ref="H3:H4"/>
    <mergeCell ref="B5:H5"/>
    <mergeCell ref="A36:H36"/>
    <mergeCell ref="A37:H37"/>
    <mergeCell ref="A3:A4"/>
    <mergeCell ref="B3:B4"/>
    <mergeCell ref="C3:C4"/>
    <mergeCell ref="D3:D4"/>
    <mergeCell ref="E3:E4"/>
    <mergeCell ref="F3:F4"/>
  </mergeCells>
  <phoneticPr fontId="0" type="noConversion"/>
  <pageMargins left="0.75" right="0.5" top="0.75" bottom="0.5" header="0.5" footer="0.25"/>
  <pageSetup orientation="landscape"/>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K37"/>
  <sheetViews>
    <sheetView showGridLines="0" workbookViewId="0">
      <selection sqref="A1:J1"/>
    </sheetView>
  </sheetViews>
  <sheetFormatPr defaultRowHeight="12.5" x14ac:dyDescent="0.25"/>
  <cols>
    <col min="1" max="11" width="11.453125" customWidth="1"/>
  </cols>
  <sheetData>
    <row r="1" spans="1:11" ht="12" customHeight="1" x14ac:dyDescent="0.25">
      <c r="A1" s="85" t="s">
        <v>420</v>
      </c>
      <c r="B1" s="85"/>
      <c r="C1" s="85"/>
      <c r="D1" s="85"/>
      <c r="E1" s="85"/>
      <c r="F1" s="85"/>
      <c r="G1" s="85"/>
      <c r="H1" s="85"/>
      <c r="I1" s="85"/>
      <c r="J1" s="85"/>
      <c r="K1" s="81">
        <v>45576</v>
      </c>
    </row>
    <row r="2" spans="1:11" ht="12" customHeight="1" x14ac:dyDescent="0.25">
      <c r="A2" s="87" t="s">
        <v>84</v>
      </c>
      <c r="B2" s="87"/>
      <c r="C2" s="87"/>
      <c r="D2" s="87"/>
      <c r="E2" s="87"/>
      <c r="F2" s="87"/>
      <c r="G2" s="87"/>
      <c r="H2" s="87"/>
      <c r="I2" s="87"/>
      <c r="J2" s="87"/>
      <c r="K2" s="1"/>
    </row>
    <row r="3" spans="1:11" ht="24" customHeight="1" x14ac:dyDescent="0.25">
      <c r="A3" s="89" t="s">
        <v>50</v>
      </c>
      <c r="B3" s="93" t="s">
        <v>85</v>
      </c>
      <c r="C3" s="93"/>
      <c r="D3" s="92"/>
      <c r="E3" s="93" t="s">
        <v>204</v>
      </c>
      <c r="F3" s="93"/>
      <c r="G3" s="93"/>
      <c r="H3" s="92"/>
      <c r="I3" s="91" t="s">
        <v>339</v>
      </c>
      <c r="J3" s="91" t="s">
        <v>340</v>
      </c>
      <c r="K3" s="96" t="s">
        <v>58</v>
      </c>
    </row>
    <row r="4" spans="1:11" ht="24" customHeight="1" x14ac:dyDescent="0.25">
      <c r="A4" s="90"/>
      <c r="B4" s="10" t="s">
        <v>78</v>
      </c>
      <c r="C4" s="10" t="s">
        <v>79</v>
      </c>
      <c r="D4" s="10" t="s">
        <v>55</v>
      </c>
      <c r="E4" s="10" t="s">
        <v>86</v>
      </c>
      <c r="F4" s="10" t="s">
        <v>205</v>
      </c>
      <c r="G4" s="10" t="s">
        <v>338</v>
      </c>
      <c r="H4" s="10" t="s">
        <v>55</v>
      </c>
      <c r="I4" s="92"/>
      <c r="J4" s="92"/>
      <c r="K4" s="93"/>
    </row>
    <row r="5" spans="1:11" ht="12" customHeight="1" x14ac:dyDescent="0.25">
      <c r="A5" s="1"/>
      <c r="B5" s="84" t="str">
        <f>REPT("-",108)&amp;" Dollars "&amp;REPT("-",108)</f>
        <v>------------------------------------------------------------------------------------------------------------ Dollars ------------------------------------------------------------------------------------------------------------</v>
      </c>
      <c r="C5" s="84"/>
      <c r="D5" s="84"/>
      <c r="E5" s="84"/>
      <c r="F5" s="84"/>
      <c r="G5" s="84"/>
      <c r="H5" s="84"/>
      <c r="I5" s="84"/>
      <c r="J5" s="84"/>
      <c r="K5" s="84"/>
    </row>
    <row r="6" spans="1:11" ht="12" customHeight="1" x14ac:dyDescent="0.25">
      <c r="A6" s="3" t="s">
        <v>412</v>
      </c>
    </row>
    <row r="7" spans="1:11" ht="12" customHeight="1" x14ac:dyDescent="0.25">
      <c r="A7" s="2" t="str">
        <f>"Oct "&amp;RIGHT(A6,4)-1</f>
        <v>Oct 2022</v>
      </c>
      <c r="B7" s="11">
        <v>1191838391.71</v>
      </c>
      <c r="C7" s="11">
        <v>62693940.899999999</v>
      </c>
      <c r="D7" s="11">
        <v>1254532332.6099999</v>
      </c>
      <c r="E7" s="11">
        <v>384592778.86000001</v>
      </c>
      <c r="F7" s="11">
        <v>7300569.4000000004</v>
      </c>
      <c r="G7" s="11">
        <v>39834130.479999997</v>
      </c>
      <c r="H7" s="11">
        <v>431727478.74000001</v>
      </c>
      <c r="I7" s="11">
        <v>1686259811.3499999</v>
      </c>
      <c r="J7" s="11">
        <v>212743865.50999999</v>
      </c>
      <c r="K7" s="11">
        <v>1899003676.8599999</v>
      </c>
    </row>
    <row r="8" spans="1:11" ht="12" customHeight="1" x14ac:dyDescent="0.25">
      <c r="A8" s="2" t="str">
        <f>"Nov "&amp;RIGHT(A6,4)-1</f>
        <v>Nov 2022</v>
      </c>
      <c r="B8" s="11">
        <v>1057639061.28</v>
      </c>
      <c r="C8" s="11">
        <v>57625262.969999999</v>
      </c>
      <c r="D8" s="11">
        <v>1115264324.25</v>
      </c>
      <c r="E8" s="11">
        <v>343721130.13</v>
      </c>
      <c r="F8" s="11">
        <v>6440806.46</v>
      </c>
      <c r="G8" s="11">
        <v>35566891.520000003</v>
      </c>
      <c r="H8" s="11">
        <v>385728828.11000001</v>
      </c>
      <c r="I8" s="11">
        <v>1500993152.3599999</v>
      </c>
      <c r="J8" s="11">
        <v>164729877.93000001</v>
      </c>
      <c r="K8" s="11">
        <v>1665723030.29</v>
      </c>
    </row>
    <row r="9" spans="1:11" ht="12" customHeight="1" x14ac:dyDescent="0.25">
      <c r="A9" s="2" t="str">
        <f>"Dec "&amp;RIGHT(A6,4)-1</f>
        <v>Dec 2022</v>
      </c>
      <c r="B9" s="11">
        <v>851578547.92999995</v>
      </c>
      <c r="C9" s="11">
        <v>44295691.060000002</v>
      </c>
      <c r="D9" s="11">
        <v>895874238.99000001</v>
      </c>
      <c r="E9" s="11">
        <v>275032502.24000001</v>
      </c>
      <c r="F9" s="11">
        <v>5157063.76</v>
      </c>
      <c r="G9" s="11">
        <v>28470579.760000002</v>
      </c>
      <c r="H9" s="11">
        <v>308660145.75999999</v>
      </c>
      <c r="I9" s="11">
        <v>1204534384.75</v>
      </c>
      <c r="J9" s="11">
        <v>118808895.33</v>
      </c>
      <c r="K9" s="11">
        <v>1323343280.0799999</v>
      </c>
    </row>
    <row r="10" spans="1:11" ht="12" customHeight="1" x14ac:dyDescent="0.25">
      <c r="A10" s="2" t="str">
        <f>"Jan "&amp;RIGHT(A6,4)</f>
        <v>Jan 2023</v>
      </c>
      <c r="B10" s="11">
        <v>1142132407.6199999</v>
      </c>
      <c r="C10" s="11">
        <v>60929455.909999996</v>
      </c>
      <c r="D10" s="11">
        <v>1203061863.53</v>
      </c>
      <c r="E10" s="11">
        <v>368136050.63</v>
      </c>
      <c r="F10" s="11">
        <v>6920896.9800000004</v>
      </c>
      <c r="G10" s="11">
        <v>37592513.439999998</v>
      </c>
      <c r="H10" s="11">
        <v>412649461.05000001</v>
      </c>
      <c r="I10" s="11">
        <v>1615711324.5799999</v>
      </c>
      <c r="J10" s="11">
        <v>186849820.83000001</v>
      </c>
      <c r="K10" s="11">
        <v>1802561145.4100001</v>
      </c>
    </row>
    <row r="11" spans="1:11" ht="12" customHeight="1" x14ac:dyDescent="0.25">
      <c r="A11" s="2" t="str">
        <f>"Feb "&amp;RIGHT(A6,4)</f>
        <v>Feb 2023</v>
      </c>
      <c r="B11" s="11">
        <v>1134457375.3099999</v>
      </c>
      <c r="C11" s="11">
        <v>59615035.509999998</v>
      </c>
      <c r="D11" s="11">
        <v>1194072410.8199999</v>
      </c>
      <c r="E11" s="11">
        <v>362085038.76999998</v>
      </c>
      <c r="F11" s="11">
        <v>6896240.7800000003</v>
      </c>
      <c r="G11" s="11">
        <v>37465142.32</v>
      </c>
      <c r="H11" s="11">
        <v>406446421.87</v>
      </c>
      <c r="I11" s="11">
        <v>1600518832.6900001</v>
      </c>
      <c r="J11" s="11">
        <v>117171409.75</v>
      </c>
      <c r="K11" s="11">
        <v>1717690242.4400001</v>
      </c>
    </row>
    <row r="12" spans="1:11" ht="12" customHeight="1" x14ac:dyDescent="0.25">
      <c r="A12" s="2" t="str">
        <f>"Mar "&amp;RIGHT(A6,4)</f>
        <v>Mar 2023</v>
      </c>
      <c r="B12" s="11">
        <v>1263591495.6400001</v>
      </c>
      <c r="C12" s="11">
        <v>65258470.990000002</v>
      </c>
      <c r="D12" s="11">
        <v>1328849966.6300001</v>
      </c>
      <c r="E12" s="11">
        <v>404696833.18000001</v>
      </c>
      <c r="F12" s="11">
        <v>7627373.2400000002</v>
      </c>
      <c r="G12" s="11">
        <v>41920311.119999997</v>
      </c>
      <c r="H12" s="11">
        <v>454244517.54000002</v>
      </c>
      <c r="I12" s="11">
        <v>1783094484.1700001</v>
      </c>
      <c r="J12" s="11">
        <v>124148994.73</v>
      </c>
      <c r="K12" s="11">
        <v>1907243478.9000001</v>
      </c>
    </row>
    <row r="13" spans="1:11" ht="12" customHeight="1" x14ac:dyDescent="0.25">
      <c r="A13" s="2" t="str">
        <f>"Apr "&amp;RIGHT(A6,4)</f>
        <v>Apr 2023</v>
      </c>
      <c r="B13" s="11">
        <v>1066455393.22</v>
      </c>
      <c r="C13" s="11">
        <v>56823507.32</v>
      </c>
      <c r="D13" s="11">
        <v>1123278900.54</v>
      </c>
      <c r="E13" s="11">
        <v>342072968.37</v>
      </c>
      <c r="F13" s="11">
        <v>6480691.9199999999</v>
      </c>
      <c r="G13" s="11">
        <v>35376087.359999999</v>
      </c>
      <c r="H13" s="11">
        <v>383929747.64999998</v>
      </c>
      <c r="I13" s="11">
        <v>1507208648.1900001</v>
      </c>
      <c r="J13" s="11">
        <v>79959096.980000004</v>
      </c>
      <c r="K13" s="11">
        <v>1587167745.1700001</v>
      </c>
    </row>
    <row r="14" spans="1:11" ht="12" customHeight="1" x14ac:dyDescent="0.25">
      <c r="A14" s="2" t="str">
        <f>"May "&amp;RIGHT(A6,4)</f>
        <v>May 2023</v>
      </c>
      <c r="B14" s="11">
        <v>1261753688.71</v>
      </c>
      <c r="C14" s="11">
        <v>62906944.700000003</v>
      </c>
      <c r="D14" s="11">
        <v>1324660633.4100001</v>
      </c>
      <c r="E14" s="11">
        <v>402959055.63999999</v>
      </c>
      <c r="F14" s="11">
        <v>7595654</v>
      </c>
      <c r="G14" s="11">
        <v>41688488.479999997</v>
      </c>
      <c r="H14" s="11">
        <v>452243198.12</v>
      </c>
      <c r="I14" s="11">
        <v>1776903831.53</v>
      </c>
      <c r="J14" s="11">
        <v>46939970.960000001</v>
      </c>
      <c r="K14" s="11">
        <v>1823843802.49</v>
      </c>
    </row>
    <row r="15" spans="1:11" ht="12" customHeight="1" x14ac:dyDescent="0.25">
      <c r="A15" s="2" t="str">
        <f>"Jun "&amp;RIGHT(A6,4)</f>
        <v>Jun 2023</v>
      </c>
      <c r="B15" s="11">
        <v>286106456.47000003</v>
      </c>
      <c r="C15" s="11">
        <v>8232585.3899999997</v>
      </c>
      <c r="D15" s="11">
        <v>294339041.86000001</v>
      </c>
      <c r="E15" s="11">
        <v>83274330.379999995</v>
      </c>
      <c r="F15" s="11">
        <v>1617682.78</v>
      </c>
      <c r="G15" s="11">
        <v>8636294.5600000005</v>
      </c>
      <c r="H15" s="11">
        <v>93528307.719999999</v>
      </c>
      <c r="I15" s="11">
        <v>387867349.57999998</v>
      </c>
      <c r="J15" s="11">
        <v>26145413.420000002</v>
      </c>
      <c r="K15" s="11">
        <v>414012763</v>
      </c>
    </row>
    <row r="16" spans="1:11" ht="12" customHeight="1" x14ac:dyDescent="0.25">
      <c r="A16" s="2" t="str">
        <f>"Jul "&amp;RIGHT(A6,4)</f>
        <v>Jul 2023</v>
      </c>
      <c r="B16" s="11">
        <v>54710656.979999997</v>
      </c>
      <c r="C16" s="11">
        <v>517208.56</v>
      </c>
      <c r="D16" s="11">
        <v>55227865.539999999</v>
      </c>
      <c r="E16" s="11">
        <v>6064988.3499999996</v>
      </c>
      <c r="F16" s="11">
        <v>261680.16</v>
      </c>
      <c r="G16" s="11">
        <v>1209685.68</v>
      </c>
      <c r="H16" s="11">
        <v>7536354.1900000004</v>
      </c>
      <c r="I16" s="11">
        <v>62764219.729999997</v>
      </c>
      <c r="J16" s="11">
        <v>120966292.61</v>
      </c>
      <c r="K16" s="11">
        <v>183730512.34</v>
      </c>
    </row>
    <row r="17" spans="1:11" ht="12" customHeight="1" x14ac:dyDescent="0.25">
      <c r="A17" s="2" t="str">
        <f>"Aug "&amp;RIGHT(A6,4)</f>
        <v>Aug 2023</v>
      </c>
      <c r="B17" s="11">
        <v>765887495.34000003</v>
      </c>
      <c r="C17" s="11">
        <v>34119750.939999998</v>
      </c>
      <c r="D17" s="11">
        <v>800007246.27999997</v>
      </c>
      <c r="E17" s="11">
        <v>109990814.39</v>
      </c>
      <c r="F17" s="11">
        <v>4130780</v>
      </c>
      <c r="G17" s="11">
        <v>21843839.920000002</v>
      </c>
      <c r="H17" s="11">
        <v>135965434.31</v>
      </c>
      <c r="I17" s="11">
        <v>935972680.59000003</v>
      </c>
      <c r="J17" s="11">
        <v>156738939.405</v>
      </c>
      <c r="K17" s="11">
        <v>1092711619.9949999</v>
      </c>
    </row>
    <row r="18" spans="1:11" ht="12" customHeight="1" x14ac:dyDescent="0.25">
      <c r="A18" s="2" t="str">
        <f>"Sep "&amp;RIGHT(A6,4)</f>
        <v>Sep 2023</v>
      </c>
      <c r="B18" s="11">
        <v>1414045048.98</v>
      </c>
      <c r="C18" s="11">
        <v>64597050.560000002</v>
      </c>
      <c r="D18" s="11">
        <v>1478642099.54</v>
      </c>
      <c r="E18" s="11">
        <v>211382825.31999999</v>
      </c>
      <c r="F18" s="11">
        <v>7263568.1600000001</v>
      </c>
      <c r="G18" s="11">
        <v>42025468</v>
      </c>
      <c r="H18" s="11">
        <v>260671861.47999999</v>
      </c>
      <c r="I18" s="11">
        <v>1739313961.02</v>
      </c>
      <c r="J18" s="11">
        <v>155034549.47</v>
      </c>
      <c r="K18" s="11">
        <v>1894348510.49</v>
      </c>
    </row>
    <row r="19" spans="1:11" ht="12" customHeight="1" x14ac:dyDescent="0.25">
      <c r="A19" s="12" t="s">
        <v>55</v>
      </c>
      <c r="B19" s="13">
        <v>11490196019.190001</v>
      </c>
      <c r="C19" s="13">
        <v>577614904.80999994</v>
      </c>
      <c r="D19" s="13">
        <v>12067810924</v>
      </c>
      <c r="E19" s="13">
        <v>3294009316.2600002</v>
      </c>
      <c r="F19" s="13">
        <v>67693007.640000001</v>
      </c>
      <c r="G19" s="13">
        <v>371629432.63999999</v>
      </c>
      <c r="H19" s="13">
        <v>3733331756.54</v>
      </c>
      <c r="I19" s="13">
        <v>15801142680.540001</v>
      </c>
      <c r="J19" s="13">
        <v>1510237126.925</v>
      </c>
      <c r="K19" s="13">
        <v>17311379807.465</v>
      </c>
    </row>
    <row r="20" spans="1:11" ht="12" customHeight="1" x14ac:dyDescent="0.25">
      <c r="A20" s="14" t="s">
        <v>413</v>
      </c>
      <c r="B20" s="15">
        <v>9310263474.8700008</v>
      </c>
      <c r="C20" s="15">
        <v>478898103.31</v>
      </c>
      <c r="D20" s="15">
        <v>9789161578.1800003</v>
      </c>
      <c r="E20" s="15">
        <v>2972635676.5500002</v>
      </c>
      <c r="F20" s="15">
        <v>56298659.479999997</v>
      </c>
      <c r="G20" s="15">
        <v>307760124.72000003</v>
      </c>
      <c r="H20" s="15">
        <v>3336694460.75</v>
      </c>
      <c r="I20" s="15">
        <v>13125856038.93</v>
      </c>
      <c r="J20" s="15">
        <v>1198463638.05</v>
      </c>
      <c r="K20" s="15">
        <v>14324319676.98</v>
      </c>
    </row>
    <row r="21" spans="1:11" ht="12" customHeight="1" x14ac:dyDescent="0.25">
      <c r="A21" s="3" t="str">
        <f>"FY "&amp;RIGHT(A6,4)+1</f>
        <v>FY 2024</v>
      </c>
    </row>
    <row r="22" spans="1:11" ht="12" customHeight="1" x14ac:dyDescent="0.25">
      <c r="A22" s="2" t="str">
        <f>"Oct "&amp;RIGHT(A6,4)</f>
        <v>Oct 2023</v>
      </c>
      <c r="B22" s="11">
        <v>1479912168.98</v>
      </c>
      <c r="C22" s="11">
        <v>63558550.640000001</v>
      </c>
      <c r="D22" s="11">
        <v>1543470719.6199999</v>
      </c>
      <c r="E22" s="11">
        <v>222500214.16999999</v>
      </c>
      <c r="F22" s="11">
        <v>7687067.2999999998</v>
      </c>
      <c r="G22" s="11">
        <v>42764721.840000004</v>
      </c>
      <c r="H22" s="11">
        <v>272952003.31</v>
      </c>
      <c r="I22" s="11">
        <v>1816422722.9300001</v>
      </c>
      <c r="J22" s="11">
        <v>198952413.67500001</v>
      </c>
      <c r="K22" s="11">
        <v>2015375136.605</v>
      </c>
    </row>
    <row r="23" spans="1:11" ht="12" customHeight="1" x14ac:dyDescent="0.25">
      <c r="A23" s="2" t="str">
        <f>"Nov "&amp;RIGHT(A6,4)</f>
        <v>Nov 2023</v>
      </c>
      <c r="B23" s="11">
        <v>1275974009.76</v>
      </c>
      <c r="C23" s="11">
        <v>55460180.259999998</v>
      </c>
      <c r="D23" s="11">
        <v>1331434190.02</v>
      </c>
      <c r="E23" s="11">
        <v>192214728.53</v>
      </c>
      <c r="F23" s="11">
        <v>6606341.0599999996</v>
      </c>
      <c r="G23" s="11">
        <v>36818566.159999996</v>
      </c>
      <c r="H23" s="11">
        <v>235639635.75</v>
      </c>
      <c r="I23" s="11">
        <v>1567073825.77</v>
      </c>
      <c r="J23" s="11">
        <v>155563864.035</v>
      </c>
      <c r="K23" s="11">
        <v>1722637689.8050001</v>
      </c>
    </row>
    <row r="24" spans="1:11" ht="12" customHeight="1" x14ac:dyDescent="0.25">
      <c r="A24" s="2" t="str">
        <f>"Dec "&amp;RIGHT(A6,4)</f>
        <v>Dec 2023</v>
      </c>
      <c r="B24" s="11">
        <v>1008017002.6</v>
      </c>
      <c r="C24" s="11">
        <v>42767415.609999999</v>
      </c>
      <c r="D24" s="11">
        <v>1050784418.21</v>
      </c>
      <c r="E24" s="11">
        <v>152120789.81999999</v>
      </c>
      <c r="F24" s="11">
        <v>5177226.2</v>
      </c>
      <c r="G24" s="11">
        <v>30222902</v>
      </c>
      <c r="H24" s="11">
        <v>187520918.02000001</v>
      </c>
      <c r="I24" s="11">
        <v>1238305336.23</v>
      </c>
      <c r="J24" s="11">
        <v>123372622.30500001</v>
      </c>
      <c r="K24" s="11">
        <v>1361677958.5350001</v>
      </c>
    </row>
    <row r="25" spans="1:11" ht="12" customHeight="1" x14ac:dyDescent="0.25">
      <c r="A25" s="2" t="str">
        <f>"Jan "&amp;RIGHT(A6,4)+1</f>
        <v>Jan 2024</v>
      </c>
      <c r="B25" s="11">
        <v>1247785879.0799999</v>
      </c>
      <c r="C25" s="11">
        <v>52342275.82</v>
      </c>
      <c r="D25" s="11">
        <v>1300128154.9000001</v>
      </c>
      <c r="E25" s="11">
        <v>187476271.21000001</v>
      </c>
      <c r="F25" s="11">
        <v>6401580.96</v>
      </c>
      <c r="G25" s="11">
        <v>37290145.600000001</v>
      </c>
      <c r="H25" s="11">
        <v>231167997.77000001</v>
      </c>
      <c r="I25" s="11">
        <v>1531296152.6700001</v>
      </c>
      <c r="J25" s="11">
        <v>168698842.77500001</v>
      </c>
      <c r="K25" s="11">
        <v>1699994995.4449999</v>
      </c>
    </row>
    <row r="26" spans="1:11" ht="12" customHeight="1" x14ac:dyDescent="0.25">
      <c r="A26" s="2" t="str">
        <f>"Feb "&amp;RIGHT(A6,4)+1</f>
        <v>Feb 2024</v>
      </c>
      <c r="B26" s="11">
        <v>1414766220.6300001</v>
      </c>
      <c r="C26" s="11">
        <v>59371817.420000002</v>
      </c>
      <c r="D26" s="11">
        <v>1474138038.05</v>
      </c>
      <c r="E26" s="11">
        <v>210760946.96000001</v>
      </c>
      <c r="F26" s="11">
        <v>7306570.5800000001</v>
      </c>
      <c r="G26" s="11">
        <v>41863747.439999998</v>
      </c>
      <c r="H26" s="11">
        <v>259931264.97999999</v>
      </c>
      <c r="I26" s="11">
        <v>1734069303.03</v>
      </c>
      <c r="J26" s="11">
        <v>123004055.785</v>
      </c>
      <c r="K26" s="11">
        <v>1857073358.8150001</v>
      </c>
    </row>
    <row r="27" spans="1:11" ht="12" customHeight="1" x14ac:dyDescent="0.25">
      <c r="A27" s="2" t="str">
        <f>"Mar "&amp;RIGHT(A6,4)+1</f>
        <v>Mar 2024</v>
      </c>
      <c r="B27" s="11">
        <v>1252344603.5999999</v>
      </c>
      <c r="C27" s="11">
        <v>49800795.509999998</v>
      </c>
      <c r="D27" s="11">
        <v>1302145399.1099999</v>
      </c>
      <c r="E27" s="11">
        <v>186097693.47999999</v>
      </c>
      <c r="F27" s="11">
        <v>6404464.0599999996</v>
      </c>
      <c r="G27" s="11">
        <v>37021461.840000004</v>
      </c>
      <c r="H27" s="11">
        <v>229523619.38</v>
      </c>
      <c r="I27" s="11">
        <v>1531669018.49</v>
      </c>
      <c r="J27" s="11">
        <v>110117003.13500001</v>
      </c>
      <c r="K27" s="11">
        <v>1641786021.625</v>
      </c>
    </row>
    <row r="28" spans="1:11" ht="12" customHeight="1" x14ac:dyDescent="0.25">
      <c r="A28" s="2" t="str">
        <f>"Apr "&amp;RIGHT(A6,4)+1</f>
        <v>Apr 2024</v>
      </c>
      <c r="B28" s="11">
        <v>1439674010.1600001</v>
      </c>
      <c r="C28" s="11">
        <v>59002415.100000001</v>
      </c>
      <c r="D28" s="11">
        <v>1498676425.26</v>
      </c>
      <c r="E28" s="11">
        <v>214061846.65000001</v>
      </c>
      <c r="F28" s="11">
        <v>7380707.3399999999</v>
      </c>
      <c r="G28" s="11">
        <v>42543769.68</v>
      </c>
      <c r="H28" s="11">
        <v>263986323.66999999</v>
      </c>
      <c r="I28" s="11">
        <v>1762662748.9300001</v>
      </c>
      <c r="J28" s="11">
        <v>74672831.844999999</v>
      </c>
      <c r="K28" s="11">
        <v>1837335580.7750001</v>
      </c>
    </row>
    <row r="29" spans="1:11" ht="12" customHeight="1" x14ac:dyDescent="0.25">
      <c r="A29" s="2" t="str">
        <f>"May "&amp;RIGHT(A6,4)+1</f>
        <v>May 2024</v>
      </c>
      <c r="B29" s="11">
        <v>1388956458.3</v>
      </c>
      <c r="C29" s="11">
        <v>52474404.170000002</v>
      </c>
      <c r="D29" s="11">
        <v>1441430862.47</v>
      </c>
      <c r="E29" s="11">
        <v>206065961.68000001</v>
      </c>
      <c r="F29" s="11">
        <v>7040889.1200000001</v>
      </c>
      <c r="G29" s="11">
        <v>40999052.079999998</v>
      </c>
      <c r="H29" s="11">
        <v>254105902.88</v>
      </c>
      <c r="I29" s="11">
        <v>1695536765.3499999</v>
      </c>
      <c r="J29" s="11">
        <v>35531938.039999999</v>
      </c>
      <c r="K29" s="11">
        <v>1731068703.3900001</v>
      </c>
    </row>
    <row r="30" spans="1:11" ht="12" customHeight="1" x14ac:dyDescent="0.25">
      <c r="A30" s="2" t="str">
        <f>"Jun "&amp;RIGHT(A6,4)+1</f>
        <v>Jun 2024</v>
      </c>
      <c r="B30" s="11">
        <v>297200632.06</v>
      </c>
      <c r="C30" s="11">
        <v>7148716.4100000001</v>
      </c>
      <c r="D30" s="11">
        <v>304349348.47000003</v>
      </c>
      <c r="E30" s="11">
        <v>40632500.969999999</v>
      </c>
      <c r="F30" s="11">
        <v>1414748.8</v>
      </c>
      <c r="G30" s="11">
        <v>7967888.3200000003</v>
      </c>
      <c r="H30" s="11">
        <v>50015138.090000004</v>
      </c>
      <c r="I30" s="11">
        <v>354364486.56</v>
      </c>
      <c r="J30" s="11">
        <v>38007339.979999997</v>
      </c>
      <c r="K30" s="11">
        <v>392371826.54000002</v>
      </c>
    </row>
    <row r="31" spans="1:11" ht="12" customHeight="1" x14ac:dyDescent="0.25">
      <c r="A31" s="2" t="str">
        <f>"Jul "&amp;RIGHT(A6,4)+1</f>
        <v>Jul 2024</v>
      </c>
      <c r="B31" s="11">
        <v>65768962.57</v>
      </c>
      <c r="C31" s="11">
        <v>1074188.52</v>
      </c>
      <c r="D31" s="11">
        <v>66843151.090000004</v>
      </c>
      <c r="E31" s="11">
        <v>7600558.0899999999</v>
      </c>
      <c r="F31" s="11">
        <v>304822.24</v>
      </c>
      <c r="G31" s="11">
        <v>1614041.91</v>
      </c>
      <c r="H31" s="11">
        <v>9519422.2400000002</v>
      </c>
      <c r="I31" s="11">
        <v>76362573.329999998</v>
      </c>
      <c r="J31" s="11">
        <v>153971166.38</v>
      </c>
      <c r="K31" s="11">
        <v>230333739.71000001</v>
      </c>
    </row>
    <row r="32" spans="1:11" ht="12" customHeight="1" x14ac:dyDescent="0.25">
      <c r="A32" s="2" t="str">
        <f>"Aug "&amp;RIGHT(A6,4)+1</f>
        <v>Aug 2024</v>
      </c>
      <c r="B32" s="11" t="s">
        <v>411</v>
      </c>
      <c r="C32" s="11" t="s">
        <v>411</v>
      </c>
      <c r="D32" s="11" t="s">
        <v>411</v>
      </c>
      <c r="E32" s="11" t="s">
        <v>411</v>
      </c>
      <c r="F32" s="11" t="s">
        <v>411</v>
      </c>
      <c r="G32" s="11" t="s">
        <v>411</v>
      </c>
      <c r="H32" s="11" t="s">
        <v>411</v>
      </c>
      <c r="I32" s="11" t="s">
        <v>411</v>
      </c>
      <c r="J32" s="11" t="s">
        <v>411</v>
      </c>
      <c r="K32" s="11" t="s">
        <v>411</v>
      </c>
    </row>
    <row r="33" spans="1:11" ht="12" customHeight="1" x14ac:dyDescent="0.25">
      <c r="A33" s="2" t="str">
        <f>"Sep "&amp;RIGHT(A6,4)+1</f>
        <v>Sep 2024</v>
      </c>
      <c r="B33" s="11" t="s">
        <v>411</v>
      </c>
      <c r="C33" s="11" t="s">
        <v>411</v>
      </c>
      <c r="D33" s="11" t="s">
        <v>411</v>
      </c>
      <c r="E33" s="11" t="s">
        <v>411</v>
      </c>
      <c r="F33" s="11" t="s">
        <v>411</v>
      </c>
      <c r="G33" s="11" t="s">
        <v>411</v>
      </c>
      <c r="H33" s="11" t="s">
        <v>411</v>
      </c>
      <c r="I33" s="11" t="s">
        <v>411</v>
      </c>
      <c r="J33" s="11" t="s">
        <v>411</v>
      </c>
      <c r="K33" s="11" t="s">
        <v>411</v>
      </c>
    </row>
    <row r="34" spans="1:11" ht="12" customHeight="1" x14ac:dyDescent="0.25">
      <c r="A34" s="12" t="s">
        <v>55</v>
      </c>
      <c r="B34" s="13">
        <v>10870399947.74</v>
      </c>
      <c r="C34" s="13">
        <v>443000759.45999998</v>
      </c>
      <c r="D34" s="13">
        <v>11313400707.200001</v>
      </c>
      <c r="E34" s="13">
        <v>1619531511.5599999</v>
      </c>
      <c r="F34" s="13">
        <v>55724417.659999996</v>
      </c>
      <c r="G34" s="13">
        <v>319106296.87</v>
      </c>
      <c r="H34" s="13">
        <v>1994362226.0899999</v>
      </c>
      <c r="I34" s="13">
        <v>13307762933.290001</v>
      </c>
      <c r="J34" s="13">
        <v>1181892077.9549999</v>
      </c>
      <c r="K34" s="13">
        <v>14489655011.245001</v>
      </c>
    </row>
    <row r="35" spans="1:11" ht="12" customHeight="1" x14ac:dyDescent="0.25">
      <c r="A35" s="14" t="str">
        <f>"Total "&amp;MID(A20,7,LEN(A20)-13)&amp;" Months"</f>
        <v>Total 10 Months</v>
      </c>
      <c r="B35" s="15">
        <v>10870399947.74</v>
      </c>
      <c r="C35" s="15">
        <v>443000759.45999998</v>
      </c>
      <c r="D35" s="15">
        <v>11313400707.200001</v>
      </c>
      <c r="E35" s="15">
        <v>1619531511.5599999</v>
      </c>
      <c r="F35" s="15">
        <v>55724417.659999996</v>
      </c>
      <c r="G35" s="15">
        <v>319106296.87</v>
      </c>
      <c r="H35" s="15">
        <v>1994362226.0899999</v>
      </c>
      <c r="I35" s="15">
        <v>13307762933.290001</v>
      </c>
      <c r="J35" s="15">
        <v>1181892077.9549999</v>
      </c>
      <c r="K35" s="15">
        <v>14489655011.245001</v>
      </c>
    </row>
    <row r="36" spans="1:11" ht="12" customHeight="1" x14ac:dyDescent="0.25">
      <c r="A36" s="84"/>
      <c r="B36" s="84"/>
      <c r="C36" s="84"/>
      <c r="D36" s="84"/>
      <c r="E36" s="84"/>
      <c r="F36" s="84"/>
      <c r="G36" s="84"/>
      <c r="H36" s="84"/>
      <c r="I36" s="84"/>
      <c r="J36" s="84"/>
      <c r="K36" s="84"/>
    </row>
    <row r="37" spans="1:11" ht="70" customHeight="1" x14ac:dyDescent="0.25">
      <c r="A37" s="95" t="s">
        <v>399</v>
      </c>
      <c r="B37" s="95"/>
      <c r="C37" s="95"/>
      <c r="D37" s="95"/>
      <c r="E37" s="95"/>
      <c r="F37" s="95"/>
      <c r="G37" s="95"/>
      <c r="H37" s="95"/>
      <c r="I37" s="95"/>
      <c r="J37" s="95"/>
      <c r="K37" s="95"/>
    </row>
  </sheetData>
  <mergeCells count="11">
    <mergeCell ref="A1:J1"/>
    <mergeCell ref="A2:J2"/>
    <mergeCell ref="K3:K4"/>
    <mergeCell ref="B5:K5"/>
    <mergeCell ref="A36:K36"/>
    <mergeCell ref="A37:K37"/>
    <mergeCell ref="J3:J4"/>
    <mergeCell ref="A3:A4"/>
    <mergeCell ref="B3:D3"/>
    <mergeCell ref="E3:H3"/>
    <mergeCell ref="I3:I4"/>
  </mergeCells>
  <phoneticPr fontId="0" type="noConversion"/>
  <pageMargins left="0.75" right="0.5" top="0.75" bottom="0.5" header="0.5" footer="0.25"/>
  <pageSetup orientation="landscape"/>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I37"/>
  <sheetViews>
    <sheetView showGridLines="0" workbookViewId="0">
      <selection sqref="A1:H1"/>
    </sheetView>
  </sheetViews>
  <sheetFormatPr defaultRowHeight="12.5" x14ac:dyDescent="0.25"/>
  <cols>
    <col min="1" max="9" width="11.453125" customWidth="1"/>
  </cols>
  <sheetData>
    <row r="1" spans="1:9" ht="12" customHeight="1" x14ac:dyDescent="0.25">
      <c r="A1" s="85" t="s">
        <v>420</v>
      </c>
      <c r="B1" s="85"/>
      <c r="C1" s="85"/>
      <c r="D1" s="85"/>
      <c r="E1" s="85"/>
      <c r="F1" s="85"/>
      <c r="G1" s="85"/>
      <c r="H1" s="85"/>
      <c r="I1" s="81">
        <v>45576</v>
      </c>
    </row>
    <row r="2" spans="1:9" ht="12" customHeight="1" x14ac:dyDescent="0.25">
      <c r="A2" s="87" t="s">
        <v>87</v>
      </c>
      <c r="B2" s="87"/>
      <c r="C2" s="87"/>
      <c r="D2" s="87"/>
      <c r="E2" s="87"/>
      <c r="F2" s="87"/>
      <c r="G2" s="87"/>
      <c r="H2" s="87"/>
      <c r="I2" s="1"/>
    </row>
    <row r="3" spans="1:9" ht="24" customHeight="1" x14ac:dyDescent="0.25">
      <c r="A3" s="89" t="s">
        <v>50</v>
      </c>
      <c r="B3" s="93" t="s">
        <v>198</v>
      </c>
      <c r="C3" s="93"/>
      <c r="D3" s="93"/>
      <c r="E3" s="92"/>
      <c r="F3" s="93" t="s">
        <v>88</v>
      </c>
      <c r="G3" s="93"/>
      <c r="H3" s="93"/>
      <c r="I3" s="93"/>
    </row>
    <row r="4" spans="1:9" ht="24" customHeight="1" x14ac:dyDescent="0.25">
      <c r="A4" s="90"/>
      <c r="B4" s="10" t="s">
        <v>78</v>
      </c>
      <c r="C4" s="10" t="s">
        <v>79</v>
      </c>
      <c r="D4" s="10" t="s">
        <v>80</v>
      </c>
      <c r="E4" s="10" t="s">
        <v>55</v>
      </c>
      <c r="F4" s="10" t="s">
        <v>78</v>
      </c>
      <c r="G4" s="10" t="s">
        <v>79</v>
      </c>
      <c r="H4" s="10" t="s">
        <v>80</v>
      </c>
      <c r="I4" s="9" t="s">
        <v>55</v>
      </c>
    </row>
    <row r="5" spans="1:9" ht="12" customHeight="1" x14ac:dyDescent="0.25">
      <c r="A5" s="1"/>
      <c r="B5" s="84" t="str">
        <f>REPT("-",120)&amp;" Number "&amp;REPT("-",120)</f>
        <v>------------------------------------------------------------------------------------------------------------------------ Number ------------------------------------------------------------------------------------------------------------------------</v>
      </c>
      <c r="C5" s="84"/>
      <c r="D5" s="84"/>
      <c r="E5" s="84"/>
      <c r="F5" s="84"/>
      <c r="G5" s="84"/>
      <c r="H5" s="84"/>
      <c r="I5" s="84"/>
    </row>
    <row r="6" spans="1:9" ht="12" customHeight="1" x14ac:dyDescent="0.25">
      <c r="A6" s="3" t="s">
        <v>412</v>
      </c>
    </row>
    <row r="7" spans="1:9" ht="12" customHeight="1" x14ac:dyDescent="0.25">
      <c r="A7" s="2" t="str">
        <f>"Oct "&amp;RIGHT(A6,4)-1</f>
        <v>Oct 2022</v>
      </c>
      <c r="B7" s="11">
        <v>10908495.230799999</v>
      </c>
      <c r="C7" s="11">
        <v>505317.36660000001</v>
      </c>
      <c r="D7" s="11">
        <v>3074359.8843999999</v>
      </c>
      <c r="E7" s="11">
        <v>14487398.058499999</v>
      </c>
      <c r="F7" s="11">
        <v>190601607</v>
      </c>
      <c r="G7" s="11">
        <v>8829920</v>
      </c>
      <c r="H7" s="11">
        <v>53721391</v>
      </c>
      <c r="I7" s="11">
        <v>253152918</v>
      </c>
    </row>
    <row r="8" spans="1:9" ht="12" customHeight="1" x14ac:dyDescent="0.25">
      <c r="A8" s="2" t="str">
        <f>"Nov "&amp;RIGHT(A6,4)-1</f>
        <v>Nov 2022</v>
      </c>
      <c r="B8" s="11">
        <v>10866166.7751</v>
      </c>
      <c r="C8" s="11">
        <v>517746.13799999998</v>
      </c>
      <c r="D8" s="11">
        <v>3070261.5299</v>
      </c>
      <c r="E8" s="11">
        <v>14440701.186699999</v>
      </c>
      <c r="F8" s="11">
        <v>170765718</v>
      </c>
      <c r="G8" s="11">
        <v>8146668</v>
      </c>
      <c r="H8" s="11">
        <v>48310165</v>
      </c>
      <c r="I8" s="11">
        <v>227222551</v>
      </c>
    </row>
    <row r="9" spans="1:9" ht="12" customHeight="1" x14ac:dyDescent="0.25">
      <c r="A9" s="2" t="str">
        <f>"Dec "&amp;RIGHT(A6,4)-1</f>
        <v>Dec 2022</v>
      </c>
      <c r="B9" s="11">
        <v>10587046.2673</v>
      </c>
      <c r="C9" s="11">
        <v>481403.07020000002</v>
      </c>
      <c r="D9" s="11">
        <v>2918156.9202999999</v>
      </c>
      <c r="E9" s="11">
        <v>14012988.1339</v>
      </c>
      <c r="F9" s="11">
        <v>135548597</v>
      </c>
      <c r="G9" s="11">
        <v>6148203</v>
      </c>
      <c r="H9" s="11">
        <v>37269021</v>
      </c>
      <c r="I9" s="11">
        <v>178965821</v>
      </c>
    </row>
    <row r="10" spans="1:9" ht="12" customHeight="1" x14ac:dyDescent="0.25">
      <c r="A10" s="2" t="str">
        <f>"Jan "&amp;RIGHT(A6,4)</f>
        <v>Jan 2023</v>
      </c>
      <c r="B10" s="11">
        <v>10695798.330499999</v>
      </c>
      <c r="C10" s="11">
        <v>497644.4376</v>
      </c>
      <c r="D10" s="11">
        <v>2954259.5731000002</v>
      </c>
      <c r="E10" s="11">
        <v>14160852.2117</v>
      </c>
      <c r="F10" s="11">
        <v>179040767</v>
      </c>
      <c r="G10" s="11">
        <v>8320018</v>
      </c>
      <c r="H10" s="11">
        <v>49391676</v>
      </c>
      <c r="I10" s="11">
        <v>236752461</v>
      </c>
    </row>
    <row r="11" spans="1:9" ht="12" customHeight="1" x14ac:dyDescent="0.25">
      <c r="A11" s="2" t="str">
        <f>"Feb "&amp;RIGHT(A6,4)</f>
        <v>Feb 2023</v>
      </c>
      <c r="B11" s="11">
        <v>11038131.889599999</v>
      </c>
      <c r="C11" s="11">
        <v>510282.674</v>
      </c>
      <c r="D11" s="11">
        <v>3012845.4045000002</v>
      </c>
      <c r="E11" s="11">
        <v>14575431.499399999</v>
      </c>
      <c r="F11" s="11">
        <v>179852900</v>
      </c>
      <c r="G11" s="11">
        <v>8303773</v>
      </c>
      <c r="H11" s="11">
        <v>49027697</v>
      </c>
      <c r="I11" s="11">
        <v>237184370</v>
      </c>
    </row>
    <row r="12" spans="1:9" ht="12" customHeight="1" x14ac:dyDescent="0.25">
      <c r="A12" s="2" t="str">
        <f>"Mar "&amp;RIGHT(A6,4)</f>
        <v>Mar 2023</v>
      </c>
      <c r="B12" s="11">
        <v>11180940.1974</v>
      </c>
      <c r="C12" s="11">
        <v>514222.71889999998</v>
      </c>
      <c r="D12" s="11">
        <v>3154654.9117999999</v>
      </c>
      <c r="E12" s="11">
        <v>14856766.9903</v>
      </c>
      <c r="F12" s="11">
        <v>203183894</v>
      </c>
      <c r="G12" s="11">
        <v>9338828</v>
      </c>
      <c r="H12" s="11">
        <v>57291867</v>
      </c>
      <c r="I12" s="11">
        <v>269814589</v>
      </c>
    </row>
    <row r="13" spans="1:9" ht="12" customHeight="1" x14ac:dyDescent="0.25">
      <c r="A13" s="2" t="str">
        <f>"Apr "&amp;RIGHT(A6,4)</f>
        <v>Apr 2023</v>
      </c>
      <c r="B13" s="11">
        <v>11172457.419</v>
      </c>
      <c r="C13" s="11">
        <v>529581.52500000002</v>
      </c>
      <c r="D13" s="11">
        <v>3105361.0109999999</v>
      </c>
      <c r="E13" s="11">
        <v>14819131.6074</v>
      </c>
      <c r="F13" s="11">
        <v>171632965</v>
      </c>
      <c r="G13" s="11">
        <v>8126977</v>
      </c>
      <c r="H13" s="11">
        <v>47654981</v>
      </c>
      <c r="I13" s="11">
        <v>227414923</v>
      </c>
    </row>
    <row r="14" spans="1:9" ht="12" customHeight="1" x14ac:dyDescent="0.25">
      <c r="A14" s="2" t="str">
        <f>"May "&amp;RIGHT(A6,4)</f>
        <v>May 2023</v>
      </c>
      <c r="B14" s="11">
        <v>11039385.7094</v>
      </c>
      <c r="C14" s="11">
        <v>488195.22940000001</v>
      </c>
      <c r="D14" s="11">
        <v>3059429.9446999999</v>
      </c>
      <c r="E14" s="11">
        <v>14571962.243799999</v>
      </c>
      <c r="F14" s="11">
        <v>207076243</v>
      </c>
      <c r="G14" s="11">
        <v>9170042</v>
      </c>
      <c r="H14" s="11">
        <v>57466971</v>
      </c>
      <c r="I14" s="11">
        <v>273713256</v>
      </c>
    </row>
    <row r="15" spans="1:9" ht="12" customHeight="1" x14ac:dyDescent="0.25">
      <c r="A15" s="2" t="str">
        <f>"Jun "&amp;RIGHT(A6,4)</f>
        <v>Jun 2023</v>
      </c>
      <c r="B15" s="11">
        <v>5196835.0987999998</v>
      </c>
      <c r="C15" s="11">
        <v>134462.8052</v>
      </c>
      <c r="D15" s="11">
        <v>1116785.2341</v>
      </c>
      <c r="E15" s="11">
        <v>6501897.5188999996</v>
      </c>
      <c r="F15" s="11">
        <v>50921959</v>
      </c>
      <c r="G15" s="11">
        <v>1304050</v>
      </c>
      <c r="H15" s="11">
        <v>10830830</v>
      </c>
      <c r="I15" s="11">
        <v>63056839</v>
      </c>
    </row>
    <row r="16" spans="1:9" ht="12" customHeight="1" x14ac:dyDescent="0.25">
      <c r="A16" s="2" t="str">
        <f>"Jul "&amp;RIGHT(A6,4)</f>
        <v>Jul 2023</v>
      </c>
      <c r="B16" s="11">
        <v>863763.6629</v>
      </c>
      <c r="C16" s="11">
        <v>6809.5897000000004</v>
      </c>
      <c r="D16" s="11">
        <v>57607.705399999999</v>
      </c>
      <c r="E16" s="11">
        <v>929422.86990000005</v>
      </c>
      <c r="F16" s="11">
        <v>10254681</v>
      </c>
      <c r="G16" s="11">
        <v>80728</v>
      </c>
      <c r="H16" s="11">
        <v>682942</v>
      </c>
      <c r="I16" s="11">
        <v>11018351</v>
      </c>
    </row>
    <row r="17" spans="1:9" ht="12" customHeight="1" x14ac:dyDescent="0.25">
      <c r="A17" s="2" t="str">
        <f>"Aug "&amp;RIGHT(A6,4)</f>
        <v>Aug 2023</v>
      </c>
      <c r="B17" s="11">
        <v>8556539.2491999995</v>
      </c>
      <c r="C17" s="11">
        <v>320895.3921</v>
      </c>
      <c r="D17" s="11">
        <v>1910726.5652999999</v>
      </c>
      <c r="E17" s="11">
        <v>10841335.490900001</v>
      </c>
      <c r="F17" s="11">
        <v>110574054</v>
      </c>
      <c r="G17" s="11">
        <v>4121241</v>
      </c>
      <c r="H17" s="11">
        <v>24539351</v>
      </c>
      <c r="I17" s="11">
        <v>139234646</v>
      </c>
    </row>
    <row r="18" spans="1:9" ht="12" customHeight="1" x14ac:dyDescent="0.25">
      <c r="A18" s="2" t="str">
        <f>"Sep "&amp;RIGHT(A6,4)</f>
        <v>Sep 2023</v>
      </c>
      <c r="B18" s="11">
        <v>11774268.5888</v>
      </c>
      <c r="C18" s="11">
        <v>456778.78970000002</v>
      </c>
      <c r="D18" s="11">
        <v>3035267.4463999998</v>
      </c>
      <c r="E18" s="11">
        <v>15279916.936100001</v>
      </c>
      <c r="F18" s="11">
        <v>209373350</v>
      </c>
      <c r="G18" s="11">
        <v>8113196</v>
      </c>
      <c r="H18" s="11">
        <v>53911697</v>
      </c>
      <c r="I18" s="11">
        <v>271398243</v>
      </c>
    </row>
    <row r="19" spans="1:9" ht="12" customHeight="1" x14ac:dyDescent="0.25">
      <c r="A19" s="12" t="s">
        <v>55</v>
      </c>
      <c r="B19" s="13">
        <v>11029187.823100001</v>
      </c>
      <c r="C19" s="13">
        <v>500130.21659999999</v>
      </c>
      <c r="D19" s="13">
        <v>3042732.9585000002</v>
      </c>
      <c r="E19" s="13">
        <v>14578349.874199999</v>
      </c>
      <c r="F19" s="13">
        <v>1818826735</v>
      </c>
      <c r="G19" s="13">
        <v>80003644</v>
      </c>
      <c r="H19" s="13">
        <v>490098589</v>
      </c>
      <c r="I19" s="13">
        <v>2388928968</v>
      </c>
    </row>
    <row r="20" spans="1:9" ht="12" customHeight="1" x14ac:dyDescent="0.25">
      <c r="A20" s="14" t="s">
        <v>413</v>
      </c>
      <c r="B20" s="15">
        <v>10936052.727399999</v>
      </c>
      <c r="C20" s="15">
        <v>505549.14500000002</v>
      </c>
      <c r="D20" s="15">
        <v>3043666.1475</v>
      </c>
      <c r="E20" s="15">
        <v>14490653.9915</v>
      </c>
      <c r="F20" s="15">
        <v>1498879331</v>
      </c>
      <c r="G20" s="15">
        <v>67769207</v>
      </c>
      <c r="H20" s="15">
        <v>411647541</v>
      </c>
      <c r="I20" s="15">
        <v>1978296079</v>
      </c>
    </row>
    <row r="21" spans="1:9" ht="12" customHeight="1" x14ac:dyDescent="0.25">
      <c r="A21" s="3" t="str">
        <f>"FY "&amp;RIGHT(A6,4)+1</f>
        <v>FY 2024</v>
      </c>
    </row>
    <row r="22" spans="1:9" ht="12" customHeight="1" x14ac:dyDescent="0.25">
      <c r="A22" s="2" t="str">
        <f>"Oct "&amp;RIGHT(A6,4)</f>
        <v>Oct 2023</v>
      </c>
      <c r="B22" s="11">
        <v>12094231.583699999</v>
      </c>
      <c r="C22" s="11">
        <v>450636.84779999999</v>
      </c>
      <c r="D22" s="11">
        <v>3290920.8117</v>
      </c>
      <c r="E22" s="11">
        <v>15850331.175799999</v>
      </c>
      <c r="F22" s="11">
        <v>220820738</v>
      </c>
      <c r="G22" s="11">
        <v>8218005</v>
      </c>
      <c r="H22" s="11">
        <v>60014630</v>
      </c>
      <c r="I22" s="11">
        <v>289053373</v>
      </c>
    </row>
    <row r="23" spans="1:9" ht="12" customHeight="1" x14ac:dyDescent="0.25">
      <c r="A23" s="2" t="str">
        <f>"Nov "&amp;RIGHT(A6,4)</f>
        <v>Nov 2023</v>
      </c>
      <c r="B23" s="11">
        <v>12211332.5745</v>
      </c>
      <c r="C23" s="11">
        <v>460936.06900000002</v>
      </c>
      <c r="D23" s="11">
        <v>3312046.6565</v>
      </c>
      <c r="E23" s="11">
        <v>16003200.6471</v>
      </c>
      <c r="F23" s="11">
        <v>192649359</v>
      </c>
      <c r="G23" s="11">
        <v>7260626</v>
      </c>
      <c r="H23" s="11">
        <v>52171079</v>
      </c>
      <c r="I23" s="11">
        <v>252081064</v>
      </c>
    </row>
    <row r="24" spans="1:9" ht="12" customHeight="1" x14ac:dyDescent="0.25">
      <c r="A24" s="2" t="str">
        <f>"Dec "&amp;RIGHT(A6,4)</f>
        <v>Dec 2023</v>
      </c>
      <c r="B24" s="11">
        <v>11708514.055600001</v>
      </c>
      <c r="C24" s="11">
        <v>429866.79149999999</v>
      </c>
      <c r="D24" s="11">
        <v>3180163.9098</v>
      </c>
      <c r="E24" s="11">
        <v>15342464.9409</v>
      </c>
      <c r="F24" s="11">
        <v>150944364</v>
      </c>
      <c r="G24" s="11">
        <v>5530478</v>
      </c>
      <c r="H24" s="11">
        <v>40914597</v>
      </c>
      <c r="I24" s="11">
        <v>197389439</v>
      </c>
    </row>
    <row r="25" spans="1:9" ht="12" customHeight="1" x14ac:dyDescent="0.25">
      <c r="A25" s="2" t="str">
        <f>"Jan "&amp;RIGHT(A6,4)+1</f>
        <v>Jan 2024</v>
      </c>
      <c r="B25" s="11">
        <v>11391811.0297</v>
      </c>
      <c r="C25" s="11">
        <v>408779.75559999997</v>
      </c>
      <c r="D25" s="11">
        <v>3074293.3946000002</v>
      </c>
      <c r="E25" s="11">
        <v>14875486.5152</v>
      </c>
      <c r="F25" s="11">
        <v>178068254</v>
      </c>
      <c r="G25" s="11">
        <v>6389401</v>
      </c>
      <c r="H25" s="11">
        <v>48052510</v>
      </c>
      <c r="I25" s="11">
        <v>232510165</v>
      </c>
    </row>
    <row r="26" spans="1:9" ht="12" customHeight="1" x14ac:dyDescent="0.25">
      <c r="A26" s="2" t="str">
        <f>"Feb "&amp;RIGHT(A6,4)+1</f>
        <v>Feb 2024</v>
      </c>
      <c r="B26" s="11">
        <v>12182991.8939</v>
      </c>
      <c r="C26" s="11">
        <v>444891.4044</v>
      </c>
      <c r="D26" s="11">
        <v>3247860.7699000002</v>
      </c>
      <c r="E26" s="11">
        <v>15897091.694</v>
      </c>
      <c r="F26" s="11">
        <v>210232931</v>
      </c>
      <c r="G26" s="11">
        <v>7663735</v>
      </c>
      <c r="H26" s="11">
        <v>55947910</v>
      </c>
      <c r="I26" s="11">
        <v>273844576</v>
      </c>
    </row>
    <row r="27" spans="1:9" ht="12" customHeight="1" x14ac:dyDescent="0.25">
      <c r="A27" s="2" t="str">
        <f>"Mar "&amp;RIGHT(A6,4)+1</f>
        <v>Mar 2024</v>
      </c>
      <c r="B27" s="11">
        <v>12032906.331700001</v>
      </c>
      <c r="C27" s="11">
        <v>419975.6519</v>
      </c>
      <c r="D27" s="11">
        <v>3261592.3771000002</v>
      </c>
      <c r="E27" s="11">
        <v>15722652.6428</v>
      </c>
      <c r="F27" s="11">
        <v>188085478</v>
      </c>
      <c r="G27" s="11">
        <v>6560150</v>
      </c>
      <c r="H27" s="11">
        <v>50947085</v>
      </c>
      <c r="I27" s="11">
        <v>245592713</v>
      </c>
    </row>
    <row r="28" spans="1:9" ht="12" customHeight="1" x14ac:dyDescent="0.25">
      <c r="A28" s="2" t="str">
        <f>"Apr "&amp;RIGHT(A6,4)+1</f>
        <v>Apr 2024</v>
      </c>
      <c r="B28" s="11">
        <v>12179843.167099999</v>
      </c>
      <c r="C28" s="11">
        <v>431970.81599999999</v>
      </c>
      <c r="D28" s="11">
        <v>3226740.6677000001</v>
      </c>
      <c r="E28" s="11">
        <v>15863584.6818</v>
      </c>
      <c r="F28" s="11">
        <v>214961635</v>
      </c>
      <c r="G28" s="11">
        <v>7608203</v>
      </c>
      <c r="H28" s="11">
        <v>56831844</v>
      </c>
      <c r="I28" s="11">
        <v>279401682</v>
      </c>
    </row>
    <row r="29" spans="1:9" ht="12" customHeight="1" x14ac:dyDescent="0.25">
      <c r="A29" s="2" t="str">
        <f>"May "&amp;RIGHT(A6,4)+1</f>
        <v>May 2024</v>
      </c>
      <c r="B29" s="11">
        <v>11829405.885500001</v>
      </c>
      <c r="C29" s="11">
        <v>390455.76890000002</v>
      </c>
      <c r="D29" s="11">
        <v>3185883.3402</v>
      </c>
      <c r="E29" s="11">
        <v>15375255.6636</v>
      </c>
      <c r="F29" s="11">
        <v>210996111</v>
      </c>
      <c r="G29" s="11">
        <v>6982391</v>
      </c>
      <c r="H29" s="11">
        <v>56972095</v>
      </c>
      <c r="I29" s="11">
        <v>274950597</v>
      </c>
    </row>
    <row r="30" spans="1:9" ht="12" customHeight="1" x14ac:dyDescent="0.25">
      <c r="A30" s="2" t="str">
        <f>"Jun "&amp;RIGHT(A6,4)+1</f>
        <v>Jun 2024</v>
      </c>
      <c r="B30" s="11">
        <v>5190834.0963000003</v>
      </c>
      <c r="C30" s="11">
        <v>121987.0107</v>
      </c>
      <c r="D30" s="11">
        <v>1140901.2572000001</v>
      </c>
      <c r="E30" s="11">
        <v>6553322.5455</v>
      </c>
      <c r="F30" s="11">
        <v>49762830</v>
      </c>
      <c r="G30" s="11">
        <v>1147433</v>
      </c>
      <c r="H30" s="11">
        <v>10731534</v>
      </c>
      <c r="I30" s="11">
        <v>61641797</v>
      </c>
    </row>
    <row r="31" spans="1:9" ht="12" customHeight="1" x14ac:dyDescent="0.25">
      <c r="A31" s="2" t="str">
        <f>"Jul "&amp;RIGHT(A6,4)+1</f>
        <v>Jul 2024</v>
      </c>
      <c r="B31" s="11">
        <v>966089.24380000005</v>
      </c>
      <c r="C31" s="11">
        <v>16748.032299999999</v>
      </c>
      <c r="D31" s="11">
        <v>82115.094500000007</v>
      </c>
      <c r="E31" s="11">
        <v>1052870.5499</v>
      </c>
      <c r="F31" s="11">
        <v>11959532</v>
      </c>
      <c r="G31" s="11">
        <v>209955</v>
      </c>
      <c r="H31" s="11">
        <v>1029403</v>
      </c>
      <c r="I31" s="11">
        <v>13198890</v>
      </c>
    </row>
    <row r="32" spans="1:9" ht="12" customHeight="1" x14ac:dyDescent="0.25">
      <c r="A32" s="2" t="str">
        <f>"Aug "&amp;RIGHT(A6,4)+1</f>
        <v>Aug 2024</v>
      </c>
      <c r="B32" s="11" t="s">
        <v>411</v>
      </c>
      <c r="C32" s="11" t="s">
        <v>411</v>
      </c>
      <c r="D32" s="11" t="s">
        <v>411</v>
      </c>
      <c r="E32" s="11" t="s">
        <v>411</v>
      </c>
      <c r="F32" s="11" t="s">
        <v>411</v>
      </c>
      <c r="G32" s="11" t="s">
        <v>411</v>
      </c>
      <c r="H32" s="11" t="s">
        <v>411</v>
      </c>
      <c r="I32" s="11" t="s">
        <v>411</v>
      </c>
    </row>
    <row r="33" spans="1:9" ht="12" customHeight="1" x14ac:dyDescent="0.25">
      <c r="A33" s="2" t="str">
        <f>"Sep "&amp;RIGHT(A6,4)+1</f>
        <v>Sep 2024</v>
      </c>
      <c r="B33" s="11" t="s">
        <v>411</v>
      </c>
      <c r="C33" s="11" t="s">
        <v>411</v>
      </c>
      <c r="D33" s="11" t="s">
        <v>411</v>
      </c>
      <c r="E33" s="11" t="s">
        <v>411</v>
      </c>
      <c r="F33" s="11" t="s">
        <v>411</v>
      </c>
      <c r="G33" s="11" t="s">
        <v>411</v>
      </c>
      <c r="H33" s="11" t="s">
        <v>411</v>
      </c>
      <c r="I33" s="11" t="s">
        <v>411</v>
      </c>
    </row>
    <row r="34" spans="1:9" ht="12" customHeight="1" x14ac:dyDescent="0.25">
      <c r="A34" s="12" t="s">
        <v>55</v>
      </c>
      <c r="B34" s="13">
        <v>11953879.565199999</v>
      </c>
      <c r="C34" s="13">
        <v>429689.13809999998</v>
      </c>
      <c r="D34" s="13">
        <v>3222437.7409000001</v>
      </c>
      <c r="E34" s="13">
        <v>15616258.495200001</v>
      </c>
      <c r="F34" s="13">
        <v>1628481232</v>
      </c>
      <c r="G34" s="13">
        <v>57570377</v>
      </c>
      <c r="H34" s="13">
        <v>433612687</v>
      </c>
      <c r="I34" s="13">
        <v>2119664296</v>
      </c>
    </row>
    <row r="35" spans="1:9" ht="12" customHeight="1" x14ac:dyDescent="0.25">
      <c r="A35" s="14" t="str">
        <f>"Total "&amp;MID(A20,7,LEN(A20)-13)&amp;" Months"</f>
        <v>Total 10 Months</v>
      </c>
      <c r="B35" s="15">
        <v>11953879.565199999</v>
      </c>
      <c r="C35" s="15">
        <v>429689.13809999998</v>
      </c>
      <c r="D35" s="15">
        <v>3222437.7409000001</v>
      </c>
      <c r="E35" s="15">
        <v>15616258.495200001</v>
      </c>
      <c r="F35" s="15">
        <v>1628481232</v>
      </c>
      <c r="G35" s="15">
        <v>57570377</v>
      </c>
      <c r="H35" s="15">
        <v>433612687</v>
      </c>
      <c r="I35" s="15">
        <v>2119664296</v>
      </c>
    </row>
    <row r="36" spans="1:9" ht="12" customHeight="1" x14ac:dyDescent="0.25">
      <c r="A36" s="84"/>
      <c r="B36" s="84"/>
      <c r="C36" s="84"/>
      <c r="D36" s="84"/>
      <c r="E36" s="84"/>
      <c r="F36" s="84"/>
      <c r="G36" s="84"/>
      <c r="H36" s="84"/>
      <c r="I36" s="84"/>
    </row>
    <row r="37" spans="1:9" ht="70" customHeight="1" x14ac:dyDescent="0.25">
      <c r="A37" s="95" t="s">
        <v>400</v>
      </c>
      <c r="B37" s="95"/>
      <c r="C37" s="95"/>
      <c r="D37" s="95"/>
      <c r="E37" s="95"/>
      <c r="F37" s="95"/>
      <c r="G37" s="95"/>
      <c r="H37" s="95"/>
      <c r="I37" s="95"/>
    </row>
  </sheetData>
  <mergeCells count="8">
    <mergeCell ref="B5:I5"/>
    <mergeCell ref="A36:I36"/>
    <mergeCell ref="A37:I37"/>
    <mergeCell ref="A3:A4"/>
    <mergeCell ref="A1:H1"/>
    <mergeCell ref="A2:H2"/>
    <mergeCell ref="B3:E3"/>
    <mergeCell ref="F3:I3"/>
  </mergeCells>
  <phoneticPr fontId="0" type="noConversion"/>
  <pageMargins left="0.75" right="0.5" top="0.75" bottom="0.5" header="0.5" footer="0.25"/>
  <pageSetup orientation="landscape"/>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I37"/>
  <sheetViews>
    <sheetView showGridLines="0" workbookViewId="0">
      <selection sqref="A1:H1"/>
    </sheetView>
  </sheetViews>
  <sheetFormatPr defaultRowHeight="12.5" x14ac:dyDescent="0.25"/>
  <cols>
    <col min="1" max="9" width="11.453125" customWidth="1"/>
  </cols>
  <sheetData>
    <row r="1" spans="1:9" ht="12" customHeight="1" x14ac:dyDescent="0.25">
      <c r="A1" s="85" t="s">
        <v>420</v>
      </c>
      <c r="B1" s="85"/>
      <c r="C1" s="85"/>
      <c r="D1" s="85"/>
      <c r="E1" s="85"/>
      <c r="F1" s="85"/>
      <c r="G1" s="85"/>
      <c r="H1" s="85"/>
      <c r="I1" s="81">
        <v>45576</v>
      </c>
    </row>
    <row r="2" spans="1:9" ht="12" customHeight="1" x14ac:dyDescent="0.25">
      <c r="A2" s="87" t="s">
        <v>89</v>
      </c>
      <c r="B2" s="87"/>
      <c r="C2" s="87"/>
      <c r="D2" s="87"/>
      <c r="E2" s="87"/>
      <c r="F2" s="87"/>
      <c r="G2" s="87"/>
      <c r="H2" s="87"/>
      <c r="I2" s="1"/>
    </row>
    <row r="3" spans="1:9" ht="24" customHeight="1" x14ac:dyDescent="0.25">
      <c r="A3" s="89" t="s">
        <v>50</v>
      </c>
      <c r="B3" s="93" t="s">
        <v>90</v>
      </c>
      <c r="C3" s="93"/>
      <c r="D3" s="92"/>
      <c r="E3" s="93" t="s">
        <v>91</v>
      </c>
      <c r="F3" s="93"/>
      <c r="G3" s="92"/>
      <c r="H3" s="91" t="s">
        <v>206</v>
      </c>
      <c r="I3" s="96" t="s">
        <v>207</v>
      </c>
    </row>
    <row r="4" spans="1:9" ht="24" customHeight="1" x14ac:dyDescent="0.25">
      <c r="A4" s="90"/>
      <c r="B4" s="10" t="s">
        <v>78</v>
      </c>
      <c r="C4" s="10" t="s">
        <v>79</v>
      </c>
      <c r="D4" s="10" t="s">
        <v>92</v>
      </c>
      <c r="E4" s="10" t="s">
        <v>78</v>
      </c>
      <c r="F4" s="10" t="s">
        <v>79</v>
      </c>
      <c r="G4" s="10" t="s">
        <v>92</v>
      </c>
      <c r="H4" s="92"/>
      <c r="I4" s="93"/>
    </row>
    <row r="5" spans="1:9" ht="12" customHeight="1" x14ac:dyDescent="0.25">
      <c r="A5" s="1"/>
      <c r="B5" s="132" t="str">
        <f>REPT("-",120)&amp;" Number "&amp;REPT("-",120)</f>
        <v>------------------------------------------------------------------------------------------------------------------------ Number ------------------------------------------------------------------------------------------------------------------------</v>
      </c>
      <c r="C5" s="132"/>
      <c r="D5" s="132"/>
      <c r="E5" s="132"/>
      <c r="F5" s="132"/>
      <c r="G5" s="132"/>
      <c r="H5" s="132"/>
      <c r="I5" s="132"/>
    </row>
    <row r="6" spans="1:9" ht="12" customHeight="1" x14ac:dyDescent="0.25">
      <c r="A6" s="3" t="s">
        <v>412</v>
      </c>
    </row>
    <row r="7" spans="1:9" ht="12" customHeight="1" x14ac:dyDescent="0.25">
      <c r="A7" s="2" t="str">
        <f>"Oct "&amp;RIGHT(A6,4)-1</f>
        <v>Oct 2022</v>
      </c>
      <c r="B7" s="11">
        <v>7288382</v>
      </c>
      <c r="C7" s="11">
        <v>983092</v>
      </c>
      <c r="D7" s="11">
        <v>8271474</v>
      </c>
      <c r="E7" s="11">
        <v>183313225</v>
      </c>
      <c r="F7" s="11">
        <v>7846828</v>
      </c>
      <c r="G7" s="11">
        <v>191160053</v>
      </c>
      <c r="H7" s="11">
        <v>13429818</v>
      </c>
      <c r="I7" s="16">
        <v>18.850100000000001</v>
      </c>
    </row>
    <row r="8" spans="1:9" ht="12" customHeight="1" x14ac:dyDescent="0.25">
      <c r="A8" s="2" t="str">
        <f>"Nov "&amp;RIGHT(A6,4)-1</f>
        <v>Nov 2022</v>
      </c>
      <c r="B8" s="11">
        <v>6846598</v>
      </c>
      <c r="C8" s="11">
        <v>937871</v>
      </c>
      <c r="D8" s="11">
        <v>7784469</v>
      </c>
      <c r="E8" s="11">
        <v>163919120</v>
      </c>
      <c r="F8" s="11">
        <v>7208797</v>
      </c>
      <c r="G8" s="11">
        <v>171127917</v>
      </c>
      <c r="H8" s="11">
        <v>13386530</v>
      </c>
      <c r="I8" s="16">
        <v>16.974</v>
      </c>
    </row>
    <row r="9" spans="1:9" ht="12" customHeight="1" x14ac:dyDescent="0.25">
      <c r="A9" s="2" t="str">
        <f>"Dec "&amp;RIGHT(A6,4)-1</f>
        <v>Dec 2022</v>
      </c>
      <c r="B9" s="11">
        <v>5461745</v>
      </c>
      <c r="C9" s="11">
        <v>719786</v>
      </c>
      <c r="D9" s="11">
        <v>6181531</v>
      </c>
      <c r="E9" s="11">
        <v>130086852</v>
      </c>
      <c r="F9" s="11">
        <v>5428417</v>
      </c>
      <c r="G9" s="11">
        <v>135515269</v>
      </c>
      <c r="H9" s="11">
        <v>12990040</v>
      </c>
      <c r="I9" s="16">
        <v>13.777200000000001</v>
      </c>
    </row>
    <row r="10" spans="1:9" ht="12" customHeight="1" x14ac:dyDescent="0.25">
      <c r="A10" s="2" t="str">
        <f>"Jan "&amp;RIGHT(A6,4)</f>
        <v>Jan 2023</v>
      </c>
      <c r="B10" s="11">
        <v>7235224</v>
      </c>
      <c r="C10" s="11">
        <v>964714</v>
      </c>
      <c r="D10" s="11">
        <v>8199938</v>
      </c>
      <c r="E10" s="11">
        <v>171805543</v>
      </c>
      <c r="F10" s="11">
        <v>7355304</v>
      </c>
      <c r="G10" s="11">
        <v>179160847</v>
      </c>
      <c r="H10" s="11">
        <v>13127110</v>
      </c>
      <c r="I10" s="16">
        <v>18.035399999999999</v>
      </c>
    </row>
    <row r="11" spans="1:9" ht="12" customHeight="1" x14ac:dyDescent="0.25">
      <c r="A11" s="2" t="str">
        <f>"Feb "&amp;RIGHT(A6,4)</f>
        <v>Feb 2023</v>
      </c>
      <c r="B11" s="11">
        <v>7180727</v>
      </c>
      <c r="C11" s="11">
        <v>958496</v>
      </c>
      <c r="D11" s="11">
        <v>8139223</v>
      </c>
      <c r="E11" s="11">
        <v>172672173</v>
      </c>
      <c r="F11" s="11">
        <v>7345277</v>
      </c>
      <c r="G11" s="11">
        <v>180017450</v>
      </c>
      <c r="H11" s="11">
        <v>13511425</v>
      </c>
      <c r="I11" s="16">
        <v>17.554400000000001</v>
      </c>
    </row>
    <row r="12" spans="1:9" ht="12" customHeight="1" x14ac:dyDescent="0.25">
      <c r="A12" s="2" t="str">
        <f>"Mar "&amp;RIGHT(A6,4)</f>
        <v>Mar 2023</v>
      </c>
      <c r="B12" s="11">
        <v>8483422</v>
      </c>
      <c r="C12" s="11">
        <v>1108781</v>
      </c>
      <c r="D12" s="11">
        <v>9592203</v>
      </c>
      <c r="E12" s="11">
        <v>194700472</v>
      </c>
      <c r="F12" s="11">
        <v>8230047</v>
      </c>
      <c r="G12" s="11">
        <v>202930519</v>
      </c>
      <c r="H12" s="11">
        <v>13772223</v>
      </c>
      <c r="I12" s="16">
        <v>19.591200000000001</v>
      </c>
    </row>
    <row r="13" spans="1:9" ht="12" customHeight="1" x14ac:dyDescent="0.25">
      <c r="A13" s="2" t="str">
        <f>"Apr "&amp;RIGHT(A6,4)</f>
        <v>Apr 2023</v>
      </c>
      <c r="B13" s="11">
        <v>7058956</v>
      </c>
      <c r="C13" s="11">
        <v>943143</v>
      </c>
      <c r="D13" s="11">
        <v>8002099</v>
      </c>
      <c r="E13" s="11">
        <v>164574009</v>
      </c>
      <c r="F13" s="11">
        <v>7183834</v>
      </c>
      <c r="G13" s="11">
        <v>171757843</v>
      </c>
      <c r="H13" s="11">
        <v>13737335</v>
      </c>
      <c r="I13" s="16">
        <v>16.554500000000001</v>
      </c>
    </row>
    <row r="14" spans="1:9" ht="12" customHeight="1" x14ac:dyDescent="0.25">
      <c r="A14" s="2" t="str">
        <f>"May "&amp;RIGHT(A6,4)</f>
        <v>May 2023</v>
      </c>
      <c r="B14" s="11">
        <v>8836098</v>
      </c>
      <c r="C14" s="11">
        <v>1140740</v>
      </c>
      <c r="D14" s="11">
        <v>9976838</v>
      </c>
      <c r="E14" s="11">
        <v>198240145</v>
      </c>
      <c r="F14" s="11">
        <v>8029302</v>
      </c>
      <c r="G14" s="11">
        <v>206269447</v>
      </c>
      <c r="H14" s="11">
        <v>13508209</v>
      </c>
      <c r="I14" s="16">
        <v>20.262699999999999</v>
      </c>
    </row>
    <row r="15" spans="1:9" ht="12" customHeight="1" x14ac:dyDescent="0.25">
      <c r="A15" s="2" t="str">
        <f>"Jun "&amp;RIGHT(A6,4)</f>
        <v>Jun 2023</v>
      </c>
      <c r="B15" s="11">
        <v>2566264</v>
      </c>
      <c r="C15" s="11">
        <v>210544</v>
      </c>
      <c r="D15" s="11">
        <v>2776808</v>
      </c>
      <c r="E15" s="11">
        <v>48355695</v>
      </c>
      <c r="F15" s="11">
        <v>1093506</v>
      </c>
      <c r="G15" s="11">
        <v>49449201</v>
      </c>
      <c r="H15" s="11">
        <v>6027259</v>
      </c>
      <c r="I15" s="16">
        <v>10.4619</v>
      </c>
    </row>
    <row r="16" spans="1:9" ht="12" customHeight="1" x14ac:dyDescent="0.25">
      <c r="A16" s="2" t="str">
        <f>"Jul "&amp;RIGHT(A6,4)</f>
        <v>Jul 2023</v>
      </c>
      <c r="B16" s="11">
        <v>732488</v>
      </c>
      <c r="C16" s="11">
        <v>18209</v>
      </c>
      <c r="D16" s="11">
        <v>750697</v>
      </c>
      <c r="E16" s="11">
        <v>9522193</v>
      </c>
      <c r="F16" s="11">
        <v>62519</v>
      </c>
      <c r="G16" s="11">
        <v>9584712</v>
      </c>
      <c r="H16" s="11">
        <v>861575</v>
      </c>
      <c r="I16" s="16">
        <v>12.788600000000001</v>
      </c>
    </row>
    <row r="17" spans="1:9" ht="12" customHeight="1" x14ac:dyDescent="0.25">
      <c r="A17" s="2" t="str">
        <f>"Aug "&amp;RIGHT(A6,4)</f>
        <v>Aug 2023</v>
      </c>
      <c r="B17" s="11">
        <v>3683327</v>
      </c>
      <c r="C17" s="11">
        <v>514764</v>
      </c>
      <c r="D17" s="11">
        <v>4198091</v>
      </c>
      <c r="E17" s="11">
        <v>106890727</v>
      </c>
      <c r="F17" s="11">
        <v>3606477</v>
      </c>
      <c r="G17" s="11">
        <v>110497204</v>
      </c>
      <c r="H17" s="11">
        <v>10049918</v>
      </c>
      <c r="I17" s="16">
        <v>13.8543</v>
      </c>
    </row>
    <row r="18" spans="1:9" ht="12" customHeight="1" x14ac:dyDescent="0.25">
      <c r="A18" s="2" t="str">
        <f>"Sep "&amp;RIGHT(A6,4)</f>
        <v>Sep 2023</v>
      </c>
      <c r="B18" s="11">
        <v>9269358</v>
      </c>
      <c r="C18" s="11">
        <v>1382080</v>
      </c>
      <c r="D18" s="11">
        <v>10651438</v>
      </c>
      <c r="E18" s="11">
        <v>200103992</v>
      </c>
      <c r="F18" s="11">
        <v>6731116</v>
      </c>
      <c r="G18" s="11">
        <v>206835108</v>
      </c>
      <c r="H18" s="11">
        <v>14164483</v>
      </c>
      <c r="I18" s="16">
        <v>19.160499999999999</v>
      </c>
    </row>
    <row r="19" spans="1:9" ht="12" customHeight="1" x14ac:dyDescent="0.25">
      <c r="A19" s="12" t="s">
        <v>55</v>
      </c>
      <c r="B19" s="13">
        <v>74642589</v>
      </c>
      <c r="C19" s="13">
        <v>9882220</v>
      </c>
      <c r="D19" s="13">
        <v>84524809</v>
      </c>
      <c r="E19" s="13">
        <v>1744184146</v>
      </c>
      <c r="F19" s="13">
        <v>70121424</v>
      </c>
      <c r="G19" s="13">
        <v>1814305570</v>
      </c>
      <c r="H19" s="13">
        <v>13514130.3333</v>
      </c>
      <c r="I19" s="17">
        <v>171.22190000000001</v>
      </c>
    </row>
    <row r="20" spans="1:9" ht="12" customHeight="1" x14ac:dyDescent="0.25">
      <c r="A20" s="14" t="s">
        <v>413</v>
      </c>
      <c r="B20" s="15">
        <v>61689904</v>
      </c>
      <c r="C20" s="15">
        <v>7985376</v>
      </c>
      <c r="D20" s="15">
        <v>69675280</v>
      </c>
      <c r="E20" s="15">
        <v>1437189427</v>
      </c>
      <c r="F20" s="15">
        <v>59783831</v>
      </c>
      <c r="G20" s="15">
        <v>1496973258</v>
      </c>
      <c r="H20" s="15">
        <v>13432836.25</v>
      </c>
      <c r="I20" s="18">
        <v>152.06139999999999</v>
      </c>
    </row>
    <row r="21" spans="1:9" ht="12" customHeight="1" x14ac:dyDescent="0.25">
      <c r="A21" s="3" t="str">
        <f>"FY "&amp;RIGHT(A6,4)+1</f>
        <v>FY 2024</v>
      </c>
    </row>
    <row r="22" spans="1:9" ht="12" customHeight="1" x14ac:dyDescent="0.25">
      <c r="A22" s="2" t="str">
        <f>"Oct "&amp;RIGHT(A6,4)</f>
        <v>Oct 2023</v>
      </c>
      <c r="B22" s="11">
        <v>10350984</v>
      </c>
      <c r="C22" s="11">
        <v>1443579</v>
      </c>
      <c r="D22" s="11">
        <v>11794563</v>
      </c>
      <c r="E22" s="11">
        <v>210469754</v>
      </c>
      <c r="F22" s="11">
        <v>6774426</v>
      </c>
      <c r="G22" s="11">
        <v>217244180</v>
      </c>
      <c r="H22" s="11">
        <v>14693257</v>
      </c>
      <c r="I22" s="16">
        <v>19.672499999999999</v>
      </c>
    </row>
    <row r="23" spans="1:9" ht="12" customHeight="1" x14ac:dyDescent="0.25">
      <c r="A23" s="2" t="str">
        <f>"Nov "&amp;RIGHT(A6,4)</f>
        <v>Nov 2023</v>
      </c>
      <c r="B23" s="11">
        <v>9239271</v>
      </c>
      <c r="C23" s="11">
        <v>1278087</v>
      </c>
      <c r="D23" s="11">
        <v>10517358</v>
      </c>
      <c r="E23" s="11">
        <v>183410088</v>
      </c>
      <c r="F23" s="11">
        <v>5982539</v>
      </c>
      <c r="G23" s="11">
        <v>189392627</v>
      </c>
      <c r="H23" s="11">
        <v>14834967</v>
      </c>
      <c r="I23" s="16">
        <v>16.9924</v>
      </c>
    </row>
    <row r="24" spans="1:9" ht="12" customHeight="1" x14ac:dyDescent="0.25">
      <c r="A24" s="2" t="str">
        <f>"Dec "&amp;RIGHT(A6,4)</f>
        <v>Dec 2023</v>
      </c>
      <c r="B24" s="11">
        <v>7489641</v>
      </c>
      <c r="C24" s="11">
        <v>1019811</v>
      </c>
      <c r="D24" s="11">
        <v>8509452</v>
      </c>
      <c r="E24" s="11">
        <v>143454723</v>
      </c>
      <c r="F24" s="11">
        <v>4510667</v>
      </c>
      <c r="G24" s="11">
        <v>147965390</v>
      </c>
      <c r="H24" s="11">
        <v>14222465</v>
      </c>
      <c r="I24" s="16">
        <v>13.8787</v>
      </c>
    </row>
    <row r="25" spans="1:9" ht="12" customHeight="1" x14ac:dyDescent="0.25">
      <c r="A25" s="2" t="str">
        <f>"Jan "&amp;RIGHT(A6,4)+1</f>
        <v>Jan 2024</v>
      </c>
      <c r="B25" s="11">
        <v>8769800</v>
      </c>
      <c r="C25" s="11">
        <v>1176809</v>
      </c>
      <c r="D25" s="11">
        <v>9946609</v>
      </c>
      <c r="E25" s="11">
        <v>169298454</v>
      </c>
      <c r="F25" s="11">
        <v>5212592</v>
      </c>
      <c r="G25" s="11">
        <v>174511046</v>
      </c>
      <c r="H25" s="11">
        <v>13789576</v>
      </c>
      <c r="I25" s="16">
        <v>16.8613</v>
      </c>
    </row>
    <row r="26" spans="1:9" ht="12" customHeight="1" x14ac:dyDescent="0.25">
      <c r="A26" s="2" t="str">
        <f>"Feb "&amp;RIGHT(A6,4)+1</f>
        <v>Feb 2024</v>
      </c>
      <c r="B26" s="11">
        <v>10104109</v>
      </c>
      <c r="C26" s="11">
        <v>1359497</v>
      </c>
      <c r="D26" s="11">
        <v>11463606</v>
      </c>
      <c r="E26" s="11">
        <v>200128822</v>
      </c>
      <c r="F26" s="11">
        <v>6304238</v>
      </c>
      <c r="G26" s="11">
        <v>206433060</v>
      </c>
      <c r="H26" s="11">
        <v>14736604</v>
      </c>
      <c r="I26" s="16">
        <v>18.582599999999999</v>
      </c>
    </row>
    <row r="27" spans="1:9" ht="12" customHeight="1" x14ac:dyDescent="0.25">
      <c r="A27" s="2" t="str">
        <f>"Mar "&amp;RIGHT(A6,4)+1</f>
        <v>Mar 2024</v>
      </c>
      <c r="B27" s="11">
        <v>9395849</v>
      </c>
      <c r="C27" s="11">
        <v>1237047</v>
      </c>
      <c r="D27" s="11">
        <v>10632896</v>
      </c>
      <c r="E27" s="11">
        <v>178689629</v>
      </c>
      <c r="F27" s="11">
        <v>5323103</v>
      </c>
      <c r="G27" s="11">
        <v>184012732</v>
      </c>
      <c r="H27" s="11">
        <v>14574899</v>
      </c>
      <c r="I27" s="16">
        <v>16.8504</v>
      </c>
    </row>
    <row r="28" spans="1:9" ht="12" customHeight="1" x14ac:dyDescent="0.25">
      <c r="A28" s="2" t="str">
        <f>"Apr "&amp;RIGHT(A6,4)+1</f>
        <v>Apr 2024</v>
      </c>
      <c r="B28" s="11">
        <v>10653388</v>
      </c>
      <c r="C28" s="11">
        <v>1383003</v>
      </c>
      <c r="D28" s="11">
        <v>12036391</v>
      </c>
      <c r="E28" s="11">
        <v>204308247</v>
      </c>
      <c r="F28" s="11">
        <v>6225200</v>
      </c>
      <c r="G28" s="11">
        <v>210533447</v>
      </c>
      <c r="H28" s="11">
        <v>14705543</v>
      </c>
      <c r="I28" s="16">
        <v>18.9998</v>
      </c>
    </row>
    <row r="29" spans="1:9" ht="12" customHeight="1" x14ac:dyDescent="0.25">
      <c r="A29" s="2" t="str">
        <f>"May "&amp;RIGHT(A6,4)+1</f>
        <v>May 2024</v>
      </c>
      <c r="B29" s="11">
        <v>11236977</v>
      </c>
      <c r="C29" s="11">
        <v>1403689</v>
      </c>
      <c r="D29" s="11">
        <v>12640666</v>
      </c>
      <c r="E29" s="11">
        <v>199759134</v>
      </c>
      <c r="F29" s="11">
        <v>5578702</v>
      </c>
      <c r="G29" s="11">
        <v>205337836</v>
      </c>
      <c r="H29" s="11">
        <v>14252862</v>
      </c>
      <c r="I29" s="16">
        <v>19.290900000000001</v>
      </c>
    </row>
    <row r="30" spans="1:9" ht="12" customHeight="1" x14ac:dyDescent="0.25">
      <c r="A30" s="2" t="str">
        <f>"Jun "&amp;RIGHT(A6,4)+1</f>
        <v>Jun 2024</v>
      </c>
      <c r="B30" s="11">
        <v>3528100</v>
      </c>
      <c r="C30" s="11">
        <v>322786</v>
      </c>
      <c r="D30" s="11">
        <v>3850886</v>
      </c>
      <c r="E30" s="11">
        <v>46234730</v>
      </c>
      <c r="F30" s="11">
        <v>824647</v>
      </c>
      <c r="G30" s="11">
        <v>47059377</v>
      </c>
      <c r="H30" s="11">
        <v>6074930</v>
      </c>
      <c r="I30" s="16">
        <v>10.1469</v>
      </c>
    </row>
    <row r="31" spans="1:9" ht="12" customHeight="1" x14ac:dyDescent="0.25">
      <c r="A31" s="2" t="str">
        <f>"Jul "&amp;RIGHT(A6,4)+1</f>
        <v>Jul 2024</v>
      </c>
      <c r="B31" s="11">
        <v>969334</v>
      </c>
      <c r="C31" s="11">
        <v>35060</v>
      </c>
      <c r="D31" s="11">
        <v>1004394</v>
      </c>
      <c r="E31" s="11">
        <v>10990198</v>
      </c>
      <c r="F31" s="11">
        <v>174895</v>
      </c>
      <c r="G31" s="11">
        <v>11165093</v>
      </c>
      <c r="H31" s="11">
        <v>976011</v>
      </c>
      <c r="I31" s="16">
        <v>13.523300000000001</v>
      </c>
    </row>
    <row r="32" spans="1:9" ht="12" customHeight="1" x14ac:dyDescent="0.25">
      <c r="A32" s="2" t="str">
        <f>"Aug "&amp;RIGHT(A6,4)+1</f>
        <v>Aug 2024</v>
      </c>
      <c r="B32" s="11" t="s">
        <v>411</v>
      </c>
      <c r="C32" s="11" t="s">
        <v>411</v>
      </c>
      <c r="D32" s="11" t="s">
        <v>411</v>
      </c>
      <c r="E32" s="11" t="s">
        <v>411</v>
      </c>
      <c r="F32" s="11" t="s">
        <v>411</v>
      </c>
      <c r="G32" s="11" t="s">
        <v>411</v>
      </c>
      <c r="H32" s="11" t="s">
        <v>411</v>
      </c>
      <c r="I32" s="16" t="s">
        <v>411</v>
      </c>
    </row>
    <row r="33" spans="1:9" ht="12" customHeight="1" x14ac:dyDescent="0.25">
      <c r="A33" s="2" t="str">
        <f>"Sep "&amp;RIGHT(A6,4)+1</f>
        <v>Sep 2024</v>
      </c>
      <c r="B33" s="11" t="s">
        <v>411</v>
      </c>
      <c r="C33" s="11" t="s">
        <v>411</v>
      </c>
      <c r="D33" s="11" t="s">
        <v>411</v>
      </c>
      <c r="E33" s="11" t="s">
        <v>411</v>
      </c>
      <c r="F33" s="11" t="s">
        <v>411</v>
      </c>
      <c r="G33" s="11" t="s">
        <v>411</v>
      </c>
      <c r="H33" s="11" t="s">
        <v>411</v>
      </c>
      <c r="I33" s="16" t="s">
        <v>411</v>
      </c>
    </row>
    <row r="34" spans="1:9" ht="12" customHeight="1" x14ac:dyDescent="0.25">
      <c r="A34" s="12" t="s">
        <v>55</v>
      </c>
      <c r="B34" s="13">
        <v>81737453</v>
      </c>
      <c r="C34" s="13">
        <v>10659368</v>
      </c>
      <c r="D34" s="13">
        <v>92396821</v>
      </c>
      <c r="E34" s="13">
        <v>1546743779</v>
      </c>
      <c r="F34" s="13">
        <v>46911009</v>
      </c>
      <c r="G34" s="13">
        <v>1593654788</v>
      </c>
      <c r="H34" s="13">
        <v>14476271.625</v>
      </c>
      <c r="I34" s="17">
        <v>151.27549999999999</v>
      </c>
    </row>
    <row r="35" spans="1:9" ht="12" customHeight="1" x14ac:dyDescent="0.25">
      <c r="A35" s="14" t="str">
        <f>"Total "&amp;MID(A20,7,LEN(A20)-13)&amp;" Months"</f>
        <v>Total 10 Months</v>
      </c>
      <c r="B35" s="15">
        <v>81737453</v>
      </c>
      <c r="C35" s="15">
        <v>10659368</v>
      </c>
      <c r="D35" s="15">
        <v>92396821</v>
      </c>
      <c r="E35" s="15">
        <v>1546743779</v>
      </c>
      <c r="F35" s="15">
        <v>46911009</v>
      </c>
      <c r="G35" s="15">
        <v>1593654788</v>
      </c>
      <c r="H35" s="15">
        <v>14476271.625</v>
      </c>
      <c r="I35" s="18">
        <v>151.27549999999999</v>
      </c>
    </row>
    <row r="36" spans="1:9" ht="12" customHeight="1" x14ac:dyDescent="0.25">
      <c r="A36" s="84"/>
      <c r="B36" s="84"/>
      <c r="C36" s="84"/>
      <c r="D36" s="84"/>
      <c r="E36" s="84"/>
      <c r="F36" s="84"/>
      <c r="G36" s="84"/>
      <c r="H36" s="84"/>
      <c r="I36" s="84"/>
    </row>
    <row r="37" spans="1:9" ht="70" customHeight="1" x14ac:dyDescent="0.25">
      <c r="A37" s="95" t="s">
        <v>402</v>
      </c>
      <c r="B37" s="95"/>
      <c r="C37" s="95"/>
      <c r="D37" s="95"/>
      <c r="E37" s="95"/>
      <c r="F37" s="95"/>
      <c r="G37" s="95"/>
      <c r="H37" s="95"/>
      <c r="I37" s="95"/>
    </row>
  </sheetData>
  <mergeCells count="10">
    <mergeCell ref="A1:H1"/>
    <mergeCell ref="A2:H2"/>
    <mergeCell ref="A37:I37"/>
    <mergeCell ref="I3:I4"/>
    <mergeCell ref="B5:I5"/>
    <mergeCell ref="A36:I36"/>
    <mergeCell ref="H3:H4"/>
    <mergeCell ref="A3:A4"/>
    <mergeCell ref="B3:D3"/>
    <mergeCell ref="E3:G3"/>
  </mergeCells>
  <phoneticPr fontId="0" type="noConversion"/>
  <pageMargins left="0.75" right="0.5" top="0.75" bottom="0.5" header="0.5" footer="0.25"/>
  <pageSetup orientation="landscape"/>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I37"/>
  <sheetViews>
    <sheetView showGridLines="0" workbookViewId="0">
      <selection sqref="A1:H1"/>
    </sheetView>
  </sheetViews>
  <sheetFormatPr defaultRowHeight="12.5" x14ac:dyDescent="0.25"/>
  <cols>
    <col min="1" max="9" width="11.453125" customWidth="1"/>
  </cols>
  <sheetData>
    <row r="1" spans="1:9" ht="12" customHeight="1" x14ac:dyDescent="0.25">
      <c r="A1" s="85" t="s">
        <v>420</v>
      </c>
      <c r="B1" s="85"/>
      <c r="C1" s="85"/>
      <c r="D1" s="85"/>
      <c r="E1" s="85"/>
      <c r="F1" s="85"/>
      <c r="G1" s="85"/>
      <c r="H1" s="85"/>
      <c r="I1" s="81">
        <v>45576</v>
      </c>
    </row>
    <row r="2" spans="1:9" ht="12" customHeight="1" x14ac:dyDescent="0.25">
      <c r="A2" s="87" t="s">
        <v>93</v>
      </c>
      <c r="B2" s="87"/>
      <c r="C2" s="87"/>
      <c r="D2" s="87"/>
      <c r="E2" s="87"/>
      <c r="F2" s="87"/>
      <c r="G2" s="87"/>
      <c r="H2" s="87"/>
      <c r="I2" s="1"/>
    </row>
    <row r="3" spans="1:9" ht="24" customHeight="1" x14ac:dyDescent="0.25">
      <c r="A3" s="89" t="s">
        <v>50</v>
      </c>
      <c r="B3" s="93" t="s">
        <v>90</v>
      </c>
      <c r="C3" s="93"/>
      <c r="D3" s="92"/>
      <c r="E3" s="93" t="s">
        <v>91</v>
      </c>
      <c r="F3" s="93"/>
      <c r="G3" s="92"/>
      <c r="H3" s="91" t="s">
        <v>209</v>
      </c>
      <c r="I3" s="96" t="s">
        <v>210</v>
      </c>
    </row>
    <row r="4" spans="1:9" ht="24" customHeight="1" x14ac:dyDescent="0.25">
      <c r="A4" s="90"/>
      <c r="B4" s="10" t="s">
        <v>78</v>
      </c>
      <c r="C4" s="10" t="s">
        <v>79</v>
      </c>
      <c r="D4" s="10" t="s">
        <v>55</v>
      </c>
      <c r="E4" s="10" t="s">
        <v>78</v>
      </c>
      <c r="F4" s="10" t="s">
        <v>79</v>
      </c>
      <c r="G4" s="10" t="s">
        <v>55</v>
      </c>
      <c r="H4" s="92"/>
      <c r="I4" s="93"/>
    </row>
    <row r="5" spans="1:9" ht="12" customHeight="1" x14ac:dyDescent="0.25">
      <c r="A5" s="1"/>
      <c r="B5" s="84" t="str">
        <f>REPT("-",90)&amp;" Dollars "&amp;REPT("-",120)</f>
        <v>------------------------------------------------------------------------------------------ Dollars ------------------------------------------------------------------------------------------------------------------------</v>
      </c>
      <c r="C5" s="84"/>
      <c r="D5" s="84"/>
      <c r="E5" s="84"/>
      <c r="F5" s="84"/>
      <c r="G5" s="84"/>
      <c r="H5" s="84"/>
      <c r="I5" s="84"/>
    </row>
    <row r="6" spans="1:9" ht="12" customHeight="1" x14ac:dyDescent="0.25">
      <c r="A6" s="3" t="s">
        <v>412</v>
      </c>
    </row>
    <row r="7" spans="1:9" ht="12" customHeight="1" x14ac:dyDescent="0.25">
      <c r="A7" s="2" t="str">
        <f>"Oct "&amp;RIGHT(A6,4)-1</f>
        <v>Oct 2022</v>
      </c>
      <c r="B7" s="11">
        <v>16539136.470000001</v>
      </c>
      <c r="C7" s="11">
        <v>1945742.93</v>
      </c>
      <c r="D7" s="11">
        <v>18484879.399999999</v>
      </c>
      <c r="E7" s="11">
        <v>490304500.81</v>
      </c>
      <c r="F7" s="11">
        <v>18652739.18</v>
      </c>
      <c r="G7" s="11">
        <v>508957239.99000001</v>
      </c>
      <c r="H7" s="11">
        <v>26893813.170000002</v>
      </c>
      <c r="I7" s="11">
        <v>554335932.55999994</v>
      </c>
    </row>
    <row r="8" spans="1:9" ht="12" customHeight="1" x14ac:dyDescent="0.25">
      <c r="A8" s="2" t="str">
        <f>"Nov "&amp;RIGHT(A6,4)-1</f>
        <v>Nov 2022</v>
      </c>
      <c r="B8" s="11">
        <v>15590682.710000001</v>
      </c>
      <c r="C8" s="11">
        <v>1860522.76</v>
      </c>
      <c r="D8" s="11">
        <v>17451205.469999999</v>
      </c>
      <c r="E8" s="11">
        <v>438419130.18000001</v>
      </c>
      <c r="F8" s="11">
        <v>17135153.829999998</v>
      </c>
      <c r="G8" s="11">
        <v>455554284.00999999</v>
      </c>
      <c r="H8" s="11">
        <v>24186770.370000001</v>
      </c>
      <c r="I8" s="11">
        <v>497192259.85000002</v>
      </c>
    </row>
    <row r="9" spans="1:9" ht="12" customHeight="1" x14ac:dyDescent="0.25">
      <c r="A9" s="2" t="str">
        <f>"Dec "&amp;RIGHT(A6,4)-1</f>
        <v>Dec 2022</v>
      </c>
      <c r="B9" s="11">
        <v>12419566.25</v>
      </c>
      <c r="C9" s="11">
        <v>1424399.6</v>
      </c>
      <c r="D9" s="11">
        <v>13843965.85</v>
      </c>
      <c r="E9" s="11">
        <v>347794840.12</v>
      </c>
      <c r="F9" s="11">
        <v>12895829.23</v>
      </c>
      <c r="G9" s="11">
        <v>360690669.35000002</v>
      </c>
      <c r="H9" s="11">
        <v>18653386.789999999</v>
      </c>
      <c r="I9" s="11">
        <v>393188021.99000001</v>
      </c>
    </row>
    <row r="10" spans="1:9" ht="12" customHeight="1" x14ac:dyDescent="0.25">
      <c r="A10" s="2" t="str">
        <f>"Jan "&amp;RIGHT(A6,4)</f>
        <v>Jan 2023</v>
      </c>
      <c r="B10" s="11">
        <v>16463672.949999999</v>
      </c>
      <c r="C10" s="11">
        <v>1913611.47</v>
      </c>
      <c r="D10" s="11">
        <v>18377284.420000002</v>
      </c>
      <c r="E10" s="11">
        <v>459400058.67000002</v>
      </c>
      <c r="F10" s="11">
        <v>17477055.420000002</v>
      </c>
      <c r="G10" s="11">
        <v>476877114.08999997</v>
      </c>
      <c r="H10" s="11">
        <v>24725201.920000002</v>
      </c>
      <c r="I10" s="11">
        <v>519979600.43000001</v>
      </c>
    </row>
    <row r="11" spans="1:9" ht="12" customHeight="1" x14ac:dyDescent="0.25">
      <c r="A11" s="2" t="str">
        <f>"Feb "&amp;RIGHT(A6,4)</f>
        <v>Feb 2023</v>
      </c>
      <c r="B11" s="11">
        <v>16356611.52</v>
      </c>
      <c r="C11" s="11">
        <v>1902296.7</v>
      </c>
      <c r="D11" s="11">
        <v>18258908.219999999</v>
      </c>
      <c r="E11" s="11">
        <v>461835619.64999998</v>
      </c>
      <c r="F11" s="11">
        <v>17460232.77</v>
      </c>
      <c r="G11" s="11">
        <v>479295852.42000002</v>
      </c>
      <c r="H11" s="11">
        <v>24546005.710000001</v>
      </c>
      <c r="I11" s="11">
        <v>522100766.35000002</v>
      </c>
    </row>
    <row r="12" spans="1:9" ht="12" customHeight="1" x14ac:dyDescent="0.25">
      <c r="A12" s="2" t="str">
        <f>"Mar "&amp;RIGHT(A6,4)</f>
        <v>Mar 2023</v>
      </c>
      <c r="B12" s="11">
        <v>19270892.530000001</v>
      </c>
      <c r="C12" s="11">
        <v>2196471.83</v>
      </c>
      <c r="D12" s="11">
        <v>21467364.359999999</v>
      </c>
      <c r="E12" s="11">
        <v>520712773.63999999</v>
      </c>
      <c r="F12" s="11">
        <v>19560461.690000001</v>
      </c>
      <c r="G12" s="11">
        <v>540273235.33000004</v>
      </c>
      <c r="H12" s="11">
        <v>28678573.809999999</v>
      </c>
      <c r="I12" s="11">
        <v>590419173.5</v>
      </c>
    </row>
    <row r="13" spans="1:9" ht="12" customHeight="1" x14ac:dyDescent="0.25">
      <c r="A13" s="2" t="str">
        <f>"Apr "&amp;RIGHT(A6,4)</f>
        <v>Apr 2023</v>
      </c>
      <c r="B13" s="11">
        <v>16011931.34</v>
      </c>
      <c r="C13" s="11">
        <v>1870451.13</v>
      </c>
      <c r="D13" s="11">
        <v>17882382.469999999</v>
      </c>
      <c r="E13" s="11">
        <v>440311776.70999998</v>
      </c>
      <c r="F13" s="11">
        <v>17083930.079999998</v>
      </c>
      <c r="G13" s="11">
        <v>457395706.79000002</v>
      </c>
      <c r="H13" s="11">
        <v>23862440.609999999</v>
      </c>
      <c r="I13" s="11">
        <v>499140529.87</v>
      </c>
    </row>
    <row r="14" spans="1:9" ht="12" customHeight="1" x14ac:dyDescent="0.25">
      <c r="A14" s="2" t="str">
        <f>"May "&amp;RIGHT(A6,4)</f>
        <v>May 2023</v>
      </c>
      <c r="B14" s="11">
        <v>20031082.309999999</v>
      </c>
      <c r="C14" s="11">
        <v>2259417.86</v>
      </c>
      <c r="D14" s="11">
        <v>22290500.170000002</v>
      </c>
      <c r="E14" s="11">
        <v>530082074.67000002</v>
      </c>
      <c r="F14" s="11">
        <v>19081466.66</v>
      </c>
      <c r="G14" s="11">
        <v>549163541.33000004</v>
      </c>
      <c r="H14" s="11">
        <v>28766067.289999999</v>
      </c>
      <c r="I14" s="11">
        <v>600220108.78999996</v>
      </c>
    </row>
    <row r="15" spans="1:9" ht="12" customHeight="1" x14ac:dyDescent="0.25">
      <c r="A15" s="2" t="str">
        <f>"Jun "&amp;RIGHT(A6,4)</f>
        <v>Jun 2023</v>
      </c>
      <c r="B15" s="11">
        <v>5806990.25</v>
      </c>
      <c r="C15" s="11">
        <v>416551.31</v>
      </c>
      <c r="D15" s="11">
        <v>6223541.5599999996</v>
      </c>
      <c r="E15" s="11">
        <v>129155203.83</v>
      </c>
      <c r="F15" s="11">
        <v>2592289.2000000002</v>
      </c>
      <c r="G15" s="11">
        <v>131747493.03</v>
      </c>
      <c r="H15" s="11">
        <v>5417197.54</v>
      </c>
      <c r="I15" s="11">
        <v>143388232.13</v>
      </c>
    </row>
    <row r="16" spans="1:9" ht="12" customHeight="1" x14ac:dyDescent="0.25">
      <c r="A16" s="2" t="str">
        <f>"Jul "&amp;RIGHT(A6,4)</f>
        <v>Jul 2023</v>
      </c>
      <c r="B16" s="11">
        <v>1670072.64</v>
      </c>
      <c r="C16" s="11">
        <v>36053.82</v>
      </c>
      <c r="D16" s="11">
        <v>1706126.46</v>
      </c>
      <c r="E16" s="11">
        <v>26022316.550000001</v>
      </c>
      <c r="F16" s="11">
        <v>152573.97</v>
      </c>
      <c r="G16" s="11">
        <v>26174890.52</v>
      </c>
      <c r="H16" s="11">
        <v>259635.59</v>
      </c>
      <c r="I16" s="11">
        <v>28140652.57</v>
      </c>
    </row>
    <row r="17" spans="1:9" ht="12" customHeight="1" x14ac:dyDescent="0.25">
      <c r="A17" s="2" t="str">
        <f>"Aug "&amp;RIGHT(A6,4)</f>
        <v>Aug 2023</v>
      </c>
      <c r="B17" s="11">
        <v>8423632.5999999996</v>
      </c>
      <c r="C17" s="11">
        <v>1029408.62</v>
      </c>
      <c r="D17" s="11">
        <v>9453041.2200000007</v>
      </c>
      <c r="E17" s="11">
        <v>292712118.13</v>
      </c>
      <c r="F17" s="11">
        <v>8823434.8100000005</v>
      </c>
      <c r="G17" s="11">
        <v>301535552.94</v>
      </c>
      <c r="H17" s="11">
        <v>9351520.4499999993</v>
      </c>
      <c r="I17" s="11">
        <v>320340114.61000001</v>
      </c>
    </row>
    <row r="18" spans="1:9" ht="12" customHeight="1" x14ac:dyDescent="0.25">
      <c r="A18" s="2" t="str">
        <f>"Sep "&amp;RIGHT(A6,4)</f>
        <v>Sep 2023</v>
      </c>
      <c r="B18" s="11">
        <v>21200750.920000002</v>
      </c>
      <c r="C18" s="11">
        <v>2761852.59</v>
      </c>
      <c r="D18" s="11">
        <v>23962603.510000002</v>
      </c>
      <c r="E18" s="11">
        <v>547811025.82000005</v>
      </c>
      <c r="F18" s="11">
        <v>16452065.640000001</v>
      </c>
      <c r="G18" s="11">
        <v>564263091.46000004</v>
      </c>
      <c r="H18" s="11">
        <v>20534763.27</v>
      </c>
      <c r="I18" s="11">
        <v>608760458.24000001</v>
      </c>
    </row>
    <row r="19" spans="1:9" ht="12" customHeight="1" x14ac:dyDescent="0.25">
      <c r="A19" s="12" t="s">
        <v>55</v>
      </c>
      <c r="B19" s="13">
        <v>169785022.49000001</v>
      </c>
      <c r="C19" s="13">
        <v>19616780.620000001</v>
      </c>
      <c r="D19" s="13">
        <v>189401803.11000001</v>
      </c>
      <c r="E19" s="13">
        <v>4684561438.7799997</v>
      </c>
      <c r="F19" s="13">
        <v>167367232.47999999</v>
      </c>
      <c r="G19" s="13">
        <v>4851928671.2600002</v>
      </c>
      <c r="H19" s="13">
        <v>235875376.52000001</v>
      </c>
      <c r="I19" s="13">
        <v>5277205850.8900003</v>
      </c>
    </row>
    <row r="20" spans="1:9" ht="12" customHeight="1" x14ac:dyDescent="0.25">
      <c r="A20" s="14" t="s">
        <v>413</v>
      </c>
      <c r="B20" s="15">
        <v>140160638.97</v>
      </c>
      <c r="C20" s="15">
        <v>15825519.41</v>
      </c>
      <c r="D20" s="15">
        <v>155986158.38</v>
      </c>
      <c r="E20" s="15">
        <v>3844038294.8299999</v>
      </c>
      <c r="F20" s="15">
        <v>142091732.03</v>
      </c>
      <c r="G20" s="15">
        <v>3986130026.8600001</v>
      </c>
      <c r="H20" s="15">
        <v>205989092.80000001</v>
      </c>
      <c r="I20" s="15">
        <v>4348105278.04</v>
      </c>
    </row>
    <row r="21" spans="1:9" ht="12" customHeight="1" x14ac:dyDescent="0.25">
      <c r="A21" s="3" t="str">
        <f>"FY "&amp;RIGHT(A6,4)+1</f>
        <v>FY 2024</v>
      </c>
    </row>
    <row r="22" spans="1:9" ht="12" customHeight="1" x14ac:dyDescent="0.25">
      <c r="A22" s="2" t="str">
        <f>"Oct "&amp;RIGHT(A6,4)</f>
        <v>Oct 2023</v>
      </c>
      <c r="B22" s="11">
        <v>23661700.460000001</v>
      </c>
      <c r="C22" s="11">
        <v>2880106.6</v>
      </c>
      <c r="D22" s="11">
        <v>26541807.059999999</v>
      </c>
      <c r="E22" s="11">
        <v>575988712.10000002</v>
      </c>
      <c r="F22" s="11">
        <v>16551931.960000001</v>
      </c>
      <c r="G22" s="11">
        <v>592540644.05999994</v>
      </c>
      <c r="H22" s="11">
        <v>22851736.670000002</v>
      </c>
      <c r="I22" s="11">
        <v>641934187.78999996</v>
      </c>
    </row>
    <row r="23" spans="1:9" ht="12" customHeight="1" x14ac:dyDescent="0.25">
      <c r="A23" s="2" t="str">
        <f>"Nov "&amp;RIGHT(A6,4)</f>
        <v>Nov 2023</v>
      </c>
      <c r="B23" s="11">
        <v>21126271.829999998</v>
      </c>
      <c r="C23" s="11">
        <v>2552969.94</v>
      </c>
      <c r="D23" s="11">
        <v>23679241.77</v>
      </c>
      <c r="E23" s="11">
        <v>501963555.39999998</v>
      </c>
      <c r="F23" s="11">
        <v>14619585.810000001</v>
      </c>
      <c r="G23" s="11">
        <v>516583141.20999998</v>
      </c>
      <c r="H23" s="11">
        <v>19867052.550000001</v>
      </c>
      <c r="I23" s="11">
        <v>560129435.52999997</v>
      </c>
    </row>
    <row r="24" spans="1:9" ht="12" customHeight="1" x14ac:dyDescent="0.25">
      <c r="A24" s="2" t="str">
        <f>"Dec "&amp;RIGHT(A6,4)</f>
        <v>Dec 2023</v>
      </c>
      <c r="B24" s="11">
        <v>17116755.25</v>
      </c>
      <c r="C24" s="11">
        <v>2033541.37</v>
      </c>
      <c r="D24" s="11">
        <v>19150296.620000001</v>
      </c>
      <c r="E24" s="11">
        <v>392482351.19</v>
      </c>
      <c r="F24" s="11">
        <v>11017527.390000001</v>
      </c>
      <c r="G24" s="11">
        <v>403499878.57999998</v>
      </c>
      <c r="H24" s="11">
        <v>15578295.83</v>
      </c>
      <c r="I24" s="11">
        <v>438228471.02999997</v>
      </c>
    </row>
    <row r="25" spans="1:9" ht="12" customHeight="1" x14ac:dyDescent="0.25">
      <c r="A25" s="2" t="str">
        <f>"Jan "&amp;RIGHT(A6,4)+1</f>
        <v>Jan 2024</v>
      </c>
      <c r="B25" s="11">
        <v>20054711.98</v>
      </c>
      <c r="C25" s="11">
        <v>2351531.25</v>
      </c>
      <c r="D25" s="11">
        <v>22406243.23</v>
      </c>
      <c r="E25" s="11">
        <v>463271304.86000001</v>
      </c>
      <c r="F25" s="11">
        <v>12735969.1</v>
      </c>
      <c r="G25" s="11">
        <v>476007273.95999998</v>
      </c>
      <c r="H25" s="11">
        <v>18296886.73</v>
      </c>
      <c r="I25" s="11">
        <v>516710403.92000002</v>
      </c>
    </row>
    <row r="26" spans="1:9" ht="12" customHeight="1" x14ac:dyDescent="0.25">
      <c r="A26" s="2" t="str">
        <f>"Feb "&amp;RIGHT(A6,4)+1</f>
        <v>Feb 2024</v>
      </c>
      <c r="B26" s="11">
        <v>23100110.84</v>
      </c>
      <c r="C26" s="11">
        <v>2714954.59</v>
      </c>
      <c r="D26" s="11">
        <v>25815065.43</v>
      </c>
      <c r="E26" s="11">
        <v>547610019.20000005</v>
      </c>
      <c r="F26" s="11">
        <v>15401309.560000001</v>
      </c>
      <c r="G26" s="11">
        <v>563011328.75999999</v>
      </c>
      <c r="H26" s="11">
        <v>21300601.440000001</v>
      </c>
      <c r="I26" s="11">
        <v>610126995.63</v>
      </c>
    </row>
    <row r="27" spans="1:9" ht="12" customHeight="1" x14ac:dyDescent="0.25">
      <c r="A27" s="2" t="str">
        <f>"Mar "&amp;RIGHT(A6,4)+1</f>
        <v>Mar 2024</v>
      </c>
      <c r="B27" s="11">
        <v>21476396.109999999</v>
      </c>
      <c r="C27" s="11">
        <v>2469075.9500000002</v>
      </c>
      <c r="D27" s="11">
        <v>23945472.059999999</v>
      </c>
      <c r="E27" s="11">
        <v>488889568.19</v>
      </c>
      <c r="F27" s="11">
        <v>13003361.529999999</v>
      </c>
      <c r="G27" s="11">
        <v>501892929.72000003</v>
      </c>
      <c r="H27" s="11">
        <v>19394851.739999998</v>
      </c>
      <c r="I27" s="11">
        <v>545233253.51999998</v>
      </c>
    </row>
    <row r="28" spans="1:9" ht="12" customHeight="1" x14ac:dyDescent="0.25">
      <c r="A28" s="2" t="str">
        <f>"Apr "&amp;RIGHT(A6,4)+1</f>
        <v>Apr 2024</v>
      </c>
      <c r="B28" s="11">
        <v>24366911.469999999</v>
      </c>
      <c r="C28" s="11">
        <v>2766392.75</v>
      </c>
      <c r="D28" s="11">
        <v>27133304.219999999</v>
      </c>
      <c r="E28" s="11">
        <v>559289062.66999996</v>
      </c>
      <c r="F28" s="11">
        <v>15226348.66</v>
      </c>
      <c r="G28" s="11">
        <v>574515411.33000004</v>
      </c>
      <c r="H28" s="11">
        <v>21647074.760000002</v>
      </c>
      <c r="I28" s="11">
        <v>623295790.30999994</v>
      </c>
    </row>
    <row r="29" spans="1:9" ht="12" customHeight="1" x14ac:dyDescent="0.25">
      <c r="A29" s="2" t="str">
        <f>"May "&amp;RIGHT(A6,4)+1</f>
        <v>May 2024</v>
      </c>
      <c r="B29" s="11">
        <v>25692474.109999999</v>
      </c>
      <c r="C29" s="11">
        <v>2806333.72</v>
      </c>
      <c r="D29" s="11">
        <v>28498807.829999998</v>
      </c>
      <c r="E29" s="11">
        <v>546489123.75999999</v>
      </c>
      <c r="F29" s="11">
        <v>13625870.300000001</v>
      </c>
      <c r="G29" s="11">
        <v>560114994.05999994</v>
      </c>
      <c r="H29" s="11">
        <v>21689710.559999999</v>
      </c>
      <c r="I29" s="11">
        <v>610303512.45000005</v>
      </c>
    </row>
    <row r="30" spans="1:9" ht="12" customHeight="1" x14ac:dyDescent="0.25">
      <c r="A30" s="2" t="str">
        <f>"Jun "&amp;RIGHT(A6,4)+1</f>
        <v>Jun 2024</v>
      </c>
      <c r="B30" s="11">
        <v>8051141.7000000002</v>
      </c>
      <c r="C30" s="11">
        <v>641501.30000000005</v>
      </c>
      <c r="D30" s="11">
        <v>8692643</v>
      </c>
      <c r="E30" s="11">
        <v>126300470.64</v>
      </c>
      <c r="F30" s="11">
        <v>2004730.37</v>
      </c>
      <c r="G30" s="11">
        <v>128305201.01000001</v>
      </c>
      <c r="H30" s="11">
        <v>4079151.52</v>
      </c>
      <c r="I30" s="11">
        <v>141076995.53</v>
      </c>
    </row>
    <row r="31" spans="1:9" ht="12" customHeight="1" x14ac:dyDescent="0.25">
      <c r="A31" s="2" t="str">
        <f>"Jul "&amp;RIGHT(A6,4)+1</f>
        <v>Jul 2024</v>
      </c>
      <c r="B31" s="11">
        <v>2300993.7599999998</v>
      </c>
      <c r="C31" s="11">
        <v>72799.14</v>
      </c>
      <c r="D31" s="11">
        <v>2373792.9</v>
      </c>
      <c r="E31" s="11">
        <v>31268320.460000001</v>
      </c>
      <c r="F31" s="11">
        <v>445040.89</v>
      </c>
      <c r="G31" s="11">
        <v>31713361.350000001</v>
      </c>
      <c r="H31" s="11">
        <v>401799.97</v>
      </c>
      <c r="I31" s="11">
        <v>34488954.219999999</v>
      </c>
    </row>
    <row r="32" spans="1:9" ht="12" customHeight="1" x14ac:dyDescent="0.25">
      <c r="A32" s="2" t="str">
        <f>"Aug "&amp;RIGHT(A6,4)+1</f>
        <v>Aug 2024</v>
      </c>
      <c r="B32" s="11" t="s">
        <v>411</v>
      </c>
      <c r="C32" s="11" t="s">
        <v>411</v>
      </c>
      <c r="D32" s="11" t="s">
        <v>411</v>
      </c>
      <c r="E32" s="11" t="s">
        <v>411</v>
      </c>
      <c r="F32" s="11" t="s">
        <v>411</v>
      </c>
      <c r="G32" s="11" t="s">
        <v>411</v>
      </c>
      <c r="H32" s="11" t="s">
        <v>411</v>
      </c>
      <c r="I32" s="11" t="s">
        <v>411</v>
      </c>
    </row>
    <row r="33" spans="1:9" ht="12" customHeight="1" x14ac:dyDescent="0.25">
      <c r="A33" s="2" t="str">
        <f>"Sep "&amp;RIGHT(A6,4)+1</f>
        <v>Sep 2024</v>
      </c>
      <c r="B33" s="11" t="s">
        <v>411</v>
      </c>
      <c r="C33" s="11" t="s">
        <v>411</v>
      </c>
      <c r="D33" s="11" t="s">
        <v>411</v>
      </c>
      <c r="E33" s="11" t="s">
        <v>411</v>
      </c>
      <c r="F33" s="11" t="s">
        <v>411</v>
      </c>
      <c r="G33" s="11" t="s">
        <v>411</v>
      </c>
      <c r="H33" s="11" t="s">
        <v>411</v>
      </c>
      <c r="I33" s="11" t="s">
        <v>411</v>
      </c>
    </row>
    <row r="34" spans="1:9" ht="12" customHeight="1" x14ac:dyDescent="0.25">
      <c r="A34" s="12" t="s">
        <v>55</v>
      </c>
      <c r="B34" s="13">
        <v>186947467.50999999</v>
      </c>
      <c r="C34" s="13">
        <v>21289206.609999999</v>
      </c>
      <c r="D34" s="13">
        <v>208236674.12</v>
      </c>
      <c r="E34" s="13">
        <v>4233552488.4699998</v>
      </c>
      <c r="F34" s="13">
        <v>114631675.56999999</v>
      </c>
      <c r="G34" s="13">
        <v>4348184164.04</v>
      </c>
      <c r="H34" s="13">
        <v>165107161.77000001</v>
      </c>
      <c r="I34" s="13">
        <v>4721527999.9300003</v>
      </c>
    </row>
    <row r="35" spans="1:9" ht="12" customHeight="1" x14ac:dyDescent="0.25">
      <c r="A35" s="14" t="str">
        <f>"Total "&amp;MID(A20,7,LEN(A20)-13)&amp;" Months"</f>
        <v>Total 10 Months</v>
      </c>
      <c r="B35" s="15">
        <v>186947467.50999999</v>
      </c>
      <c r="C35" s="15">
        <v>21289206.609999999</v>
      </c>
      <c r="D35" s="15">
        <v>208236674.12</v>
      </c>
      <c r="E35" s="15">
        <v>4233552488.4699998</v>
      </c>
      <c r="F35" s="15">
        <v>114631675.56999999</v>
      </c>
      <c r="G35" s="15">
        <v>4348184164.04</v>
      </c>
      <c r="H35" s="15">
        <v>165107161.77000001</v>
      </c>
      <c r="I35" s="15">
        <v>4721527999.9300003</v>
      </c>
    </row>
    <row r="36" spans="1:9" ht="12" customHeight="1" x14ac:dyDescent="0.25">
      <c r="A36" s="84"/>
      <c r="B36" s="84"/>
      <c r="C36" s="84"/>
      <c r="D36" s="84"/>
      <c r="E36" s="84"/>
      <c r="F36" s="84"/>
      <c r="G36" s="84"/>
      <c r="H36" s="84"/>
      <c r="I36" s="84"/>
    </row>
    <row r="37" spans="1:9" ht="70" customHeight="1" x14ac:dyDescent="0.25">
      <c r="A37" s="95" t="s">
        <v>403</v>
      </c>
      <c r="B37" s="95"/>
      <c r="C37" s="95"/>
      <c r="D37" s="95"/>
      <c r="E37" s="95"/>
      <c r="F37" s="95"/>
      <c r="G37" s="95"/>
      <c r="H37" s="95"/>
      <c r="I37" s="95"/>
    </row>
  </sheetData>
  <mergeCells count="10">
    <mergeCell ref="A37:I37"/>
    <mergeCell ref="H3:H4"/>
    <mergeCell ref="A3:A4"/>
    <mergeCell ref="B3:D3"/>
    <mergeCell ref="E3:G3"/>
    <mergeCell ref="A1:H1"/>
    <mergeCell ref="A2:H2"/>
    <mergeCell ref="I3:I4"/>
    <mergeCell ref="B5:I5"/>
    <mergeCell ref="A36:I36"/>
  </mergeCells>
  <phoneticPr fontId="0" type="noConversion"/>
  <pageMargins left="0.75" right="0.5" top="0.75" bottom="0.5" header="0.5" footer="0.25"/>
  <pageSetup orientation="landscape"/>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J37"/>
  <sheetViews>
    <sheetView showGridLines="0" workbookViewId="0">
      <selection sqref="A1:I1"/>
    </sheetView>
  </sheetViews>
  <sheetFormatPr defaultRowHeight="12.5" x14ac:dyDescent="0.25"/>
  <cols>
    <col min="1" max="10" width="11.453125" customWidth="1"/>
  </cols>
  <sheetData>
    <row r="1" spans="1:10" ht="12" customHeight="1" x14ac:dyDescent="0.25">
      <c r="A1" s="85" t="s">
        <v>423</v>
      </c>
      <c r="B1" s="85"/>
      <c r="C1" s="85"/>
      <c r="D1" s="85"/>
      <c r="E1" s="85"/>
      <c r="F1" s="85"/>
      <c r="G1" s="85"/>
      <c r="H1" s="85"/>
      <c r="I1" s="85"/>
      <c r="J1" s="81">
        <v>45576</v>
      </c>
    </row>
    <row r="2" spans="1:10" ht="12" customHeight="1" x14ac:dyDescent="0.25">
      <c r="A2" s="87" t="s">
        <v>94</v>
      </c>
      <c r="B2" s="87"/>
      <c r="C2" s="87"/>
      <c r="D2" s="87"/>
      <c r="E2" s="87"/>
      <c r="F2" s="87"/>
      <c r="G2" s="87"/>
      <c r="H2" s="87"/>
      <c r="I2" s="87"/>
      <c r="J2" s="1"/>
    </row>
    <row r="3" spans="1:10" ht="24" customHeight="1" x14ac:dyDescent="0.25">
      <c r="A3" s="89" t="s">
        <v>50</v>
      </c>
      <c r="B3" s="93" t="s">
        <v>211</v>
      </c>
      <c r="C3" s="93"/>
      <c r="D3" s="92"/>
      <c r="E3" s="93" t="s">
        <v>213</v>
      </c>
      <c r="F3" s="93"/>
      <c r="G3" s="92"/>
      <c r="H3" s="93" t="s">
        <v>55</v>
      </c>
      <c r="I3" s="93"/>
      <c r="J3" s="93"/>
    </row>
    <row r="4" spans="1:10" ht="24" customHeight="1" x14ac:dyDescent="0.25">
      <c r="A4" s="90"/>
      <c r="B4" s="10" t="s">
        <v>212</v>
      </c>
      <c r="C4" s="10" t="s">
        <v>95</v>
      </c>
      <c r="D4" s="10" t="s">
        <v>96</v>
      </c>
      <c r="E4" s="10" t="s">
        <v>97</v>
      </c>
      <c r="F4" s="10" t="s">
        <v>95</v>
      </c>
      <c r="G4" s="10" t="s">
        <v>96</v>
      </c>
      <c r="H4" s="10" t="s">
        <v>97</v>
      </c>
      <c r="I4" s="10" t="s">
        <v>95</v>
      </c>
      <c r="J4" s="9" t="s">
        <v>96</v>
      </c>
    </row>
    <row r="5" spans="1:10" ht="12" customHeight="1" x14ac:dyDescent="0.25">
      <c r="A5" s="1"/>
      <c r="B5" s="84" t="str">
        <f>REPT("-",101)&amp;" Number "&amp;REPT("-",101)</f>
        <v>----------------------------------------------------------------------------------------------------- Number -----------------------------------------------------------------------------------------------------</v>
      </c>
      <c r="C5" s="84"/>
      <c r="D5" s="84"/>
      <c r="E5" s="84"/>
      <c r="F5" s="84"/>
      <c r="G5" s="84"/>
      <c r="H5" s="84"/>
      <c r="I5" s="84"/>
      <c r="J5" s="84"/>
    </row>
    <row r="6" spans="1:10" ht="12" customHeight="1" x14ac:dyDescent="0.25">
      <c r="A6" s="3" t="s">
        <v>412</v>
      </c>
    </row>
    <row r="7" spans="1:10" ht="12" customHeight="1" x14ac:dyDescent="0.25">
      <c r="A7" s="2" t="str">
        <f>"Oct "&amp;RIGHT(A6,4)-1</f>
        <v>Oct 2022</v>
      </c>
      <c r="B7" s="11" t="s">
        <v>411</v>
      </c>
      <c r="C7" s="11" t="s">
        <v>411</v>
      </c>
      <c r="D7" s="11" t="s">
        <v>411</v>
      </c>
      <c r="E7" s="11" t="s">
        <v>411</v>
      </c>
      <c r="F7" s="11" t="s">
        <v>411</v>
      </c>
      <c r="G7" s="11" t="s">
        <v>411</v>
      </c>
      <c r="H7" s="11" t="s">
        <v>411</v>
      </c>
      <c r="I7" s="11" t="s">
        <v>411</v>
      </c>
      <c r="J7" s="11" t="s">
        <v>411</v>
      </c>
    </row>
    <row r="8" spans="1:10" ht="12" customHeight="1" x14ac:dyDescent="0.25">
      <c r="A8" s="2" t="str">
        <f>"Nov "&amp;RIGHT(A6,4)-1</f>
        <v>Nov 2022</v>
      </c>
      <c r="B8" s="11" t="s">
        <v>411</v>
      </c>
      <c r="C8" s="11" t="s">
        <v>411</v>
      </c>
      <c r="D8" s="11" t="s">
        <v>411</v>
      </c>
      <c r="E8" s="11" t="s">
        <v>411</v>
      </c>
      <c r="F8" s="11" t="s">
        <v>411</v>
      </c>
      <c r="G8" s="11" t="s">
        <v>411</v>
      </c>
      <c r="H8" s="11" t="s">
        <v>411</v>
      </c>
      <c r="I8" s="11" t="s">
        <v>411</v>
      </c>
      <c r="J8" s="11" t="s">
        <v>411</v>
      </c>
    </row>
    <row r="9" spans="1:10" ht="12" customHeight="1" x14ac:dyDescent="0.25">
      <c r="A9" s="2" t="str">
        <f>"Dec "&amp;RIGHT(A6,4)-1</f>
        <v>Dec 2022</v>
      </c>
      <c r="B9" s="11">
        <v>543</v>
      </c>
      <c r="C9" s="11">
        <v>72964</v>
      </c>
      <c r="D9" s="11">
        <v>626992</v>
      </c>
      <c r="E9" s="11">
        <v>17626</v>
      </c>
      <c r="F9" s="11">
        <v>69060</v>
      </c>
      <c r="G9" s="11">
        <v>4113069</v>
      </c>
      <c r="H9" s="11">
        <v>18169</v>
      </c>
      <c r="I9" s="11">
        <v>142024</v>
      </c>
      <c r="J9" s="11">
        <v>4740061</v>
      </c>
    </row>
    <row r="10" spans="1:10" ht="12" customHeight="1" x14ac:dyDescent="0.25">
      <c r="A10" s="2" t="str">
        <f>"Jan "&amp;RIGHT(A6,4)</f>
        <v>Jan 2023</v>
      </c>
      <c r="B10" s="11" t="s">
        <v>411</v>
      </c>
      <c r="C10" s="11" t="s">
        <v>411</v>
      </c>
      <c r="D10" s="11" t="s">
        <v>411</v>
      </c>
      <c r="E10" s="11" t="s">
        <v>411</v>
      </c>
      <c r="F10" s="11" t="s">
        <v>411</v>
      </c>
      <c r="G10" s="11" t="s">
        <v>411</v>
      </c>
      <c r="H10" s="11" t="s">
        <v>411</v>
      </c>
      <c r="I10" s="11" t="s">
        <v>411</v>
      </c>
      <c r="J10" s="11" t="s">
        <v>411</v>
      </c>
    </row>
    <row r="11" spans="1:10" ht="12" customHeight="1" x14ac:dyDescent="0.25">
      <c r="A11" s="2" t="str">
        <f>"Feb "&amp;RIGHT(A6,4)</f>
        <v>Feb 2023</v>
      </c>
      <c r="B11" s="11" t="s">
        <v>411</v>
      </c>
      <c r="C11" s="11" t="s">
        <v>411</v>
      </c>
      <c r="D11" s="11" t="s">
        <v>411</v>
      </c>
      <c r="E11" s="11" t="s">
        <v>411</v>
      </c>
      <c r="F11" s="11" t="s">
        <v>411</v>
      </c>
      <c r="G11" s="11" t="s">
        <v>411</v>
      </c>
      <c r="H11" s="11" t="s">
        <v>411</v>
      </c>
      <c r="I11" s="11" t="s">
        <v>411</v>
      </c>
      <c r="J11" s="11" t="s">
        <v>411</v>
      </c>
    </row>
    <row r="12" spans="1:10" ht="12" customHeight="1" x14ac:dyDescent="0.25">
      <c r="A12" s="2" t="str">
        <f>"Mar "&amp;RIGHT(A6,4)</f>
        <v>Mar 2023</v>
      </c>
      <c r="B12" s="11">
        <v>524</v>
      </c>
      <c r="C12" s="11">
        <v>73307</v>
      </c>
      <c r="D12" s="11">
        <v>686043</v>
      </c>
      <c r="E12" s="11">
        <v>17801</v>
      </c>
      <c r="F12" s="11">
        <v>70795</v>
      </c>
      <c r="G12" s="11">
        <v>5027866</v>
      </c>
      <c r="H12" s="11">
        <v>18325</v>
      </c>
      <c r="I12" s="11">
        <v>144102</v>
      </c>
      <c r="J12" s="11">
        <v>5713909</v>
      </c>
    </row>
    <row r="13" spans="1:10" ht="12" customHeight="1" x14ac:dyDescent="0.25">
      <c r="A13" s="2" t="str">
        <f>"Apr "&amp;RIGHT(A6,4)</f>
        <v>Apr 2023</v>
      </c>
      <c r="B13" s="11" t="s">
        <v>411</v>
      </c>
      <c r="C13" s="11" t="s">
        <v>411</v>
      </c>
      <c r="D13" s="11" t="s">
        <v>411</v>
      </c>
      <c r="E13" s="11" t="s">
        <v>411</v>
      </c>
      <c r="F13" s="11" t="s">
        <v>411</v>
      </c>
      <c r="G13" s="11" t="s">
        <v>411</v>
      </c>
      <c r="H13" s="11" t="s">
        <v>411</v>
      </c>
      <c r="I13" s="11" t="s">
        <v>411</v>
      </c>
      <c r="J13" s="11" t="s">
        <v>411</v>
      </c>
    </row>
    <row r="14" spans="1:10" ht="12" customHeight="1" x14ac:dyDescent="0.25">
      <c r="A14" s="2" t="str">
        <f>"May "&amp;RIGHT(A6,4)</f>
        <v>May 2023</v>
      </c>
      <c r="B14" s="11" t="s">
        <v>411</v>
      </c>
      <c r="C14" s="11" t="s">
        <v>411</v>
      </c>
      <c r="D14" s="11" t="s">
        <v>411</v>
      </c>
      <c r="E14" s="11" t="s">
        <v>411</v>
      </c>
      <c r="F14" s="11" t="s">
        <v>411</v>
      </c>
      <c r="G14" s="11" t="s">
        <v>411</v>
      </c>
      <c r="H14" s="11" t="s">
        <v>411</v>
      </c>
      <c r="I14" s="11" t="s">
        <v>411</v>
      </c>
      <c r="J14" s="11" t="s">
        <v>411</v>
      </c>
    </row>
    <row r="15" spans="1:10" ht="12" customHeight="1" x14ac:dyDescent="0.25">
      <c r="A15" s="2" t="str">
        <f>"Jun "&amp;RIGHT(A6,4)</f>
        <v>Jun 2023</v>
      </c>
      <c r="B15" s="11">
        <v>540</v>
      </c>
      <c r="C15" s="11">
        <v>73003</v>
      </c>
      <c r="D15" s="11">
        <v>677470</v>
      </c>
      <c r="E15" s="11">
        <v>15742</v>
      </c>
      <c r="F15" s="11">
        <v>49138</v>
      </c>
      <c r="G15" s="11">
        <v>2403997</v>
      </c>
      <c r="H15" s="11">
        <v>16282</v>
      </c>
      <c r="I15" s="11">
        <v>122141</v>
      </c>
      <c r="J15" s="11">
        <v>3081467</v>
      </c>
    </row>
    <row r="16" spans="1:10" ht="12" customHeight="1" x14ac:dyDescent="0.25">
      <c r="A16" s="2" t="str">
        <f>"Jul "&amp;RIGHT(A6,4)</f>
        <v>Jul 2023</v>
      </c>
      <c r="B16" s="11" t="s">
        <v>411</v>
      </c>
      <c r="C16" s="11" t="s">
        <v>411</v>
      </c>
      <c r="D16" s="11" t="s">
        <v>411</v>
      </c>
      <c r="E16" s="11" t="s">
        <v>411</v>
      </c>
      <c r="F16" s="11" t="s">
        <v>411</v>
      </c>
      <c r="G16" s="11" t="s">
        <v>411</v>
      </c>
      <c r="H16" s="11" t="s">
        <v>411</v>
      </c>
      <c r="I16" s="11" t="s">
        <v>411</v>
      </c>
      <c r="J16" s="11" t="s">
        <v>411</v>
      </c>
    </row>
    <row r="17" spans="1:10" ht="12" customHeight="1" x14ac:dyDescent="0.25">
      <c r="A17" s="2" t="str">
        <f>"Aug "&amp;RIGHT(A6,4)</f>
        <v>Aug 2023</v>
      </c>
      <c r="B17" s="11" t="s">
        <v>411</v>
      </c>
      <c r="C17" s="11" t="s">
        <v>411</v>
      </c>
      <c r="D17" s="11" t="s">
        <v>411</v>
      </c>
      <c r="E17" s="11" t="s">
        <v>411</v>
      </c>
      <c r="F17" s="11" t="s">
        <v>411</v>
      </c>
      <c r="G17" s="11" t="s">
        <v>411</v>
      </c>
      <c r="H17" s="11" t="s">
        <v>411</v>
      </c>
      <c r="I17" s="11" t="s">
        <v>411</v>
      </c>
      <c r="J17" s="11" t="s">
        <v>411</v>
      </c>
    </row>
    <row r="18" spans="1:10" ht="12" customHeight="1" x14ac:dyDescent="0.25">
      <c r="A18" s="2" t="str">
        <f>"Sep "&amp;RIGHT(A6,4)</f>
        <v>Sep 2023</v>
      </c>
      <c r="B18" s="11">
        <v>540</v>
      </c>
      <c r="C18" s="11">
        <v>72098</v>
      </c>
      <c r="D18" s="11">
        <v>632767</v>
      </c>
      <c r="E18" s="11">
        <v>17167</v>
      </c>
      <c r="F18" s="11">
        <v>65360</v>
      </c>
      <c r="G18" s="11">
        <v>4148161</v>
      </c>
      <c r="H18" s="11">
        <v>17707</v>
      </c>
      <c r="I18" s="11">
        <v>137458</v>
      </c>
      <c r="J18" s="11">
        <v>4780928</v>
      </c>
    </row>
    <row r="19" spans="1:10" ht="12" customHeight="1" x14ac:dyDescent="0.25">
      <c r="A19" s="12" t="s">
        <v>55</v>
      </c>
      <c r="B19" s="13">
        <v>536.75</v>
      </c>
      <c r="C19" s="13">
        <v>72843</v>
      </c>
      <c r="D19" s="13">
        <v>655818</v>
      </c>
      <c r="E19" s="13">
        <v>17084</v>
      </c>
      <c r="F19" s="13">
        <v>63588.25</v>
      </c>
      <c r="G19" s="13">
        <v>3923273.25</v>
      </c>
      <c r="H19" s="13">
        <v>17620.75</v>
      </c>
      <c r="I19" s="13">
        <v>136431.25</v>
      </c>
      <c r="J19" s="13">
        <v>4579091.25</v>
      </c>
    </row>
    <row r="20" spans="1:10" ht="12" customHeight="1" x14ac:dyDescent="0.25">
      <c r="A20" s="14" t="s">
        <v>413</v>
      </c>
      <c r="B20" s="15">
        <v>535.66669999999999</v>
      </c>
      <c r="C20" s="15">
        <v>73091.333299999998</v>
      </c>
      <c r="D20" s="15">
        <v>663501.66669999994</v>
      </c>
      <c r="E20" s="15">
        <v>17056.333299999998</v>
      </c>
      <c r="F20" s="15">
        <v>62997.666700000002</v>
      </c>
      <c r="G20" s="15">
        <v>3848310.6666999999</v>
      </c>
      <c r="H20" s="15">
        <v>17592</v>
      </c>
      <c r="I20" s="15">
        <v>136089</v>
      </c>
      <c r="J20" s="15">
        <v>4511812.3333000001</v>
      </c>
    </row>
    <row r="21" spans="1:10" ht="12" customHeight="1" x14ac:dyDescent="0.25">
      <c r="A21" s="3" t="str">
        <f>"FY "&amp;RIGHT(A6,4)+1</f>
        <v>FY 2024</v>
      </c>
    </row>
    <row r="22" spans="1:10" ht="12" customHeight="1" x14ac:dyDescent="0.25">
      <c r="A22" s="2" t="str">
        <f>"Oct "&amp;RIGHT(A6,4)</f>
        <v>Oct 2023</v>
      </c>
      <c r="B22" s="11" t="s">
        <v>411</v>
      </c>
      <c r="C22" s="11" t="s">
        <v>411</v>
      </c>
      <c r="D22" s="11" t="s">
        <v>411</v>
      </c>
      <c r="E22" s="11" t="s">
        <v>411</v>
      </c>
      <c r="F22" s="11" t="s">
        <v>411</v>
      </c>
      <c r="G22" s="11" t="s">
        <v>411</v>
      </c>
      <c r="H22" s="11" t="s">
        <v>411</v>
      </c>
      <c r="I22" s="11" t="s">
        <v>411</v>
      </c>
      <c r="J22" s="11" t="s">
        <v>411</v>
      </c>
    </row>
    <row r="23" spans="1:10" ht="12" customHeight="1" x14ac:dyDescent="0.25">
      <c r="A23" s="2" t="str">
        <f>"Nov "&amp;RIGHT(A6,4)</f>
        <v>Nov 2023</v>
      </c>
      <c r="B23" s="11" t="s">
        <v>411</v>
      </c>
      <c r="C23" s="11" t="s">
        <v>411</v>
      </c>
      <c r="D23" s="11" t="s">
        <v>411</v>
      </c>
      <c r="E23" s="11" t="s">
        <v>411</v>
      </c>
      <c r="F23" s="11" t="s">
        <v>411</v>
      </c>
      <c r="G23" s="11" t="s">
        <v>411</v>
      </c>
      <c r="H23" s="11" t="s">
        <v>411</v>
      </c>
      <c r="I23" s="11" t="s">
        <v>411</v>
      </c>
      <c r="J23" s="11" t="s">
        <v>411</v>
      </c>
    </row>
    <row r="24" spans="1:10" ht="12" customHeight="1" x14ac:dyDescent="0.25">
      <c r="A24" s="2" t="str">
        <f>"Dec "&amp;RIGHT(A6,4)</f>
        <v>Dec 2023</v>
      </c>
      <c r="B24" s="11">
        <v>530</v>
      </c>
      <c r="C24" s="11">
        <v>69536</v>
      </c>
      <c r="D24" s="11">
        <v>613601</v>
      </c>
      <c r="E24" s="11">
        <v>17449</v>
      </c>
      <c r="F24" s="11">
        <v>69639</v>
      </c>
      <c r="G24" s="11">
        <v>4423788</v>
      </c>
      <c r="H24" s="11">
        <v>17979</v>
      </c>
      <c r="I24" s="11">
        <v>139175</v>
      </c>
      <c r="J24" s="11">
        <v>5037389</v>
      </c>
    </row>
    <row r="25" spans="1:10" ht="12" customHeight="1" x14ac:dyDescent="0.25">
      <c r="A25" s="2" t="str">
        <f>"Jan "&amp;RIGHT(A6,4)+1</f>
        <v>Jan 2024</v>
      </c>
      <c r="B25" s="11" t="s">
        <v>411</v>
      </c>
      <c r="C25" s="11" t="s">
        <v>411</v>
      </c>
      <c r="D25" s="11" t="s">
        <v>411</v>
      </c>
      <c r="E25" s="11" t="s">
        <v>411</v>
      </c>
      <c r="F25" s="11" t="s">
        <v>411</v>
      </c>
      <c r="G25" s="11" t="s">
        <v>411</v>
      </c>
      <c r="H25" s="11" t="s">
        <v>411</v>
      </c>
      <c r="I25" s="11" t="s">
        <v>411</v>
      </c>
      <c r="J25" s="11" t="s">
        <v>411</v>
      </c>
    </row>
    <row r="26" spans="1:10" ht="12" customHeight="1" x14ac:dyDescent="0.25">
      <c r="A26" s="2" t="str">
        <f>"Feb "&amp;RIGHT(A6,4)+1</f>
        <v>Feb 2024</v>
      </c>
      <c r="B26" s="11" t="s">
        <v>411</v>
      </c>
      <c r="C26" s="11" t="s">
        <v>411</v>
      </c>
      <c r="D26" s="11" t="s">
        <v>411</v>
      </c>
      <c r="E26" s="11" t="s">
        <v>411</v>
      </c>
      <c r="F26" s="11" t="s">
        <v>411</v>
      </c>
      <c r="G26" s="11" t="s">
        <v>411</v>
      </c>
      <c r="H26" s="11" t="s">
        <v>411</v>
      </c>
      <c r="I26" s="11" t="s">
        <v>411</v>
      </c>
      <c r="J26" s="11" t="s">
        <v>411</v>
      </c>
    </row>
    <row r="27" spans="1:10" ht="12" customHeight="1" x14ac:dyDescent="0.25">
      <c r="A27" s="2" t="str">
        <f>"Mar "&amp;RIGHT(A6,4)+1</f>
        <v>Mar 2024</v>
      </c>
      <c r="B27" s="11">
        <v>511</v>
      </c>
      <c r="C27" s="11">
        <v>69401</v>
      </c>
      <c r="D27" s="11">
        <v>643913</v>
      </c>
      <c r="E27" s="11">
        <v>17598</v>
      </c>
      <c r="F27" s="11">
        <v>70959</v>
      </c>
      <c r="G27" s="11">
        <v>4782939</v>
      </c>
      <c r="H27" s="11">
        <v>18109</v>
      </c>
      <c r="I27" s="11">
        <v>140360</v>
      </c>
      <c r="J27" s="11">
        <v>5426852</v>
      </c>
    </row>
    <row r="28" spans="1:10" ht="12" customHeight="1" x14ac:dyDescent="0.25">
      <c r="A28" s="2" t="str">
        <f>"Apr "&amp;RIGHT(A6,4)+1</f>
        <v>Apr 2024</v>
      </c>
      <c r="B28" s="11" t="s">
        <v>411</v>
      </c>
      <c r="C28" s="11" t="s">
        <v>411</v>
      </c>
      <c r="D28" s="11" t="s">
        <v>411</v>
      </c>
      <c r="E28" s="11" t="s">
        <v>411</v>
      </c>
      <c r="F28" s="11" t="s">
        <v>411</v>
      </c>
      <c r="G28" s="11" t="s">
        <v>411</v>
      </c>
      <c r="H28" s="11" t="s">
        <v>411</v>
      </c>
      <c r="I28" s="11" t="s">
        <v>411</v>
      </c>
      <c r="J28" s="11" t="s">
        <v>411</v>
      </c>
    </row>
    <row r="29" spans="1:10" ht="12" customHeight="1" x14ac:dyDescent="0.25">
      <c r="A29" s="2" t="str">
        <f>"May "&amp;RIGHT(A6,4)+1</f>
        <v>May 2024</v>
      </c>
      <c r="B29" s="11" t="s">
        <v>411</v>
      </c>
      <c r="C29" s="11" t="s">
        <v>411</v>
      </c>
      <c r="D29" s="11" t="s">
        <v>411</v>
      </c>
      <c r="E29" s="11" t="s">
        <v>411</v>
      </c>
      <c r="F29" s="11" t="s">
        <v>411</v>
      </c>
      <c r="G29" s="11" t="s">
        <v>411</v>
      </c>
      <c r="H29" s="11" t="s">
        <v>411</v>
      </c>
      <c r="I29" s="11" t="s">
        <v>411</v>
      </c>
      <c r="J29" s="11" t="s">
        <v>411</v>
      </c>
    </row>
    <row r="30" spans="1:10" ht="12" customHeight="1" x14ac:dyDescent="0.25">
      <c r="A30" s="2" t="str">
        <f>"Jun "&amp;RIGHT(A6,4)+1</f>
        <v>Jun 2024</v>
      </c>
      <c r="B30" s="11">
        <v>500</v>
      </c>
      <c r="C30" s="11">
        <v>67815</v>
      </c>
      <c r="D30" s="11">
        <v>621479</v>
      </c>
      <c r="E30" s="11">
        <v>15095</v>
      </c>
      <c r="F30" s="11">
        <v>48254</v>
      </c>
      <c r="G30" s="11">
        <v>2323092</v>
      </c>
      <c r="H30" s="11">
        <v>15595</v>
      </c>
      <c r="I30" s="11">
        <v>116069</v>
      </c>
      <c r="J30" s="11">
        <v>2944571</v>
      </c>
    </row>
    <row r="31" spans="1:10" ht="12" customHeight="1" x14ac:dyDescent="0.25">
      <c r="A31" s="2" t="str">
        <f>"Jul "&amp;RIGHT(A6,4)+1</f>
        <v>Jul 2024</v>
      </c>
      <c r="B31" s="11" t="s">
        <v>411</v>
      </c>
      <c r="C31" s="11" t="s">
        <v>411</v>
      </c>
      <c r="D31" s="11" t="s">
        <v>411</v>
      </c>
      <c r="E31" s="11" t="s">
        <v>411</v>
      </c>
      <c r="F31" s="11" t="s">
        <v>411</v>
      </c>
      <c r="G31" s="11" t="s">
        <v>411</v>
      </c>
      <c r="H31" s="11" t="s">
        <v>411</v>
      </c>
      <c r="I31" s="11" t="s">
        <v>411</v>
      </c>
      <c r="J31" s="11" t="s">
        <v>411</v>
      </c>
    </row>
    <row r="32" spans="1:10" ht="12" customHeight="1" x14ac:dyDescent="0.25">
      <c r="A32" s="2" t="str">
        <f>"Aug "&amp;RIGHT(A6,4)+1</f>
        <v>Aug 2024</v>
      </c>
      <c r="B32" s="11" t="s">
        <v>411</v>
      </c>
      <c r="C32" s="11" t="s">
        <v>411</v>
      </c>
      <c r="D32" s="11" t="s">
        <v>411</v>
      </c>
      <c r="E32" s="11" t="s">
        <v>411</v>
      </c>
      <c r="F32" s="11" t="s">
        <v>411</v>
      </c>
      <c r="G32" s="11" t="s">
        <v>411</v>
      </c>
      <c r="H32" s="11" t="s">
        <v>411</v>
      </c>
      <c r="I32" s="11" t="s">
        <v>411</v>
      </c>
      <c r="J32" s="11" t="s">
        <v>411</v>
      </c>
    </row>
    <row r="33" spans="1:10" ht="12" customHeight="1" x14ac:dyDescent="0.25">
      <c r="A33" s="2" t="str">
        <f>"Sep "&amp;RIGHT(A6,4)+1</f>
        <v>Sep 2024</v>
      </c>
      <c r="B33" s="11" t="s">
        <v>411</v>
      </c>
      <c r="C33" s="11" t="s">
        <v>411</v>
      </c>
      <c r="D33" s="11" t="s">
        <v>411</v>
      </c>
      <c r="E33" s="11" t="s">
        <v>411</v>
      </c>
      <c r="F33" s="11" t="s">
        <v>411</v>
      </c>
      <c r="G33" s="11" t="s">
        <v>411</v>
      </c>
      <c r="H33" s="11" t="s">
        <v>411</v>
      </c>
      <c r="I33" s="11" t="s">
        <v>411</v>
      </c>
      <c r="J33" s="11" t="s">
        <v>411</v>
      </c>
    </row>
    <row r="34" spans="1:10" ht="12" customHeight="1" x14ac:dyDescent="0.25">
      <c r="A34" s="12" t="s">
        <v>55</v>
      </c>
      <c r="B34" s="13">
        <v>513.66669999999999</v>
      </c>
      <c r="C34" s="13">
        <v>68917.333299999998</v>
      </c>
      <c r="D34" s="13">
        <v>626331</v>
      </c>
      <c r="E34" s="13">
        <v>16714</v>
      </c>
      <c r="F34" s="13">
        <v>62950.666700000002</v>
      </c>
      <c r="G34" s="13">
        <v>3843273</v>
      </c>
      <c r="H34" s="13">
        <v>17227.666700000002</v>
      </c>
      <c r="I34" s="13">
        <v>131868</v>
      </c>
      <c r="J34" s="13">
        <v>4469604</v>
      </c>
    </row>
    <row r="35" spans="1:10" ht="12" customHeight="1" x14ac:dyDescent="0.25">
      <c r="A35" s="14" t="str">
        <f>"Total "&amp;MID(A20,7,LEN(A20)-13)&amp;" Months"</f>
        <v>Total 10 Months</v>
      </c>
      <c r="B35" s="15">
        <v>513.66669999999999</v>
      </c>
      <c r="C35" s="15">
        <v>68917.333299999998</v>
      </c>
      <c r="D35" s="15">
        <v>626331</v>
      </c>
      <c r="E35" s="15">
        <v>16714</v>
      </c>
      <c r="F35" s="15">
        <v>62950.666700000002</v>
      </c>
      <c r="G35" s="15">
        <v>3843273</v>
      </c>
      <c r="H35" s="15">
        <v>17227.666700000002</v>
      </c>
      <c r="I35" s="15">
        <v>131868</v>
      </c>
      <c r="J35" s="15">
        <v>4469604</v>
      </c>
    </row>
    <row r="36" spans="1:10" ht="12" customHeight="1" x14ac:dyDescent="0.25">
      <c r="A36" s="84"/>
      <c r="B36" s="84"/>
      <c r="C36" s="84"/>
      <c r="D36" s="84"/>
      <c r="E36" s="84"/>
      <c r="F36" s="84"/>
      <c r="G36" s="84"/>
      <c r="H36" s="84"/>
      <c r="I36" s="84"/>
      <c r="J36" s="84"/>
    </row>
    <row r="37" spans="1:10" ht="100" customHeight="1" x14ac:dyDescent="0.25">
      <c r="A37" s="95" t="s">
        <v>98</v>
      </c>
      <c r="B37" s="95"/>
      <c r="C37" s="95"/>
      <c r="D37" s="95"/>
      <c r="E37" s="95"/>
      <c r="F37" s="95"/>
      <c r="G37" s="95"/>
      <c r="H37" s="95"/>
      <c r="I37" s="95"/>
      <c r="J37" s="95"/>
    </row>
  </sheetData>
  <mergeCells count="9">
    <mergeCell ref="B5:J5"/>
    <mergeCell ref="A36:J36"/>
    <mergeCell ref="A37:J37"/>
    <mergeCell ref="A1:I1"/>
    <mergeCell ref="A2:I2"/>
    <mergeCell ref="A3:A4"/>
    <mergeCell ref="B3:D3"/>
    <mergeCell ref="E3:G3"/>
    <mergeCell ref="H3:J3"/>
  </mergeCells>
  <phoneticPr fontId="0" type="noConversion"/>
  <pageMargins left="0.75" right="0.5" top="0.75" bottom="0.5" header="0.5" footer="0.25"/>
  <pageSetup orientation="landscape"/>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J37"/>
  <sheetViews>
    <sheetView showGridLines="0" workbookViewId="0">
      <selection sqref="A1:I1"/>
    </sheetView>
  </sheetViews>
  <sheetFormatPr defaultRowHeight="12.5" x14ac:dyDescent="0.25"/>
  <cols>
    <col min="1" max="10" width="11.453125" customWidth="1"/>
  </cols>
  <sheetData>
    <row r="1" spans="1:10" ht="12" customHeight="1" x14ac:dyDescent="0.25">
      <c r="A1" s="85" t="s">
        <v>420</v>
      </c>
      <c r="B1" s="85"/>
      <c r="C1" s="85"/>
      <c r="D1" s="85"/>
      <c r="E1" s="85"/>
      <c r="F1" s="85"/>
      <c r="G1" s="85"/>
      <c r="H1" s="85"/>
      <c r="I1" s="85"/>
      <c r="J1" s="81">
        <v>45576</v>
      </c>
    </row>
    <row r="2" spans="1:10" ht="12" customHeight="1" x14ac:dyDescent="0.25">
      <c r="A2" s="87" t="s">
        <v>215</v>
      </c>
      <c r="B2" s="87"/>
      <c r="C2" s="87"/>
      <c r="D2" s="87"/>
      <c r="E2" s="87"/>
      <c r="F2" s="87"/>
      <c r="G2" s="87"/>
      <c r="H2" s="87"/>
      <c r="I2" s="87"/>
      <c r="J2" s="1"/>
    </row>
    <row r="3" spans="1:10" ht="24" customHeight="1" x14ac:dyDescent="0.25">
      <c r="A3" s="89" t="s">
        <v>50</v>
      </c>
      <c r="B3" s="93" t="s">
        <v>214</v>
      </c>
      <c r="C3" s="93"/>
      <c r="D3" s="92"/>
      <c r="E3" s="93" t="s">
        <v>216</v>
      </c>
      <c r="F3" s="93"/>
      <c r="G3" s="92"/>
      <c r="H3" s="93" t="s">
        <v>217</v>
      </c>
      <c r="I3" s="93"/>
      <c r="J3" s="93"/>
    </row>
    <row r="4" spans="1:10" ht="24" customHeight="1" x14ac:dyDescent="0.25">
      <c r="A4" s="90"/>
      <c r="B4" s="10" t="s">
        <v>97</v>
      </c>
      <c r="C4" s="10" t="s">
        <v>95</v>
      </c>
      <c r="D4" s="10" t="s">
        <v>96</v>
      </c>
      <c r="E4" s="10" t="s">
        <v>97</v>
      </c>
      <c r="F4" s="10" t="s">
        <v>95</v>
      </c>
      <c r="G4" s="10" t="s">
        <v>96</v>
      </c>
      <c r="H4" s="10" t="s">
        <v>97</v>
      </c>
      <c r="I4" s="10" t="s">
        <v>95</v>
      </c>
      <c r="J4" s="9" t="s">
        <v>96</v>
      </c>
    </row>
    <row r="5" spans="1:10" ht="12" customHeight="1" x14ac:dyDescent="0.25">
      <c r="A5" s="1"/>
      <c r="B5" s="84" t="str">
        <f>REPT("-",101)&amp;" Number "&amp;REPT("-",101)</f>
        <v>----------------------------------------------------------------------------------------------------- Number -----------------------------------------------------------------------------------------------------</v>
      </c>
      <c r="C5" s="84"/>
      <c r="D5" s="84"/>
      <c r="E5" s="84"/>
      <c r="F5" s="84"/>
      <c r="G5" s="84"/>
      <c r="H5" s="84"/>
      <c r="I5" s="84"/>
      <c r="J5" s="84"/>
    </row>
    <row r="6" spans="1:10" ht="12" customHeight="1" x14ac:dyDescent="0.25">
      <c r="A6" s="3" t="s">
        <v>412</v>
      </c>
    </row>
    <row r="7" spans="1:10" ht="12" customHeight="1" x14ac:dyDescent="0.25">
      <c r="A7" s="2" t="str">
        <f>"Oct "&amp;RIGHT(A6,4)-1</f>
        <v>Oct 2022</v>
      </c>
      <c r="B7" s="11">
        <v>7488</v>
      </c>
      <c r="C7" s="11">
        <v>15946</v>
      </c>
      <c r="D7" s="11">
        <v>754372</v>
      </c>
      <c r="E7" s="11">
        <v>804</v>
      </c>
      <c r="F7" s="11">
        <v>1996</v>
      </c>
      <c r="G7" s="11">
        <v>61908</v>
      </c>
      <c r="H7" s="11">
        <v>1683</v>
      </c>
      <c r="I7" s="11">
        <v>10500</v>
      </c>
      <c r="J7" s="11">
        <v>298469</v>
      </c>
    </row>
    <row r="8" spans="1:10" ht="12" customHeight="1" x14ac:dyDescent="0.25">
      <c r="A8" s="2" t="str">
        <f>"Nov "&amp;RIGHT(A6,4)-1</f>
        <v>Nov 2022</v>
      </c>
      <c r="B8" s="11" t="s">
        <v>411</v>
      </c>
      <c r="C8" s="11" t="s">
        <v>411</v>
      </c>
      <c r="D8" s="11" t="s">
        <v>411</v>
      </c>
      <c r="E8" s="11" t="s">
        <v>411</v>
      </c>
      <c r="F8" s="11" t="s">
        <v>411</v>
      </c>
      <c r="G8" s="11" t="s">
        <v>411</v>
      </c>
      <c r="H8" s="11" t="s">
        <v>411</v>
      </c>
      <c r="I8" s="11" t="s">
        <v>411</v>
      </c>
      <c r="J8" s="11" t="s">
        <v>411</v>
      </c>
    </row>
    <row r="9" spans="1:10" ht="12" customHeight="1" x14ac:dyDescent="0.25">
      <c r="A9" s="2" t="str">
        <f>"Dec "&amp;RIGHT(A6,4)-1</f>
        <v>Dec 2022</v>
      </c>
      <c r="B9" s="11" t="s">
        <v>411</v>
      </c>
      <c r="C9" s="11" t="s">
        <v>411</v>
      </c>
      <c r="D9" s="11" t="s">
        <v>411</v>
      </c>
      <c r="E9" s="11" t="s">
        <v>411</v>
      </c>
      <c r="F9" s="11" t="s">
        <v>411</v>
      </c>
      <c r="G9" s="11" t="s">
        <v>411</v>
      </c>
      <c r="H9" s="11" t="s">
        <v>411</v>
      </c>
      <c r="I9" s="11" t="s">
        <v>411</v>
      </c>
      <c r="J9" s="11" t="s">
        <v>411</v>
      </c>
    </row>
    <row r="10" spans="1:10" ht="12" customHeight="1" x14ac:dyDescent="0.25">
      <c r="A10" s="2" t="str">
        <f>"Jan "&amp;RIGHT(A6,4)</f>
        <v>Jan 2023</v>
      </c>
      <c r="B10" s="11" t="s">
        <v>411</v>
      </c>
      <c r="C10" s="11" t="s">
        <v>411</v>
      </c>
      <c r="D10" s="11" t="s">
        <v>411</v>
      </c>
      <c r="E10" s="11" t="s">
        <v>411</v>
      </c>
      <c r="F10" s="11" t="s">
        <v>411</v>
      </c>
      <c r="G10" s="11" t="s">
        <v>411</v>
      </c>
      <c r="H10" s="11" t="s">
        <v>411</v>
      </c>
      <c r="I10" s="11" t="s">
        <v>411</v>
      </c>
      <c r="J10" s="11" t="s">
        <v>411</v>
      </c>
    </row>
    <row r="11" spans="1:10" ht="12" customHeight="1" x14ac:dyDescent="0.25">
      <c r="A11" s="2" t="str">
        <f>"Feb "&amp;RIGHT(A6,4)</f>
        <v>Feb 2023</v>
      </c>
      <c r="B11" s="11" t="s">
        <v>411</v>
      </c>
      <c r="C11" s="11" t="s">
        <v>411</v>
      </c>
      <c r="D11" s="11" t="s">
        <v>411</v>
      </c>
      <c r="E11" s="11" t="s">
        <v>411</v>
      </c>
      <c r="F11" s="11" t="s">
        <v>411</v>
      </c>
      <c r="G11" s="11" t="s">
        <v>411</v>
      </c>
      <c r="H11" s="11" t="s">
        <v>411</v>
      </c>
      <c r="I11" s="11" t="s">
        <v>411</v>
      </c>
      <c r="J11" s="11" t="s">
        <v>411</v>
      </c>
    </row>
    <row r="12" spans="1:10" ht="12" customHeight="1" x14ac:dyDescent="0.25">
      <c r="A12" s="2" t="str">
        <f>"Mar "&amp;RIGHT(A6,4)</f>
        <v>Mar 2023</v>
      </c>
      <c r="B12" s="11">
        <v>7609</v>
      </c>
      <c r="C12" s="11">
        <v>16135</v>
      </c>
      <c r="D12" s="11">
        <v>802657</v>
      </c>
      <c r="E12" s="11">
        <v>832</v>
      </c>
      <c r="F12" s="11">
        <v>2109</v>
      </c>
      <c r="G12" s="11">
        <v>66503</v>
      </c>
      <c r="H12" s="11">
        <v>1718</v>
      </c>
      <c r="I12" s="11">
        <v>10711</v>
      </c>
      <c r="J12" s="11">
        <v>322146</v>
      </c>
    </row>
    <row r="13" spans="1:10" ht="12" customHeight="1" x14ac:dyDescent="0.25">
      <c r="A13" s="2" t="str">
        <f>"Apr "&amp;RIGHT(A6,4)</f>
        <v>Apr 2023</v>
      </c>
      <c r="B13" s="11" t="s">
        <v>411</v>
      </c>
      <c r="C13" s="11" t="s">
        <v>411</v>
      </c>
      <c r="D13" s="11" t="s">
        <v>411</v>
      </c>
      <c r="E13" s="11" t="s">
        <v>411</v>
      </c>
      <c r="F13" s="11" t="s">
        <v>411</v>
      </c>
      <c r="G13" s="11" t="s">
        <v>411</v>
      </c>
      <c r="H13" s="11" t="s">
        <v>411</v>
      </c>
      <c r="I13" s="11" t="s">
        <v>411</v>
      </c>
      <c r="J13" s="11" t="s">
        <v>411</v>
      </c>
    </row>
    <row r="14" spans="1:10" ht="12" customHeight="1" x14ac:dyDescent="0.25">
      <c r="A14" s="2" t="str">
        <f>"May "&amp;RIGHT(A6,4)</f>
        <v>May 2023</v>
      </c>
      <c r="B14" s="11" t="s">
        <v>411</v>
      </c>
      <c r="C14" s="11" t="s">
        <v>411</v>
      </c>
      <c r="D14" s="11" t="s">
        <v>411</v>
      </c>
      <c r="E14" s="11" t="s">
        <v>411</v>
      </c>
      <c r="F14" s="11" t="s">
        <v>411</v>
      </c>
      <c r="G14" s="11" t="s">
        <v>411</v>
      </c>
      <c r="H14" s="11" t="s">
        <v>411</v>
      </c>
      <c r="I14" s="11" t="s">
        <v>411</v>
      </c>
      <c r="J14" s="11" t="s">
        <v>411</v>
      </c>
    </row>
    <row r="15" spans="1:10" ht="12" customHeight="1" x14ac:dyDescent="0.25">
      <c r="A15" s="2" t="str">
        <f>"Jun "&amp;RIGHT(A6,4)</f>
        <v>Jun 2023</v>
      </c>
      <c r="B15" s="11" t="s">
        <v>411</v>
      </c>
      <c r="C15" s="11" t="s">
        <v>411</v>
      </c>
      <c r="D15" s="11" t="s">
        <v>411</v>
      </c>
      <c r="E15" s="11" t="s">
        <v>411</v>
      </c>
      <c r="F15" s="11" t="s">
        <v>411</v>
      </c>
      <c r="G15" s="11" t="s">
        <v>411</v>
      </c>
      <c r="H15" s="11" t="s">
        <v>411</v>
      </c>
      <c r="I15" s="11" t="s">
        <v>411</v>
      </c>
      <c r="J15" s="11" t="s">
        <v>411</v>
      </c>
    </row>
    <row r="16" spans="1:10" ht="12" customHeight="1" x14ac:dyDescent="0.25">
      <c r="A16" s="2" t="str">
        <f>"Jul "&amp;RIGHT(A6,4)</f>
        <v>Jul 2023</v>
      </c>
      <c r="B16" s="11" t="s">
        <v>411</v>
      </c>
      <c r="C16" s="11" t="s">
        <v>411</v>
      </c>
      <c r="D16" s="11" t="s">
        <v>411</v>
      </c>
      <c r="E16" s="11" t="s">
        <v>411</v>
      </c>
      <c r="F16" s="11" t="s">
        <v>411</v>
      </c>
      <c r="G16" s="11" t="s">
        <v>411</v>
      </c>
      <c r="H16" s="11" t="s">
        <v>411</v>
      </c>
      <c r="I16" s="11" t="s">
        <v>411</v>
      </c>
      <c r="J16" s="11" t="s">
        <v>411</v>
      </c>
    </row>
    <row r="17" spans="1:10" ht="12" customHeight="1" x14ac:dyDescent="0.25">
      <c r="A17" s="2" t="str">
        <f>"Aug "&amp;RIGHT(A6,4)</f>
        <v>Aug 2023</v>
      </c>
      <c r="B17" s="11" t="s">
        <v>411</v>
      </c>
      <c r="C17" s="11" t="s">
        <v>411</v>
      </c>
      <c r="D17" s="11" t="s">
        <v>411</v>
      </c>
      <c r="E17" s="11" t="s">
        <v>411</v>
      </c>
      <c r="F17" s="11" t="s">
        <v>411</v>
      </c>
      <c r="G17" s="11" t="s">
        <v>411</v>
      </c>
      <c r="H17" s="11" t="s">
        <v>411</v>
      </c>
      <c r="I17" s="11" t="s">
        <v>411</v>
      </c>
      <c r="J17" s="11" t="s">
        <v>411</v>
      </c>
    </row>
    <row r="18" spans="1:10" ht="12" customHeight="1" x14ac:dyDescent="0.25">
      <c r="A18" s="2" t="str">
        <f>"Sep "&amp;RIGHT(A6,4)</f>
        <v>Sep 2023</v>
      </c>
      <c r="B18" s="11" t="s">
        <v>411</v>
      </c>
      <c r="C18" s="11" t="s">
        <v>411</v>
      </c>
      <c r="D18" s="11" t="s">
        <v>411</v>
      </c>
      <c r="E18" s="11" t="s">
        <v>411</v>
      </c>
      <c r="F18" s="11" t="s">
        <v>411</v>
      </c>
      <c r="G18" s="11" t="s">
        <v>411</v>
      </c>
      <c r="H18" s="11" t="s">
        <v>411</v>
      </c>
      <c r="I18" s="11" t="s">
        <v>411</v>
      </c>
      <c r="J18" s="11" t="s">
        <v>411</v>
      </c>
    </row>
    <row r="19" spans="1:10" ht="12" customHeight="1" x14ac:dyDescent="0.25">
      <c r="A19" s="12" t="s">
        <v>55</v>
      </c>
      <c r="B19" s="13">
        <v>7548.5</v>
      </c>
      <c r="C19" s="13">
        <v>16040.5</v>
      </c>
      <c r="D19" s="13">
        <v>778514.5</v>
      </c>
      <c r="E19" s="13">
        <v>818</v>
      </c>
      <c r="F19" s="13">
        <v>2052.5</v>
      </c>
      <c r="G19" s="13">
        <v>64205.5</v>
      </c>
      <c r="H19" s="13">
        <v>1700.5</v>
      </c>
      <c r="I19" s="13">
        <v>10605.5</v>
      </c>
      <c r="J19" s="13">
        <v>310307.5</v>
      </c>
    </row>
    <row r="20" spans="1:10" ht="12" customHeight="1" x14ac:dyDescent="0.25">
      <c r="A20" s="14" t="s">
        <v>413</v>
      </c>
      <c r="B20" s="15">
        <v>7548.5</v>
      </c>
      <c r="C20" s="15">
        <v>16040.5</v>
      </c>
      <c r="D20" s="15">
        <v>778514.5</v>
      </c>
      <c r="E20" s="15">
        <v>818</v>
      </c>
      <c r="F20" s="15">
        <v>2052.5</v>
      </c>
      <c r="G20" s="15">
        <v>64205.5</v>
      </c>
      <c r="H20" s="15">
        <v>1700.5</v>
      </c>
      <c r="I20" s="15">
        <v>10605.5</v>
      </c>
      <c r="J20" s="15">
        <v>310307.5</v>
      </c>
    </row>
    <row r="21" spans="1:10" ht="12" customHeight="1" x14ac:dyDescent="0.25">
      <c r="A21" s="3" t="str">
        <f>"FY "&amp;RIGHT(A6,4)+1</f>
        <v>FY 2024</v>
      </c>
    </row>
    <row r="22" spans="1:10" ht="12" customHeight="1" x14ac:dyDescent="0.25">
      <c r="A22" s="2" t="str">
        <f>"Oct "&amp;RIGHT(A6,4)</f>
        <v>Oct 2023</v>
      </c>
      <c r="B22" s="11">
        <v>7428</v>
      </c>
      <c r="C22" s="11">
        <v>16002</v>
      </c>
      <c r="D22" s="11">
        <v>764349</v>
      </c>
      <c r="E22" s="11">
        <v>825</v>
      </c>
      <c r="F22" s="11">
        <v>1992</v>
      </c>
      <c r="G22" s="11">
        <v>65386</v>
      </c>
      <c r="H22" s="11">
        <v>1672</v>
      </c>
      <c r="I22" s="11">
        <v>10424</v>
      </c>
      <c r="J22" s="11">
        <v>322406</v>
      </c>
    </row>
    <row r="23" spans="1:10" ht="12" customHeight="1" x14ac:dyDescent="0.25">
      <c r="A23" s="2" t="str">
        <f>"Nov "&amp;RIGHT(A6,4)</f>
        <v>Nov 2023</v>
      </c>
      <c r="B23" s="11" t="s">
        <v>411</v>
      </c>
      <c r="C23" s="11" t="s">
        <v>411</v>
      </c>
      <c r="D23" s="11" t="s">
        <v>411</v>
      </c>
      <c r="E23" s="11" t="s">
        <v>411</v>
      </c>
      <c r="F23" s="11" t="s">
        <v>411</v>
      </c>
      <c r="G23" s="11" t="s">
        <v>411</v>
      </c>
      <c r="H23" s="11" t="s">
        <v>411</v>
      </c>
      <c r="I23" s="11" t="s">
        <v>411</v>
      </c>
      <c r="J23" s="11" t="s">
        <v>411</v>
      </c>
    </row>
    <row r="24" spans="1:10" ht="12" customHeight="1" x14ac:dyDescent="0.25">
      <c r="A24" s="2" t="str">
        <f>"Dec "&amp;RIGHT(A6,4)</f>
        <v>Dec 2023</v>
      </c>
      <c r="B24" s="11" t="s">
        <v>411</v>
      </c>
      <c r="C24" s="11" t="s">
        <v>411</v>
      </c>
      <c r="D24" s="11" t="s">
        <v>411</v>
      </c>
      <c r="E24" s="11" t="s">
        <v>411</v>
      </c>
      <c r="F24" s="11" t="s">
        <v>411</v>
      </c>
      <c r="G24" s="11" t="s">
        <v>411</v>
      </c>
      <c r="H24" s="11" t="s">
        <v>411</v>
      </c>
      <c r="I24" s="11" t="s">
        <v>411</v>
      </c>
      <c r="J24" s="11" t="s">
        <v>411</v>
      </c>
    </row>
    <row r="25" spans="1:10" ht="12" customHeight="1" x14ac:dyDescent="0.25">
      <c r="A25" s="2" t="str">
        <f>"Jan "&amp;RIGHT(A6,4)+1</f>
        <v>Jan 2024</v>
      </c>
      <c r="B25" s="11" t="s">
        <v>411</v>
      </c>
      <c r="C25" s="11" t="s">
        <v>411</v>
      </c>
      <c r="D25" s="11" t="s">
        <v>411</v>
      </c>
      <c r="E25" s="11" t="s">
        <v>411</v>
      </c>
      <c r="F25" s="11" t="s">
        <v>411</v>
      </c>
      <c r="G25" s="11" t="s">
        <v>411</v>
      </c>
      <c r="H25" s="11" t="s">
        <v>411</v>
      </c>
      <c r="I25" s="11" t="s">
        <v>411</v>
      </c>
      <c r="J25" s="11" t="s">
        <v>411</v>
      </c>
    </row>
    <row r="26" spans="1:10" ht="12" customHeight="1" x14ac:dyDescent="0.25">
      <c r="A26" s="2" t="str">
        <f>"Feb "&amp;RIGHT(A6,4)+1</f>
        <v>Feb 2024</v>
      </c>
      <c r="B26" s="11" t="s">
        <v>411</v>
      </c>
      <c r="C26" s="11" t="s">
        <v>411</v>
      </c>
      <c r="D26" s="11" t="s">
        <v>411</v>
      </c>
      <c r="E26" s="11" t="s">
        <v>411</v>
      </c>
      <c r="F26" s="11" t="s">
        <v>411</v>
      </c>
      <c r="G26" s="11" t="s">
        <v>411</v>
      </c>
      <c r="H26" s="11" t="s">
        <v>411</v>
      </c>
      <c r="I26" s="11" t="s">
        <v>411</v>
      </c>
      <c r="J26" s="11" t="s">
        <v>411</v>
      </c>
    </row>
    <row r="27" spans="1:10" ht="12" customHeight="1" x14ac:dyDescent="0.25">
      <c r="A27" s="2" t="str">
        <f>"Mar "&amp;RIGHT(A6,4)+1</f>
        <v>Mar 2024</v>
      </c>
      <c r="B27" s="11">
        <v>7392</v>
      </c>
      <c r="C27" s="11">
        <v>16190</v>
      </c>
      <c r="D27" s="11">
        <v>813605</v>
      </c>
      <c r="E27" s="11">
        <v>824</v>
      </c>
      <c r="F27" s="11">
        <v>2063</v>
      </c>
      <c r="G27" s="11">
        <v>64927</v>
      </c>
      <c r="H27" s="11">
        <v>1701</v>
      </c>
      <c r="I27" s="11">
        <v>10551</v>
      </c>
      <c r="J27" s="11">
        <v>353583</v>
      </c>
    </row>
    <row r="28" spans="1:10" ht="12" customHeight="1" x14ac:dyDescent="0.25">
      <c r="A28" s="2" t="str">
        <f>"Apr "&amp;RIGHT(A6,4)+1</f>
        <v>Apr 2024</v>
      </c>
      <c r="B28" s="11" t="s">
        <v>411</v>
      </c>
      <c r="C28" s="11" t="s">
        <v>411</v>
      </c>
      <c r="D28" s="11" t="s">
        <v>411</v>
      </c>
      <c r="E28" s="11" t="s">
        <v>411</v>
      </c>
      <c r="F28" s="11" t="s">
        <v>411</v>
      </c>
      <c r="G28" s="11" t="s">
        <v>411</v>
      </c>
      <c r="H28" s="11" t="s">
        <v>411</v>
      </c>
      <c r="I28" s="11" t="s">
        <v>411</v>
      </c>
      <c r="J28" s="11" t="s">
        <v>411</v>
      </c>
    </row>
    <row r="29" spans="1:10" ht="12" customHeight="1" x14ac:dyDescent="0.25">
      <c r="A29" s="2" t="str">
        <f>"May "&amp;RIGHT(A6,4)+1</f>
        <v>May 2024</v>
      </c>
      <c r="B29" s="11" t="s">
        <v>411</v>
      </c>
      <c r="C29" s="11" t="s">
        <v>411</v>
      </c>
      <c r="D29" s="11" t="s">
        <v>411</v>
      </c>
      <c r="E29" s="11" t="s">
        <v>411</v>
      </c>
      <c r="F29" s="11" t="s">
        <v>411</v>
      </c>
      <c r="G29" s="11" t="s">
        <v>411</v>
      </c>
      <c r="H29" s="11" t="s">
        <v>411</v>
      </c>
      <c r="I29" s="11" t="s">
        <v>411</v>
      </c>
      <c r="J29" s="11" t="s">
        <v>411</v>
      </c>
    </row>
    <row r="30" spans="1:10" ht="12" customHeight="1" x14ac:dyDescent="0.25">
      <c r="A30" s="2" t="str">
        <f>"Jun "&amp;RIGHT(A6,4)+1</f>
        <v>Jun 2024</v>
      </c>
      <c r="B30" s="11" t="s">
        <v>411</v>
      </c>
      <c r="C30" s="11" t="s">
        <v>411</v>
      </c>
      <c r="D30" s="11" t="s">
        <v>411</v>
      </c>
      <c r="E30" s="11" t="s">
        <v>411</v>
      </c>
      <c r="F30" s="11" t="s">
        <v>411</v>
      </c>
      <c r="G30" s="11" t="s">
        <v>411</v>
      </c>
      <c r="H30" s="11" t="s">
        <v>411</v>
      </c>
      <c r="I30" s="11" t="s">
        <v>411</v>
      </c>
      <c r="J30" s="11" t="s">
        <v>411</v>
      </c>
    </row>
    <row r="31" spans="1:10" ht="12" customHeight="1" x14ac:dyDescent="0.25">
      <c r="A31" s="2" t="str">
        <f>"Jul "&amp;RIGHT(A6,4)+1</f>
        <v>Jul 2024</v>
      </c>
      <c r="B31" s="11" t="s">
        <v>411</v>
      </c>
      <c r="C31" s="11" t="s">
        <v>411</v>
      </c>
      <c r="D31" s="11" t="s">
        <v>411</v>
      </c>
      <c r="E31" s="11" t="s">
        <v>411</v>
      </c>
      <c r="F31" s="11" t="s">
        <v>411</v>
      </c>
      <c r="G31" s="11" t="s">
        <v>411</v>
      </c>
      <c r="H31" s="11" t="s">
        <v>411</v>
      </c>
      <c r="I31" s="11" t="s">
        <v>411</v>
      </c>
      <c r="J31" s="11" t="s">
        <v>411</v>
      </c>
    </row>
    <row r="32" spans="1:10" ht="12" customHeight="1" x14ac:dyDescent="0.25">
      <c r="A32" s="2" t="str">
        <f>"Aug "&amp;RIGHT(A6,4)+1</f>
        <v>Aug 2024</v>
      </c>
      <c r="B32" s="11" t="s">
        <v>411</v>
      </c>
      <c r="C32" s="11" t="s">
        <v>411</v>
      </c>
      <c r="D32" s="11" t="s">
        <v>411</v>
      </c>
      <c r="E32" s="11" t="s">
        <v>411</v>
      </c>
      <c r="F32" s="11" t="s">
        <v>411</v>
      </c>
      <c r="G32" s="11" t="s">
        <v>411</v>
      </c>
      <c r="H32" s="11" t="s">
        <v>411</v>
      </c>
      <c r="I32" s="11" t="s">
        <v>411</v>
      </c>
      <c r="J32" s="11" t="s">
        <v>411</v>
      </c>
    </row>
    <row r="33" spans="1:10" ht="12" customHeight="1" x14ac:dyDescent="0.25">
      <c r="A33" s="2" t="str">
        <f>"Sep "&amp;RIGHT(A6,4)+1</f>
        <v>Sep 2024</v>
      </c>
      <c r="B33" s="11" t="s">
        <v>411</v>
      </c>
      <c r="C33" s="11" t="s">
        <v>411</v>
      </c>
      <c r="D33" s="11" t="s">
        <v>411</v>
      </c>
      <c r="E33" s="11" t="s">
        <v>411</v>
      </c>
      <c r="F33" s="11" t="s">
        <v>411</v>
      </c>
      <c r="G33" s="11" t="s">
        <v>411</v>
      </c>
      <c r="H33" s="11" t="s">
        <v>411</v>
      </c>
      <c r="I33" s="11" t="s">
        <v>411</v>
      </c>
      <c r="J33" s="11" t="s">
        <v>411</v>
      </c>
    </row>
    <row r="34" spans="1:10" ht="12" customHeight="1" x14ac:dyDescent="0.25">
      <c r="A34" s="12" t="s">
        <v>55</v>
      </c>
      <c r="B34" s="13">
        <v>7410</v>
      </c>
      <c r="C34" s="13">
        <v>16096</v>
      </c>
      <c r="D34" s="13">
        <v>788977</v>
      </c>
      <c r="E34" s="13">
        <v>824.5</v>
      </c>
      <c r="F34" s="13">
        <v>2027.5</v>
      </c>
      <c r="G34" s="13">
        <v>65156.5</v>
      </c>
      <c r="H34" s="13">
        <v>1686.5</v>
      </c>
      <c r="I34" s="13">
        <v>10487.5</v>
      </c>
      <c r="J34" s="13">
        <v>337994.5</v>
      </c>
    </row>
    <row r="35" spans="1:10" ht="12" customHeight="1" x14ac:dyDescent="0.25">
      <c r="A35" s="14" t="str">
        <f>"Total "&amp;MID(A20,7,LEN(A20)-13)&amp;" Months"</f>
        <v>Total 10 Months</v>
      </c>
      <c r="B35" s="15">
        <v>7410</v>
      </c>
      <c r="C35" s="15">
        <v>16096</v>
      </c>
      <c r="D35" s="15">
        <v>788977</v>
      </c>
      <c r="E35" s="15">
        <v>824.5</v>
      </c>
      <c r="F35" s="15">
        <v>2027.5</v>
      </c>
      <c r="G35" s="15">
        <v>65156.5</v>
      </c>
      <c r="H35" s="15">
        <v>1686.5</v>
      </c>
      <c r="I35" s="15">
        <v>10487.5</v>
      </c>
      <c r="J35" s="15">
        <v>337994.5</v>
      </c>
    </row>
    <row r="36" spans="1:10" ht="12" customHeight="1" x14ac:dyDescent="0.25">
      <c r="A36" s="84"/>
      <c r="B36" s="84"/>
      <c r="C36" s="84"/>
      <c r="D36" s="84"/>
      <c r="E36" s="84"/>
      <c r="F36" s="84"/>
      <c r="G36" s="84"/>
      <c r="H36" s="84"/>
      <c r="I36" s="84"/>
      <c r="J36" s="84"/>
    </row>
    <row r="37" spans="1:10" ht="70" customHeight="1" x14ac:dyDescent="0.25">
      <c r="A37" s="95" t="s">
        <v>99</v>
      </c>
      <c r="B37" s="95"/>
      <c r="C37" s="95"/>
      <c r="D37" s="95"/>
      <c r="E37" s="95"/>
      <c r="F37" s="95"/>
      <c r="G37" s="95"/>
      <c r="H37" s="95"/>
      <c r="I37" s="95"/>
      <c r="J37" s="95"/>
    </row>
  </sheetData>
  <mergeCells count="9">
    <mergeCell ref="B5:J5"/>
    <mergeCell ref="A36:J36"/>
    <mergeCell ref="A37:J37"/>
    <mergeCell ref="A1:I1"/>
    <mergeCell ref="A2:I2"/>
    <mergeCell ref="A3:A4"/>
    <mergeCell ref="B3:D3"/>
    <mergeCell ref="E3:G3"/>
    <mergeCell ref="H3:J3"/>
  </mergeCells>
  <phoneticPr fontId="0" type="noConversion"/>
  <pageMargins left="0.75" right="0.5" top="0.75" bottom="0.5" header="0.5" footer="0.25"/>
  <pageSetup orientation="landscape"/>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K35"/>
  <sheetViews>
    <sheetView showGridLines="0" workbookViewId="0">
      <selection sqref="A1:J1"/>
    </sheetView>
  </sheetViews>
  <sheetFormatPr defaultRowHeight="12.5" x14ac:dyDescent="0.25"/>
  <cols>
    <col min="1" max="1" width="12.81640625" customWidth="1"/>
    <col min="2" max="11" width="11.453125" customWidth="1"/>
  </cols>
  <sheetData>
    <row r="1" spans="1:11" ht="12" customHeight="1" x14ac:dyDescent="0.25">
      <c r="A1" s="85" t="s">
        <v>420</v>
      </c>
      <c r="B1" s="85"/>
      <c r="C1" s="85"/>
      <c r="D1" s="85"/>
      <c r="E1" s="85"/>
      <c r="F1" s="85"/>
      <c r="G1" s="85"/>
      <c r="H1" s="85"/>
      <c r="I1" s="85"/>
      <c r="J1" s="85"/>
      <c r="K1" s="81">
        <v>45576</v>
      </c>
    </row>
    <row r="2" spans="1:11" ht="12" customHeight="1" x14ac:dyDescent="0.25">
      <c r="A2" s="87" t="s">
        <v>100</v>
      </c>
      <c r="B2" s="87"/>
      <c r="C2" s="87"/>
      <c r="D2" s="87"/>
      <c r="E2" s="87"/>
      <c r="F2" s="87"/>
      <c r="G2" s="87"/>
      <c r="H2" s="87"/>
      <c r="I2" s="87"/>
      <c r="J2" s="87"/>
      <c r="K2" s="1"/>
    </row>
    <row r="3" spans="1:11" ht="24" customHeight="1" x14ac:dyDescent="0.25">
      <c r="A3" s="89" t="s">
        <v>50</v>
      </c>
      <c r="B3" s="93" t="s">
        <v>101</v>
      </c>
      <c r="C3" s="93"/>
      <c r="D3" s="93"/>
      <c r="E3" s="93"/>
      <c r="F3" s="92"/>
      <c r="G3" s="93" t="s">
        <v>102</v>
      </c>
      <c r="H3" s="93"/>
      <c r="I3" s="93"/>
      <c r="J3" s="93"/>
      <c r="K3" s="93"/>
    </row>
    <row r="4" spans="1:11" ht="24" customHeight="1" x14ac:dyDescent="0.25">
      <c r="A4" s="90"/>
      <c r="B4" s="10" t="s">
        <v>103</v>
      </c>
      <c r="C4" s="10" t="s">
        <v>104</v>
      </c>
      <c r="D4" s="10" t="s">
        <v>105</v>
      </c>
      <c r="E4" s="10" t="s">
        <v>106</v>
      </c>
      <c r="F4" s="10" t="s">
        <v>55</v>
      </c>
      <c r="G4" s="10" t="s">
        <v>103</v>
      </c>
      <c r="H4" s="10" t="s">
        <v>104</v>
      </c>
      <c r="I4" s="10" t="s">
        <v>105</v>
      </c>
      <c r="J4" s="10" t="s">
        <v>106</v>
      </c>
      <c r="K4" s="9" t="s">
        <v>55</v>
      </c>
    </row>
    <row r="5" spans="1:11" ht="12" customHeight="1" x14ac:dyDescent="0.25">
      <c r="A5" s="1"/>
      <c r="B5" s="84" t="str">
        <f>REPT("-",112)&amp;" Number "&amp;REPT("-",112)</f>
        <v>---------------------------------------------------------------------------------------------------------------- Number ----------------------------------------------------------------------------------------------------------------</v>
      </c>
      <c r="C5" s="84"/>
      <c r="D5" s="84"/>
      <c r="E5" s="84"/>
      <c r="F5" s="84"/>
      <c r="G5" s="84"/>
      <c r="H5" s="84"/>
      <c r="I5" s="84"/>
      <c r="J5" s="84"/>
      <c r="K5" s="84"/>
    </row>
    <row r="6" spans="1:11" ht="12" customHeight="1" x14ac:dyDescent="0.25">
      <c r="A6" s="3" t="s">
        <v>412</v>
      </c>
    </row>
    <row r="7" spans="1:11" ht="12" customHeight="1" x14ac:dyDescent="0.25">
      <c r="A7" s="2" t="str">
        <f>"Oct "&amp;RIGHT(A6,4)-1</f>
        <v>Oct 2022</v>
      </c>
      <c r="B7" s="11">
        <v>6297559</v>
      </c>
      <c r="C7" s="11">
        <v>7031166</v>
      </c>
      <c r="D7" s="11">
        <v>3835865</v>
      </c>
      <c r="E7" s="11">
        <v>9991802</v>
      </c>
      <c r="F7" s="11">
        <v>27156392</v>
      </c>
      <c r="G7" s="11">
        <v>24390767</v>
      </c>
      <c r="H7" s="11">
        <v>27535851</v>
      </c>
      <c r="I7" s="11">
        <v>24939187</v>
      </c>
      <c r="J7" s="11">
        <v>38747409</v>
      </c>
      <c r="K7" s="11">
        <v>115613214</v>
      </c>
    </row>
    <row r="8" spans="1:11" ht="12" customHeight="1" x14ac:dyDescent="0.25">
      <c r="A8" s="2" t="str">
        <f>"Nov "&amp;RIGHT(A6,4)-1</f>
        <v>Nov 2022</v>
      </c>
      <c r="B8" s="11">
        <v>5984801</v>
      </c>
      <c r="C8" s="11">
        <v>6846840</v>
      </c>
      <c r="D8" s="11">
        <v>3641545</v>
      </c>
      <c r="E8" s="11">
        <v>9548156</v>
      </c>
      <c r="F8" s="11">
        <v>26021342</v>
      </c>
      <c r="G8" s="11">
        <v>22748587</v>
      </c>
      <c r="H8" s="11">
        <v>25804840</v>
      </c>
      <c r="I8" s="11">
        <v>22212700</v>
      </c>
      <c r="J8" s="11">
        <v>35915741</v>
      </c>
      <c r="K8" s="11">
        <v>106681868</v>
      </c>
    </row>
    <row r="9" spans="1:11" ht="12" customHeight="1" x14ac:dyDescent="0.25">
      <c r="A9" s="2" t="str">
        <f>"Dec "&amp;RIGHT(A6,4)-1</f>
        <v>Dec 2022</v>
      </c>
      <c r="B9" s="11">
        <v>5663405</v>
      </c>
      <c r="C9" s="11">
        <v>6930221</v>
      </c>
      <c r="D9" s="11">
        <v>3649627</v>
      </c>
      <c r="E9" s="11">
        <v>9281337</v>
      </c>
      <c r="F9" s="11">
        <v>25524590</v>
      </c>
      <c r="G9" s="11">
        <v>20613086</v>
      </c>
      <c r="H9" s="11">
        <v>24187824</v>
      </c>
      <c r="I9" s="11">
        <v>17872478</v>
      </c>
      <c r="J9" s="11">
        <v>32408551</v>
      </c>
      <c r="K9" s="11">
        <v>95081939</v>
      </c>
    </row>
    <row r="10" spans="1:11" ht="12" customHeight="1" x14ac:dyDescent="0.25">
      <c r="A10" s="2" t="str">
        <f>"Jan "&amp;RIGHT(A6,4)</f>
        <v>Jan 2023</v>
      </c>
      <c r="B10" s="11">
        <v>6407377</v>
      </c>
      <c r="C10" s="11">
        <v>7344298</v>
      </c>
      <c r="D10" s="11">
        <v>3804979</v>
      </c>
      <c r="E10" s="11">
        <v>10179360</v>
      </c>
      <c r="F10" s="11">
        <v>27736014</v>
      </c>
      <c r="G10" s="11">
        <v>24726574</v>
      </c>
      <c r="H10" s="11">
        <v>28365721</v>
      </c>
      <c r="I10" s="11">
        <v>23277480</v>
      </c>
      <c r="J10" s="11">
        <v>39366662</v>
      </c>
      <c r="K10" s="11">
        <v>115736437</v>
      </c>
    </row>
    <row r="11" spans="1:11" ht="12" customHeight="1" x14ac:dyDescent="0.25">
      <c r="A11" s="2" t="str">
        <f>"Feb "&amp;RIGHT(A6,4)</f>
        <v>Feb 2023</v>
      </c>
      <c r="B11" s="11">
        <v>6044351</v>
      </c>
      <c r="C11" s="11">
        <v>6969436</v>
      </c>
      <c r="D11" s="11">
        <v>3596273</v>
      </c>
      <c r="E11" s="11">
        <v>9605551</v>
      </c>
      <c r="F11" s="11">
        <v>26215611</v>
      </c>
      <c r="G11" s="11">
        <v>24025455</v>
      </c>
      <c r="H11" s="11">
        <v>27535984</v>
      </c>
      <c r="I11" s="11">
        <v>24112131</v>
      </c>
      <c r="J11" s="11">
        <v>38405214</v>
      </c>
      <c r="K11" s="11">
        <v>114078784</v>
      </c>
    </row>
    <row r="12" spans="1:11" ht="12" customHeight="1" x14ac:dyDescent="0.25">
      <c r="A12" s="2" t="str">
        <f>"Mar "&amp;RIGHT(A6,4)</f>
        <v>Mar 2023</v>
      </c>
      <c r="B12" s="11">
        <v>7166033</v>
      </c>
      <c r="C12" s="11">
        <v>8269194</v>
      </c>
      <c r="D12" s="11">
        <v>4254001</v>
      </c>
      <c r="E12" s="11">
        <v>11360101</v>
      </c>
      <c r="F12" s="11">
        <v>31049329</v>
      </c>
      <c r="G12" s="11">
        <v>28591271</v>
      </c>
      <c r="H12" s="11">
        <v>33229541</v>
      </c>
      <c r="I12" s="11">
        <v>26683289</v>
      </c>
      <c r="J12" s="11">
        <v>45156978</v>
      </c>
      <c r="K12" s="11">
        <v>133661079</v>
      </c>
    </row>
    <row r="13" spans="1:11" ht="12" customHeight="1" x14ac:dyDescent="0.25">
      <c r="A13" s="2" t="str">
        <f>"Apr "&amp;RIGHT(A6,4)</f>
        <v>Apr 2023</v>
      </c>
      <c r="B13" s="11">
        <v>6190111</v>
      </c>
      <c r="C13" s="11">
        <v>7374032</v>
      </c>
      <c r="D13" s="11">
        <v>3659852</v>
      </c>
      <c r="E13" s="11">
        <v>9895298</v>
      </c>
      <c r="F13" s="11">
        <v>27119293</v>
      </c>
      <c r="G13" s="11">
        <v>24731857</v>
      </c>
      <c r="H13" s="11">
        <v>28453020</v>
      </c>
      <c r="I13" s="11">
        <v>22707852</v>
      </c>
      <c r="J13" s="11">
        <v>38785109</v>
      </c>
      <c r="K13" s="11">
        <v>114677838</v>
      </c>
    </row>
    <row r="14" spans="1:11" ht="12" customHeight="1" x14ac:dyDescent="0.25">
      <c r="A14" s="2" t="str">
        <f>"May "&amp;RIGHT(A6,4)</f>
        <v>May 2023</v>
      </c>
      <c r="B14" s="11">
        <v>7154321</v>
      </c>
      <c r="C14" s="11">
        <v>8297070</v>
      </c>
      <c r="D14" s="11">
        <v>4171520</v>
      </c>
      <c r="E14" s="11">
        <v>11286376</v>
      </c>
      <c r="F14" s="11">
        <v>30909287</v>
      </c>
      <c r="G14" s="11">
        <v>28605711</v>
      </c>
      <c r="H14" s="11">
        <v>32849116</v>
      </c>
      <c r="I14" s="11">
        <v>24193431</v>
      </c>
      <c r="J14" s="11">
        <v>44174658</v>
      </c>
      <c r="K14" s="11">
        <v>129822916</v>
      </c>
    </row>
    <row r="15" spans="1:11" ht="12" customHeight="1" x14ac:dyDescent="0.25">
      <c r="A15" s="2" t="str">
        <f>"Jun "&amp;RIGHT(A6,4)</f>
        <v>Jun 2023</v>
      </c>
      <c r="B15" s="11">
        <v>6490313</v>
      </c>
      <c r="C15" s="11">
        <v>9253690</v>
      </c>
      <c r="D15" s="11">
        <v>3900124</v>
      </c>
      <c r="E15" s="11">
        <v>10739604</v>
      </c>
      <c r="F15" s="11">
        <v>30383731</v>
      </c>
      <c r="G15" s="11">
        <v>23517642</v>
      </c>
      <c r="H15" s="11">
        <v>29891227</v>
      </c>
      <c r="I15" s="11">
        <v>6033835</v>
      </c>
      <c r="J15" s="11">
        <v>31954961</v>
      </c>
      <c r="K15" s="11">
        <v>91397665</v>
      </c>
    </row>
    <row r="16" spans="1:11" ht="12" customHeight="1" x14ac:dyDescent="0.25">
      <c r="A16" s="2" t="str">
        <f>"Jul "&amp;RIGHT(A6,4)</f>
        <v>Jul 2023</v>
      </c>
      <c r="B16" s="11">
        <v>5582870</v>
      </c>
      <c r="C16" s="11">
        <v>8579284</v>
      </c>
      <c r="D16" s="11">
        <v>3521295</v>
      </c>
      <c r="E16" s="11">
        <v>9522792</v>
      </c>
      <c r="F16" s="11">
        <v>27206241</v>
      </c>
      <c r="G16" s="11">
        <v>19701280</v>
      </c>
      <c r="H16" s="11">
        <v>25707803</v>
      </c>
      <c r="I16" s="11">
        <v>2659854</v>
      </c>
      <c r="J16" s="11">
        <v>26231170</v>
      </c>
      <c r="K16" s="11">
        <v>74300107</v>
      </c>
    </row>
    <row r="17" spans="1:11" ht="12" customHeight="1" x14ac:dyDescent="0.25">
      <c r="A17" s="2" t="str">
        <f>"Aug "&amp;RIGHT(A6,4)</f>
        <v>Aug 2023</v>
      </c>
      <c r="B17" s="11">
        <v>6870509</v>
      </c>
      <c r="C17" s="11">
        <v>9033127</v>
      </c>
      <c r="D17" s="11">
        <v>4096932</v>
      </c>
      <c r="E17" s="11">
        <v>10910018</v>
      </c>
      <c r="F17" s="11">
        <v>30910586</v>
      </c>
      <c r="G17" s="11">
        <v>23917474</v>
      </c>
      <c r="H17" s="11">
        <v>28618470</v>
      </c>
      <c r="I17" s="11">
        <v>13233728</v>
      </c>
      <c r="J17" s="11">
        <v>34443410</v>
      </c>
      <c r="K17" s="11">
        <v>100213082</v>
      </c>
    </row>
    <row r="18" spans="1:11" ht="12" customHeight="1" x14ac:dyDescent="0.25">
      <c r="A18" s="2" t="str">
        <f>"Sep "&amp;RIGHT(A6,4)</f>
        <v>Sep 2023</v>
      </c>
      <c r="B18" s="11">
        <v>5993521</v>
      </c>
      <c r="C18" s="11">
        <v>6631375</v>
      </c>
      <c r="D18" s="11">
        <v>3680290</v>
      </c>
      <c r="E18" s="11">
        <v>9511108</v>
      </c>
      <c r="F18" s="11">
        <v>25816294</v>
      </c>
      <c r="G18" s="11">
        <v>24344118</v>
      </c>
      <c r="H18" s="11">
        <v>26992534</v>
      </c>
      <c r="I18" s="11">
        <v>23374252</v>
      </c>
      <c r="J18" s="11">
        <v>37469667</v>
      </c>
      <c r="K18" s="11">
        <v>112180571</v>
      </c>
    </row>
    <row r="19" spans="1:11" ht="12" customHeight="1" x14ac:dyDescent="0.25">
      <c r="A19" s="12" t="s">
        <v>55</v>
      </c>
      <c r="B19" s="13">
        <v>75845171</v>
      </c>
      <c r="C19" s="13">
        <v>92559733</v>
      </c>
      <c r="D19" s="13">
        <v>45812303</v>
      </c>
      <c r="E19" s="13">
        <v>121831503</v>
      </c>
      <c r="F19" s="13">
        <v>336048710</v>
      </c>
      <c r="G19" s="13">
        <v>289913822</v>
      </c>
      <c r="H19" s="13">
        <v>339171931</v>
      </c>
      <c r="I19" s="13">
        <v>231300217</v>
      </c>
      <c r="J19" s="13">
        <v>443059530</v>
      </c>
      <c r="K19" s="13">
        <v>1303445500</v>
      </c>
    </row>
    <row r="20" spans="1:11" ht="12" customHeight="1" x14ac:dyDescent="0.25">
      <c r="A20" s="14" t="s">
        <v>413</v>
      </c>
      <c r="B20" s="15">
        <v>62981141</v>
      </c>
      <c r="C20" s="15">
        <v>76895231</v>
      </c>
      <c r="D20" s="15">
        <v>38035081</v>
      </c>
      <c r="E20" s="15">
        <v>101410377</v>
      </c>
      <c r="F20" s="15">
        <v>279321830</v>
      </c>
      <c r="G20" s="15">
        <v>241652230</v>
      </c>
      <c r="H20" s="15">
        <v>283560927</v>
      </c>
      <c r="I20" s="15">
        <v>194692237</v>
      </c>
      <c r="J20" s="15">
        <v>371146453</v>
      </c>
      <c r="K20" s="15">
        <v>1091051847</v>
      </c>
    </row>
    <row r="21" spans="1:11" ht="12" customHeight="1" x14ac:dyDescent="0.25">
      <c r="A21" s="3" t="str">
        <f>"FY "&amp;RIGHT(A6,4)+1</f>
        <v>FY 2024</v>
      </c>
    </row>
    <row r="22" spans="1:11" ht="12" customHeight="1" x14ac:dyDescent="0.25">
      <c r="A22" s="2" t="str">
        <f>"Oct "&amp;RIGHT(A6,4)</f>
        <v>Oct 2023</v>
      </c>
      <c r="B22" s="11">
        <v>6532682</v>
      </c>
      <c r="C22" s="11">
        <v>7328044</v>
      </c>
      <c r="D22" s="11">
        <v>3924032</v>
      </c>
      <c r="E22" s="11">
        <v>10336838</v>
      </c>
      <c r="F22" s="11">
        <v>28121596</v>
      </c>
      <c r="G22" s="11">
        <v>26624604</v>
      </c>
      <c r="H22" s="11">
        <v>30050657</v>
      </c>
      <c r="I22" s="11">
        <v>27622353</v>
      </c>
      <c r="J22" s="11">
        <v>41322951</v>
      </c>
      <c r="K22" s="11">
        <v>125620565</v>
      </c>
    </row>
    <row r="23" spans="1:11" ht="12" customHeight="1" x14ac:dyDescent="0.25">
      <c r="A23" s="2" t="str">
        <f>"Nov "&amp;RIGHT(A6,4)</f>
        <v>Nov 2023</v>
      </c>
      <c r="B23" s="11">
        <v>5980115</v>
      </c>
      <c r="C23" s="11">
        <v>6875293</v>
      </c>
      <c r="D23" s="11">
        <v>3602761</v>
      </c>
      <c r="E23" s="11">
        <v>9506803</v>
      </c>
      <c r="F23" s="11">
        <v>25964972</v>
      </c>
      <c r="G23" s="11">
        <v>24068468</v>
      </c>
      <c r="H23" s="11">
        <v>27294544</v>
      </c>
      <c r="I23" s="11">
        <v>23875293</v>
      </c>
      <c r="J23" s="11">
        <v>37233583</v>
      </c>
      <c r="K23" s="11">
        <v>112471888</v>
      </c>
    </row>
    <row r="24" spans="1:11" ht="12" customHeight="1" x14ac:dyDescent="0.25">
      <c r="A24" s="2" t="str">
        <f>"Dec "&amp;RIGHT(A6,4)</f>
        <v>Dec 2023</v>
      </c>
      <c r="B24" s="11">
        <v>5382682</v>
      </c>
      <c r="C24" s="11">
        <v>6504629</v>
      </c>
      <c r="D24" s="11">
        <v>3442946</v>
      </c>
      <c r="E24" s="11">
        <v>8767963</v>
      </c>
      <c r="F24" s="11">
        <v>24098220</v>
      </c>
      <c r="G24" s="11">
        <v>20794488</v>
      </c>
      <c r="H24" s="11">
        <v>24248108</v>
      </c>
      <c r="I24" s="11">
        <v>18754629</v>
      </c>
      <c r="J24" s="11">
        <v>32088423</v>
      </c>
      <c r="K24" s="11">
        <v>95885648</v>
      </c>
    </row>
    <row r="25" spans="1:11" ht="12" customHeight="1" x14ac:dyDescent="0.25">
      <c r="A25" s="2" t="str">
        <f>"Jan "&amp;RIGHT(A6,4)+1</f>
        <v>Jan 2024</v>
      </c>
      <c r="B25" s="11">
        <v>6308733</v>
      </c>
      <c r="C25" s="11">
        <v>7401583</v>
      </c>
      <c r="D25" s="11">
        <v>3777140</v>
      </c>
      <c r="E25" s="11">
        <v>10060487</v>
      </c>
      <c r="F25" s="11">
        <v>27547943</v>
      </c>
      <c r="G25" s="11">
        <v>24714235</v>
      </c>
      <c r="H25" s="11">
        <v>28786487</v>
      </c>
      <c r="I25" s="11">
        <v>23587300</v>
      </c>
      <c r="J25" s="11">
        <v>38451118</v>
      </c>
      <c r="K25" s="11">
        <v>115539140</v>
      </c>
    </row>
    <row r="26" spans="1:11" ht="12" customHeight="1" x14ac:dyDescent="0.25">
      <c r="A26" s="2" t="str">
        <f>"Feb "&amp;RIGHT(A6,4)+1</f>
        <v>Feb 2024</v>
      </c>
      <c r="B26" s="11">
        <v>6281866</v>
      </c>
      <c r="C26" s="11">
        <v>7240933</v>
      </c>
      <c r="D26" s="11">
        <v>3692081</v>
      </c>
      <c r="E26" s="11">
        <v>9928217</v>
      </c>
      <c r="F26" s="11">
        <v>27143097</v>
      </c>
      <c r="G26" s="11">
        <v>26462078</v>
      </c>
      <c r="H26" s="11">
        <v>30101802</v>
      </c>
      <c r="I26" s="11">
        <v>26980431</v>
      </c>
      <c r="J26" s="11">
        <v>41093842</v>
      </c>
      <c r="K26" s="11">
        <v>124638153</v>
      </c>
    </row>
    <row r="27" spans="1:11" ht="12" customHeight="1" x14ac:dyDescent="0.25">
      <c r="A27" s="2" t="str">
        <f>"Mar "&amp;RIGHT(A6,4)+1</f>
        <v>Mar 2024</v>
      </c>
      <c r="B27" s="11">
        <v>6242320</v>
      </c>
      <c r="C27" s="11">
        <v>7344661</v>
      </c>
      <c r="D27" s="11">
        <v>3620759</v>
      </c>
      <c r="E27" s="11">
        <v>9856223</v>
      </c>
      <c r="F27" s="11">
        <v>27063963</v>
      </c>
      <c r="G27" s="11">
        <v>25914911</v>
      </c>
      <c r="H27" s="11">
        <v>30277417</v>
      </c>
      <c r="I27" s="11">
        <v>23877029</v>
      </c>
      <c r="J27" s="11">
        <v>39851061</v>
      </c>
      <c r="K27" s="11">
        <v>119920418</v>
      </c>
    </row>
    <row r="28" spans="1:11" ht="12" customHeight="1" x14ac:dyDescent="0.25">
      <c r="A28" s="2" t="str">
        <f>"Apr "&amp;RIGHT(A6,4)+1</f>
        <v>Apr 2024</v>
      </c>
      <c r="B28" s="11">
        <v>6704607</v>
      </c>
      <c r="C28" s="11">
        <v>7909508</v>
      </c>
      <c r="D28" s="11">
        <v>3833978</v>
      </c>
      <c r="E28" s="11">
        <v>10573415</v>
      </c>
      <c r="F28" s="11">
        <v>29021508</v>
      </c>
      <c r="G28" s="11">
        <v>28539069</v>
      </c>
      <c r="H28" s="11">
        <v>32661255</v>
      </c>
      <c r="I28" s="11">
        <v>27012998</v>
      </c>
      <c r="J28" s="11">
        <v>43880332</v>
      </c>
      <c r="K28" s="11">
        <v>132093654</v>
      </c>
    </row>
    <row r="29" spans="1:11" ht="12" customHeight="1" x14ac:dyDescent="0.25">
      <c r="A29" s="2" t="str">
        <f>"May "&amp;RIGHT(A6,4)+1</f>
        <v>May 2024</v>
      </c>
      <c r="B29" s="11">
        <v>6852023</v>
      </c>
      <c r="C29" s="11">
        <v>8057656</v>
      </c>
      <c r="D29" s="11">
        <v>3910026</v>
      </c>
      <c r="E29" s="11">
        <v>10755715</v>
      </c>
      <c r="F29" s="11">
        <v>29575420</v>
      </c>
      <c r="G29" s="11">
        <v>28725731</v>
      </c>
      <c r="H29" s="11">
        <v>33200952</v>
      </c>
      <c r="I29" s="11">
        <v>24159647</v>
      </c>
      <c r="J29" s="11">
        <v>43139377</v>
      </c>
      <c r="K29" s="11">
        <v>129225707</v>
      </c>
    </row>
    <row r="30" spans="1:11" ht="12" customHeight="1" x14ac:dyDescent="0.25">
      <c r="A30" s="2" t="str">
        <f>"Jun "&amp;RIGHT(A6,4)+1</f>
        <v>Jun 2024</v>
      </c>
      <c r="B30" s="11">
        <v>5752650</v>
      </c>
      <c r="C30" s="11">
        <v>8121743</v>
      </c>
      <c r="D30" s="11">
        <v>3354794</v>
      </c>
      <c r="E30" s="11">
        <v>9414564</v>
      </c>
      <c r="F30" s="11">
        <v>26643751</v>
      </c>
      <c r="G30" s="11">
        <v>22273781</v>
      </c>
      <c r="H30" s="11">
        <v>28134708</v>
      </c>
      <c r="I30" s="11">
        <v>7368841</v>
      </c>
      <c r="J30" s="11">
        <v>30436690</v>
      </c>
      <c r="K30" s="11">
        <v>88214020</v>
      </c>
    </row>
    <row r="31" spans="1:11" ht="12" customHeight="1" x14ac:dyDescent="0.25">
      <c r="A31" s="2" t="str">
        <f>"Jul "&amp;RIGHT(A6,4)+1</f>
        <v>Jul 2024</v>
      </c>
      <c r="B31" s="11">
        <v>6048589</v>
      </c>
      <c r="C31" s="11">
        <v>9226907</v>
      </c>
      <c r="D31" s="11">
        <v>3750823</v>
      </c>
      <c r="E31" s="11">
        <v>10209858</v>
      </c>
      <c r="F31" s="11">
        <v>29236177</v>
      </c>
      <c r="G31" s="11">
        <v>21807817</v>
      </c>
      <c r="H31" s="11">
        <v>28014229</v>
      </c>
      <c r="I31" s="11">
        <v>4456788</v>
      </c>
      <c r="J31" s="11">
        <v>28779780</v>
      </c>
      <c r="K31" s="11">
        <v>83058614</v>
      </c>
    </row>
    <row r="32" spans="1:11" ht="12" customHeight="1" x14ac:dyDescent="0.25">
      <c r="A32" s="2" t="str">
        <f>"Aug "&amp;RIGHT(A6,4)+1</f>
        <v>Aug 2024</v>
      </c>
      <c r="B32" s="11" t="s">
        <v>411</v>
      </c>
      <c r="C32" s="11" t="s">
        <v>411</v>
      </c>
      <c r="D32" s="11" t="s">
        <v>411</v>
      </c>
      <c r="E32" s="11" t="s">
        <v>411</v>
      </c>
      <c r="F32" s="11" t="s">
        <v>411</v>
      </c>
      <c r="G32" s="11" t="s">
        <v>411</v>
      </c>
      <c r="H32" s="11" t="s">
        <v>411</v>
      </c>
      <c r="I32" s="11" t="s">
        <v>411</v>
      </c>
      <c r="J32" s="11" t="s">
        <v>411</v>
      </c>
      <c r="K32" s="11" t="s">
        <v>411</v>
      </c>
    </row>
    <row r="33" spans="1:11" ht="12" customHeight="1" x14ac:dyDescent="0.25">
      <c r="A33" s="2" t="str">
        <f>"Sep "&amp;RIGHT(A6,4)+1</f>
        <v>Sep 2024</v>
      </c>
      <c r="B33" s="11" t="s">
        <v>411</v>
      </c>
      <c r="C33" s="11" t="s">
        <v>411</v>
      </c>
      <c r="D33" s="11" t="s">
        <v>411</v>
      </c>
      <c r="E33" s="11" t="s">
        <v>411</v>
      </c>
      <c r="F33" s="11" t="s">
        <v>411</v>
      </c>
      <c r="G33" s="11" t="s">
        <v>411</v>
      </c>
      <c r="H33" s="11" t="s">
        <v>411</v>
      </c>
      <c r="I33" s="11" t="s">
        <v>411</v>
      </c>
      <c r="J33" s="11" t="s">
        <v>411</v>
      </c>
      <c r="K33" s="11" t="s">
        <v>411</v>
      </c>
    </row>
    <row r="34" spans="1:11" ht="12" customHeight="1" x14ac:dyDescent="0.25">
      <c r="A34" s="12" t="s">
        <v>55</v>
      </c>
      <c r="B34" s="13">
        <v>62086267</v>
      </c>
      <c r="C34" s="13">
        <v>76010957</v>
      </c>
      <c r="D34" s="13">
        <v>36909340</v>
      </c>
      <c r="E34" s="13">
        <v>99410083</v>
      </c>
      <c r="F34" s="13">
        <v>274416647</v>
      </c>
      <c r="G34" s="13">
        <v>249925182</v>
      </c>
      <c r="H34" s="13">
        <v>292770159</v>
      </c>
      <c r="I34" s="13">
        <v>207695309</v>
      </c>
      <c r="J34" s="13">
        <v>376277157</v>
      </c>
      <c r="K34" s="13">
        <v>1126667807</v>
      </c>
    </row>
    <row r="35" spans="1:11" ht="12" customHeight="1" x14ac:dyDescent="0.25">
      <c r="A35" s="14" t="str">
        <f>"Total "&amp;MID(A20,7,LEN(A20)-13)&amp;" Months"</f>
        <v>Total 10 Months</v>
      </c>
      <c r="B35" s="15">
        <v>62086267</v>
      </c>
      <c r="C35" s="15">
        <v>76010957</v>
      </c>
      <c r="D35" s="15">
        <v>36909340</v>
      </c>
      <c r="E35" s="15">
        <v>99410083</v>
      </c>
      <c r="F35" s="15">
        <v>274416647</v>
      </c>
      <c r="G35" s="15">
        <v>249925182</v>
      </c>
      <c r="H35" s="15">
        <v>292770159</v>
      </c>
      <c r="I35" s="15">
        <v>207695309</v>
      </c>
      <c r="J35" s="15">
        <v>376277157</v>
      </c>
      <c r="K35" s="15">
        <v>1126667807</v>
      </c>
    </row>
  </sheetData>
  <mergeCells count="6">
    <mergeCell ref="B5:K5"/>
    <mergeCell ref="A1:J1"/>
    <mergeCell ref="A2:J2"/>
    <mergeCell ref="A3:A4"/>
    <mergeCell ref="B3:F3"/>
    <mergeCell ref="G3:K3"/>
  </mergeCells>
  <phoneticPr fontId="0" type="noConversion"/>
  <pageMargins left="0.75" right="0.5" top="0.75" bottom="0.5" header="0.5" footer="0.25"/>
  <pageSetup orientation="landscape"/>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I35"/>
  <sheetViews>
    <sheetView showGridLines="0" workbookViewId="0">
      <selection sqref="A1:H1"/>
    </sheetView>
  </sheetViews>
  <sheetFormatPr defaultRowHeight="12.5" x14ac:dyDescent="0.25"/>
  <cols>
    <col min="1" max="1" width="12.81640625" customWidth="1"/>
    <col min="2" max="9" width="11.453125" customWidth="1"/>
  </cols>
  <sheetData>
    <row r="1" spans="1:9" ht="12" customHeight="1" x14ac:dyDescent="0.25">
      <c r="A1" s="85" t="s">
        <v>420</v>
      </c>
      <c r="B1" s="85"/>
      <c r="C1" s="85"/>
      <c r="D1" s="85"/>
      <c r="E1" s="85"/>
      <c r="F1" s="85"/>
      <c r="G1" s="85"/>
      <c r="H1" s="85"/>
      <c r="I1" s="81">
        <v>45576</v>
      </c>
    </row>
    <row r="2" spans="1:9" ht="12" customHeight="1" x14ac:dyDescent="0.25">
      <c r="A2" s="87" t="s">
        <v>328</v>
      </c>
      <c r="B2" s="87"/>
      <c r="C2" s="87"/>
      <c r="D2" s="87"/>
      <c r="E2" s="87"/>
      <c r="F2" s="87"/>
      <c r="G2" s="87"/>
      <c r="H2" s="87"/>
      <c r="I2" s="1"/>
    </row>
    <row r="3" spans="1:9" ht="24" customHeight="1" x14ac:dyDescent="0.25">
      <c r="A3" s="89" t="s">
        <v>50</v>
      </c>
      <c r="B3" s="93" t="s">
        <v>103</v>
      </c>
      <c r="C3" s="93"/>
      <c r="D3" s="93"/>
      <c r="E3" s="92"/>
      <c r="F3" s="93" t="s">
        <v>104</v>
      </c>
      <c r="G3" s="93"/>
      <c r="H3" s="93"/>
      <c r="I3" s="93"/>
    </row>
    <row r="4" spans="1:9" ht="24" customHeight="1" x14ac:dyDescent="0.25">
      <c r="A4" s="90"/>
      <c r="B4" s="10" t="s">
        <v>78</v>
      </c>
      <c r="C4" s="10" t="s">
        <v>79</v>
      </c>
      <c r="D4" s="10" t="s">
        <v>80</v>
      </c>
      <c r="E4" s="10" t="s">
        <v>55</v>
      </c>
      <c r="F4" s="10" t="s">
        <v>78</v>
      </c>
      <c r="G4" s="10" t="s">
        <v>79</v>
      </c>
      <c r="H4" s="10" t="s">
        <v>80</v>
      </c>
      <c r="I4" s="9" t="s">
        <v>55</v>
      </c>
    </row>
    <row r="5" spans="1:9" ht="12" customHeight="1" x14ac:dyDescent="0.25">
      <c r="A5" s="1"/>
      <c r="B5" s="84" t="str">
        <f>REPT("-",89)&amp;" Number "&amp;REPT("-",89)</f>
        <v>----------------------------------------------------------------------------------------- Number -----------------------------------------------------------------------------------------</v>
      </c>
      <c r="C5" s="84"/>
      <c r="D5" s="84"/>
      <c r="E5" s="84"/>
      <c r="F5" s="84"/>
      <c r="G5" s="84"/>
      <c r="H5" s="84"/>
      <c r="I5" s="84"/>
    </row>
    <row r="6" spans="1:9" ht="12" customHeight="1" x14ac:dyDescent="0.25">
      <c r="A6" s="3" t="s">
        <v>412</v>
      </c>
    </row>
    <row r="7" spans="1:9" ht="12" customHeight="1" x14ac:dyDescent="0.25">
      <c r="A7" s="2" t="str">
        <f>"Oct "&amp;RIGHT(A6,4)-1</f>
        <v>Oct 2022</v>
      </c>
      <c r="B7" s="11">
        <v>21454312</v>
      </c>
      <c r="C7" s="11">
        <v>1717437</v>
      </c>
      <c r="D7" s="11">
        <v>7516577</v>
      </c>
      <c r="E7" s="11">
        <v>30688326</v>
      </c>
      <c r="F7" s="11">
        <v>23899482</v>
      </c>
      <c r="G7" s="11">
        <v>1991162</v>
      </c>
      <c r="H7" s="11">
        <v>8676373</v>
      </c>
      <c r="I7" s="11">
        <v>34567017</v>
      </c>
    </row>
    <row r="8" spans="1:9" ht="12" customHeight="1" x14ac:dyDescent="0.25">
      <c r="A8" s="2" t="str">
        <f>"Nov "&amp;RIGHT(A6,4)-1</f>
        <v>Nov 2022</v>
      </c>
      <c r="B8" s="11">
        <v>20013399</v>
      </c>
      <c r="C8" s="11">
        <v>1615516</v>
      </c>
      <c r="D8" s="11">
        <v>7104473</v>
      </c>
      <c r="E8" s="11">
        <v>28733388</v>
      </c>
      <c r="F8" s="11">
        <v>22554029</v>
      </c>
      <c r="G8" s="11">
        <v>1882797</v>
      </c>
      <c r="H8" s="11">
        <v>8214854</v>
      </c>
      <c r="I8" s="11">
        <v>32651680</v>
      </c>
    </row>
    <row r="9" spans="1:9" ht="12" customHeight="1" x14ac:dyDescent="0.25">
      <c r="A9" s="2" t="str">
        <f>"Dec "&amp;RIGHT(A6,4)-1</f>
        <v>Dec 2022</v>
      </c>
      <c r="B9" s="11">
        <v>18203512</v>
      </c>
      <c r="C9" s="11">
        <v>1530977</v>
      </c>
      <c r="D9" s="11">
        <v>6542002</v>
      </c>
      <c r="E9" s="11">
        <v>26276491</v>
      </c>
      <c r="F9" s="11">
        <v>21465355</v>
      </c>
      <c r="G9" s="11">
        <v>1842786</v>
      </c>
      <c r="H9" s="11">
        <v>7809904</v>
      </c>
      <c r="I9" s="11">
        <v>31118045</v>
      </c>
    </row>
    <row r="10" spans="1:9" ht="12" customHeight="1" x14ac:dyDescent="0.25">
      <c r="A10" s="2" t="str">
        <f>"Jan "&amp;RIGHT(A6,4)</f>
        <v>Jan 2023</v>
      </c>
      <c r="B10" s="11">
        <v>21614009</v>
      </c>
      <c r="C10" s="11">
        <v>1772857</v>
      </c>
      <c r="D10" s="11">
        <v>7747085</v>
      </c>
      <c r="E10" s="11">
        <v>31133951</v>
      </c>
      <c r="F10" s="11">
        <v>24532282</v>
      </c>
      <c r="G10" s="11">
        <v>2083807</v>
      </c>
      <c r="H10" s="11">
        <v>9093930</v>
      </c>
      <c r="I10" s="11">
        <v>35710019</v>
      </c>
    </row>
    <row r="11" spans="1:9" ht="12" customHeight="1" x14ac:dyDescent="0.25">
      <c r="A11" s="2" t="str">
        <f>"Feb "&amp;RIGHT(A6,4)</f>
        <v>Feb 2023</v>
      </c>
      <c r="B11" s="11">
        <v>20870740</v>
      </c>
      <c r="C11" s="11">
        <v>1709164</v>
      </c>
      <c r="D11" s="11">
        <v>7489902</v>
      </c>
      <c r="E11" s="11">
        <v>30069806</v>
      </c>
      <c r="F11" s="11">
        <v>23708900</v>
      </c>
      <c r="G11" s="11">
        <v>2012044</v>
      </c>
      <c r="H11" s="11">
        <v>8784476</v>
      </c>
      <c r="I11" s="11">
        <v>34505420</v>
      </c>
    </row>
    <row r="12" spans="1:9" ht="12" customHeight="1" x14ac:dyDescent="0.25">
      <c r="A12" s="2" t="str">
        <f>"Mar "&amp;RIGHT(A6,4)</f>
        <v>Mar 2023</v>
      </c>
      <c r="B12" s="11">
        <v>24734347</v>
      </c>
      <c r="C12" s="11">
        <v>2052323</v>
      </c>
      <c r="D12" s="11">
        <v>8970634</v>
      </c>
      <c r="E12" s="11">
        <v>35757304</v>
      </c>
      <c r="F12" s="11">
        <v>28422379</v>
      </c>
      <c r="G12" s="11">
        <v>2452930</v>
      </c>
      <c r="H12" s="11">
        <v>10623426</v>
      </c>
      <c r="I12" s="11">
        <v>41498735</v>
      </c>
    </row>
    <row r="13" spans="1:9" ht="12" customHeight="1" x14ac:dyDescent="0.25">
      <c r="A13" s="2" t="str">
        <f>"Apr "&amp;RIGHT(A6,4)</f>
        <v>Apr 2023</v>
      </c>
      <c r="B13" s="11">
        <v>21326585</v>
      </c>
      <c r="C13" s="11">
        <v>1773654</v>
      </c>
      <c r="D13" s="11">
        <v>7821729</v>
      </c>
      <c r="E13" s="11">
        <v>30921968</v>
      </c>
      <c r="F13" s="11">
        <v>24544248</v>
      </c>
      <c r="G13" s="11">
        <v>2094516</v>
      </c>
      <c r="H13" s="11">
        <v>9188288</v>
      </c>
      <c r="I13" s="11">
        <v>35827052</v>
      </c>
    </row>
    <row r="14" spans="1:9" ht="12" customHeight="1" x14ac:dyDescent="0.25">
      <c r="A14" s="2" t="str">
        <f>"May "&amp;RIGHT(A6,4)</f>
        <v>May 2023</v>
      </c>
      <c r="B14" s="11">
        <v>24620222</v>
      </c>
      <c r="C14" s="11">
        <v>2065031</v>
      </c>
      <c r="D14" s="11">
        <v>9074779</v>
      </c>
      <c r="E14" s="11">
        <v>35760032</v>
      </c>
      <c r="F14" s="11">
        <v>28068598</v>
      </c>
      <c r="G14" s="11">
        <v>2446834</v>
      </c>
      <c r="H14" s="11">
        <v>10630754</v>
      </c>
      <c r="I14" s="11">
        <v>41146186</v>
      </c>
    </row>
    <row r="15" spans="1:9" ht="12" customHeight="1" x14ac:dyDescent="0.25">
      <c r="A15" s="2" t="str">
        <f>"Jun "&amp;RIGHT(A6,4)</f>
        <v>Jun 2023</v>
      </c>
      <c r="B15" s="11">
        <v>19763447</v>
      </c>
      <c r="C15" s="11">
        <v>1867813</v>
      </c>
      <c r="D15" s="11">
        <v>8376695</v>
      </c>
      <c r="E15" s="11">
        <v>30007955</v>
      </c>
      <c r="F15" s="11">
        <v>26120027</v>
      </c>
      <c r="G15" s="11">
        <v>2437997</v>
      </c>
      <c r="H15" s="11">
        <v>10586893</v>
      </c>
      <c r="I15" s="11">
        <v>39144917</v>
      </c>
    </row>
    <row r="16" spans="1:9" ht="12" customHeight="1" x14ac:dyDescent="0.25">
      <c r="A16" s="2" t="str">
        <f>"Jul "&amp;RIGHT(A6,4)</f>
        <v>Jul 2023</v>
      </c>
      <c r="B16" s="11">
        <v>16422159</v>
      </c>
      <c r="C16" s="11">
        <v>1598286</v>
      </c>
      <c r="D16" s="11">
        <v>7263705</v>
      </c>
      <c r="E16" s="11">
        <v>25284150</v>
      </c>
      <c r="F16" s="11">
        <v>22837074</v>
      </c>
      <c r="G16" s="11">
        <v>2120883</v>
      </c>
      <c r="H16" s="11">
        <v>9329130</v>
      </c>
      <c r="I16" s="11">
        <v>34287087</v>
      </c>
    </row>
    <row r="17" spans="1:9" ht="12" customHeight="1" x14ac:dyDescent="0.25">
      <c r="A17" s="2" t="str">
        <f>"Aug "&amp;RIGHT(A6,4)</f>
        <v>Aug 2023</v>
      </c>
      <c r="B17" s="11">
        <v>20633120</v>
      </c>
      <c r="C17" s="11">
        <v>1811121</v>
      </c>
      <c r="D17" s="11">
        <v>8343742</v>
      </c>
      <c r="E17" s="11">
        <v>30787983</v>
      </c>
      <c r="F17" s="11">
        <v>25384656</v>
      </c>
      <c r="G17" s="11">
        <v>2212439</v>
      </c>
      <c r="H17" s="11">
        <v>10054502</v>
      </c>
      <c r="I17" s="11">
        <v>37651597</v>
      </c>
    </row>
    <row r="18" spans="1:9" ht="12" customHeight="1" x14ac:dyDescent="0.25">
      <c r="A18" s="2" t="str">
        <f>"Sep "&amp;RIGHT(A6,4)</f>
        <v>Sep 2023</v>
      </c>
      <c r="B18" s="11">
        <v>21213959</v>
      </c>
      <c r="C18" s="11">
        <v>1668608</v>
      </c>
      <c r="D18" s="11">
        <v>7455072</v>
      </c>
      <c r="E18" s="11">
        <v>30337639</v>
      </c>
      <c r="F18" s="11">
        <v>23285200</v>
      </c>
      <c r="G18" s="11">
        <v>1891161</v>
      </c>
      <c r="H18" s="11">
        <v>8447548</v>
      </c>
      <c r="I18" s="11">
        <v>33623909</v>
      </c>
    </row>
    <row r="19" spans="1:9" ht="12" customHeight="1" x14ac:dyDescent="0.25">
      <c r="A19" s="12" t="s">
        <v>55</v>
      </c>
      <c r="B19" s="13">
        <v>250869811</v>
      </c>
      <c r="C19" s="13">
        <v>21182787</v>
      </c>
      <c r="D19" s="13">
        <v>93706395</v>
      </c>
      <c r="E19" s="13">
        <v>365758993</v>
      </c>
      <c r="F19" s="13">
        <v>294822230</v>
      </c>
      <c r="G19" s="13">
        <v>25469356</v>
      </c>
      <c r="H19" s="13">
        <v>111440078</v>
      </c>
      <c r="I19" s="13">
        <v>431731664</v>
      </c>
    </row>
    <row r="20" spans="1:9" ht="12" customHeight="1" x14ac:dyDescent="0.25">
      <c r="A20" s="14" t="s">
        <v>413</v>
      </c>
      <c r="B20" s="15">
        <v>209022732</v>
      </c>
      <c r="C20" s="15">
        <v>17703058</v>
      </c>
      <c r="D20" s="15">
        <v>77907581</v>
      </c>
      <c r="E20" s="15">
        <v>304633371</v>
      </c>
      <c r="F20" s="15">
        <v>246152374</v>
      </c>
      <c r="G20" s="15">
        <v>21365756</v>
      </c>
      <c r="H20" s="15">
        <v>92938028</v>
      </c>
      <c r="I20" s="15">
        <v>360456158</v>
      </c>
    </row>
    <row r="21" spans="1:9" ht="12" customHeight="1" x14ac:dyDescent="0.25">
      <c r="A21" s="3" t="str">
        <f>"FY "&amp;RIGHT(A6,4)+1</f>
        <v>FY 2024</v>
      </c>
    </row>
    <row r="22" spans="1:9" ht="12" customHeight="1" x14ac:dyDescent="0.25">
      <c r="A22" s="2" t="str">
        <f>"Oct "&amp;RIGHT(A6,4)</f>
        <v>Oct 2023</v>
      </c>
      <c r="B22" s="11">
        <v>23253946</v>
      </c>
      <c r="C22" s="11">
        <v>1826350</v>
      </c>
      <c r="D22" s="11">
        <v>8076990</v>
      </c>
      <c r="E22" s="11">
        <v>33157286</v>
      </c>
      <c r="F22" s="11">
        <v>25988937</v>
      </c>
      <c r="G22" s="11">
        <v>2110998</v>
      </c>
      <c r="H22" s="11">
        <v>9278766</v>
      </c>
      <c r="I22" s="11">
        <v>37378701</v>
      </c>
    </row>
    <row r="23" spans="1:9" ht="12" customHeight="1" x14ac:dyDescent="0.25">
      <c r="A23" s="2" t="str">
        <f>"Nov "&amp;RIGHT(A6,4)</f>
        <v>Nov 2023</v>
      </c>
      <c r="B23" s="11">
        <v>21030344</v>
      </c>
      <c r="C23" s="11">
        <v>1680063</v>
      </c>
      <c r="D23" s="11">
        <v>7338176</v>
      </c>
      <c r="E23" s="11">
        <v>30048583</v>
      </c>
      <c r="F23" s="11">
        <v>23755337</v>
      </c>
      <c r="G23" s="11">
        <v>1951769</v>
      </c>
      <c r="H23" s="11">
        <v>8462731</v>
      </c>
      <c r="I23" s="11">
        <v>34169837</v>
      </c>
    </row>
    <row r="24" spans="1:9" ht="12" customHeight="1" x14ac:dyDescent="0.25">
      <c r="A24" s="2" t="str">
        <f>"Dec "&amp;RIGHT(A6,4)</f>
        <v>Dec 2023</v>
      </c>
      <c r="B24" s="11">
        <v>18248652</v>
      </c>
      <c r="C24" s="11">
        <v>1499654</v>
      </c>
      <c r="D24" s="11">
        <v>6428864</v>
      </c>
      <c r="E24" s="11">
        <v>26177170</v>
      </c>
      <c r="F24" s="11">
        <v>21379107</v>
      </c>
      <c r="G24" s="11">
        <v>1785928</v>
      </c>
      <c r="H24" s="11">
        <v>7587702</v>
      </c>
      <c r="I24" s="11">
        <v>30752737</v>
      </c>
    </row>
    <row r="25" spans="1:9" ht="12" customHeight="1" x14ac:dyDescent="0.25">
      <c r="A25" s="2" t="str">
        <f>"Jan "&amp;RIGHT(A6,4)+1</f>
        <v>Jan 2024</v>
      </c>
      <c r="B25" s="11">
        <v>21582254</v>
      </c>
      <c r="C25" s="11">
        <v>1749294</v>
      </c>
      <c r="D25" s="11">
        <v>7691420</v>
      </c>
      <c r="E25" s="11">
        <v>31022968</v>
      </c>
      <c r="F25" s="11">
        <v>25002875</v>
      </c>
      <c r="G25" s="11">
        <v>2082445</v>
      </c>
      <c r="H25" s="11">
        <v>9102750</v>
      </c>
      <c r="I25" s="11">
        <v>36188070</v>
      </c>
    </row>
    <row r="26" spans="1:9" ht="12" customHeight="1" x14ac:dyDescent="0.25">
      <c r="A26" s="2" t="str">
        <f>"Feb "&amp;RIGHT(A6,4)+1</f>
        <v>Feb 2024</v>
      </c>
      <c r="B26" s="11">
        <v>22871863</v>
      </c>
      <c r="C26" s="11">
        <v>1842325</v>
      </c>
      <c r="D26" s="11">
        <v>8029756</v>
      </c>
      <c r="E26" s="11">
        <v>32743944</v>
      </c>
      <c r="F26" s="11">
        <v>25880024</v>
      </c>
      <c r="G26" s="11">
        <v>2144264</v>
      </c>
      <c r="H26" s="11">
        <v>9318447</v>
      </c>
      <c r="I26" s="11">
        <v>37342735</v>
      </c>
    </row>
    <row r="27" spans="1:9" ht="12" customHeight="1" x14ac:dyDescent="0.25">
      <c r="A27" s="2" t="str">
        <f>"Mar "&amp;RIGHT(A6,4)+1</f>
        <v>Mar 2024</v>
      </c>
      <c r="B27" s="11">
        <v>22306132</v>
      </c>
      <c r="C27" s="11">
        <v>1833910</v>
      </c>
      <c r="D27" s="11">
        <v>8017189</v>
      </c>
      <c r="E27" s="11">
        <v>32157231</v>
      </c>
      <c r="F27" s="11">
        <v>25956180</v>
      </c>
      <c r="G27" s="11">
        <v>2188531</v>
      </c>
      <c r="H27" s="11">
        <v>9477367</v>
      </c>
      <c r="I27" s="11">
        <v>37622078</v>
      </c>
    </row>
    <row r="28" spans="1:9" ht="12" customHeight="1" x14ac:dyDescent="0.25">
      <c r="A28" s="2" t="str">
        <f>"Apr "&amp;RIGHT(A6,4)+1</f>
        <v>Apr 2024</v>
      </c>
      <c r="B28" s="11">
        <v>24477142</v>
      </c>
      <c r="C28" s="11">
        <v>1992557</v>
      </c>
      <c r="D28" s="11">
        <v>8773977</v>
      </c>
      <c r="E28" s="11">
        <v>35243676</v>
      </c>
      <c r="F28" s="11">
        <v>27964116</v>
      </c>
      <c r="G28" s="11">
        <v>2343929</v>
      </c>
      <c r="H28" s="11">
        <v>10262718</v>
      </c>
      <c r="I28" s="11">
        <v>40570763</v>
      </c>
    </row>
    <row r="29" spans="1:9" ht="12" customHeight="1" x14ac:dyDescent="0.25">
      <c r="A29" s="2" t="str">
        <f>"May "&amp;RIGHT(A6,4)+1</f>
        <v>May 2024</v>
      </c>
      <c r="B29" s="11">
        <v>24555299</v>
      </c>
      <c r="C29" s="11">
        <v>2047650</v>
      </c>
      <c r="D29" s="11">
        <v>8974805</v>
      </c>
      <c r="E29" s="11">
        <v>35577754</v>
      </c>
      <c r="F29" s="11">
        <v>28282911</v>
      </c>
      <c r="G29" s="11">
        <v>2429801</v>
      </c>
      <c r="H29" s="11">
        <v>10545896</v>
      </c>
      <c r="I29" s="11">
        <v>41258608</v>
      </c>
    </row>
    <row r="30" spans="1:9" ht="12" customHeight="1" x14ac:dyDescent="0.25">
      <c r="A30" s="2" t="str">
        <f>"Jun "&amp;RIGHT(A6,4)+1</f>
        <v>Jun 2024</v>
      </c>
      <c r="B30" s="11">
        <v>18622594</v>
      </c>
      <c r="C30" s="11">
        <v>1729145</v>
      </c>
      <c r="D30" s="11">
        <v>7674692</v>
      </c>
      <c r="E30" s="11">
        <v>28026431</v>
      </c>
      <c r="F30" s="11">
        <v>24412854</v>
      </c>
      <c r="G30" s="11">
        <v>2231147</v>
      </c>
      <c r="H30" s="11">
        <v>9612450</v>
      </c>
      <c r="I30" s="11">
        <v>36256451</v>
      </c>
    </row>
    <row r="31" spans="1:9" ht="12" customHeight="1" x14ac:dyDescent="0.25">
      <c r="A31" s="2" t="str">
        <f>"Jul "&amp;RIGHT(A6,4)+1</f>
        <v>Jul 2024</v>
      </c>
      <c r="B31" s="11">
        <v>18346049</v>
      </c>
      <c r="C31" s="11">
        <v>1736869</v>
      </c>
      <c r="D31" s="11">
        <v>7773488</v>
      </c>
      <c r="E31" s="11">
        <v>27856406</v>
      </c>
      <c r="F31" s="11">
        <v>25136764</v>
      </c>
      <c r="G31" s="11">
        <v>2252994</v>
      </c>
      <c r="H31" s="11">
        <v>9851378</v>
      </c>
      <c r="I31" s="11">
        <v>37241136</v>
      </c>
    </row>
    <row r="32" spans="1:9" ht="12" customHeight="1" x14ac:dyDescent="0.25">
      <c r="A32" s="2" t="str">
        <f>"Aug "&amp;RIGHT(A6,4)+1</f>
        <v>Aug 2024</v>
      </c>
      <c r="B32" s="11" t="s">
        <v>411</v>
      </c>
      <c r="C32" s="11" t="s">
        <v>411</v>
      </c>
      <c r="D32" s="11" t="s">
        <v>411</v>
      </c>
      <c r="E32" s="11" t="s">
        <v>411</v>
      </c>
      <c r="F32" s="11" t="s">
        <v>411</v>
      </c>
      <c r="G32" s="11" t="s">
        <v>411</v>
      </c>
      <c r="H32" s="11" t="s">
        <v>411</v>
      </c>
      <c r="I32" s="11" t="s">
        <v>411</v>
      </c>
    </row>
    <row r="33" spans="1:9" ht="12" customHeight="1" x14ac:dyDescent="0.25">
      <c r="A33" s="2" t="str">
        <f>"Sep "&amp;RIGHT(A6,4)+1</f>
        <v>Sep 2024</v>
      </c>
      <c r="B33" s="11" t="s">
        <v>411</v>
      </c>
      <c r="C33" s="11" t="s">
        <v>411</v>
      </c>
      <c r="D33" s="11" t="s">
        <v>411</v>
      </c>
      <c r="E33" s="11" t="s">
        <v>411</v>
      </c>
      <c r="F33" s="11" t="s">
        <v>411</v>
      </c>
      <c r="G33" s="11" t="s">
        <v>411</v>
      </c>
      <c r="H33" s="11" t="s">
        <v>411</v>
      </c>
      <c r="I33" s="11" t="s">
        <v>411</v>
      </c>
    </row>
    <row r="34" spans="1:9" ht="12" customHeight="1" x14ac:dyDescent="0.25">
      <c r="A34" s="12" t="s">
        <v>55</v>
      </c>
      <c r="B34" s="13">
        <v>215294275</v>
      </c>
      <c r="C34" s="13">
        <v>17937817</v>
      </c>
      <c r="D34" s="13">
        <v>78779357</v>
      </c>
      <c r="E34" s="13">
        <v>312011449</v>
      </c>
      <c r="F34" s="13">
        <v>253759105</v>
      </c>
      <c r="G34" s="13">
        <v>21521806</v>
      </c>
      <c r="H34" s="13">
        <v>93500205</v>
      </c>
      <c r="I34" s="13">
        <v>368781116</v>
      </c>
    </row>
    <row r="35" spans="1:9" ht="12" customHeight="1" x14ac:dyDescent="0.25">
      <c r="A35" s="14" t="str">
        <f>"Total "&amp;MID(A20,7,LEN(A20)-13)&amp;" Months"</f>
        <v>Total 10 Months</v>
      </c>
      <c r="B35" s="15">
        <v>215294275</v>
      </c>
      <c r="C35" s="15">
        <v>17937817</v>
      </c>
      <c r="D35" s="15">
        <v>78779357</v>
      </c>
      <c r="E35" s="15">
        <v>312011449</v>
      </c>
      <c r="F35" s="15">
        <v>253759105</v>
      </c>
      <c r="G35" s="15">
        <v>21521806</v>
      </c>
      <c r="H35" s="15">
        <v>93500205</v>
      </c>
      <c r="I35" s="15">
        <v>368781116</v>
      </c>
    </row>
  </sheetData>
  <mergeCells count="6">
    <mergeCell ref="B5:I5"/>
    <mergeCell ref="A1:H1"/>
    <mergeCell ref="A2:H2"/>
    <mergeCell ref="A3:A4"/>
    <mergeCell ref="B3:E3"/>
    <mergeCell ref="F3:I3"/>
  </mergeCells>
  <phoneticPr fontId="0" type="noConversion"/>
  <pageMargins left="0.75" right="0.5" top="0.75" bottom="0.5" header="0.5" footer="0.25"/>
  <pageSetup orientation="landscape"/>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I35"/>
  <sheetViews>
    <sheetView showGridLines="0" workbookViewId="0">
      <selection sqref="A1:H1"/>
    </sheetView>
  </sheetViews>
  <sheetFormatPr defaultRowHeight="12.5" x14ac:dyDescent="0.25"/>
  <cols>
    <col min="1" max="1" width="12.81640625" customWidth="1"/>
    <col min="2" max="9" width="11.453125" customWidth="1"/>
  </cols>
  <sheetData>
    <row r="1" spans="1:9" ht="12" customHeight="1" x14ac:dyDescent="0.25">
      <c r="A1" s="85" t="s">
        <v>420</v>
      </c>
      <c r="B1" s="85"/>
      <c r="C1" s="85"/>
      <c r="D1" s="85"/>
      <c r="E1" s="85"/>
      <c r="F1" s="85"/>
      <c r="G1" s="85"/>
      <c r="H1" s="85"/>
      <c r="I1" s="81">
        <v>45576</v>
      </c>
    </row>
    <row r="2" spans="1:9" ht="12" customHeight="1" x14ac:dyDescent="0.25">
      <c r="A2" s="87" t="s">
        <v>107</v>
      </c>
      <c r="B2" s="87"/>
      <c r="C2" s="87"/>
      <c r="D2" s="87"/>
      <c r="E2" s="87"/>
      <c r="F2" s="87"/>
      <c r="G2" s="87"/>
      <c r="H2" s="87"/>
      <c r="I2" s="1"/>
    </row>
    <row r="3" spans="1:9" ht="24" customHeight="1" x14ac:dyDescent="0.25">
      <c r="A3" s="89" t="s">
        <v>50</v>
      </c>
      <c r="B3" s="93" t="s">
        <v>105</v>
      </c>
      <c r="C3" s="93"/>
      <c r="D3" s="93"/>
      <c r="E3" s="92"/>
      <c r="F3" s="93" t="s">
        <v>106</v>
      </c>
      <c r="G3" s="93"/>
      <c r="H3" s="93"/>
      <c r="I3" s="93"/>
    </row>
    <row r="4" spans="1:9" ht="24" customHeight="1" x14ac:dyDescent="0.25">
      <c r="A4" s="90"/>
      <c r="B4" s="10" t="s">
        <v>78</v>
      </c>
      <c r="C4" s="10" t="s">
        <v>79</v>
      </c>
      <c r="D4" s="10" t="s">
        <v>80</v>
      </c>
      <c r="E4" s="10" t="s">
        <v>55</v>
      </c>
      <c r="F4" s="10" t="s">
        <v>78</v>
      </c>
      <c r="G4" s="10" t="s">
        <v>79</v>
      </c>
      <c r="H4" s="10" t="s">
        <v>80</v>
      </c>
      <c r="I4" s="9" t="s">
        <v>55</v>
      </c>
    </row>
    <row r="5" spans="1:9" ht="12" customHeight="1" x14ac:dyDescent="0.25">
      <c r="A5" s="1"/>
      <c r="B5" s="84" t="str">
        <f>REPT("-",89)&amp;" Number "&amp;REPT("-",89)</f>
        <v>----------------------------------------------------------------------------------------- Number -----------------------------------------------------------------------------------------</v>
      </c>
      <c r="C5" s="84"/>
      <c r="D5" s="84"/>
      <c r="E5" s="84"/>
      <c r="F5" s="84"/>
      <c r="G5" s="84"/>
      <c r="H5" s="84"/>
      <c r="I5" s="84"/>
    </row>
    <row r="6" spans="1:9" ht="12" customHeight="1" x14ac:dyDescent="0.25">
      <c r="A6" s="3" t="s">
        <v>412</v>
      </c>
    </row>
    <row r="7" spans="1:9" ht="12" customHeight="1" x14ac:dyDescent="0.25">
      <c r="A7" s="2" t="str">
        <f>"Oct "&amp;RIGHT(A6,4)-1</f>
        <v>Oct 2022</v>
      </c>
      <c r="B7" s="11">
        <v>28153456</v>
      </c>
      <c r="C7" s="11">
        <v>221874</v>
      </c>
      <c r="D7" s="11">
        <v>399722</v>
      </c>
      <c r="E7" s="11">
        <v>28775052</v>
      </c>
      <c r="F7" s="11">
        <v>35586320</v>
      </c>
      <c r="G7" s="11">
        <v>2425377</v>
      </c>
      <c r="H7" s="11">
        <v>10727514</v>
      </c>
      <c r="I7" s="11">
        <v>48739211</v>
      </c>
    </row>
    <row r="8" spans="1:9" ht="12" customHeight="1" x14ac:dyDescent="0.25">
      <c r="A8" s="2" t="str">
        <f>"Nov "&amp;RIGHT(A6,4)-1</f>
        <v>Nov 2022</v>
      </c>
      <c r="B8" s="11">
        <v>25282830</v>
      </c>
      <c r="C8" s="11">
        <v>204978</v>
      </c>
      <c r="D8" s="11">
        <v>366437</v>
      </c>
      <c r="E8" s="11">
        <v>25854245</v>
      </c>
      <c r="F8" s="11">
        <v>33196327</v>
      </c>
      <c r="G8" s="11">
        <v>2253795</v>
      </c>
      <c r="H8" s="11">
        <v>10013775</v>
      </c>
      <c r="I8" s="11">
        <v>45463897</v>
      </c>
    </row>
    <row r="9" spans="1:9" ht="12" customHeight="1" x14ac:dyDescent="0.25">
      <c r="A9" s="2" t="str">
        <f>"Dec "&amp;RIGHT(A6,4)-1</f>
        <v>Dec 2022</v>
      </c>
      <c r="B9" s="11">
        <v>20973743</v>
      </c>
      <c r="C9" s="11">
        <v>200592</v>
      </c>
      <c r="D9" s="11">
        <v>347770</v>
      </c>
      <c r="E9" s="11">
        <v>21522105</v>
      </c>
      <c r="F9" s="11">
        <v>30358574</v>
      </c>
      <c r="G9" s="11">
        <v>2135669</v>
      </c>
      <c r="H9" s="11">
        <v>9195645</v>
      </c>
      <c r="I9" s="11">
        <v>41689888</v>
      </c>
    </row>
    <row r="10" spans="1:9" ht="12" customHeight="1" x14ac:dyDescent="0.25">
      <c r="A10" s="2" t="str">
        <f>"Jan "&amp;RIGHT(A6,4)</f>
        <v>Jan 2023</v>
      </c>
      <c r="B10" s="11">
        <v>26460231</v>
      </c>
      <c r="C10" s="11">
        <v>221853</v>
      </c>
      <c r="D10" s="11">
        <v>400375</v>
      </c>
      <c r="E10" s="11">
        <v>27082459</v>
      </c>
      <c r="F10" s="11">
        <v>35911653</v>
      </c>
      <c r="G10" s="11">
        <v>2490966</v>
      </c>
      <c r="H10" s="11">
        <v>11143403</v>
      </c>
      <c r="I10" s="11">
        <v>49546022</v>
      </c>
    </row>
    <row r="11" spans="1:9" ht="12" customHeight="1" x14ac:dyDescent="0.25">
      <c r="A11" s="2" t="str">
        <f>"Feb "&amp;RIGHT(A6,4)</f>
        <v>Feb 2023</v>
      </c>
      <c r="B11" s="11">
        <v>27102220</v>
      </c>
      <c r="C11" s="11">
        <v>215337</v>
      </c>
      <c r="D11" s="11">
        <v>390847</v>
      </c>
      <c r="E11" s="11">
        <v>27708404</v>
      </c>
      <c r="F11" s="11">
        <v>34923840</v>
      </c>
      <c r="G11" s="11">
        <v>2414270</v>
      </c>
      <c r="H11" s="11">
        <v>10672655</v>
      </c>
      <c r="I11" s="11">
        <v>48010765</v>
      </c>
    </row>
    <row r="12" spans="1:9" ht="12" customHeight="1" x14ac:dyDescent="0.25">
      <c r="A12" s="2" t="str">
        <f>"Mar "&amp;RIGHT(A6,4)</f>
        <v>Mar 2023</v>
      </c>
      <c r="B12" s="11">
        <v>30216018</v>
      </c>
      <c r="C12" s="11">
        <v>255374</v>
      </c>
      <c r="D12" s="11">
        <v>465898</v>
      </c>
      <c r="E12" s="11">
        <v>30937290</v>
      </c>
      <c r="F12" s="11">
        <v>40921329</v>
      </c>
      <c r="G12" s="11">
        <v>2876287</v>
      </c>
      <c r="H12" s="11">
        <v>12719463</v>
      </c>
      <c r="I12" s="11">
        <v>56517079</v>
      </c>
    </row>
    <row r="13" spans="1:9" ht="12" customHeight="1" x14ac:dyDescent="0.25">
      <c r="A13" s="2" t="str">
        <f>"Apr "&amp;RIGHT(A6,4)</f>
        <v>Apr 2023</v>
      </c>
      <c r="B13" s="11">
        <v>25747766</v>
      </c>
      <c r="C13" s="11">
        <v>219131</v>
      </c>
      <c r="D13" s="11">
        <v>400807</v>
      </c>
      <c r="E13" s="11">
        <v>26367704</v>
      </c>
      <c r="F13" s="11">
        <v>35174998</v>
      </c>
      <c r="G13" s="11">
        <v>2486568</v>
      </c>
      <c r="H13" s="11">
        <v>11018841</v>
      </c>
      <c r="I13" s="11">
        <v>48680407</v>
      </c>
    </row>
    <row r="14" spans="1:9" ht="12" customHeight="1" x14ac:dyDescent="0.25">
      <c r="A14" s="2" t="str">
        <f>"May "&amp;RIGHT(A6,4)</f>
        <v>May 2023</v>
      </c>
      <c r="B14" s="11">
        <v>27644502</v>
      </c>
      <c r="C14" s="11">
        <v>251242</v>
      </c>
      <c r="D14" s="11">
        <v>469207</v>
      </c>
      <c r="E14" s="11">
        <v>28364951</v>
      </c>
      <c r="F14" s="11">
        <v>39862757</v>
      </c>
      <c r="G14" s="11">
        <v>2873955</v>
      </c>
      <c r="H14" s="11">
        <v>12724322</v>
      </c>
      <c r="I14" s="11">
        <v>55461034</v>
      </c>
    </row>
    <row r="15" spans="1:9" ht="12" customHeight="1" x14ac:dyDescent="0.25">
      <c r="A15" s="2" t="str">
        <f>"Jun "&amp;RIGHT(A6,4)</f>
        <v>Jun 2023</v>
      </c>
      <c r="B15" s="11">
        <v>9277064</v>
      </c>
      <c r="C15" s="11">
        <v>226179</v>
      </c>
      <c r="D15" s="11">
        <v>430716</v>
      </c>
      <c r="E15" s="11">
        <v>9933959</v>
      </c>
      <c r="F15" s="11">
        <v>29014949</v>
      </c>
      <c r="G15" s="11">
        <v>2490663</v>
      </c>
      <c r="H15" s="11">
        <v>11188953</v>
      </c>
      <c r="I15" s="11">
        <v>42694565</v>
      </c>
    </row>
    <row r="16" spans="1:9" ht="12" customHeight="1" x14ac:dyDescent="0.25">
      <c r="A16" s="2" t="str">
        <f>"Jul "&amp;RIGHT(A6,4)</f>
        <v>Jul 2023</v>
      </c>
      <c r="B16" s="11">
        <v>5610223</v>
      </c>
      <c r="C16" s="11">
        <v>193212</v>
      </c>
      <c r="D16" s="11">
        <v>377714</v>
      </c>
      <c r="E16" s="11">
        <v>6181149</v>
      </c>
      <c r="F16" s="11">
        <v>23921356</v>
      </c>
      <c r="G16" s="11">
        <v>2137133</v>
      </c>
      <c r="H16" s="11">
        <v>9695473</v>
      </c>
      <c r="I16" s="11">
        <v>35753962</v>
      </c>
    </row>
    <row r="17" spans="1:9" ht="12" customHeight="1" x14ac:dyDescent="0.25">
      <c r="A17" s="2" t="str">
        <f>"Aug "&amp;RIGHT(A6,4)</f>
        <v>Aug 2023</v>
      </c>
      <c r="B17" s="11">
        <v>16668933</v>
      </c>
      <c r="C17" s="11">
        <v>228532</v>
      </c>
      <c r="D17" s="11">
        <v>433195</v>
      </c>
      <c r="E17" s="11">
        <v>17330660</v>
      </c>
      <c r="F17" s="11">
        <v>31643777</v>
      </c>
      <c r="G17" s="11">
        <v>2482008</v>
      </c>
      <c r="H17" s="11">
        <v>11227643</v>
      </c>
      <c r="I17" s="11">
        <v>45353428</v>
      </c>
    </row>
    <row r="18" spans="1:9" ht="12" customHeight="1" x14ac:dyDescent="0.25">
      <c r="A18" s="2" t="str">
        <f>"Sep "&amp;RIGHT(A6,4)</f>
        <v>Sep 2023</v>
      </c>
      <c r="B18" s="11">
        <v>26446943</v>
      </c>
      <c r="C18" s="11">
        <v>210763</v>
      </c>
      <c r="D18" s="11">
        <v>396836</v>
      </c>
      <c r="E18" s="11">
        <v>27054542</v>
      </c>
      <c r="F18" s="11">
        <v>34139808</v>
      </c>
      <c r="G18" s="11">
        <v>2339629</v>
      </c>
      <c r="H18" s="11">
        <v>10501338</v>
      </c>
      <c r="I18" s="11">
        <v>46980775</v>
      </c>
    </row>
    <row r="19" spans="1:9" ht="12" customHeight="1" x14ac:dyDescent="0.25">
      <c r="A19" s="12" t="s">
        <v>55</v>
      </c>
      <c r="B19" s="13">
        <v>269583929</v>
      </c>
      <c r="C19" s="13">
        <v>2649067</v>
      </c>
      <c r="D19" s="13">
        <v>4879524</v>
      </c>
      <c r="E19" s="13">
        <v>277112520</v>
      </c>
      <c r="F19" s="13">
        <v>404655688</v>
      </c>
      <c r="G19" s="13">
        <v>29406320</v>
      </c>
      <c r="H19" s="13">
        <v>130829025</v>
      </c>
      <c r="I19" s="13">
        <v>564891033</v>
      </c>
    </row>
    <row r="20" spans="1:9" ht="12" customHeight="1" x14ac:dyDescent="0.25">
      <c r="A20" s="14" t="s">
        <v>413</v>
      </c>
      <c r="B20" s="15">
        <v>226468053</v>
      </c>
      <c r="C20" s="15">
        <v>2209772</v>
      </c>
      <c r="D20" s="15">
        <v>4049493</v>
      </c>
      <c r="E20" s="15">
        <v>232727318</v>
      </c>
      <c r="F20" s="15">
        <v>338872103</v>
      </c>
      <c r="G20" s="15">
        <v>24584683</v>
      </c>
      <c r="H20" s="15">
        <v>109100044</v>
      </c>
      <c r="I20" s="15">
        <v>472556830</v>
      </c>
    </row>
    <row r="21" spans="1:9" ht="12" customHeight="1" x14ac:dyDescent="0.25">
      <c r="A21" s="3" t="str">
        <f>"FY "&amp;RIGHT(A6,4)+1</f>
        <v>FY 2024</v>
      </c>
    </row>
    <row r="22" spans="1:9" ht="12" customHeight="1" x14ac:dyDescent="0.25">
      <c r="A22" s="2" t="str">
        <f>"Oct "&amp;RIGHT(A6,4)</f>
        <v>Oct 2023</v>
      </c>
      <c r="B22" s="11">
        <v>30893834</v>
      </c>
      <c r="C22" s="11">
        <v>226475</v>
      </c>
      <c r="D22" s="11">
        <v>426076</v>
      </c>
      <c r="E22" s="11">
        <v>31546385</v>
      </c>
      <c r="F22" s="11">
        <v>37763950</v>
      </c>
      <c r="G22" s="11">
        <v>2550316</v>
      </c>
      <c r="H22" s="11">
        <v>11345523</v>
      </c>
      <c r="I22" s="11">
        <v>51659789</v>
      </c>
    </row>
    <row r="23" spans="1:9" ht="12" customHeight="1" x14ac:dyDescent="0.25">
      <c r="A23" s="2" t="str">
        <f>"Nov "&amp;RIGHT(A6,4)</f>
        <v>Nov 2023</v>
      </c>
      <c r="B23" s="11">
        <v>26886092</v>
      </c>
      <c r="C23" s="11">
        <v>209045</v>
      </c>
      <c r="D23" s="11">
        <v>382917</v>
      </c>
      <c r="E23" s="11">
        <v>27478054</v>
      </c>
      <c r="F23" s="11">
        <v>34165778</v>
      </c>
      <c r="G23" s="11">
        <v>2327932</v>
      </c>
      <c r="H23" s="11">
        <v>10246676</v>
      </c>
      <c r="I23" s="11">
        <v>46740386</v>
      </c>
    </row>
    <row r="24" spans="1:9" ht="12" customHeight="1" x14ac:dyDescent="0.25">
      <c r="A24" s="2" t="str">
        <f>"Dec "&amp;RIGHT(A6,4)</f>
        <v>Dec 2023</v>
      </c>
      <c r="B24" s="11">
        <v>21660886</v>
      </c>
      <c r="C24" s="11">
        <v>189754</v>
      </c>
      <c r="D24" s="11">
        <v>346935</v>
      </c>
      <c r="E24" s="11">
        <v>22197575</v>
      </c>
      <c r="F24" s="11">
        <v>29845955</v>
      </c>
      <c r="G24" s="11">
        <v>2068995</v>
      </c>
      <c r="H24" s="11">
        <v>8941436</v>
      </c>
      <c r="I24" s="11">
        <v>40856386</v>
      </c>
    </row>
    <row r="25" spans="1:9" ht="12" customHeight="1" x14ac:dyDescent="0.25">
      <c r="A25" s="2" t="str">
        <f>"Jan "&amp;RIGHT(A6,4)+1</f>
        <v>Jan 2024</v>
      </c>
      <c r="B25" s="11">
        <v>26748314</v>
      </c>
      <c r="C25" s="11">
        <v>217045</v>
      </c>
      <c r="D25" s="11">
        <v>399081</v>
      </c>
      <c r="E25" s="11">
        <v>27364440</v>
      </c>
      <c r="F25" s="11">
        <v>35214573</v>
      </c>
      <c r="G25" s="11">
        <v>2442822</v>
      </c>
      <c r="H25" s="11">
        <v>10854210</v>
      </c>
      <c r="I25" s="11">
        <v>48511605</v>
      </c>
    </row>
    <row r="26" spans="1:9" ht="12" customHeight="1" x14ac:dyDescent="0.25">
      <c r="A26" s="2" t="str">
        <f>"Feb "&amp;RIGHT(A6,4)+1</f>
        <v>Feb 2024</v>
      </c>
      <c r="B26" s="11">
        <v>30040660</v>
      </c>
      <c r="C26" s="11">
        <v>221576</v>
      </c>
      <c r="D26" s="11">
        <v>410276</v>
      </c>
      <c r="E26" s="11">
        <v>30672512</v>
      </c>
      <c r="F26" s="11">
        <v>37223809</v>
      </c>
      <c r="G26" s="11">
        <v>2559446</v>
      </c>
      <c r="H26" s="11">
        <v>11238804</v>
      </c>
      <c r="I26" s="11">
        <v>51022059</v>
      </c>
    </row>
    <row r="27" spans="1:9" ht="12" customHeight="1" x14ac:dyDescent="0.25">
      <c r="A27" s="2" t="str">
        <f>"Mar "&amp;RIGHT(A6,4)+1</f>
        <v>Mar 2024</v>
      </c>
      <c r="B27" s="11">
        <v>26874839</v>
      </c>
      <c r="C27" s="11">
        <v>215547</v>
      </c>
      <c r="D27" s="11">
        <v>407402</v>
      </c>
      <c r="E27" s="11">
        <v>27497788</v>
      </c>
      <c r="F27" s="11">
        <v>36031986</v>
      </c>
      <c r="G27" s="11">
        <v>2527798</v>
      </c>
      <c r="H27" s="11">
        <v>11147500</v>
      </c>
      <c r="I27" s="11">
        <v>49707284</v>
      </c>
    </row>
    <row r="28" spans="1:9" ht="12" customHeight="1" x14ac:dyDescent="0.25">
      <c r="A28" s="2" t="str">
        <f>"Apr "&amp;RIGHT(A6,4)+1</f>
        <v>Apr 2024</v>
      </c>
      <c r="B28" s="11">
        <v>30164271</v>
      </c>
      <c r="C28" s="11">
        <v>238831</v>
      </c>
      <c r="D28" s="11">
        <v>443874</v>
      </c>
      <c r="E28" s="11">
        <v>30846976</v>
      </c>
      <c r="F28" s="11">
        <v>39459099</v>
      </c>
      <c r="G28" s="11">
        <v>2771190</v>
      </c>
      <c r="H28" s="11">
        <v>12223458</v>
      </c>
      <c r="I28" s="11">
        <v>54453747</v>
      </c>
    </row>
    <row r="29" spans="1:9" ht="12" customHeight="1" x14ac:dyDescent="0.25">
      <c r="A29" s="2" t="str">
        <f>"May "&amp;RIGHT(A6,4)+1</f>
        <v>May 2024</v>
      </c>
      <c r="B29" s="11">
        <v>27377518</v>
      </c>
      <c r="C29" s="11">
        <v>243924</v>
      </c>
      <c r="D29" s="11">
        <v>448231</v>
      </c>
      <c r="E29" s="11">
        <v>28069673</v>
      </c>
      <c r="F29" s="11">
        <v>38739857</v>
      </c>
      <c r="G29" s="11">
        <v>2805396</v>
      </c>
      <c r="H29" s="11">
        <v>12349839</v>
      </c>
      <c r="I29" s="11">
        <v>53895092</v>
      </c>
    </row>
    <row r="30" spans="1:9" ht="12" customHeight="1" x14ac:dyDescent="0.25">
      <c r="A30" s="2" t="str">
        <f>"Jun "&amp;RIGHT(A6,4)+1</f>
        <v>Jun 2024</v>
      </c>
      <c r="B30" s="11">
        <v>10140173</v>
      </c>
      <c r="C30" s="11">
        <v>201911</v>
      </c>
      <c r="D30" s="11">
        <v>381551</v>
      </c>
      <c r="E30" s="11">
        <v>10723635</v>
      </c>
      <c r="F30" s="11">
        <v>27371418</v>
      </c>
      <c r="G30" s="11">
        <v>2280497</v>
      </c>
      <c r="H30" s="11">
        <v>10199339</v>
      </c>
      <c r="I30" s="11">
        <v>39851254</v>
      </c>
    </row>
    <row r="31" spans="1:9" ht="12" customHeight="1" x14ac:dyDescent="0.25">
      <c r="A31" s="2" t="str">
        <f>"Jul "&amp;RIGHT(A6,4)+1</f>
        <v>Jul 2024</v>
      </c>
      <c r="B31" s="11">
        <v>7539854</v>
      </c>
      <c r="C31" s="11">
        <v>218182</v>
      </c>
      <c r="D31" s="11">
        <v>449575</v>
      </c>
      <c r="E31" s="11">
        <v>8207611</v>
      </c>
      <c r="F31" s="11">
        <v>26501732</v>
      </c>
      <c r="G31" s="11">
        <v>2263094</v>
      </c>
      <c r="H31" s="11">
        <v>10224812</v>
      </c>
      <c r="I31" s="11">
        <v>38989638</v>
      </c>
    </row>
    <row r="32" spans="1:9" ht="12" customHeight="1" x14ac:dyDescent="0.25">
      <c r="A32" s="2" t="str">
        <f>"Aug "&amp;RIGHT(A6,4)+1</f>
        <v>Aug 2024</v>
      </c>
      <c r="B32" s="11" t="s">
        <v>411</v>
      </c>
      <c r="C32" s="11" t="s">
        <v>411</v>
      </c>
      <c r="D32" s="11" t="s">
        <v>411</v>
      </c>
      <c r="E32" s="11" t="s">
        <v>411</v>
      </c>
      <c r="F32" s="11" t="s">
        <v>411</v>
      </c>
      <c r="G32" s="11" t="s">
        <v>411</v>
      </c>
      <c r="H32" s="11" t="s">
        <v>411</v>
      </c>
      <c r="I32" s="11" t="s">
        <v>411</v>
      </c>
    </row>
    <row r="33" spans="1:9" ht="12" customHeight="1" x14ac:dyDescent="0.25">
      <c r="A33" s="2" t="str">
        <f>"Sep "&amp;RIGHT(A6,4)+1</f>
        <v>Sep 2024</v>
      </c>
      <c r="B33" s="11" t="s">
        <v>411</v>
      </c>
      <c r="C33" s="11" t="s">
        <v>411</v>
      </c>
      <c r="D33" s="11" t="s">
        <v>411</v>
      </c>
      <c r="E33" s="11" t="s">
        <v>411</v>
      </c>
      <c r="F33" s="11" t="s">
        <v>411</v>
      </c>
      <c r="G33" s="11" t="s">
        <v>411</v>
      </c>
      <c r="H33" s="11" t="s">
        <v>411</v>
      </c>
      <c r="I33" s="11" t="s">
        <v>411</v>
      </c>
    </row>
    <row r="34" spans="1:9" ht="12" customHeight="1" x14ac:dyDescent="0.25">
      <c r="A34" s="12" t="s">
        <v>55</v>
      </c>
      <c r="B34" s="13">
        <v>238326441</v>
      </c>
      <c r="C34" s="13">
        <v>2182290</v>
      </c>
      <c r="D34" s="13">
        <v>4095918</v>
      </c>
      <c r="E34" s="13">
        <v>244604649</v>
      </c>
      <c r="F34" s="13">
        <v>342318157</v>
      </c>
      <c r="G34" s="13">
        <v>24597486</v>
      </c>
      <c r="H34" s="13">
        <v>108771597</v>
      </c>
      <c r="I34" s="13">
        <v>475687240</v>
      </c>
    </row>
    <row r="35" spans="1:9" ht="12" customHeight="1" x14ac:dyDescent="0.25">
      <c r="A35" s="14" t="str">
        <f>"Total "&amp;MID(A20,7,LEN(A20)-13)&amp;" Months"</f>
        <v>Total 10 Months</v>
      </c>
      <c r="B35" s="15">
        <v>238326441</v>
      </c>
      <c r="C35" s="15">
        <v>2182290</v>
      </c>
      <c r="D35" s="15">
        <v>4095918</v>
      </c>
      <c r="E35" s="15">
        <v>244604649</v>
      </c>
      <c r="F35" s="15">
        <v>342318157</v>
      </c>
      <c r="G35" s="15">
        <v>24597486</v>
      </c>
      <c r="H35" s="15">
        <v>108771597</v>
      </c>
      <c r="I35" s="15">
        <v>475687240</v>
      </c>
    </row>
  </sheetData>
  <mergeCells count="6">
    <mergeCell ref="B5:I5"/>
    <mergeCell ref="A1:H1"/>
    <mergeCell ref="A2:H2"/>
    <mergeCell ref="A3:A4"/>
    <mergeCell ref="B3:E3"/>
    <mergeCell ref="F3:I3"/>
  </mergeCells>
  <phoneticPr fontId="0" type="noConversion"/>
  <pageMargins left="0.75" right="0.5" top="0.75" bottom="0.5" header="0.5" footer="0.25"/>
  <pageSetup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C47"/>
  <sheetViews>
    <sheetView showGridLines="0" workbookViewId="0">
      <selection activeCell="B1" sqref="B1"/>
    </sheetView>
  </sheetViews>
  <sheetFormatPr defaultRowHeight="12.5" x14ac:dyDescent="0.25"/>
  <cols>
    <col min="1" max="1" width="18.453125" customWidth="1"/>
    <col min="2" max="2" width="85.7265625" customWidth="1"/>
  </cols>
  <sheetData>
    <row r="1" spans="1:3" ht="12" customHeight="1" x14ac:dyDescent="0.25">
      <c r="A1" s="3"/>
      <c r="B1" s="5" t="s">
        <v>11</v>
      </c>
    </row>
    <row r="2" spans="1:3" ht="12" customHeight="1" x14ac:dyDescent="0.25">
      <c r="A2" s="6" t="s">
        <v>12</v>
      </c>
      <c r="B2" s="7" t="s">
        <v>13</v>
      </c>
    </row>
    <row r="3" spans="1:3" ht="12" customHeight="1" x14ac:dyDescent="0.25">
      <c r="A3" s="3" t="s">
        <v>271</v>
      </c>
      <c r="B3" s="1" t="s">
        <v>14</v>
      </c>
    </row>
    <row r="4" spans="1:3" ht="12" customHeight="1" x14ac:dyDescent="0.25">
      <c r="A4" s="3" t="s">
        <v>326</v>
      </c>
      <c r="B4" s="1" t="s">
        <v>327</v>
      </c>
    </row>
    <row r="5" spans="1:3" ht="12" customHeight="1" x14ac:dyDescent="0.25">
      <c r="A5" s="3" t="s">
        <v>362</v>
      </c>
      <c r="B5" s="1" t="s">
        <v>363</v>
      </c>
    </row>
    <row r="6" spans="1:3" ht="12" customHeight="1" x14ac:dyDescent="0.25">
      <c r="A6" s="3" t="s">
        <v>390</v>
      </c>
      <c r="B6" s="1" t="s">
        <v>391</v>
      </c>
    </row>
    <row r="7" spans="1:3" ht="12" customHeight="1" x14ac:dyDescent="0.25">
      <c r="A7" s="3" t="s">
        <v>379</v>
      </c>
      <c r="B7" s="1" t="s">
        <v>380</v>
      </c>
    </row>
    <row r="8" spans="1:3" ht="12" customHeight="1" x14ac:dyDescent="0.25">
      <c r="A8" s="3" t="s">
        <v>272</v>
      </c>
      <c r="B8" s="1" t="s">
        <v>15</v>
      </c>
    </row>
    <row r="9" spans="1:3" ht="12" customHeight="1" x14ac:dyDescent="0.25">
      <c r="A9" s="3" t="s">
        <v>273</v>
      </c>
      <c r="B9" s="1" t="s">
        <v>16</v>
      </c>
      <c r="C9" t="s">
        <v>309</v>
      </c>
    </row>
    <row r="10" spans="1:3" ht="12" customHeight="1" x14ac:dyDescent="0.25">
      <c r="A10" s="3" t="s">
        <v>274</v>
      </c>
      <c r="B10" s="1" t="s">
        <v>17</v>
      </c>
      <c r="C10" t="s">
        <v>310</v>
      </c>
    </row>
    <row r="11" spans="1:3" ht="12" customHeight="1" x14ac:dyDescent="0.25">
      <c r="A11" s="3" t="s">
        <v>275</v>
      </c>
      <c r="B11" s="1" t="s">
        <v>18</v>
      </c>
      <c r="C11" t="s">
        <v>311</v>
      </c>
    </row>
    <row r="12" spans="1:3" ht="12" customHeight="1" x14ac:dyDescent="0.25">
      <c r="A12" s="3" t="s">
        <v>276</v>
      </c>
      <c r="B12" s="1" t="s">
        <v>347</v>
      </c>
      <c r="C12" t="s">
        <v>312</v>
      </c>
    </row>
    <row r="13" spans="1:3" ht="12" customHeight="1" x14ac:dyDescent="0.25">
      <c r="A13" s="3" t="s">
        <v>277</v>
      </c>
      <c r="B13" s="1" t="s">
        <v>20</v>
      </c>
      <c r="C13" t="s">
        <v>313</v>
      </c>
    </row>
    <row r="14" spans="1:3" ht="12" customHeight="1" x14ac:dyDescent="0.25">
      <c r="A14" s="3" t="s">
        <v>278</v>
      </c>
      <c r="B14" s="1" t="s">
        <v>21</v>
      </c>
      <c r="C14" t="s">
        <v>314</v>
      </c>
    </row>
    <row r="15" spans="1:3" ht="12" customHeight="1" x14ac:dyDescent="0.25">
      <c r="A15" s="3" t="s">
        <v>279</v>
      </c>
      <c r="B15" s="1" t="s">
        <v>22</v>
      </c>
      <c r="C15" t="s">
        <v>315</v>
      </c>
    </row>
    <row r="16" spans="1:3" ht="12" customHeight="1" x14ac:dyDescent="0.25">
      <c r="A16" s="3" t="s">
        <v>280</v>
      </c>
      <c r="B16" s="1" t="s">
        <v>23</v>
      </c>
      <c r="C16" t="s">
        <v>316</v>
      </c>
    </row>
    <row r="17" spans="1:3" ht="12" customHeight="1" x14ac:dyDescent="0.25">
      <c r="A17" s="3" t="s">
        <v>281</v>
      </c>
      <c r="B17" s="1" t="s">
        <v>24</v>
      </c>
      <c r="C17" t="s">
        <v>317</v>
      </c>
    </row>
    <row r="18" spans="1:3" ht="12" customHeight="1" x14ac:dyDescent="0.25">
      <c r="A18" s="3" t="s">
        <v>282</v>
      </c>
      <c r="B18" s="1" t="s">
        <v>25</v>
      </c>
      <c r="C18" t="s">
        <v>318</v>
      </c>
    </row>
    <row r="19" spans="1:3" ht="12" customHeight="1" x14ac:dyDescent="0.25">
      <c r="A19" s="3" t="s">
        <v>283</v>
      </c>
      <c r="B19" s="1" t="s">
        <v>26</v>
      </c>
      <c r="C19" t="s">
        <v>319</v>
      </c>
    </row>
    <row r="20" spans="1:3" ht="12" customHeight="1" x14ac:dyDescent="0.25">
      <c r="A20" s="3" t="s">
        <v>284</v>
      </c>
      <c r="B20" s="1" t="s">
        <v>27</v>
      </c>
    </row>
    <row r="21" spans="1:3" ht="12" customHeight="1" x14ac:dyDescent="0.25">
      <c r="A21" s="3" t="s">
        <v>285</v>
      </c>
      <c r="B21" s="1" t="s">
        <v>28</v>
      </c>
    </row>
    <row r="22" spans="1:3" ht="12" customHeight="1" x14ac:dyDescent="0.25">
      <c r="A22" s="3" t="s">
        <v>286</v>
      </c>
      <c r="B22" s="1" t="s">
        <v>29</v>
      </c>
    </row>
    <row r="23" spans="1:3" ht="12" customHeight="1" x14ac:dyDescent="0.25">
      <c r="A23" s="3" t="s">
        <v>287</v>
      </c>
      <c r="B23" s="1" t="s">
        <v>30</v>
      </c>
    </row>
    <row r="24" spans="1:3" ht="12" customHeight="1" x14ac:dyDescent="0.25">
      <c r="A24" s="3" t="s">
        <v>288</v>
      </c>
      <c r="B24" s="1" t="s">
        <v>31</v>
      </c>
    </row>
    <row r="25" spans="1:3" ht="12" customHeight="1" x14ac:dyDescent="0.25">
      <c r="A25" s="3" t="s">
        <v>289</v>
      </c>
      <c r="B25" s="1" t="s">
        <v>32</v>
      </c>
    </row>
    <row r="26" spans="1:3" ht="12" customHeight="1" x14ac:dyDescent="0.25">
      <c r="A26" s="3" t="s">
        <v>290</v>
      </c>
      <c r="B26" s="1" t="s">
        <v>33</v>
      </c>
    </row>
    <row r="27" spans="1:3" ht="12" customHeight="1" x14ac:dyDescent="0.25">
      <c r="A27" s="3" t="s">
        <v>291</v>
      </c>
      <c r="B27" s="1" t="s">
        <v>34</v>
      </c>
    </row>
    <row r="28" spans="1:3" ht="12" customHeight="1" x14ac:dyDescent="0.25">
      <c r="A28" s="3" t="s">
        <v>292</v>
      </c>
      <c r="B28" s="1" t="s">
        <v>35</v>
      </c>
    </row>
    <row r="29" spans="1:3" ht="18" customHeight="1" x14ac:dyDescent="0.25">
      <c r="A29" s="3" t="s">
        <v>293</v>
      </c>
      <c r="B29" s="1" t="s">
        <v>36</v>
      </c>
    </row>
    <row r="30" spans="1:3" ht="12" customHeight="1" x14ac:dyDescent="0.25">
      <c r="A30" s="3" t="s">
        <v>294</v>
      </c>
      <c r="B30" s="1" t="s">
        <v>37</v>
      </c>
    </row>
    <row r="31" spans="1:3" ht="18" customHeight="1" x14ac:dyDescent="0.25">
      <c r="A31" s="3" t="s">
        <v>295</v>
      </c>
      <c r="B31" s="1" t="s">
        <v>38</v>
      </c>
    </row>
    <row r="32" spans="1:3" ht="12" customHeight="1" x14ac:dyDescent="0.25">
      <c r="A32" s="3" t="s">
        <v>296</v>
      </c>
      <c r="B32" s="1" t="s">
        <v>39</v>
      </c>
    </row>
    <row r="33" spans="1:2" ht="18" customHeight="1" x14ac:dyDescent="0.25">
      <c r="A33" s="3" t="s">
        <v>307</v>
      </c>
      <c r="B33" s="1" t="s">
        <v>40</v>
      </c>
    </row>
    <row r="34" spans="1:2" ht="12" customHeight="1" x14ac:dyDescent="0.25">
      <c r="A34" s="3" t="s">
        <v>306</v>
      </c>
      <c r="B34" s="1" t="s">
        <v>41</v>
      </c>
    </row>
    <row r="35" spans="1:2" ht="18" customHeight="1" x14ac:dyDescent="0.25">
      <c r="A35" s="3" t="s">
        <v>308</v>
      </c>
      <c r="B35" s="1" t="s">
        <v>42</v>
      </c>
    </row>
    <row r="36" spans="1:2" ht="12" customHeight="1" x14ac:dyDescent="0.25">
      <c r="A36" s="3"/>
      <c r="B36" s="1"/>
    </row>
    <row r="37" spans="1:2" ht="18" customHeight="1" x14ac:dyDescent="0.25">
      <c r="A37" s="3" t="s">
        <v>297</v>
      </c>
      <c r="B37" s="1" t="s">
        <v>43</v>
      </c>
    </row>
    <row r="38" spans="1:2" ht="12" customHeight="1" x14ac:dyDescent="0.25">
      <c r="A38" s="3" t="s">
        <v>298</v>
      </c>
      <c r="B38" s="1" t="s">
        <v>43</v>
      </c>
    </row>
    <row r="39" spans="1:2" ht="12" customHeight="1" x14ac:dyDescent="0.25">
      <c r="A39" s="3" t="s">
        <v>299</v>
      </c>
      <c r="B39" s="1" t="s">
        <v>44</v>
      </c>
    </row>
    <row r="40" spans="1:2" ht="18" customHeight="1" x14ac:dyDescent="0.25">
      <c r="A40" s="3" t="s">
        <v>300</v>
      </c>
      <c r="B40" s="1" t="s">
        <v>45</v>
      </c>
    </row>
    <row r="41" spans="1:2" ht="12" customHeight="1" x14ac:dyDescent="0.25">
      <c r="A41" s="3" t="s">
        <v>301</v>
      </c>
      <c r="B41" s="1" t="s">
        <v>46</v>
      </c>
    </row>
    <row r="42" spans="1:2" ht="12" customHeight="1" x14ac:dyDescent="0.25">
      <c r="A42" s="3" t="s">
        <v>302</v>
      </c>
      <c r="B42" s="1" t="s">
        <v>47</v>
      </c>
    </row>
    <row r="43" spans="1:2" ht="18" customHeight="1" x14ac:dyDescent="0.25">
      <c r="A43" s="3" t="s">
        <v>303</v>
      </c>
      <c r="B43" s="1" t="s">
        <v>48</v>
      </c>
    </row>
    <row r="44" spans="1:2" ht="12" customHeight="1" x14ac:dyDescent="0.25">
      <c r="A44" s="3" t="s">
        <v>304</v>
      </c>
      <c r="B44" s="1" t="s">
        <v>49</v>
      </c>
    </row>
    <row r="45" spans="1:2" ht="12" customHeight="1" x14ac:dyDescent="0.25">
      <c r="A45" s="3" t="s">
        <v>305</v>
      </c>
      <c r="B45" s="1" t="s">
        <v>49</v>
      </c>
    </row>
    <row r="46" spans="1:2" ht="12" customHeight="1" x14ac:dyDescent="0.25">
      <c r="A46" s="8"/>
      <c r="B46" s="4"/>
    </row>
    <row r="47" spans="1:2" ht="12" customHeight="1" x14ac:dyDescent="0.25">
      <c r="A47" s="84" t="s">
        <v>346</v>
      </c>
      <c r="B47" s="84"/>
    </row>
  </sheetData>
  <mergeCells count="1">
    <mergeCell ref="A47:B47"/>
  </mergeCells>
  <phoneticPr fontId="0" type="noConversion"/>
  <pageMargins left="0.75" right="0.5" top="0.5" bottom="0.3" header="0.5" footer="0.25"/>
  <pageSetup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pageSetUpPr fitToPage="1"/>
  </sheetPr>
  <dimension ref="A1:E37"/>
  <sheetViews>
    <sheetView showGridLines="0" workbookViewId="0">
      <selection sqref="A1:D1"/>
    </sheetView>
  </sheetViews>
  <sheetFormatPr defaultRowHeight="12.5" x14ac:dyDescent="0.25"/>
  <cols>
    <col min="1" max="1" width="14.26953125" customWidth="1"/>
    <col min="2" max="5" width="18.54296875" customWidth="1"/>
  </cols>
  <sheetData>
    <row r="1" spans="1:5" ht="12" customHeight="1" x14ac:dyDescent="0.25">
      <c r="A1" s="85" t="s">
        <v>420</v>
      </c>
      <c r="B1" s="85"/>
      <c r="C1" s="85"/>
      <c r="D1" s="85"/>
      <c r="E1" s="81">
        <v>45576</v>
      </c>
    </row>
    <row r="2" spans="1:5" ht="12" customHeight="1" x14ac:dyDescent="0.25">
      <c r="A2" s="87" t="s">
        <v>108</v>
      </c>
      <c r="B2" s="87"/>
      <c r="C2" s="87"/>
      <c r="D2" s="87"/>
      <c r="E2" s="1"/>
    </row>
    <row r="3" spans="1:5" ht="24" customHeight="1" x14ac:dyDescent="0.25">
      <c r="A3" s="89" t="s">
        <v>50</v>
      </c>
      <c r="B3" s="93" t="s">
        <v>109</v>
      </c>
      <c r="C3" s="93"/>
      <c r="D3" s="93"/>
      <c r="E3" s="93"/>
    </row>
    <row r="4" spans="1:5" ht="24" customHeight="1" x14ac:dyDescent="0.25">
      <c r="A4" s="90"/>
      <c r="B4" s="10" t="s">
        <v>78</v>
      </c>
      <c r="C4" s="10" t="s">
        <v>79</v>
      </c>
      <c r="D4" s="10" t="s">
        <v>80</v>
      </c>
      <c r="E4" s="9" t="s">
        <v>218</v>
      </c>
    </row>
    <row r="5" spans="1:5" ht="12" customHeight="1" x14ac:dyDescent="0.25">
      <c r="A5" s="1"/>
      <c r="B5" s="84" t="str">
        <f>REPT("-",71)&amp;" Number "&amp;REPT("-",71)</f>
        <v>----------------------------------------------------------------------- Number -----------------------------------------------------------------------</v>
      </c>
      <c r="C5" s="84"/>
      <c r="D5" s="84"/>
      <c r="E5" s="84"/>
    </row>
    <row r="6" spans="1:5" ht="12" customHeight="1" x14ac:dyDescent="0.25">
      <c r="A6" s="3" t="s">
        <v>412</v>
      </c>
    </row>
    <row r="7" spans="1:5" ht="12" customHeight="1" x14ac:dyDescent="0.25">
      <c r="A7" s="2" t="str">
        <f>"Oct "&amp;RIGHT(A6,4)-1</f>
        <v>Oct 2022</v>
      </c>
      <c r="B7" s="11">
        <v>109093570</v>
      </c>
      <c r="C7" s="11">
        <v>6355850</v>
      </c>
      <c r="D7" s="11">
        <v>27320186</v>
      </c>
      <c r="E7" s="11">
        <v>142769606</v>
      </c>
    </row>
    <row r="8" spans="1:5" ht="12" customHeight="1" x14ac:dyDescent="0.25">
      <c r="A8" s="2" t="str">
        <f>"Nov "&amp;RIGHT(A6,4)-1</f>
        <v>Nov 2022</v>
      </c>
      <c r="B8" s="11">
        <v>101046585</v>
      </c>
      <c r="C8" s="11">
        <v>5957086</v>
      </c>
      <c r="D8" s="11">
        <v>25699539</v>
      </c>
      <c r="E8" s="11">
        <v>132703210</v>
      </c>
    </row>
    <row r="9" spans="1:5" ht="12" customHeight="1" x14ac:dyDescent="0.25">
      <c r="A9" s="2" t="str">
        <f>"Dec "&amp;RIGHT(A6,4)-1</f>
        <v>Dec 2022</v>
      </c>
      <c r="B9" s="11">
        <v>91001184</v>
      </c>
      <c r="C9" s="11">
        <v>5710024</v>
      </c>
      <c r="D9" s="11">
        <v>23895321</v>
      </c>
      <c r="E9" s="11">
        <v>120606529</v>
      </c>
    </row>
    <row r="10" spans="1:5" ht="12" customHeight="1" x14ac:dyDescent="0.25">
      <c r="A10" s="2" t="str">
        <f>"Jan "&amp;RIGHT(A6,4)</f>
        <v>Jan 2023</v>
      </c>
      <c r="B10" s="11">
        <v>108518175</v>
      </c>
      <c r="C10" s="11">
        <v>6569483</v>
      </c>
      <c r="D10" s="11">
        <v>28384793</v>
      </c>
      <c r="E10" s="11">
        <v>143472451</v>
      </c>
    </row>
    <row r="11" spans="1:5" ht="12" customHeight="1" x14ac:dyDescent="0.25">
      <c r="A11" s="2" t="str">
        <f>"Feb "&amp;RIGHT(A6,4)</f>
        <v>Feb 2023</v>
      </c>
      <c r="B11" s="11">
        <v>106605700</v>
      </c>
      <c r="C11" s="11">
        <v>6350815</v>
      </c>
      <c r="D11" s="11">
        <v>27337880</v>
      </c>
      <c r="E11" s="11">
        <v>140294395</v>
      </c>
    </row>
    <row r="12" spans="1:5" ht="12" customHeight="1" x14ac:dyDescent="0.25">
      <c r="A12" s="2" t="str">
        <f>"Mar "&amp;RIGHT(A6,4)</f>
        <v>Mar 2023</v>
      </c>
      <c r="B12" s="11">
        <v>124294073</v>
      </c>
      <c r="C12" s="11">
        <v>7636914</v>
      </c>
      <c r="D12" s="11">
        <v>32779421</v>
      </c>
      <c r="E12" s="11">
        <v>164710408</v>
      </c>
    </row>
    <row r="13" spans="1:5" ht="12" customHeight="1" x14ac:dyDescent="0.25">
      <c r="A13" s="2" t="str">
        <f>"Apr "&amp;RIGHT(A6,4)</f>
        <v>Apr 2023</v>
      </c>
      <c r="B13" s="11">
        <v>106793597</v>
      </c>
      <c r="C13" s="11">
        <v>6573869</v>
      </c>
      <c r="D13" s="11">
        <v>28429665</v>
      </c>
      <c r="E13" s="11">
        <v>141797131</v>
      </c>
    </row>
    <row r="14" spans="1:5" ht="12" customHeight="1" x14ac:dyDescent="0.25">
      <c r="A14" s="2" t="str">
        <f>"May "&amp;RIGHT(A6,4)</f>
        <v>May 2023</v>
      </c>
      <c r="B14" s="11">
        <v>120196079</v>
      </c>
      <c r="C14" s="11">
        <v>7637062</v>
      </c>
      <c r="D14" s="11">
        <v>32899062</v>
      </c>
      <c r="E14" s="11">
        <v>160732203</v>
      </c>
    </row>
    <row r="15" spans="1:5" ht="12" customHeight="1" x14ac:dyDescent="0.25">
      <c r="A15" s="2" t="str">
        <f>"Jun "&amp;RIGHT(A6,4)</f>
        <v>Jun 2023</v>
      </c>
      <c r="B15" s="11">
        <v>84175487</v>
      </c>
      <c r="C15" s="11">
        <v>7022652</v>
      </c>
      <c r="D15" s="11">
        <v>30583257</v>
      </c>
      <c r="E15" s="11">
        <v>121781396</v>
      </c>
    </row>
    <row r="16" spans="1:5" ht="12" customHeight="1" x14ac:dyDescent="0.25">
      <c r="A16" s="2" t="str">
        <f>"Jul "&amp;RIGHT(A6,4)</f>
        <v>Jul 2023</v>
      </c>
      <c r="B16" s="11">
        <v>68790812</v>
      </c>
      <c r="C16" s="11">
        <v>6049514</v>
      </c>
      <c r="D16" s="11">
        <v>26666022</v>
      </c>
      <c r="E16" s="11">
        <v>101506348</v>
      </c>
    </row>
    <row r="17" spans="1:5" ht="12" customHeight="1" x14ac:dyDescent="0.25">
      <c r="A17" s="2" t="str">
        <f>"Aug "&amp;RIGHT(A6,4)</f>
        <v>Aug 2023</v>
      </c>
      <c r="B17" s="11">
        <v>94330486</v>
      </c>
      <c r="C17" s="11">
        <v>6734100</v>
      </c>
      <c r="D17" s="11">
        <v>30059082</v>
      </c>
      <c r="E17" s="11">
        <v>131123668</v>
      </c>
    </row>
    <row r="18" spans="1:5" ht="12" customHeight="1" x14ac:dyDescent="0.25">
      <c r="A18" s="2" t="str">
        <f>"Sep "&amp;RIGHT(A6,4)</f>
        <v>Sep 2023</v>
      </c>
      <c r="B18" s="11">
        <v>105085910</v>
      </c>
      <c r="C18" s="11">
        <v>6110161</v>
      </c>
      <c r="D18" s="11">
        <v>26800794</v>
      </c>
      <c r="E18" s="11">
        <v>137996865</v>
      </c>
    </row>
    <row r="19" spans="1:5" ht="12" customHeight="1" x14ac:dyDescent="0.25">
      <c r="A19" s="12" t="s">
        <v>55</v>
      </c>
      <c r="B19" s="13">
        <v>1219931658</v>
      </c>
      <c r="C19" s="13">
        <v>78707530</v>
      </c>
      <c r="D19" s="13">
        <v>340855022</v>
      </c>
      <c r="E19" s="13">
        <v>1639494210</v>
      </c>
    </row>
    <row r="20" spans="1:5" ht="12" customHeight="1" x14ac:dyDescent="0.25">
      <c r="A20" s="14" t="s">
        <v>413</v>
      </c>
      <c r="B20" s="15">
        <v>1020515262</v>
      </c>
      <c r="C20" s="15">
        <v>65863269</v>
      </c>
      <c r="D20" s="15">
        <v>283995146</v>
      </c>
      <c r="E20" s="15">
        <v>1370373677</v>
      </c>
    </row>
    <row r="21" spans="1:5" ht="12" customHeight="1" x14ac:dyDescent="0.25">
      <c r="A21" s="3" t="str">
        <f>"FY "&amp;RIGHT(A6,4)+1</f>
        <v>FY 2024</v>
      </c>
    </row>
    <row r="22" spans="1:5" ht="12" customHeight="1" x14ac:dyDescent="0.25">
      <c r="A22" s="2" t="str">
        <f>"Oct "&amp;RIGHT(A6,4)</f>
        <v>Oct 2023</v>
      </c>
      <c r="B22" s="11">
        <v>117900667</v>
      </c>
      <c r="C22" s="11">
        <v>6714139</v>
      </c>
      <c r="D22" s="11">
        <v>29127355</v>
      </c>
      <c r="E22" s="11">
        <v>153742161</v>
      </c>
    </row>
    <row r="23" spans="1:5" ht="12" customHeight="1" x14ac:dyDescent="0.25">
      <c r="A23" s="2" t="str">
        <f>"Nov "&amp;RIGHT(A6,4)</f>
        <v>Nov 2023</v>
      </c>
      <c r="B23" s="11">
        <v>105837551</v>
      </c>
      <c r="C23" s="11">
        <v>6168809</v>
      </c>
      <c r="D23" s="11">
        <v>26430500</v>
      </c>
      <c r="E23" s="11">
        <v>138436860</v>
      </c>
    </row>
    <row r="24" spans="1:5" ht="12" customHeight="1" x14ac:dyDescent="0.25">
      <c r="A24" s="2" t="str">
        <f>"Dec "&amp;RIGHT(A6,4)</f>
        <v>Dec 2023</v>
      </c>
      <c r="B24" s="11">
        <v>91134600</v>
      </c>
      <c r="C24" s="11">
        <v>5544331</v>
      </c>
      <c r="D24" s="11">
        <v>23304937</v>
      </c>
      <c r="E24" s="11">
        <v>119983868</v>
      </c>
    </row>
    <row r="25" spans="1:5" ht="12" customHeight="1" x14ac:dyDescent="0.25">
      <c r="A25" s="2" t="str">
        <f>"Jan "&amp;RIGHT(A6,4)+1</f>
        <v>Jan 2024</v>
      </c>
      <c r="B25" s="11">
        <v>108548016</v>
      </c>
      <c r="C25" s="11">
        <v>6491606</v>
      </c>
      <c r="D25" s="11">
        <v>28047461</v>
      </c>
      <c r="E25" s="11">
        <v>143087083</v>
      </c>
    </row>
    <row r="26" spans="1:5" ht="12" customHeight="1" x14ac:dyDescent="0.25">
      <c r="A26" s="2" t="str">
        <f>"Feb "&amp;RIGHT(A6,4)+1</f>
        <v>Feb 2024</v>
      </c>
      <c r="B26" s="11">
        <v>116016356</v>
      </c>
      <c r="C26" s="11">
        <v>6767611</v>
      </c>
      <c r="D26" s="11">
        <v>28997283</v>
      </c>
      <c r="E26" s="11">
        <v>151781250</v>
      </c>
    </row>
    <row r="27" spans="1:5" ht="12" customHeight="1" x14ac:dyDescent="0.25">
      <c r="A27" s="2" t="str">
        <f>"Mar "&amp;RIGHT(A6,4)+1</f>
        <v>Mar 2024</v>
      </c>
      <c r="B27" s="11">
        <v>111169137</v>
      </c>
      <c r="C27" s="11">
        <v>6765786</v>
      </c>
      <c r="D27" s="11">
        <v>29049458</v>
      </c>
      <c r="E27" s="11">
        <v>146984381</v>
      </c>
    </row>
    <row r="28" spans="1:5" ht="12" customHeight="1" x14ac:dyDescent="0.25">
      <c r="A28" s="2" t="str">
        <f>"Apr "&amp;RIGHT(A6,4)+1</f>
        <v>Apr 2024</v>
      </c>
      <c r="B28" s="11">
        <v>122064628</v>
      </c>
      <c r="C28" s="11">
        <v>7346507</v>
      </c>
      <c r="D28" s="11">
        <v>31704027</v>
      </c>
      <c r="E28" s="11">
        <v>161115162</v>
      </c>
    </row>
    <row r="29" spans="1:5" ht="12" customHeight="1" x14ac:dyDescent="0.25">
      <c r="A29" s="2" t="str">
        <f>"May "&amp;RIGHT(A6,4)+1</f>
        <v>May 2024</v>
      </c>
      <c r="B29" s="11">
        <v>118955585</v>
      </c>
      <c r="C29" s="11">
        <v>7526771</v>
      </c>
      <c r="D29" s="11">
        <v>32318771</v>
      </c>
      <c r="E29" s="11">
        <v>158801127</v>
      </c>
    </row>
    <row r="30" spans="1:5" ht="12" customHeight="1" x14ac:dyDescent="0.25">
      <c r="A30" s="2" t="str">
        <f>"Jun "&amp;RIGHT(A6,4)+1</f>
        <v>Jun 2024</v>
      </c>
      <c r="B30" s="11">
        <v>80547039</v>
      </c>
      <c r="C30" s="11">
        <v>6442700</v>
      </c>
      <c r="D30" s="11">
        <v>27868032</v>
      </c>
      <c r="E30" s="11">
        <v>114857771</v>
      </c>
    </row>
    <row r="31" spans="1:5" ht="12" customHeight="1" x14ac:dyDescent="0.25">
      <c r="A31" s="2" t="str">
        <f>"Jul "&amp;RIGHT(A6,4)+1</f>
        <v>Jul 2024</v>
      </c>
      <c r="B31" s="11">
        <v>77524399</v>
      </c>
      <c r="C31" s="11">
        <v>6471139</v>
      </c>
      <c r="D31" s="11">
        <v>28299253</v>
      </c>
      <c r="E31" s="11">
        <v>112294791</v>
      </c>
    </row>
    <row r="32" spans="1:5" ht="12" customHeight="1" x14ac:dyDescent="0.25">
      <c r="A32" s="2" t="str">
        <f>"Aug "&amp;RIGHT(A6,4)+1</f>
        <v>Aug 2024</v>
      </c>
      <c r="B32" s="11" t="s">
        <v>411</v>
      </c>
      <c r="C32" s="11" t="s">
        <v>411</v>
      </c>
      <c r="D32" s="11" t="s">
        <v>411</v>
      </c>
      <c r="E32" s="11" t="s">
        <v>411</v>
      </c>
    </row>
    <row r="33" spans="1:5" ht="12" customHeight="1" x14ac:dyDescent="0.25">
      <c r="A33" s="2" t="str">
        <f>"Sep "&amp;RIGHT(A6,4)+1</f>
        <v>Sep 2024</v>
      </c>
      <c r="B33" s="11" t="s">
        <v>411</v>
      </c>
      <c r="C33" s="11" t="s">
        <v>411</v>
      </c>
      <c r="D33" s="11" t="s">
        <v>411</v>
      </c>
      <c r="E33" s="11" t="s">
        <v>411</v>
      </c>
    </row>
    <row r="34" spans="1:5" ht="12" customHeight="1" x14ac:dyDescent="0.25">
      <c r="A34" s="12" t="s">
        <v>55</v>
      </c>
      <c r="B34" s="13">
        <v>1049697978</v>
      </c>
      <c r="C34" s="13">
        <v>66239399</v>
      </c>
      <c r="D34" s="13">
        <v>285147077</v>
      </c>
      <c r="E34" s="13">
        <v>1401084454</v>
      </c>
    </row>
    <row r="35" spans="1:5" ht="12" customHeight="1" x14ac:dyDescent="0.25">
      <c r="A35" s="14" t="str">
        <f>"Total "&amp;MID(A20,7,LEN(A20)-13)&amp;" Months"</f>
        <v>Total 10 Months</v>
      </c>
      <c r="B35" s="15">
        <v>1049697978</v>
      </c>
      <c r="C35" s="15">
        <v>66239399</v>
      </c>
      <c r="D35" s="15">
        <v>285147077</v>
      </c>
      <c r="E35" s="15">
        <v>1401084454</v>
      </c>
    </row>
    <row r="36" spans="1:5" ht="12" customHeight="1" x14ac:dyDescent="0.25">
      <c r="A36" s="84"/>
      <c r="B36" s="84"/>
      <c r="C36" s="84"/>
      <c r="D36" s="84"/>
      <c r="E36" s="84"/>
    </row>
    <row r="37" spans="1:5" ht="70" customHeight="1" x14ac:dyDescent="0.25">
      <c r="A37" s="95" t="s">
        <v>110</v>
      </c>
      <c r="B37" s="95"/>
      <c r="C37" s="95"/>
      <c r="D37" s="95"/>
      <c r="E37" s="95"/>
    </row>
  </sheetData>
  <mergeCells count="7">
    <mergeCell ref="B5:E5"/>
    <mergeCell ref="A36:E36"/>
    <mergeCell ref="A37:E37"/>
    <mergeCell ref="A1:D1"/>
    <mergeCell ref="A2:D2"/>
    <mergeCell ref="A3:A4"/>
    <mergeCell ref="B3:E3"/>
  </mergeCells>
  <phoneticPr fontId="0" type="noConversion"/>
  <pageMargins left="0.75" right="0.5" top="0.75" bottom="0.5" header="0.5" footer="0.25"/>
  <pageSetup orientation="landscape"/>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K35"/>
  <sheetViews>
    <sheetView showGridLines="0" workbookViewId="0">
      <selection sqref="A1:J1"/>
    </sheetView>
  </sheetViews>
  <sheetFormatPr defaultRowHeight="12.5" x14ac:dyDescent="0.25"/>
  <cols>
    <col min="1" max="1" width="12.81640625" customWidth="1"/>
    <col min="2" max="11" width="11.453125" customWidth="1"/>
  </cols>
  <sheetData>
    <row r="1" spans="1:11" ht="12" customHeight="1" x14ac:dyDescent="0.25">
      <c r="A1" s="85" t="s">
        <v>420</v>
      </c>
      <c r="B1" s="85"/>
      <c r="C1" s="85"/>
      <c r="D1" s="85"/>
      <c r="E1" s="85"/>
      <c r="F1" s="85"/>
      <c r="G1" s="85"/>
      <c r="H1" s="85"/>
      <c r="I1" s="85"/>
      <c r="J1" s="85"/>
      <c r="K1" s="81">
        <v>45576</v>
      </c>
    </row>
    <row r="2" spans="1:11" ht="12" customHeight="1" x14ac:dyDescent="0.25">
      <c r="A2" s="87" t="s">
        <v>111</v>
      </c>
      <c r="B2" s="87"/>
      <c r="C2" s="87"/>
      <c r="D2" s="87"/>
      <c r="E2" s="87"/>
      <c r="F2" s="87"/>
      <c r="G2" s="87"/>
      <c r="H2" s="87"/>
      <c r="I2" s="87"/>
      <c r="J2" s="87"/>
      <c r="K2" s="1"/>
    </row>
    <row r="3" spans="1:11" ht="24" customHeight="1" x14ac:dyDescent="0.25">
      <c r="A3" s="89" t="s">
        <v>50</v>
      </c>
      <c r="B3" s="91" t="s">
        <v>112</v>
      </c>
      <c r="C3" s="93" t="s">
        <v>102</v>
      </c>
      <c r="D3" s="93"/>
      <c r="E3" s="93"/>
      <c r="F3" s="92"/>
      <c r="G3" s="93" t="s">
        <v>102</v>
      </c>
      <c r="H3" s="93"/>
      <c r="I3" s="92"/>
      <c r="J3" s="93" t="s">
        <v>113</v>
      </c>
      <c r="K3" s="93"/>
    </row>
    <row r="4" spans="1:11" ht="24" customHeight="1" x14ac:dyDescent="0.25">
      <c r="A4" s="90"/>
      <c r="B4" s="92"/>
      <c r="C4" s="10" t="s">
        <v>78</v>
      </c>
      <c r="D4" s="10" t="s">
        <v>79</v>
      </c>
      <c r="E4" s="10" t="s">
        <v>80</v>
      </c>
      <c r="F4" s="10" t="s">
        <v>55</v>
      </c>
      <c r="G4" s="10" t="s">
        <v>78</v>
      </c>
      <c r="H4" s="10" t="s">
        <v>79</v>
      </c>
      <c r="I4" s="10" t="s">
        <v>80</v>
      </c>
      <c r="J4" s="10" t="s">
        <v>114</v>
      </c>
      <c r="K4" s="9" t="s">
        <v>115</v>
      </c>
    </row>
    <row r="5" spans="1:11" ht="12" customHeight="1" x14ac:dyDescent="0.25">
      <c r="A5" s="1"/>
      <c r="B5" s="84" t="str">
        <f>REPT("-",52)&amp;" Number "&amp;REPT("-",52)</f>
        <v>---------------------------------------------------- Number ----------------------------------------------------</v>
      </c>
      <c r="C5" s="84"/>
      <c r="D5" s="84"/>
      <c r="E5" s="84"/>
      <c r="F5" s="84"/>
      <c r="G5" s="84" t="str">
        <f>REPT("-",53)&amp;" Percent "&amp;REPT("-",54)</f>
        <v>----------------------------------------------------- Percent ------------------------------------------------------</v>
      </c>
      <c r="H5" s="84"/>
      <c r="I5" s="84"/>
      <c r="J5" s="84"/>
      <c r="K5" s="84"/>
    </row>
    <row r="6" spans="1:11" ht="12" customHeight="1" x14ac:dyDescent="0.25">
      <c r="A6" s="3" t="s">
        <v>412</v>
      </c>
    </row>
    <row r="7" spans="1:11" ht="12" customHeight="1" x14ac:dyDescent="0.25">
      <c r="A7" s="2" t="str">
        <f>"Oct "&amp;RIGHT(A6,4)-1</f>
        <v>Oct 2022</v>
      </c>
      <c r="B7" s="11">
        <v>27156392</v>
      </c>
      <c r="C7" s="11">
        <v>81937178</v>
      </c>
      <c r="D7" s="11">
        <v>6355850</v>
      </c>
      <c r="E7" s="11">
        <v>27320186</v>
      </c>
      <c r="F7" s="11">
        <v>115613214</v>
      </c>
      <c r="G7" s="19">
        <v>0.7087</v>
      </c>
      <c r="H7" s="19">
        <v>5.5E-2</v>
      </c>
      <c r="I7" s="19">
        <v>0.23630000000000001</v>
      </c>
      <c r="J7" s="19">
        <v>0.19020000000000001</v>
      </c>
      <c r="K7" s="19">
        <v>0.57389999999999997</v>
      </c>
    </row>
    <row r="8" spans="1:11" ht="12" customHeight="1" x14ac:dyDescent="0.25">
      <c r="A8" s="2" t="str">
        <f>"Nov "&amp;RIGHT(A6,4)-1</f>
        <v>Nov 2022</v>
      </c>
      <c r="B8" s="11">
        <v>26021342</v>
      </c>
      <c r="C8" s="11">
        <v>75025243</v>
      </c>
      <c r="D8" s="11">
        <v>5957086</v>
      </c>
      <c r="E8" s="11">
        <v>25699539</v>
      </c>
      <c r="F8" s="11">
        <v>106681868</v>
      </c>
      <c r="G8" s="19">
        <v>0.70330000000000004</v>
      </c>
      <c r="H8" s="19">
        <v>5.5800000000000002E-2</v>
      </c>
      <c r="I8" s="19">
        <v>0.2409</v>
      </c>
      <c r="J8" s="19">
        <v>0.1961</v>
      </c>
      <c r="K8" s="19">
        <v>0.56540000000000001</v>
      </c>
    </row>
    <row r="9" spans="1:11" ht="12" customHeight="1" x14ac:dyDescent="0.25">
      <c r="A9" s="2" t="str">
        <f>"Dec "&amp;RIGHT(A6,4)-1</f>
        <v>Dec 2022</v>
      </c>
      <c r="B9" s="11">
        <v>25524590</v>
      </c>
      <c r="C9" s="11">
        <v>65476594</v>
      </c>
      <c r="D9" s="11">
        <v>5710024</v>
      </c>
      <c r="E9" s="11">
        <v>23895321</v>
      </c>
      <c r="F9" s="11">
        <v>95081939</v>
      </c>
      <c r="G9" s="19">
        <v>0.68859999999999999</v>
      </c>
      <c r="H9" s="19">
        <v>6.0100000000000001E-2</v>
      </c>
      <c r="I9" s="19">
        <v>0.25130000000000002</v>
      </c>
      <c r="J9" s="19">
        <v>0.21160000000000001</v>
      </c>
      <c r="K9" s="19">
        <v>0.54290000000000005</v>
      </c>
    </row>
    <row r="10" spans="1:11" ht="12" customHeight="1" x14ac:dyDescent="0.25">
      <c r="A10" s="2" t="str">
        <f>"Jan "&amp;RIGHT(A6,4)</f>
        <v>Jan 2023</v>
      </c>
      <c r="B10" s="11">
        <v>27736014</v>
      </c>
      <c r="C10" s="11">
        <v>80782161</v>
      </c>
      <c r="D10" s="11">
        <v>6569483</v>
      </c>
      <c r="E10" s="11">
        <v>28384793</v>
      </c>
      <c r="F10" s="11">
        <v>115736437</v>
      </c>
      <c r="G10" s="19">
        <v>0.69799999999999995</v>
      </c>
      <c r="H10" s="19">
        <v>5.6800000000000003E-2</v>
      </c>
      <c r="I10" s="19">
        <v>0.24529999999999999</v>
      </c>
      <c r="J10" s="19">
        <v>0.1933</v>
      </c>
      <c r="K10" s="19">
        <v>0.56299999999999994</v>
      </c>
    </row>
    <row r="11" spans="1:11" ht="12" customHeight="1" x14ac:dyDescent="0.25">
      <c r="A11" s="2" t="str">
        <f>"Feb "&amp;RIGHT(A6,4)</f>
        <v>Feb 2023</v>
      </c>
      <c r="B11" s="11">
        <v>26215611</v>
      </c>
      <c r="C11" s="11">
        <v>80390089</v>
      </c>
      <c r="D11" s="11">
        <v>6350815</v>
      </c>
      <c r="E11" s="11">
        <v>27337880</v>
      </c>
      <c r="F11" s="11">
        <v>114078784</v>
      </c>
      <c r="G11" s="19">
        <v>0.70469999999999999</v>
      </c>
      <c r="H11" s="19">
        <v>5.57E-2</v>
      </c>
      <c r="I11" s="19">
        <v>0.23960000000000001</v>
      </c>
      <c r="J11" s="19">
        <v>0.18690000000000001</v>
      </c>
      <c r="K11" s="19">
        <v>0.57299999999999995</v>
      </c>
    </row>
    <row r="12" spans="1:11" ht="12" customHeight="1" x14ac:dyDescent="0.25">
      <c r="A12" s="2" t="str">
        <f>"Mar "&amp;RIGHT(A6,4)</f>
        <v>Mar 2023</v>
      </c>
      <c r="B12" s="11">
        <v>31049329</v>
      </c>
      <c r="C12" s="11">
        <v>93244744</v>
      </c>
      <c r="D12" s="11">
        <v>7636914</v>
      </c>
      <c r="E12" s="11">
        <v>32779421</v>
      </c>
      <c r="F12" s="11">
        <v>133661079</v>
      </c>
      <c r="G12" s="19">
        <v>0.6976</v>
      </c>
      <c r="H12" s="19">
        <v>5.7099999999999998E-2</v>
      </c>
      <c r="I12" s="19">
        <v>0.2452</v>
      </c>
      <c r="J12" s="19">
        <v>0.1885</v>
      </c>
      <c r="K12" s="19">
        <v>0.56610000000000005</v>
      </c>
    </row>
    <row r="13" spans="1:11" ht="12" customHeight="1" x14ac:dyDescent="0.25">
      <c r="A13" s="2" t="str">
        <f>"Apr "&amp;RIGHT(A6,4)</f>
        <v>Apr 2023</v>
      </c>
      <c r="B13" s="11">
        <v>27119293</v>
      </c>
      <c r="C13" s="11">
        <v>79674304</v>
      </c>
      <c r="D13" s="11">
        <v>6573869</v>
      </c>
      <c r="E13" s="11">
        <v>28429665</v>
      </c>
      <c r="F13" s="11">
        <v>114677838</v>
      </c>
      <c r="G13" s="19">
        <v>0.69479999999999997</v>
      </c>
      <c r="H13" s="19">
        <v>5.7299999999999997E-2</v>
      </c>
      <c r="I13" s="19">
        <v>0.24790000000000001</v>
      </c>
      <c r="J13" s="19">
        <v>0.1913</v>
      </c>
      <c r="K13" s="19">
        <v>0.56189999999999996</v>
      </c>
    </row>
    <row r="14" spans="1:11" ht="12" customHeight="1" x14ac:dyDescent="0.25">
      <c r="A14" s="2" t="str">
        <f>"May "&amp;RIGHT(A6,4)</f>
        <v>May 2023</v>
      </c>
      <c r="B14" s="11">
        <v>30909287</v>
      </c>
      <c r="C14" s="11">
        <v>89286792</v>
      </c>
      <c r="D14" s="11">
        <v>7637062</v>
      </c>
      <c r="E14" s="11">
        <v>32899062</v>
      </c>
      <c r="F14" s="11">
        <v>129822916</v>
      </c>
      <c r="G14" s="19">
        <v>0.68779999999999997</v>
      </c>
      <c r="H14" s="19">
        <v>5.8799999999999998E-2</v>
      </c>
      <c r="I14" s="19">
        <v>0.25340000000000001</v>
      </c>
      <c r="J14" s="19">
        <v>0.1923</v>
      </c>
      <c r="K14" s="19">
        <v>0.55549999999999999</v>
      </c>
    </row>
    <row r="15" spans="1:11" ht="12" customHeight="1" x14ac:dyDescent="0.25">
      <c r="A15" s="2" t="str">
        <f>"Jun "&amp;RIGHT(A6,4)</f>
        <v>Jun 2023</v>
      </c>
      <c r="B15" s="11">
        <v>30383731</v>
      </c>
      <c r="C15" s="11">
        <v>53791756</v>
      </c>
      <c r="D15" s="11">
        <v>7022652</v>
      </c>
      <c r="E15" s="11">
        <v>30583257</v>
      </c>
      <c r="F15" s="11">
        <v>91397665</v>
      </c>
      <c r="G15" s="19">
        <v>0.58850000000000002</v>
      </c>
      <c r="H15" s="19">
        <v>7.6799999999999993E-2</v>
      </c>
      <c r="I15" s="19">
        <v>0.33460000000000001</v>
      </c>
      <c r="J15" s="19">
        <v>0.2495</v>
      </c>
      <c r="K15" s="19">
        <v>0.44169999999999998</v>
      </c>
    </row>
    <row r="16" spans="1:11" ht="12" customHeight="1" x14ac:dyDescent="0.25">
      <c r="A16" s="2" t="str">
        <f>"Jul "&amp;RIGHT(A6,4)</f>
        <v>Jul 2023</v>
      </c>
      <c r="B16" s="11">
        <v>27206241</v>
      </c>
      <c r="C16" s="11">
        <v>41584571</v>
      </c>
      <c r="D16" s="11">
        <v>6049514</v>
      </c>
      <c r="E16" s="11">
        <v>26666022</v>
      </c>
      <c r="F16" s="11">
        <v>74300107</v>
      </c>
      <c r="G16" s="19">
        <v>0.55969999999999998</v>
      </c>
      <c r="H16" s="19">
        <v>8.14E-2</v>
      </c>
      <c r="I16" s="19">
        <v>0.3589</v>
      </c>
      <c r="J16" s="19">
        <v>0.26800000000000002</v>
      </c>
      <c r="K16" s="19">
        <v>0.40970000000000001</v>
      </c>
    </row>
    <row r="17" spans="1:11" ht="12" customHeight="1" x14ac:dyDescent="0.25">
      <c r="A17" s="2" t="str">
        <f>"Aug "&amp;RIGHT(A6,4)</f>
        <v>Aug 2023</v>
      </c>
      <c r="B17" s="11">
        <v>30910586</v>
      </c>
      <c r="C17" s="11">
        <v>63419900</v>
      </c>
      <c r="D17" s="11">
        <v>6734100</v>
      </c>
      <c r="E17" s="11">
        <v>30059082</v>
      </c>
      <c r="F17" s="11">
        <v>100213082</v>
      </c>
      <c r="G17" s="19">
        <v>0.63290000000000002</v>
      </c>
      <c r="H17" s="19">
        <v>6.7199999999999996E-2</v>
      </c>
      <c r="I17" s="19">
        <v>0.3</v>
      </c>
      <c r="J17" s="19">
        <v>0.23569999999999999</v>
      </c>
      <c r="K17" s="19">
        <v>0.48370000000000002</v>
      </c>
    </row>
    <row r="18" spans="1:11" ht="12" customHeight="1" x14ac:dyDescent="0.25">
      <c r="A18" s="2" t="str">
        <f>"Sep "&amp;RIGHT(A6,4)</f>
        <v>Sep 2023</v>
      </c>
      <c r="B18" s="11">
        <v>25816294</v>
      </c>
      <c r="C18" s="11">
        <v>79269616</v>
      </c>
      <c r="D18" s="11">
        <v>6110161</v>
      </c>
      <c r="E18" s="11">
        <v>26800794</v>
      </c>
      <c r="F18" s="11">
        <v>112180571</v>
      </c>
      <c r="G18" s="19">
        <v>0.70660000000000001</v>
      </c>
      <c r="H18" s="19">
        <v>5.45E-2</v>
      </c>
      <c r="I18" s="19">
        <v>0.2389</v>
      </c>
      <c r="J18" s="19">
        <v>0.18709999999999999</v>
      </c>
      <c r="K18" s="19">
        <v>0.57440000000000002</v>
      </c>
    </row>
    <row r="19" spans="1:11" ht="12" customHeight="1" x14ac:dyDescent="0.25">
      <c r="A19" s="12" t="s">
        <v>55</v>
      </c>
      <c r="B19" s="13">
        <v>336048710</v>
      </c>
      <c r="C19" s="13">
        <v>883882948</v>
      </c>
      <c r="D19" s="13">
        <v>78707530</v>
      </c>
      <c r="E19" s="13">
        <v>340855022</v>
      </c>
      <c r="F19" s="13">
        <v>1303445500</v>
      </c>
      <c r="G19" s="22">
        <v>0.67810000000000004</v>
      </c>
      <c r="H19" s="22">
        <v>6.0400000000000002E-2</v>
      </c>
      <c r="I19" s="22">
        <v>0.26150000000000001</v>
      </c>
      <c r="J19" s="22">
        <v>0.20499999999999999</v>
      </c>
      <c r="K19" s="22">
        <v>0.53910000000000002</v>
      </c>
    </row>
    <row r="20" spans="1:11" ht="12" customHeight="1" x14ac:dyDescent="0.25">
      <c r="A20" s="14" t="s">
        <v>413</v>
      </c>
      <c r="B20" s="15">
        <v>279321830</v>
      </c>
      <c r="C20" s="15">
        <v>741193432</v>
      </c>
      <c r="D20" s="15">
        <v>65863269</v>
      </c>
      <c r="E20" s="15">
        <v>283995146</v>
      </c>
      <c r="F20" s="15">
        <v>1091051847</v>
      </c>
      <c r="G20" s="23">
        <v>0.67930000000000001</v>
      </c>
      <c r="H20" s="23">
        <v>6.0400000000000002E-2</v>
      </c>
      <c r="I20" s="23">
        <v>0.26029999999999998</v>
      </c>
      <c r="J20" s="23">
        <v>0.20380000000000001</v>
      </c>
      <c r="K20" s="23">
        <v>0.54090000000000005</v>
      </c>
    </row>
    <row r="21" spans="1:11" ht="12" customHeight="1" x14ac:dyDescent="0.25">
      <c r="A21" s="3" t="str">
        <f>"FY "&amp;RIGHT(A6,4)+1</f>
        <v>FY 2024</v>
      </c>
    </row>
    <row r="22" spans="1:11" ht="12" customHeight="1" x14ac:dyDescent="0.25">
      <c r="A22" s="2" t="str">
        <f>"Oct "&amp;RIGHT(A6,4)</f>
        <v>Oct 2023</v>
      </c>
      <c r="B22" s="11">
        <v>28121596</v>
      </c>
      <c r="C22" s="11">
        <v>89779071</v>
      </c>
      <c r="D22" s="11">
        <v>6714139</v>
      </c>
      <c r="E22" s="11">
        <v>29127355</v>
      </c>
      <c r="F22" s="11">
        <v>125620565</v>
      </c>
      <c r="G22" s="19">
        <v>0.7147</v>
      </c>
      <c r="H22" s="19">
        <v>5.3400000000000003E-2</v>
      </c>
      <c r="I22" s="19">
        <v>0.2319</v>
      </c>
      <c r="J22" s="19">
        <v>0.18290000000000001</v>
      </c>
      <c r="K22" s="19">
        <v>0.58399999999999996</v>
      </c>
    </row>
    <row r="23" spans="1:11" ht="12" customHeight="1" x14ac:dyDescent="0.25">
      <c r="A23" s="2" t="str">
        <f>"Nov "&amp;RIGHT(A6,4)</f>
        <v>Nov 2023</v>
      </c>
      <c r="B23" s="11">
        <v>25964972</v>
      </c>
      <c r="C23" s="11">
        <v>79872579</v>
      </c>
      <c r="D23" s="11">
        <v>6168809</v>
      </c>
      <c r="E23" s="11">
        <v>26430500</v>
      </c>
      <c r="F23" s="11">
        <v>112471888</v>
      </c>
      <c r="G23" s="19">
        <v>0.71020000000000005</v>
      </c>
      <c r="H23" s="19">
        <v>5.4800000000000001E-2</v>
      </c>
      <c r="I23" s="19">
        <v>0.23499999999999999</v>
      </c>
      <c r="J23" s="19">
        <v>0.18759999999999999</v>
      </c>
      <c r="K23" s="19">
        <v>0.57699999999999996</v>
      </c>
    </row>
    <row r="24" spans="1:11" ht="12" customHeight="1" x14ac:dyDescent="0.25">
      <c r="A24" s="2" t="str">
        <f>"Dec "&amp;RIGHT(A6,4)</f>
        <v>Dec 2023</v>
      </c>
      <c r="B24" s="11">
        <v>24098220</v>
      </c>
      <c r="C24" s="11">
        <v>67036380</v>
      </c>
      <c r="D24" s="11">
        <v>5544331</v>
      </c>
      <c r="E24" s="11">
        <v>23304937</v>
      </c>
      <c r="F24" s="11">
        <v>95885648</v>
      </c>
      <c r="G24" s="19">
        <v>0.69910000000000005</v>
      </c>
      <c r="H24" s="19">
        <v>5.7799999999999997E-2</v>
      </c>
      <c r="I24" s="19">
        <v>0.24299999999999999</v>
      </c>
      <c r="J24" s="19">
        <v>0.20080000000000001</v>
      </c>
      <c r="K24" s="19">
        <v>0.55869999999999997</v>
      </c>
    </row>
    <row r="25" spans="1:11" ht="12" customHeight="1" x14ac:dyDescent="0.25">
      <c r="A25" s="2" t="str">
        <f>"Jan "&amp;RIGHT(A6,4)+1</f>
        <v>Jan 2024</v>
      </c>
      <c r="B25" s="11">
        <v>27547943</v>
      </c>
      <c r="C25" s="11">
        <v>81000073</v>
      </c>
      <c r="D25" s="11">
        <v>6491606</v>
      </c>
      <c r="E25" s="11">
        <v>28047461</v>
      </c>
      <c r="F25" s="11">
        <v>115539140</v>
      </c>
      <c r="G25" s="19">
        <v>0.70109999999999995</v>
      </c>
      <c r="H25" s="19">
        <v>5.62E-2</v>
      </c>
      <c r="I25" s="19">
        <v>0.24279999999999999</v>
      </c>
      <c r="J25" s="19">
        <v>0.1925</v>
      </c>
      <c r="K25" s="19">
        <v>0.56610000000000005</v>
      </c>
    </row>
    <row r="26" spans="1:11" ht="12" customHeight="1" x14ac:dyDescent="0.25">
      <c r="A26" s="2" t="str">
        <f>"Feb "&amp;RIGHT(A6,4)+1</f>
        <v>Feb 2024</v>
      </c>
      <c r="B26" s="11">
        <v>27143097</v>
      </c>
      <c r="C26" s="11">
        <v>88873259</v>
      </c>
      <c r="D26" s="11">
        <v>6767611</v>
      </c>
      <c r="E26" s="11">
        <v>28997283</v>
      </c>
      <c r="F26" s="11">
        <v>124638153</v>
      </c>
      <c r="G26" s="19">
        <v>0.71309999999999996</v>
      </c>
      <c r="H26" s="19">
        <v>5.4300000000000001E-2</v>
      </c>
      <c r="I26" s="19">
        <v>0.23269999999999999</v>
      </c>
      <c r="J26" s="19">
        <v>0.17879999999999999</v>
      </c>
      <c r="K26" s="19">
        <v>0.58550000000000002</v>
      </c>
    </row>
    <row r="27" spans="1:11" ht="12" customHeight="1" x14ac:dyDescent="0.25">
      <c r="A27" s="2" t="str">
        <f>"Mar "&amp;RIGHT(A6,4)+1</f>
        <v>Mar 2024</v>
      </c>
      <c r="B27" s="11">
        <v>27063963</v>
      </c>
      <c r="C27" s="11">
        <v>84105174</v>
      </c>
      <c r="D27" s="11">
        <v>6765786</v>
      </c>
      <c r="E27" s="11">
        <v>29049458</v>
      </c>
      <c r="F27" s="11">
        <v>119920418</v>
      </c>
      <c r="G27" s="19">
        <v>0.70130000000000003</v>
      </c>
      <c r="H27" s="19">
        <v>5.6399999999999999E-2</v>
      </c>
      <c r="I27" s="19">
        <v>0.2422</v>
      </c>
      <c r="J27" s="19">
        <v>0.18410000000000001</v>
      </c>
      <c r="K27" s="19">
        <v>0.57220000000000004</v>
      </c>
    </row>
    <row r="28" spans="1:11" ht="12" customHeight="1" x14ac:dyDescent="0.25">
      <c r="A28" s="2" t="str">
        <f>"Apr "&amp;RIGHT(A6,4)+1</f>
        <v>Apr 2024</v>
      </c>
      <c r="B28" s="11">
        <v>29021508</v>
      </c>
      <c r="C28" s="11">
        <v>93043120</v>
      </c>
      <c r="D28" s="11">
        <v>7346507</v>
      </c>
      <c r="E28" s="11">
        <v>31704027</v>
      </c>
      <c r="F28" s="11">
        <v>132093654</v>
      </c>
      <c r="G28" s="19">
        <v>0.70440000000000003</v>
      </c>
      <c r="H28" s="19">
        <v>5.5599999999999997E-2</v>
      </c>
      <c r="I28" s="19">
        <v>0.24</v>
      </c>
      <c r="J28" s="19">
        <v>0.18010000000000001</v>
      </c>
      <c r="K28" s="19">
        <v>0.57750000000000001</v>
      </c>
    </row>
    <row r="29" spans="1:11" ht="12" customHeight="1" x14ac:dyDescent="0.25">
      <c r="A29" s="2" t="str">
        <f>"May "&amp;RIGHT(A6,4)+1</f>
        <v>May 2024</v>
      </c>
      <c r="B29" s="11">
        <v>29575420</v>
      </c>
      <c r="C29" s="11">
        <v>89380165</v>
      </c>
      <c r="D29" s="11">
        <v>7526771</v>
      </c>
      <c r="E29" s="11">
        <v>32318771</v>
      </c>
      <c r="F29" s="11">
        <v>129225707</v>
      </c>
      <c r="G29" s="19">
        <v>0.69169999999999998</v>
      </c>
      <c r="H29" s="19">
        <v>5.8200000000000002E-2</v>
      </c>
      <c r="I29" s="19">
        <v>0.25009999999999999</v>
      </c>
      <c r="J29" s="19">
        <v>0.1862</v>
      </c>
      <c r="K29" s="19">
        <v>0.56279999999999997</v>
      </c>
    </row>
    <row r="30" spans="1:11" ht="12" customHeight="1" x14ac:dyDescent="0.25">
      <c r="A30" s="2" t="str">
        <f>"Jun "&amp;RIGHT(A6,4)+1</f>
        <v>Jun 2024</v>
      </c>
      <c r="B30" s="11">
        <v>26643751</v>
      </c>
      <c r="C30" s="11">
        <v>53903288</v>
      </c>
      <c r="D30" s="11">
        <v>6442700</v>
      </c>
      <c r="E30" s="11">
        <v>27868032</v>
      </c>
      <c r="F30" s="11">
        <v>88214020</v>
      </c>
      <c r="G30" s="19">
        <v>0.61109999999999998</v>
      </c>
      <c r="H30" s="19">
        <v>7.2999999999999995E-2</v>
      </c>
      <c r="I30" s="19">
        <v>0.31590000000000001</v>
      </c>
      <c r="J30" s="19">
        <v>0.23200000000000001</v>
      </c>
      <c r="K30" s="19">
        <v>0.46929999999999999</v>
      </c>
    </row>
    <row r="31" spans="1:11" ht="12" customHeight="1" x14ac:dyDescent="0.25">
      <c r="A31" s="2" t="str">
        <f>"Jul "&amp;RIGHT(A6,4)+1</f>
        <v>Jul 2024</v>
      </c>
      <c r="B31" s="11">
        <v>29236177</v>
      </c>
      <c r="C31" s="11">
        <v>48288222</v>
      </c>
      <c r="D31" s="11">
        <v>6471139</v>
      </c>
      <c r="E31" s="11">
        <v>28299253</v>
      </c>
      <c r="F31" s="11">
        <v>83058614</v>
      </c>
      <c r="G31" s="19">
        <v>0.58140000000000003</v>
      </c>
      <c r="H31" s="19">
        <v>7.7899999999999997E-2</v>
      </c>
      <c r="I31" s="19">
        <v>0.3407</v>
      </c>
      <c r="J31" s="19">
        <v>0.26040000000000002</v>
      </c>
      <c r="K31" s="19">
        <v>0.43</v>
      </c>
    </row>
    <row r="32" spans="1:11" ht="12" customHeight="1" x14ac:dyDescent="0.25">
      <c r="A32" s="2" t="str">
        <f>"Aug "&amp;RIGHT(A6,4)+1</f>
        <v>Aug 2024</v>
      </c>
      <c r="B32" s="11" t="s">
        <v>411</v>
      </c>
      <c r="C32" s="11" t="s">
        <v>411</v>
      </c>
      <c r="D32" s="11" t="s">
        <v>411</v>
      </c>
      <c r="E32" s="11" t="s">
        <v>411</v>
      </c>
      <c r="F32" s="11" t="s">
        <v>411</v>
      </c>
      <c r="G32" s="19" t="s">
        <v>411</v>
      </c>
      <c r="H32" s="19" t="s">
        <v>411</v>
      </c>
      <c r="I32" s="19" t="s">
        <v>411</v>
      </c>
      <c r="J32" s="19" t="s">
        <v>411</v>
      </c>
      <c r="K32" s="19" t="s">
        <v>411</v>
      </c>
    </row>
    <row r="33" spans="1:11" ht="12" customHeight="1" x14ac:dyDescent="0.25">
      <c r="A33" s="2" t="str">
        <f>"Sep "&amp;RIGHT(A6,4)+1</f>
        <v>Sep 2024</v>
      </c>
      <c r="B33" s="11" t="s">
        <v>411</v>
      </c>
      <c r="C33" s="11" t="s">
        <v>411</v>
      </c>
      <c r="D33" s="11" t="s">
        <v>411</v>
      </c>
      <c r="E33" s="11" t="s">
        <v>411</v>
      </c>
      <c r="F33" s="11" t="s">
        <v>411</v>
      </c>
      <c r="G33" s="19" t="s">
        <v>411</v>
      </c>
      <c r="H33" s="19" t="s">
        <v>411</v>
      </c>
      <c r="I33" s="19" t="s">
        <v>411</v>
      </c>
      <c r="J33" s="19" t="s">
        <v>411</v>
      </c>
      <c r="K33" s="19" t="s">
        <v>411</v>
      </c>
    </row>
    <row r="34" spans="1:11" ht="12" customHeight="1" x14ac:dyDescent="0.25">
      <c r="A34" s="12" t="s">
        <v>55</v>
      </c>
      <c r="B34" s="13">
        <v>274416647</v>
      </c>
      <c r="C34" s="13">
        <v>775281331</v>
      </c>
      <c r="D34" s="13">
        <v>66239399</v>
      </c>
      <c r="E34" s="13">
        <v>285147077</v>
      </c>
      <c r="F34" s="13">
        <v>1126667807</v>
      </c>
      <c r="G34" s="22">
        <v>0.68810000000000004</v>
      </c>
      <c r="H34" s="22">
        <v>5.8799999999999998E-2</v>
      </c>
      <c r="I34" s="22">
        <v>0.25309999999999999</v>
      </c>
      <c r="J34" s="22">
        <v>0.19589999999999999</v>
      </c>
      <c r="K34" s="22">
        <v>0.55330000000000001</v>
      </c>
    </row>
    <row r="35" spans="1:11" ht="12" customHeight="1" x14ac:dyDescent="0.25">
      <c r="A35" s="14" t="str">
        <f>"Total "&amp;MID(A20,7,LEN(A20)-13)&amp;" Months"</f>
        <v>Total 10 Months</v>
      </c>
      <c r="B35" s="15">
        <v>274416647</v>
      </c>
      <c r="C35" s="15">
        <v>775281331</v>
      </c>
      <c r="D35" s="15">
        <v>66239399</v>
      </c>
      <c r="E35" s="15">
        <v>285147077</v>
      </c>
      <c r="F35" s="15">
        <v>1126667807</v>
      </c>
      <c r="G35" s="23">
        <v>0.68810000000000004</v>
      </c>
      <c r="H35" s="23">
        <v>5.8799999999999998E-2</v>
      </c>
      <c r="I35" s="23">
        <v>0.25309999999999999</v>
      </c>
      <c r="J35" s="23">
        <v>0.19589999999999999</v>
      </c>
      <c r="K35" s="23">
        <v>0.55330000000000001</v>
      </c>
    </row>
  </sheetData>
  <mergeCells count="9">
    <mergeCell ref="B5:F5"/>
    <mergeCell ref="G5:K5"/>
    <mergeCell ref="A1:J1"/>
    <mergeCell ref="A2:J2"/>
    <mergeCell ref="A3:A4"/>
    <mergeCell ref="B3:B4"/>
    <mergeCell ref="C3:F3"/>
    <mergeCell ref="G3:I3"/>
    <mergeCell ref="J3:K3"/>
  </mergeCells>
  <phoneticPr fontId="0" type="noConversion"/>
  <pageMargins left="0.75" right="0.5" top="0.75" bottom="0.5" header="0.5" footer="0.25"/>
  <pageSetup orientation="landscape"/>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pageSetUpPr fitToPage="1"/>
  </sheetPr>
  <dimension ref="A1:H38"/>
  <sheetViews>
    <sheetView showGridLines="0" workbookViewId="0">
      <selection sqref="A1:G1"/>
    </sheetView>
  </sheetViews>
  <sheetFormatPr defaultRowHeight="12.5" x14ac:dyDescent="0.25"/>
  <cols>
    <col min="1" max="1" width="12.81640625" customWidth="1"/>
    <col min="2" max="8" width="11.453125" customWidth="1"/>
  </cols>
  <sheetData>
    <row r="1" spans="1:8" ht="12" customHeight="1" x14ac:dyDescent="0.25">
      <c r="A1" s="85" t="s">
        <v>420</v>
      </c>
      <c r="B1" s="85"/>
      <c r="C1" s="85"/>
      <c r="D1" s="85"/>
      <c r="E1" s="85"/>
      <c r="F1" s="85"/>
      <c r="G1" s="85"/>
      <c r="H1" s="81">
        <v>45576</v>
      </c>
    </row>
    <row r="2" spans="1:8" ht="12" customHeight="1" x14ac:dyDescent="0.25">
      <c r="A2" s="87" t="s">
        <v>116</v>
      </c>
      <c r="B2" s="87"/>
      <c r="C2" s="87"/>
      <c r="D2" s="87"/>
      <c r="E2" s="87"/>
      <c r="F2" s="87"/>
      <c r="G2" s="87"/>
      <c r="H2" s="1"/>
    </row>
    <row r="3" spans="1:8" ht="24" customHeight="1" x14ac:dyDescent="0.25">
      <c r="A3" s="89" t="s">
        <v>50</v>
      </c>
      <c r="B3" s="93" t="s">
        <v>219</v>
      </c>
      <c r="C3" s="92"/>
      <c r="D3" s="91" t="s">
        <v>220</v>
      </c>
      <c r="E3" s="91" t="s">
        <v>324</v>
      </c>
      <c r="F3" s="91" t="s">
        <v>221</v>
      </c>
      <c r="G3" s="91" t="s">
        <v>222</v>
      </c>
      <c r="H3" s="96" t="s">
        <v>58</v>
      </c>
    </row>
    <row r="4" spans="1:8" ht="24" customHeight="1" x14ac:dyDescent="0.25">
      <c r="A4" s="90"/>
      <c r="B4" s="10" t="s">
        <v>114</v>
      </c>
      <c r="C4" s="10" t="s">
        <v>115</v>
      </c>
      <c r="D4" s="92"/>
      <c r="E4" s="92"/>
      <c r="F4" s="92"/>
      <c r="G4" s="92"/>
      <c r="H4" s="93"/>
    </row>
    <row r="5" spans="1:8" ht="12" customHeight="1" x14ac:dyDescent="0.25">
      <c r="A5" s="1"/>
      <c r="B5" s="84" t="str">
        <f>REPT("-",78)&amp;" Dollars "&amp;REPT("-",78)</f>
        <v>------------------------------------------------------------------------------ Dollars ------------------------------------------------------------------------------</v>
      </c>
      <c r="C5" s="84"/>
      <c r="D5" s="84"/>
      <c r="E5" s="84"/>
      <c r="F5" s="84"/>
      <c r="G5" s="84"/>
      <c r="H5" s="84"/>
    </row>
    <row r="6" spans="1:8" ht="12" customHeight="1" x14ac:dyDescent="0.25">
      <c r="A6" s="3" t="s">
        <v>412</v>
      </c>
    </row>
    <row r="7" spans="1:8" ht="12" customHeight="1" x14ac:dyDescent="0.25">
      <c r="A7" s="2" t="str">
        <f>"Oct "&amp;RIGHT(A6,4)-1</f>
        <v>Oct 2022</v>
      </c>
      <c r="B7" s="11">
        <v>53246014.93</v>
      </c>
      <c r="C7" s="11">
        <v>252447761.46000001</v>
      </c>
      <c r="D7" s="11">
        <v>305693776.38999999</v>
      </c>
      <c r="E7" s="11">
        <v>85364.05</v>
      </c>
      <c r="F7" s="11" t="s">
        <v>411</v>
      </c>
      <c r="G7" s="11" t="s">
        <v>411</v>
      </c>
      <c r="H7" s="11">
        <v>305779140.44</v>
      </c>
    </row>
    <row r="8" spans="1:8" ht="12" customHeight="1" x14ac:dyDescent="0.25">
      <c r="A8" s="2" t="str">
        <f>"Nov "&amp;RIGHT(A6,4)-1</f>
        <v>Nov 2022</v>
      </c>
      <c r="B8" s="11">
        <v>51141865.350000001</v>
      </c>
      <c r="C8" s="11">
        <v>230882624.40000001</v>
      </c>
      <c r="D8" s="11">
        <v>282024489.75</v>
      </c>
      <c r="E8" s="11">
        <v>121486.2</v>
      </c>
      <c r="F8" s="11" t="s">
        <v>411</v>
      </c>
      <c r="G8" s="11" t="s">
        <v>411</v>
      </c>
      <c r="H8" s="11">
        <v>282145975.94999999</v>
      </c>
    </row>
    <row r="9" spans="1:8" ht="12" customHeight="1" x14ac:dyDescent="0.25">
      <c r="A9" s="2" t="str">
        <f>"Dec "&amp;RIGHT(A6,4)-1</f>
        <v>Dec 2022</v>
      </c>
      <c r="B9" s="11">
        <v>50621843.840000004</v>
      </c>
      <c r="C9" s="11">
        <v>201371186.12</v>
      </c>
      <c r="D9" s="11">
        <v>251993029.96000001</v>
      </c>
      <c r="E9" s="11">
        <v>29082016.199999999</v>
      </c>
      <c r="F9" s="11">
        <v>20752753</v>
      </c>
      <c r="G9" s="11">
        <v>11619339</v>
      </c>
      <c r="H9" s="11">
        <v>313447138.16000003</v>
      </c>
    </row>
    <row r="10" spans="1:8" ht="12" customHeight="1" x14ac:dyDescent="0.25">
      <c r="A10" s="2" t="str">
        <f>"Jan "&amp;RIGHT(A6,4)</f>
        <v>Jan 2023</v>
      </c>
      <c r="B10" s="11">
        <v>54466529.439999998</v>
      </c>
      <c r="C10" s="11">
        <v>248188411.49000001</v>
      </c>
      <c r="D10" s="11">
        <v>302654940.93000001</v>
      </c>
      <c r="E10" s="11">
        <v>94513.93</v>
      </c>
      <c r="F10" s="11" t="s">
        <v>411</v>
      </c>
      <c r="G10" s="11" t="s">
        <v>411</v>
      </c>
      <c r="H10" s="11">
        <v>302749454.86000001</v>
      </c>
    </row>
    <row r="11" spans="1:8" ht="12" customHeight="1" x14ac:dyDescent="0.25">
      <c r="A11" s="2" t="str">
        <f>"Feb "&amp;RIGHT(A6,4)</f>
        <v>Feb 2023</v>
      </c>
      <c r="B11" s="11">
        <v>51532339.789999999</v>
      </c>
      <c r="C11" s="11">
        <v>247676699.44</v>
      </c>
      <c r="D11" s="11">
        <v>299209039.23000002</v>
      </c>
      <c r="E11" s="11">
        <v>52477.34</v>
      </c>
      <c r="F11" s="11" t="s">
        <v>411</v>
      </c>
      <c r="G11" s="11" t="s">
        <v>411</v>
      </c>
      <c r="H11" s="11">
        <v>299261516.56999999</v>
      </c>
    </row>
    <row r="12" spans="1:8" ht="12" customHeight="1" x14ac:dyDescent="0.25">
      <c r="A12" s="2" t="str">
        <f>"Mar "&amp;RIGHT(A6,4)</f>
        <v>Mar 2023</v>
      </c>
      <c r="B12" s="11">
        <v>61061688.799999997</v>
      </c>
      <c r="C12" s="11">
        <v>287066663.25</v>
      </c>
      <c r="D12" s="11">
        <v>348128352.05000001</v>
      </c>
      <c r="E12" s="11">
        <v>47685747.689999998</v>
      </c>
      <c r="F12" s="11">
        <v>22467832</v>
      </c>
      <c r="G12" s="11">
        <v>10992638</v>
      </c>
      <c r="H12" s="11">
        <v>429274569.74000001</v>
      </c>
    </row>
    <row r="13" spans="1:8" ht="12" customHeight="1" x14ac:dyDescent="0.25">
      <c r="A13" s="2" t="str">
        <f>"Apr "&amp;RIGHT(A6,4)</f>
        <v>Apr 2023</v>
      </c>
      <c r="B13" s="11">
        <v>53486593.189999998</v>
      </c>
      <c r="C13" s="11">
        <v>245250864.38</v>
      </c>
      <c r="D13" s="11">
        <v>298737457.56999999</v>
      </c>
      <c r="E13" s="11">
        <v>38431.24</v>
      </c>
      <c r="F13" s="11" t="s">
        <v>411</v>
      </c>
      <c r="G13" s="11" t="s">
        <v>411</v>
      </c>
      <c r="H13" s="11">
        <v>298775888.81</v>
      </c>
    </row>
    <row r="14" spans="1:8" ht="12" customHeight="1" x14ac:dyDescent="0.25">
      <c r="A14" s="2" t="str">
        <f>"May "&amp;RIGHT(A6,4)</f>
        <v>May 2023</v>
      </c>
      <c r="B14" s="11">
        <v>60804011.979999997</v>
      </c>
      <c r="C14" s="11">
        <v>274118517.89999998</v>
      </c>
      <c r="D14" s="11">
        <v>334922529.88</v>
      </c>
      <c r="E14" s="11" t="s">
        <v>411</v>
      </c>
      <c r="F14" s="11" t="s">
        <v>411</v>
      </c>
      <c r="G14" s="11" t="s">
        <v>411</v>
      </c>
      <c r="H14" s="11">
        <v>334922529.88</v>
      </c>
    </row>
    <row r="15" spans="1:8" ht="12" customHeight="1" x14ac:dyDescent="0.25">
      <c r="A15" s="2" t="str">
        <f>"Jun "&amp;RIGHT(A6,4)</f>
        <v>Jun 2023</v>
      </c>
      <c r="B15" s="11">
        <v>61251940.619999997</v>
      </c>
      <c r="C15" s="11">
        <v>166575545.37</v>
      </c>
      <c r="D15" s="11">
        <v>227827485.99000001</v>
      </c>
      <c r="E15" s="11">
        <v>52602214</v>
      </c>
      <c r="F15" s="11">
        <v>22617784</v>
      </c>
      <c r="G15" s="11">
        <v>14123067</v>
      </c>
      <c r="H15" s="11">
        <v>317170550.99000001</v>
      </c>
    </row>
    <row r="16" spans="1:8" ht="12" customHeight="1" x14ac:dyDescent="0.25">
      <c r="A16" s="2" t="str">
        <f>"Jul "&amp;RIGHT(A6,4)</f>
        <v>Jul 2023</v>
      </c>
      <c r="B16" s="11">
        <v>53189332.960000001</v>
      </c>
      <c r="C16" s="11">
        <v>132133446.5</v>
      </c>
      <c r="D16" s="11">
        <v>185322779.46000001</v>
      </c>
      <c r="E16" s="11">
        <v>84608.15</v>
      </c>
      <c r="F16" s="11" t="s">
        <v>411</v>
      </c>
      <c r="G16" s="11" t="s">
        <v>411</v>
      </c>
      <c r="H16" s="11">
        <v>185407387.61000001</v>
      </c>
    </row>
    <row r="17" spans="1:8" ht="12" customHeight="1" x14ac:dyDescent="0.25">
      <c r="A17" s="2" t="str">
        <f>"Aug "&amp;RIGHT(A6,4)</f>
        <v>Aug 2023</v>
      </c>
      <c r="B17" s="11">
        <v>59328470.520000003</v>
      </c>
      <c r="C17" s="11">
        <v>202215953</v>
      </c>
      <c r="D17" s="11">
        <v>261544423.52000001</v>
      </c>
      <c r="E17" s="11">
        <v>247549.38</v>
      </c>
      <c r="F17" s="11" t="s">
        <v>411</v>
      </c>
      <c r="G17" s="11" t="s">
        <v>411</v>
      </c>
      <c r="H17" s="11">
        <v>261791972.90000001</v>
      </c>
    </row>
    <row r="18" spans="1:8" ht="12" customHeight="1" x14ac:dyDescent="0.25">
      <c r="A18" s="2" t="str">
        <f>"Sep "&amp;RIGHT(A6,4)</f>
        <v>Sep 2023</v>
      </c>
      <c r="B18" s="11">
        <v>48301592.990000002</v>
      </c>
      <c r="C18" s="11">
        <v>252295904.61000001</v>
      </c>
      <c r="D18" s="11">
        <v>300597497.60000002</v>
      </c>
      <c r="E18" s="11">
        <v>47339575.170000002</v>
      </c>
      <c r="F18" s="11">
        <v>25525614</v>
      </c>
      <c r="G18" s="11">
        <v>5480046</v>
      </c>
      <c r="H18" s="11">
        <v>378942732.76999998</v>
      </c>
    </row>
    <row r="19" spans="1:8" ht="12" customHeight="1" x14ac:dyDescent="0.25">
      <c r="A19" s="12" t="s">
        <v>55</v>
      </c>
      <c r="B19" s="13">
        <v>658432224.40999997</v>
      </c>
      <c r="C19" s="13">
        <v>2740223577.9200001</v>
      </c>
      <c r="D19" s="13">
        <v>3398655802.3299999</v>
      </c>
      <c r="E19" s="13">
        <v>177433983.34999999</v>
      </c>
      <c r="F19" s="13">
        <v>91363983</v>
      </c>
      <c r="G19" s="13">
        <v>42215090</v>
      </c>
      <c r="H19" s="13">
        <v>3709668858.6799998</v>
      </c>
    </row>
    <row r="20" spans="1:8" ht="12" customHeight="1" x14ac:dyDescent="0.25">
      <c r="A20" s="14" t="s">
        <v>413</v>
      </c>
      <c r="B20" s="15">
        <v>550802160.89999998</v>
      </c>
      <c r="C20" s="15">
        <v>2285711720.3099999</v>
      </c>
      <c r="D20" s="15">
        <v>2836513881.21</v>
      </c>
      <c r="E20" s="15">
        <v>129846858.8</v>
      </c>
      <c r="F20" s="15">
        <v>65838369</v>
      </c>
      <c r="G20" s="15">
        <v>36735044</v>
      </c>
      <c r="H20" s="15">
        <v>3068934153.0100002</v>
      </c>
    </row>
    <row r="21" spans="1:8" ht="12" customHeight="1" x14ac:dyDescent="0.25">
      <c r="A21" s="3" t="str">
        <f>"FY "&amp;RIGHT(A6,4)+1</f>
        <v>FY 2024</v>
      </c>
    </row>
    <row r="22" spans="1:8" ht="12" customHeight="1" x14ac:dyDescent="0.25">
      <c r="A22" s="2" t="str">
        <f>"Oct "&amp;RIGHT(A6,4)</f>
        <v>Oct 2023</v>
      </c>
      <c r="B22" s="11">
        <v>52711163.350000001</v>
      </c>
      <c r="C22" s="11">
        <v>287396175.75</v>
      </c>
      <c r="D22" s="11">
        <v>340107339.10000002</v>
      </c>
      <c r="E22" s="11">
        <v>192700.1</v>
      </c>
      <c r="F22" s="11" t="s">
        <v>411</v>
      </c>
      <c r="G22" s="11" t="s">
        <v>411</v>
      </c>
      <c r="H22" s="11">
        <v>340300039.19999999</v>
      </c>
    </row>
    <row r="23" spans="1:8" ht="12" customHeight="1" x14ac:dyDescent="0.25">
      <c r="A23" s="2" t="str">
        <f>"Nov "&amp;RIGHT(A6,4)</f>
        <v>Nov 2023</v>
      </c>
      <c r="B23" s="11">
        <v>49384919.689999998</v>
      </c>
      <c r="C23" s="11">
        <v>255168407.55000001</v>
      </c>
      <c r="D23" s="11">
        <v>304553327.24000001</v>
      </c>
      <c r="E23" s="11">
        <v>65527.13</v>
      </c>
      <c r="F23" s="11" t="s">
        <v>411</v>
      </c>
      <c r="G23" s="11" t="s">
        <v>411</v>
      </c>
      <c r="H23" s="11">
        <v>304618854.37</v>
      </c>
    </row>
    <row r="24" spans="1:8" ht="12" customHeight="1" x14ac:dyDescent="0.25">
      <c r="A24" s="2" t="str">
        <f>"Dec "&amp;RIGHT(A6,4)</f>
        <v>Dec 2023</v>
      </c>
      <c r="B24" s="11">
        <v>46314314.850000001</v>
      </c>
      <c r="C24" s="11">
        <v>213650406.72</v>
      </c>
      <c r="D24" s="11">
        <v>259964721.56999999</v>
      </c>
      <c r="E24" s="11">
        <v>42792454.219999999</v>
      </c>
      <c r="F24" s="11">
        <v>20324690</v>
      </c>
      <c r="G24" s="11">
        <v>17951812</v>
      </c>
      <c r="H24" s="11">
        <v>341033677.79000002</v>
      </c>
    </row>
    <row r="25" spans="1:8" ht="12" customHeight="1" x14ac:dyDescent="0.25">
      <c r="A25" s="2" t="str">
        <f>"Jan "&amp;RIGHT(A6,4)+1</f>
        <v>Jan 2024</v>
      </c>
      <c r="B25" s="11">
        <v>51956129.299999997</v>
      </c>
      <c r="C25" s="11">
        <v>259132569.21000001</v>
      </c>
      <c r="D25" s="11">
        <v>311088698.50999999</v>
      </c>
      <c r="E25" s="11">
        <v>146450.84</v>
      </c>
      <c r="F25" s="11" t="s">
        <v>411</v>
      </c>
      <c r="G25" s="11" t="s">
        <v>411</v>
      </c>
      <c r="H25" s="11">
        <v>311235149.35000002</v>
      </c>
    </row>
    <row r="26" spans="1:8" ht="12" customHeight="1" x14ac:dyDescent="0.25">
      <c r="A26" s="2" t="str">
        <f>"Feb "&amp;RIGHT(A6,4)+1</f>
        <v>Feb 2024</v>
      </c>
      <c r="B26" s="11">
        <v>51137291.57</v>
      </c>
      <c r="C26" s="11">
        <v>284369321.13</v>
      </c>
      <c r="D26" s="11">
        <v>335506612.69999999</v>
      </c>
      <c r="E26" s="11">
        <v>234992.59</v>
      </c>
      <c r="F26" s="11" t="s">
        <v>411</v>
      </c>
      <c r="G26" s="11" t="s">
        <v>411</v>
      </c>
      <c r="H26" s="11">
        <v>335741605.29000002</v>
      </c>
    </row>
    <row r="27" spans="1:8" ht="12" customHeight="1" x14ac:dyDescent="0.25">
      <c r="A27" s="2" t="str">
        <f>"Mar "&amp;RIGHT(A6,4)+1</f>
        <v>Mar 2024</v>
      </c>
      <c r="B27" s="11">
        <v>51171822.539999999</v>
      </c>
      <c r="C27" s="11">
        <v>268622527.76999998</v>
      </c>
      <c r="D27" s="11">
        <v>319794350.31</v>
      </c>
      <c r="E27" s="11">
        <v>38019240.859999999</v>
      </c>
      <c r="F27" s="11">
        <v>23762381</v>
      </c>
      <c r="G27" s="11">
        <v>10970713</v>
      </c>
      <c r="H27" s="11">
        <v>392546685.17000002</v>
      </c>
    </row>
    <row r="28" spans="1:8" ht="12" customHeight="1" x14ac:dyDescent="0.25">
      <c r="A28" s="2" t="str">
        <f>"Apr "&amp;RIGHT(A6,4)+1</f>
        <v>Apr 2024</v>
      </c>
      <c r="B28" s="11">
        <v>54828332.079999998</v>
      </c>
      <c r="C28" s="11">
        <v>297050501.25999999</v>
      </c>
      <c r="D28" s="11">
        <v>351878833.33999997</v>
      </c>
      <c r="E28" s="11">
        <v>100719.87</v>
      </c>
      <c r="F28" s="11" t="s">
        <v>411</v>
      </c>
      <c r="G28" s="11" t="s">
        <v>411</v>
      </c>
      <c r="H28" s="11">
        <v>351979553.20999998</v>
      </c>
    </row>
    <row r="29" spans="1:8" ht="12" customHeight="1" x14ac:dyDescent="0.25">
      <c r="A29" s="2" t="str">
        <f>"May "&amp;RIGHT(A6,4)+1</f>
        <v>May 2024</v>
      </c>
      <c r="B29" s="11">
        <v>55934538.759999998</v>
      </c>
      <c r="C29" s="11">
        <v>284834439.50999999</v>
      </c>
      <c r="D29" s="11">
        <v>340768978.26999998</v>
      </c>
      <c r="E29" s="11">
        <v>220320</v>
      </c>
      <c r="F29" s="11" t="s">
        <v>411</v>
      </c>
      <c r="G29" s="11" t="s">
        <v>411</v>
      </c>
      <c r="H29" s="11">
        <v>340989298.26999998</v>
      </c>
    </row>
    <row r="30" spans="1:8" ht="12" customHeight="1" x14ac:dyDescent="0.25">
      <c r="A30" s="2" t="str">
        <f>"Jun "&amp;RIGHT(A6,4)+1</f>
        <v>Jun 2024</v>
      </c>
      <c r="B30" s="11">
        <v>51821161.530000001</v>
      </c>
      <c r="C30" s="11">
        <v>170805396.66999999</v>
      </c>
      <c r="D30" s="11">
        <v>222626558.19999999</v>
      </c>
      <c r="E30" s="11">
        <v>52149332.5</v>
      </c>
      <c r="F30" s="11">
        <v>20896346.5</v>
      </c>
      <c r="G30" s="11">
        <v>10280141.5</v>
      </c>
      <c r="H30" s="11">
        <v>305952378.69999999</v>
      </c>
    </row>
    <row r="31" spans="1:8" ht="12" customHeight="1" x14ac:dyDescent="0.25">
      <c r="A31" s="2" t="str">
        <f>"Jul "&amp;RIGHT(A6,4)+1</f>
        <v>Jul 2024</v>
      </c>
      <c r="B31" s="11">
        <v>58070336.210000001</v>
      </c>
      <c r="C31" s="11">
        <v>159916722.75</v>
      </c>
      <c r="D31" s="11">
        <v>217987058.96000001</v>
      </c>
      <c r="E31" s="11">
        <v>64844.81</v>
      </c>
      <c r="F31" s="11" t="s">
        <v>411</v>
      </c>
      <c r="G31" s="11" t="s">
        <v>411</v>
      </c>
      <c r="H31" s="11">
        <v>218051903.77000001</v>
      </c>
    </row>
    <row r="32" spans="1:8" ht="12" customHeight="1" x14ac:dyDescent="0.25">
      <c r="A32" s="2" t="str">
        <f>"Aug "&amp;RIGHT(A6,4)+1</f>
        <v>Aug 2024</v>
      </c>
      <c r="B32" s="11" t="s">
        <v>411</v>
      </c>
      <c r="C32" s="11" t="s">
        <v>411</v>
      </c>
      <c r="D32" s="11" t="s">
        <v>411</v>
      </c>
      <c r="E32" s="11" t="s">
        <v>411</v>
      </c>
      <c r="F32" s="11" t="s">
        <v>411</v>
      </c>
      <c r="G32" s="11" t="s">
        <v>411</v>
      </c>
      <c r="H32" s="11" t="s">
        <v>411</v>
      </c>
    </row>
    <row r="33" spans="1:8" ht="12" customHeight="1" x14ac:dyDescent="0.25">
      <c r="A33" s="2" t="str">
        <f>"Sep "&amp;RIGHT(A6,4)+1</f>
        <v>Sep 2024</v>
      </c>
      <c r="B33" s="11" t="s">
        <v>411</v>
      </c>
      <c r="C33" s="11" t="s">
        <v>411</v>
      </c>
      <c r="D33" s="11" t="s">
        <v>411</v>
      </c>
      <c r="E33" s="11" t="s">
        <v>411</v>
      </c>
      <c r="F33" s="11" t="s">
        <v>411</v>
      </c>
      <c r="G33" s="11" t="s">
        <v>411</v>
      </c>
      <c r="H33" s="11" t="s">
        <v>411</v>
      </c>
    </row>
    <row r="34" spans="1:8" ht="12" customHeight="1" x14ac:dyDescent="0.25">
      <c r="A34" s="12" t="s">
        <v>55</v>
      </c>
      <c r="B34" s="13">
        <v>523330009.88</v>
      </c>
      <c r="C34" s="13">
        <v>2480946468.3200002</v>
      </c>
      <c r="D34" s="13">
        <v>3004276478.1999998</v>
      </c>
      <c r="E34" s="13">
        <v>133986582.92</v>
      </c>
      <c r="F34" s="13">
        <v>64983417.5</v>
      </c>
      <c r="G34" s="13">
        <v>39202666.5</v>
      </c>
      <c r="H34" s="13">
        <v>3242449145.1199999</v>
      </c>
    </row>
    <row r="35" spans="1:8" ht="12" customHeight="1" x14ac:dyDescent="0.25">
      <c r="A35" s="14" t="str">
        <f>"Total "&amp;MID(A20,7,LEN(A20)-13)&amp;" Months"</f>
        <v>Total 10 Months</v>
      </c>
      <c r="B35" s="15">
        <v>523330009.88</v>
      </c>
      <c r="C35" s="15">
        <v>2480946468.3200002</v>
      </c>
      <c r="D35" s="15">
        <v>3004276478.1999998</v>
      </c>
      <c r="E35" s="15">
        <v>133986582.92</v>
      </c>
      <c r="F35" s="15">
        <v>64983417.5</v>
      </c>
      <c r="G35" s="15">
        <v>39202666.5</v>
      </c>
      <c r="H35" s="15">
        <v>3242449145.1199999</v>
      </c>
    </row>
    <row r="36" spans="1:8" ht="12" customHeight="1" x14ac:dyDescent="0.25">
      <c r="A36" s="84"/>
      <c r="B36" s="84"/>
      <c r="C36" s="84"/>
      <c r="D36" s="84"/>
      <c r="E36" s="84"/>
      <c r="F36" s="84"/>
      <c r="G36" s="84"/>
      <c r="H36" s="84"/>
    </row>
    <row r="37" spans="1:8" ht="70" customHeight="1" x14ac:dyDescent="0.25">
      <c r="A37" s="95" t="s">
        <v>364</v>
      </c>
      <c r="B37" s="95"/>
      <c r="C37" s="95"/>
      <c r="D37" s="95"/>
      <c r="E37" s="95"/>
      <c r="F37" s="95"/>
      <c r="G37" s="95"/>
      <c r="H37" s="95"/>
    </row>
    <row r="38" spans="1:8" x14ac:dyDescent="0.25">
      <c r="A38" s="25"/>
    </row>
  </sheetData>
  <mergeCells count="12">
    <mergeCell ref="A37:H37"/>
    <mergeCell ref="A1:G1"/>
    <mergeCell ref="A2:G2"/>
    <mergeCell ref="A3:A4"/>
    <mergeCell ref="B3:C3"/>
    <mergeCell ref="D3:D4"/>
    <mergeCell ref="E3:E4"/>
    <mergeCell ref="F3:F4"/>
    <mergeCell ref="G3:G4"/>
    <mergeCell ref="H3:H4"/>
    <mergeCell ref="B5:H5"/>
    <mergeCell ref="A36:H36"/>
  </mergeCells>
  <phoneticPr fontId="0" type="noConversion"/>
  <pageMargins left="0.75" right="0.5" top="0.75" bottom="0.5" header="0.5" footer="0.25"/>
  <pageSetup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pageSetUpPr fitToPage="1"/>
  </sheetPr>
  <dimension ref="A1:J35"/>
  <sheetViews>
    <sheetView showGridLines="0" workbookViewId="0">
      <selection sqref="A1:I1"/>
    </sheetView>
  </sheetViews>
  <sheetFormatPr defaultRowHeight="12.5" x14ac:dyDescent="0.25"/>
  <cols>
    <col min="1" max="1" width="12.81640625" customWidth="1"/>
    <col min="2" max="10" width="11.453125" customWidth="1"/>
  </cols>
  <sheetData>
    <row r="1" spans="1:10" ht="12" customHeight="1" x14ac:dyDescent="0.25">
      <c r="A1" s="85" t="s">
        <v>420</v>
      </c>
      <c r="B1" s="85"/>
      <c r="C1" s="85"/>
      <c r="D1" s="85"/>
      <c r="E1" s="85"/>
      <c r="F1" s="85"/>
      <c r="G1" s="85"/>
      <c r="H1" s="85"/>
      <c r="I1" s="85"/>
      <c r="J1" s="81">
        <v>45576</v>
      </c>
    </row>
    <row r="2" spans="1:10" ht="12" customHeight="1" x14ac:dyDescent="0.25">
      <c r="A2" s="87" t="s">
        <v>117</v>
      </c>
      <c r="B2" s="87"/>
      <c r="C2" s="87"/>
      <c r="D2" s="87"/>
      <c r="E2" s="87"/>
      <c r="F2" s="87"/>
      <c r="G2" s="87"/>
      <c r="H2" s="87"/>
      <c r="I2" s="87"/>
      <c r="J2" s="1"/>
    </row>
    <row r="3" spans="1:10" ht="24" customHeight="1" x14ac:dyDescent="0.25">
      <c r="A3" s="89" t="s">
        <v>50</v>
      </c>
      <c r="B3" s="93" t="s">
        <v>118</v>
      </c>
      <c r="C3" s="93"/>
      <c r="D3" s="93"/>
      <c r="E3" s="93"/>
      <c r="F3" s="92"/>
      <c r="G3" s="93" t="s">
        <v>118</v>
      </c>
      <c r="H3" s="93"/>
      <c r="I3" s="93"/>
      <c r="J3" s="93"/>
    </row>
    <row r="4" spans="1:10" ht="24" customHeight="1" x14ac:dyDescent="0.25">
      <c r="A4" s="90"/>
      <c r="B4" s="10" t="s">
        <v>103</v>
      </c>
      <c r="C4" s="10" t="s">
        <v>104</v>
      </c>
      <c r="D4" s="10" t="s">
        <v>105</v>
      </c>
      <c r="E4" s="10" t="s">
        <v>106</v>
      </c>
      <c r="F4" s="10" t="s">
        <v>55</v>
      </c>
      <c r="G4" s="10" t="s">
        <v>78</v>
      </c>
      <c r="H4" s="10" t="s">
        <v>79</v>
      </c>
      <c r="I4" s="10" t="s">
        <v>80</v>
      </c>
      <c r="J4" s="9" t="s">
        <v>55</v>
      </c>
    </row>
    <row r="5" spans="1:10" ht="12" customHeight="1" x14ac:dyDescent="0.25">
      <c r="A5" s="1"/>
      <c r="B5" s="84" t="str">
        <f>REPT("-",101)&amp;" Number "&amp;REPT("-",101)</f>
        <v>----------------------------------------------------------------------------------------------------- Number -----------------------------------------------------------------------------------------------------</v>
      </c>
      <c r="C5" s="84"/>
      <c r="D5" s="84"/>
      <c r="E5" s="84"/>
      <c r="F5" s="84"/>
      <c r="G5" s="84"/>
      <c r="H5" s="84"/>
      <c r="I5" s="84"/>
      <c r="J5" s="84"/>
    </row>
    <row r="6" spans="1:10" ht="12" customHeight="1" x14ac:dyDescent="0.25">
      <c r="A6" s="3" t="s">
        <v>412</v>
      </c>
    </row>
    <row r="7" spans="1:10" ht="12" customHeight="1" x14ac:dyDescent="0.25">
      <c r="A7" s="2" t="str">
        <f>"Oct "&amp;RIGHT(A6,4)-1</f>
        <v>Oct 2022</v>
      </c>
      <c r="B7" s="11">
        <v>1696554</v>
      </c>
      <c r="C7" s="11">
        <v>2067352</v>
      </c>
      <c r="D7" s="11">
        <v>74564</v>
      </c>
      <c r="E7" s="11">
        <v>1452618</v>
      </c>
      <c r="F7" s="11">
        <v>5291088</v>
      </c>
      <c r="G7" s="11">
        <v>5048216</v>
      </c>
      <c r="H7" s="11">
        <v>43451</v>
      </c>
      <c r="I7" s="11">
        <v>199421</v>
      </c>
      <c r="J7" s="11">
        <f t="shared" ref="J7:J20" si="0">IF(ISBLANK(F7),"",F7)</f>
        <v>5291088</v>
      </c>
    </row>
    <row r="8" spans="1:10" ht="12" customHeight="1" x14ac:dyDescent="0.25">
      <c r="A8" s="2" t="str">
        <f>"Nov "&amp;RIGHT(A6,4)-1</f>
        <v>Nov 2022</v>
      </c>
      <c r="B8" s="11">
        <v>1711156</v>
      </c>
      <c r="C8" s="11">
        <v>2081957</v>
      </c>
      <c r="D8" s="11">
        <v>78211</v>
      </c>
      <c r="E8" s="11">
        <v>1466864</v>
      </c>
      <c r="F8" s="11">
        <v>5338188</v>
      </c>
      <c r="G8" s="11">
        <v>5104863</v>
      </c>
      <c r="H8" s="11">
        <v>36338</v>
      </c>
      <c r="I8" s="11">
        <v>196987</v>
      </c>
      <c r="J8" s="11">
        <f t="shared" si="0"/>
        <v>5338188</v>
      </c>
    </row>
    <row r="9" spans="1:10" ht="12" customHeight="1" x14ac:dyDescent="0.25">
      <c r="A9" s="2" t="str">
        <f>"Dec "&amp;RIGHT(A6,4)-1</f>
        <v>Dec 2022</v>
      </c>
      <c r="B9" s="11">
        <v>1707295</v>
      </c>
      <c r="C9" s="11">
        <v>2076690</v>
      </c>
      <c r="D9" s="11">
        <v>79513</v>
      </c>
      <c r="E9" s="11">
        <v>1462917</v>
      </c>
      <c r="F9" s="11">
        <v>5326415</v>
      </c>
      <c r="G9" s="11">
        <v>5095454</v>
      </c>
      <c r="H9" s="11">
        <v>43224</v>
      </c>
      <c r="I9" s="11">
        <v>187737</v>
      </c>
      <c r="J9" s="11">
        <f t="shared" si="0"/>
        <v>5326415</v>
      </c>
    </row>
    <row r="10" spans="1:10" ht="12" customHeight="1" x14ac:dyDescent="0.25">
      <c r="A10" s="2" t="str">
        <f>"Jan "&amp;RIGHT(A6,4)</f>
        <v>Jan 2023</v>
      </c>
      <c r="B10" s="11">
        <v>1750675</v>
      </c>
      <c r="C10" s="11">
        <v>2136742</v>
      </c>
      <c r="D10" s="11">
        <v>81457</v>
      </c>
      <c r="E10" s="11">
        <v>1497327</v>
      </c>
      <c r="F10" s="11">
        <v>5466201</v>
      </c>
      <c r="G10" s="11">
        <v>5237790</v>
      </c>
      <c r="H10" s="11">
        <v>38894</v>
      </c>
      <c r="I10" s="11">
        <v>189517</v>
      </c>
      <c r="J10" s="11">
        <f t="shared" si="0"/>
        <v>5466201</v>
      </c>
    </row>
    <row r="11" spans="1:10" ht="12" customHeight="1" x14ac:dyDescent="0.25">
      <c r="A11" s="2" t="str">
        <f>"Feb "&amp;RIGHT(A6,4)</f>
        <v>Feb 2023</v>
      </c>
      <c r="B11" s="11">
        <v>1649963</v>
      </c>
      <c r="C11" s="11">
        <v>2027952</v>
      </c>
      <c r="D11" s="11">
        <v>75406</v>
      </c>
      <c r="E11" s="11">
        <v>1417931</v>
      </c>
      <c r="F11" s="11">
        <v>5171252</v>
      </c>
      <c r="G11" s="11">
        <v>4954705</v>
      </c>
      <c r="H11" s="11">
        <v>38022</v>
      </c>
      <c r="I11" s="11">
        <v>178525</v>
      </c>
      <c r="J11" s="11">
        <f t="shared" si="0"/>
        <v>5171252</v>
      </c>
    </row>
    <row r="12" spans="1:10" ht="12" customHeight="1" x14ac:dyDescent="0.25">
      <c r="A12" s="2" t="str">
        <f>"Mar "&amp;RIGHT(A6,4)</f>
        <v>Mar 2023</v>
      </c>
      <c r="B12" s="11">
        <v>1941902</v>
      </c>
      <c r="C12" s="11">
        <v>2378207</v>
      </c>
      <c r="D12" s="11">
        <v>90184</v>
      </c>
      <c r="E12" s="11">
        <v>1665521</v>
      </c>
      <c r="F12" s="11">
        <v>6075814</v>
      </c>
      <c r="G12" s="11">
        <v>5812794</v>
      </c>
      <c r="H12" s="11">
        <v>48082</v>
      </c>
      <c r="I12" s="11">
        <v>214938</v>
      </c>
      <c r="J12" s="11">
        <f t="shared" si="0"/>
        <v>6075814</v>
      </c>
    </row>
    <row r="13" spans="1:10" ht="12" customHeight="1" x14ac:dyDescent="0.25">
      <c r="A13" s="2" t="str">
        <f>"Apr "&amp;RIGHT(A6,4)</f>
        <v>Apr 2023</v>
      </c>
      <c r="B13" s="11">
        <v>1719501</v>
      </c>
      <c r="C13" s="11">
        <v>2109724</v>
      </c>
      <c r="D13" s="11">
        <v>77753</v>
      </c>
      <c r="E13" s="11">
        <v>1481793</v>
      </c>
      <c r="F13" s="11">
        <v>5388771</v>
      </c>
      <c r="G13" s="11">
        <v>5156864</v>
      </c>
      <c r="H13" s="11">
        <v>41554</v>
      </c>
      <c r="I13" s="11">
        <v>190353</v>
      </c>
      <c r="J13" s="11">
        <f t="shared" si="0"/>
        <v>5388771</v>
      </c>
    </row>
    <row r="14" spans="1:10" ht="12" customHeight="1" x14ac:dyDescent="0.25">
      <c r="A14" s="2" t="str">
        <f>"May "&amp;RIGHT(A6,4)</f>
        <v>May 2023</v>
      </c>
      <c r="B14" s="11">
        <v>1960586</v>
      </c>
      <c r="C14" s="11">
        <v>2389181</v>
      </c>
      <c r="D14" s="11">
        <v>83476</v>
      </c>
      <c r="E14" s="11">
        <v>1675187</v>
      </c>
      <c r="F14" s="11">
        <v>6108430</v>
      </c>
      <c r="G14" s="11">
        <v>5842068</v>
      </c>
      <c r="H14" s="11">
        <v>51324</v>
      </c>
      <c r="I14" s="11">
        <v>215038</v>
      </c>
      <c r="J14" s="11">
        <f t="shared" si="0"/>
        <v>6108430</v>
      </c>
    </row>
    <row r="15" spans="1:10" ht="12" customHeight="1" x14ac:dyDescent="0.25">
      <c r="A15" s="2" t="str">
        <f>"Jun "&amp;RIGHT(A6,4)</f>
        <v>Jun 2023</v>
      </c>
      <c r="B15" s="11">
        <v>1899532</v>
      </c>
      <c r="C15" s="11">
        <v>2318384</v>
      </c>
      <c r="D15" s="11">
        <v>83657</v>
      </c>
      <c r="E15" s="11">
        <v>1634216</v>
      </c>
      <c r="F15" s="11">
        <v>5935789</v>
      </c>
      <c r="G15" s="11">
        <v>5676645</v>
      </c>
      <c r="H15" s="11">
        <v>47294</v>
      </c>
      <c r="I15" s="11">
        <v>211850</v>
      </c>
      <c r="J15" s="11">
        <f t="shared" si="0"/>
        <v>5935789</v>
      </c>
    </row>
    <row r="16" spans="1:10" ht="12" customHeight="1" x14ac:dyDescent="0.25">
      <c r="A16" s="2" t="str">
        <f>"Jul "&amp;RIGHT(A6,4)</f>
        <v>Jul 2023</v>
      </c>
      <c r="B16" s="11">
        <v>1791650</v>
      </c>
      <c r="C16" s="11">
        <v>2186734</v>
      </c>
      <c r="D16" s="11">
        <v>86946</v>
      </c>
      <c r="E16" s="11">
        <v>1563583</v>
      </c>
      <c r="F16" s="11">
        <v>5628913</v>
      </c>
      <c r="G16" s="11">
        <v>5395814</v>
      </c>
      <c r="H16" s="11">
        <v>41355</v>
      </c>
      <c r="I16" s="11">
        <v>191744</v>
      </c>
      <c r="J16" s="11">
        <f t="shared" si="0"/>
        <v>5628913</v>
      </c>
    </row>
    <row r="17" spans="1:10" ht="12" customHeight="1" x14ac:dyDescent="0.25">
      <c r="A17" s="2" t="str">
        <f>"Aug "&amp;RIGHT(A6,4)</f>
        <v>Aug 2023</v>
      </c>
      <c r="B17" s="11">
        <v>1996169</v>
      </c>
      <c r="C17" s="11">
        <v>2468527</v>
      </c>
      <c r="D17" s="11">
        <v>91019</v>
      </c>
      <c r="E17" s="11">
        <v>1659789</v>
      </c>
      <c r="F17" s="11">
        <v>6215504</v>
      </c>
      <c r="G17" s="11">
        <v>5959863</v>
      </c>
      <c r="H17" s="11">
        <v>47273</v>
      </c>
      <c r="I17" s="11">
        <v>208368</v>
      </c>
      <c r="J17" s="11">
        <f t="shared" si="0"/>
        <v>6215504</v>
      </c>
    </row>
    <row r="18" spans="1:10" ht="12" customHeight="1" x14ac:dyDescent="0.25">
      <c r="A18" s="2" t="str">
        <f>"Sep "&amp;RIGHT(A6,4)</f>
        <v>Sep 2023</v>
      </c>
      <c r="B18" s="11">
        <v>1790482</v>
      </c>
      <c r="C18" s="11">
        <v>2209834</v>
      </c>
      <c r="D18" s="11">
        <v>86788</v>
      </c>
      <c r="E18" s="11">
        <v>1584044</v>
      </c>
      <c r="F18" s="11">
        <v>5671148</v>
      </c>
      <c r="G18" s="11">
        <v>5436183</v>
      </c>
      <c r="H18" s="11">
        <v>42606</v>
      </c>
      <c r="I18" s="11">
        <v>192359</v>
      </c>
      <c r="J18" s="11">
        <f t="shared" si="0"/>
        <v>5671148</v>
      </c>
    </row>
    <row r="19" spans="1:10" ht="12" customHeight="1" x14ac:dyDescent="0.25">
      <c r="A19" s="12" t="s">
        <v>55</v>
      </c>
      <c r="B19" s="13">
        <v>21615465</v>
      </c>
      <c r="C19" s="13">
        <v>26451284</v>
      </c>
      <c r="D19" s="13">
        <v>988974</v>
      </c>
      <c r="E19" s="13">
        <v>18561790</v>
      </c>
      <c r="F19" s="13">
        <v>67617513</v>
      </c>
      <c r="G19" s="13">
        <v>64721259</v>
      </c>
      <c r="H19" s="13">
        <v>519417</v>
      </c>
      <c r="I19" s="13">
        <v>2376837</v>
      </c>
      <c r="J19" s="13">
        <f t="shared" si="0"/>
        <v>67617513</v>
      </c>
    </row>
    <row r="20" spans="1:10" ht="12" customHeight="1" x14ac:dyDescent="0.25">
      <c r="A20" s="14" t="s">
        <v>413</v>
      </c>
      <c r="B20" s="15">
        <v>17828814</v>
      </c>
      <c r="C20" s="15">
        <v>21772923</v>
      </c>
      <c r="D20" s="15">
        <v>811167</v>
      </c>
      <c r="E20" s="15">
        <v>15317957</v>
      </c>
      <c r="F20" s="15">
        <v>55730861</v>
      </c>
      <c r="G20" s="15">
        <v>53325213</v>
      </c>
      <c r="H20" s="15">
        <v>429538</v>
      </c>
      <c r="I20" s="15">
        <v>1976110</v>
      </c>
      <c r="J20" s="15">
        <f t="shared" si="0"/>
        <v>55730861</v>
      </c>
    </row>
    <row r="21" spans="1:10" ht="12" customHeight="1" x14ac:dyDescent="0.25">
      <c r="A21" s="3" t="str">
        <f>"FY "&amp;RIGHT(A6,4)+1</f>
        <v>FY 2024</v>
      </c>
    </row>
    <row r="22" spans="1:10" ht="12" customHeight="1" x14ac:dyDescent="0.25">
      <c r="A22" s="2" t="str">
        <f>"Oct "&amp;RIGHT(A6,4)</f>
        <v>Oct 2023</v>
      </c>
      <c r="B22" s="11">
        <v>1913274</v>
      </c>
      <c r="C22" s="11">
        <v>2355252</v>
      </c>
      <c r="D22" s="11">
        <v>90544</v>
      </c>
      <c r="E22" s="11">
        <v>1688023</v>
      </c>
      <c r="F22" s="11">
        <v>6047093</v>
      </c>
      <c r="G22" s="11">
        <v>5801182</v>
      </c>
      <c r="H22" s="11">
        <v>46691</v>
      </c>
      <c r="I22" s="11">
        <v>199220</v>
      </c>
      <c r="J22" s="11">
        <f t="shared" ref="J22:J35" si="1">IF(ISBLANK(F22),"",F22)</f>
        <v>6047093</v>
      </c>
    </row>
    <row r="23" spans="1:10" ht="12" customHeight="1" x14ac:dyDescent="0.25">
      <c r="A23" s="2" t="str">
        <f>"Nov "&amp;RIGHT(A6,4)</f>
        <v>Nov 2023</v>
      </c>
      <c r="B23" s="11">
        <v>1844923</v>
      </c>
      <c r="C23" s="11">
        <v>2261468</v>
      </c>
      <c r="D23" s="11">
        <v>94943</v>
      </c>
      <c r="E23" s="11">
        <v>1609712</v>
      </c>
      <c r="F23" s="11">
        <v>5811046</v>
      </c>
      <c r="G23" s="11">
        <v>5579553</v>
      </c>
      <c r="H23" s="11">
        <v>44390</v>
      </c>
      <c r="I23" s="11">
        <v>187103</v>
      </c>
      <c r="J23" s="11">
        <f t="shared" si="1"/>
        <v>5811046</v>
      </c>
    </row>
    <row r="24" spans="1:10" ht="12" customHeight="1" x14ac:dyDescent="0.25">
      <c r="A24" s="2" t="str">
        <f>"Dec "&amp;RIGHT(A6,4)</f>
        <v>Dec 2023</v>
      </c>
      <c r="B24" s="11">
        <v>1753791</v>
      </c>
      <c r="C24" s="11">
        <v>2141925</v>
      </c>
      <c r="D24" s="11">
        <v>92534</v>
      </c>
      <c r="E24" s="11">
        <v>1543308</v>
      </c>
      <c r="F24" s="11">
        <v>5531558</v>
      </c>
      <c r="G24" s="11">
        <v>5308407</v>
      </c>
      <c r="H24" s="11">
        <v>37434</v>
      </c>
      <c r="I24" s="11">
        <v>185717</v>
      </c>
      <c r="J24" s="11">
        <f t="shared" si="1"/>
        <v>5531558</v>
      </c>
    </row>
    <row r="25" spans="1:10" ht="12" customHeight="1" x14ac:dyDescent="0.25">
      <c r="A25" s="2" t="str">
        <f>"Jan "&amp;RIGHT(A6,4)+1</f>
        <v>Jan 2024</v>
      </c>
      <c r="B25" s="11">
        <v>1859697</v>
      </c>
      <c r="C25" s="11">
        <v>2280619</v>
      </c>
      <c r="D25" s="11">
        <v>95148</v>
      </c>
      <c r="E25" s="11">
        <v>1639317</v>
      </c>
      <c r="F25" s="11">
        <v>5874781</v>
      </c>
      <c r="G25" s="11">
        <v>5651913</v>
      </c>
      <c r="H25" s="11">
        <v>39509</v>
      </c>
      <c r="I25" s="11">
        <v>183359</v>
      </c>
      <c r="J25" s="11">
        <f t="shared" si="1"/>
        <v>5874781</v>
      </c>
    </row>
    <row r="26" spans="1:10" ht="12" customHeight="1" x14ac:dyDescent="0.25">
      <c r="A26" s="2" t="str">
        <f>"Feb "&amp;RIGHT(A6,4)+1</f>
        <v>Feb 2024</v>
      </c>
      <c r="B26" s="11">
        <v>1837915</v>
      </c>
      <c r="C26" s="11">
        <v>2255352</v>
      </c>
      <c r="D26" s="11">
        <v>92144</v>
      </c>
      <c r="E26" s="11">
        <v>1614770</v>
      </c>
      <c r="F26" s="11">
        <v>5800181</v>
      </c>
      <c r="G26" s="11">
        <v>5562806</v>
      </c>
      <c r="H26" s="11">
        <v>45395</v>
      </c>
      <c r="I26" s="11">
        <v>191980</v>
      </c>
      <c r="J26" s="11">
        <f t="shared" si="1"/>
        <v>5800181</v>
      </c>
    </row>
    <row r="27" spans="1:10" ht="12" customHeight="1" x14ac:dyDescent="0.25">
      <c r="A27" s="2" t="str">
        <f>"Mar "&amp;RIGHT(A6,4)+1</f>
        <v>Mar 2024</v>
      </c>
      <c r="B27" s="11">
        <v>2542540</v>
      </c>
      <c r="C27" s="11">
        <v>2283626</v>
      </c>
      <c r="D27" s="11">
        <v>93609</v>
      </c>
      <c r="E27" s="11">
        <v>1640673</v>
      </c>
      <c r="F27" s="11">
        <v>6560448</v>
      </c>
      <c r="G27" s="11">
        <v>6329738</v>
      </c>
      <c r="H27" s="11">
        <v>39842</v>
      </c>
      <c r="I27" s="11">
        <v>190868</v>
      </c>
      <c r="J27" s="11">
        <f t="shared" si="1"/>
        <v>6560448</v>
      </c>
    </row>
    <row r="28" spans="1:10" ht="12" customHeight="1" x14ac:dyDescent="0.25">
      <c r="A28" s="2" t="str">
        <f>"Apr "&amp;RIGHT(A6,4)+1</f>
        <v>Apr 2024</v>
      </c>
      <c r="B28" s="11">
        <v>1930140</v>
      </c>
      <c r="C28" s="11">
        <v>2402151</v>
      </c>
      <c r="D28" s="11">
        <v>94768</v>
      </c>
      <c r="E28" s="11">
        <v>1720158</v>
      </c>
      <c r="F28" s="11">
        <v>6147217</v>
      </c>
      <c r="G28" s="11">
        <v>5905351</v>
      </c>
      <c r="H28" s="11">
        <v>42223</v>
      </c>
      <c r="I28" s="11">
        <v>199643</v>
      </c>
      <c r="J28" s="11">
        <f t="shared" si="1"/>
        <v>6147217</v>
      </c>
    </row>
    <row r="29" spans="1:10" ht="12" customHeight="1" x14ac:dyDescent="0.25">
      <c r="A29" s="2" t="str">
        <f>"May "&amp;RIGHT(A6,4)+1</f>
        <v>May 2024</v>
      </c>
      <c r="B29" s="11">
        <v>2062531</v>
      </c>
      <c r="C29" s="11">
        <v>2490816</v>
      </c>
      <c r="D29" s="11">
        <v>99925</v>
      </c>
      <c r="E29" s="11">
        <v>1777859</v>
      </c>
      <c r="F29" s="11">
        <v>6431131</v>
      </c>
      <c r="G29" s="11">
        <v>6164561</v>
      </c>
      <c r="H29" s="11">
        <v>45220</v>
      </c>
      <c r="I29" s="11">
        <v>221350</v>
      </c>
      <c r="J29" s="11">
        <f t="shared" si="1"/>
        <v>6431131</v>
      </c>
    </row>
    <row r="30" spans="1:10" ht="12" customHeight="1" x14ac:dyDescent="0.25">
      <c r="A30" s="2" t="str">
        <f>"Jun "&amp;RIGHT(A6,4)+1</f>
        <v>Jun 2024</v>
      </c>
      <c r="B30" s="11">
        <v>1843258</v>
      </c>
      <c r="C30" s="11">
        <v>2241327</v>
      </c>
      <c r="D30" s="11">
        <v>88601</v>
      </c>
      <c r="E30" s="11">
        <v>1598037</v>
      </c>
      <c r="F30" s="11">
        <v>5771223</v>
      </c>
      <c r="G30" s="11">
        <v>5547359</v>
      </c>
      <c r="H30" s="11">
        <v>38225</v>
      </c>
      <c r="I30" s="11">
        <v>185639</v>
      </c>
      <c r="J30" s="11">
        <f t="shared" si="1"/>
        <v>5771223</v>
      </c>
    </row>
    <row r="31" spans="1:10" ht="12" customHeight="1" x14ac:dyDescent="0.25">
      <c r="A31" s="2" t="str">
        <f>"Jul "&amp;RIGHT(A6,4)+1</f>
        <v>Jul 2024</v>
      </c>
      <c r="B31" s="11">
        <v>2044337.9972999999</v>
      </c>
      <c r="C31" s="11">
        <v>2503015.5731000002</v>
      </c>
      <c r="D31" s="11">
        <v>127433</v>
      </c>
      <c r="E31" s="11">
        <v>1766011.6017</v>
      </c>
      <c r="F31" s="11">
        <v>6440798.1721000001</v>
      </c>
      <c r="G31" s="11">
        <v>6193340.7626</v>
      </c>
      <c r="H31" s="11">
        <v>43864.138099999996</v>
      </c>
      <c r="I31" s="11">
        <v>203593.2714</v>
      </c>
      <c r="J31" s="11">
        <f t="shared" si="1"/>
        <v>6440798.1721000001</v>
      </c>
    </row>
    <row r="32" spans="1:10" ht="12" customHeight="1" x14ac:dyDescent="0.25">
      <c r="A32" s="2" t="str">
        <f>"Aug "&amp;RIGHT(A6,4)+1</f>
        <v>Aug 2024</v>
      </c>
      <c r="B32" s="11" t="s">
        <v>411</v>
      </c>
      <c r="C32" s="11" t="s">
        <v>411</v>
      </c>
      <c r="D32" s="11" t="s">
        <v>411</v>
      </c>
      <c r="E32" s="11" t="s">
        <v>411</v>
      </c>
      <c r="F32" s="11" t="s">
        <v>411</v>
      </c>
      <c r="G32" s="11" t="s">
        <v>411</v>
      </c>
      <c r="H32" s="11" t="s">
        <v>411</v>
      </c>
      <c r="I32" s="11" t="s">
        <v>411</v>
      </c>
      <c r="J32" s="11" t="str">
        <f t="shared" si="1"/>
        <v>--</v>
      </c>
    </row>
    <row r="33" spans="1:10" ht="12" customHeight="1" x14ac:dyDescent="0.25">
      <c r="A33" s="2" t="str">
        <f>"Sep "&amp;RIGHT(A6,4)+1</f>
        <v>Sep 2024</v>
      </c>
      <c r="B33" s="11" t="s">
        <v>411</v>
      </c>
      <c r="C33" s="11" t="s">
        <v>411</v>
      </c>
      <c r="D33" s="11" t="s">
        <v>411</v>
      </c>
      <c r="E33" s="11" t="s">
        <v>411</v>
      </c>
      <c r="F33" s="11" t="s">
        <v>411</v>
      </c>
      <c r="G33" s="11" t="s">
        <v>411</v>
      </c>
      <c r="H33" s="11" t="s">
        <v>411</v>
      </c>
      <c r="I33" s="11" t="s">
        <v>411</v>
      </c>
      <c r="J33" s="11" t="str">
        <f t="shared" si="1"/>
        <v>--</v>
      </c>
    </row>
    <row r="34" spans="1:10" ht="12" customHeight="1" x14ac:dyDescent="0.25">
      <c r="A34" s="12" t="s">
        <v>55</v>
      </c>
      <c r="B34" s="13">
        <v>19632406.997299999</v>
      </c>
      <c r="C34" s="13">
        <v>23215551.573100001</v>
      </c>
      <c r="D34" s="13">
        <v>969649</v>
      </c>
      <c r="E34" s="13">
        <v>16597868.6017</v>
      </c>
      <c r="F34" s="13">
        <v>60415476.1721</v>
      </c>
      <c r="G34" s="13">
        <v>58044210.762599997</v>
      </c>
      <c r="H34" s="13">
        <v>422793.13809999998</v>
      </c>
      <c r="I34" s="13">
        <v>1948472.2714</v>
      </c>
      <c r="J34" s="13">
        <f t="shared" si="1"/>
        <v>60415476.1721</v>
      </c>
    </row>
    <row r="35" spans="1:10" ht="12" customHeight="1" x14ac:dyDescent="0.25">
      <c r="A35" s="14" t="str">
        <f>"Total "&amp;MID(A20,7,LEN(A20)-13)&amp;" Months"</f>
        <v>Total 10 Months</v>
      </c>
      <c r="B35" s="15">
        <v>19632406.997299999</v>
      </c>
      <c r="C35" s="15">
        <v>23215551.573100001</v>
      </c>
      <c r="D35" s="15">
        <v>969649</v>
      </c>
      <c r="E35" s="15">
        <v>16597868.6017</v>
      </c>
      <c r="F35" s="15">
        <v>60415476.1721</v>
      </c>
      <c r="G35" s="15">
        <v>58044210.762599997</v>
      </c>
      <c r="H35" s="15">
        <v>422793.13809999998</v>
      </c>
      <c r="I35" s="15">
        <v>1948472.2714</v>
      </c>
      <c r="J35" s="15">
        <f t="shared" si="1"/>
        <v>60415476.1721</v>
      </c>
    </row>
  </sheetData>
  <mergeCells count="6">
    <mergeCell ref="B5:J5"/>
    <mergeCell ref="A1:I1"/>
    <mergeCell ref="A2:I2"/>
    <mergeCell ref="A3:A4"/>
    <mergeCell ref="B3:F3"/>
    <mergeCell ref="G3:J3"/>
  </mergeCells>
  <phoneticPr fontId="0" type="noConversion"/>
  <pageMargins left="0.75" right="0.5" top="0.75" bottom="0.5" header="0.5" footer="0.25"/>
  <pageSetup orientation="landscape"/>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pageSetUpPr fitToPage="1"/>
  </sheetPr>
  <dimension ref="A1:H38"/>
  <sheetViews>
    <sheetView showGridLines="0" workbookViewId="0">
      <selection sqref="A1:G1"/>
    </sheetView>
  </sheetViews>
  <sheetFormatPr defaultRowHeight="12.5" x14ac:dyDescent="0.25"/>
  <cols>
    <col min="1" max="1" width="12.81640625" customWidth="1"/>
    <col min="2" max="8" width="11.453125" customWidth="1"/>
  </cols>
  <sheetData>
    <row r="1" spans="1:8" ht="12" customHeight="1" x14ac:dyDescent="0.25">
      <c r="A1" s="85" t="s">
        <v>420</v>
      </c>
      <c r="B1" s="85"/>
      <c r="C1" s="85"/>
      <c r="D1" s="85"/>
      <c r="E1" s="85"/>
      <c r="F1" s="85"/>
      <c r="G1" s="85"/>
      <c r="H1" s="81">
        <v>45576</v>
      </c>
    </row>
    <row r="2" spans="1:8" ht="12" customHeight="1" x14ac:dyDescent="0.25">
      <c r="A2" s="87" t="s">
        <v>119</v>
      </c>
      <c r="B2" s="87"/>
      <c r="C2" s="87"/>
      <c r="D2" s="87"/>
      <c r="E2" s="87"/>
      <c r="F2" s="87"/>
      <c r="G2" s="87"/>
      <c r="H2" s="1"/>
    </row>
    <row r="3" spans="1:8" ht="24" customHeight="1" x14ac:dyDescent="0.25">
      <c r="A3" s="89" t="s">
        <v>50</v>
      </c>
      <c r="B3" s="91" t="s">
        <v>120</v>
      </c>
      <c r="C3" s="91" t="s">
        <v>121</v>
      </c>
      <c r="D3" s="91" t="s">
        <v>122</v>
      </c>
      <c r="E3" s="91" t="s">
        <v>109</v>
      </c>
      <c r="F3" s="91" t="s">
        <v>123</v>
      </c>
      <c r="G3" s="91" t="s">
        <v>323</v>
      </c>
      <c r="H3" s="96" t="s">
        <v>58</v>
      </c>
    </row>
    <row r="4" spans="1:8" ht="24" customHeight="1" x14ac:dyDescent="0.25">
      <c r="A4" s="90"/>
      <c r="B4" s="92"/>
      <c r="C4" s="92"/>
      <c r="D4" s="92"/>
      <c r="E4" s="92"/>
      <c r="F4" s="92"/>
      <c r="G4" s="92"/>
      <c r="H4" s="93"/>
    </row>
    <row r="5" spans="1:8" ht="12" customHeight="1" x14ac:dyDescent="0.25">
      <c r="A5" s="1"/>
      <c r="B5" s="84" t="str">
        <f>REPT("-",41)&amp;" Number "&amp;REPT("-",40)</f>
        <v>----------------------------------------- Number ----------------------------------------</v>
      </c>
      <c r="C5" s="84"/>
      <c r="D5" s="84"/>
      <c r="E5" s="84"/>
      <c r="F5" s="84" t="str">
        <f>REPT("-",30)&amp;" Dollars "&amp;REPT("-",30)</f>
        <v>------------------------------ Dollars ------------------------------</v>
      </c>
      <c r="G5" s="84"/>
      <c r="H5" s="84"/>
    </row>
    <row r="6" spans="1:8" ht="12" customHeight="1" x14ac:dyDescent="0.25">
      <c r="A6" s="3" t="s">
        <v>412</v>
      </c>
    </row>
    <row r="7" spans="1:8" ht="12" customHeight="1" x14ac:dyDescent="0.25">
      <c r="A7" s="2" t="str">
        <f>"Oct "&amp;RIGHT(A6,4)-1</f>
        <v>Oct 2022</v>
      </c>
      <c r="B7" s="11" t="s">
        <v>411</v>
      </c>
      <c r="C7" s="11" t="s">
        <v>411</v>
      </c>
      <c r="D7" s="11" t="s">
        <v>411</v>
      </c>
      <c r="E7" s="11">
        <v>5291088</v>
      </c>
      <c r="F7" s="11">
        <v>13633139.220000001</v>
      </c>
      <c r="G7" s="11">
        <v>3590.1</v>
      </c>
      <c r="H7" s="11">
        <f t="shared" ref="H7:H20" si="0">IF(ISBLANK(F7),"",F7)</f>
        <v>13633139.220000001</v>
      </c>
    </row>
    <row r="8" spans="1:8" ht="12" customHeight="1" x14ac:dyDescent="0.25">
      <c r="A8" s="2" t="str">
        <f>"Nov "&amp;RIGHT(A6,4)-1</f>
        <v>Nov 2022</v>
      </c>
      <c r="B8" s="11" t="s">
        <v>411</v>
      </c>
      <c r="C8" s="11" t="s">
        <v>411</v>
      </c>
      <c r="D8" s="11" t="s">
        <v>411</v>
      </c>
      <c r="E8" s="11">
        <v>5338188</v>
      </c>
      <c r="F8" s="11">
        <v>13764911.49</v>
      </c>
      <c r="G8" s="11">
        <v>3122.1</v>
      </c>
      <c r="H8" s="11">
        <f t="shared" si="0"/>
        <v>13764911.49</v>
      </c>
    </row>
    <row r="9" spans="1:8" ht="12" customHeight="1" x14ac:dyDescent="0.25">
      <c r="A9" s="2" t="str">
        <f>"Dec "&amp;RIGHT(A6,4)-1</f>
        <v>Dec 2022</v>
      </c>
      <c r="B9" s="11">
        <v>1575</v>
      </c>
      <c r="C9" s="11">
        <v>2285</v>
      </c>
      <c r="D9" s="11">
        <v>104806</v>
      </c>
      <c r="E9" s="11">
        <v>5326415</v>
      </c>
      <c r="F9" s="11">
        <v>13754542.560000001</v>
      </c>
      <c r="G9" s="11">
        <v>2899.2</v>
      </c>
      <c r="H9" s="11">
        <f t="shared" si="0"/>
        <v>13754542.560000001</v>
      </c>
    </row>
    <row r="10" spans="1:8" ht="12" customHeight="1" x14ac:dyDescent="0.25">
      <c r="A10" s="2" t="str">
        <f>"Jan "&amp;RIGHT(A6,4)</f>
        <v>Jan 2023</v>
      </c>
      <c r="B10" s="11" t="s">
        <v>411</v>
      </c>
      <c r="C10" s="11" t="s">
        <v>411</v>
      </c>
      <c r="D10" s="11" t="s">
        <v>411</v>
      </c>
      <c r="E10" s="11">
        <v>5466201</v>
      </c>
      <c r="F10" s="11">
        <v>14138166.17</v>
      </c>
      <c r="G10" s="11">
        <v>3313.5</v>
      </c>
      <c r="H10" s="11">
        <f t="shared" si="0"/>
        <v>14138166.17</v>
      </c>
    </row>
    <row r="11" spans="1:8" ht="12" customHeight="1" x14ac:dyDescent="0.25">
      <c r="A11" s="2" t="str">
        <f>"Feb "&amp;RIGHT(A6,4)</f>
        <v>Feb 2023</v>
      </c>
      <c r="B11" s="11" t="s">
        <v>411</v>
      </c>
      <c r="C11" s="11" t="s">
        <v>411</v>
      </c>
      <c r="D11" s="11" t="s">
        <v>411</v>
      </c>
      <c r="E11" s="11">
        <v>5171252</v>
      </c>
      <c r="F11" s="11">
        <v>13381332.060000001</v>
      </c>
      <c r="G11" s="11">
        <v>3064.5</v>
      </c>
      <c r="H11" s="11">
        <f t="shared" si="0"/>
        <v>13381332.060000001</v>
      </c>
    </row>
    <row r="12" spans="1:8" ht="12" customHeight="1" x14ac:dyDescent="0.25">
      <c r="A12" s="2" t="str">
        <f>"Mar "&amp;RIGHT(A6,4)</f>
        <v>Mar 2023</v>
      </c>
      <c r="B12" s="11">
        <v>1598</v>
      </c>
      <c r="C12" s="11">
        <v>2299</v>
      </c>
      <c r="D12" s="11">
        <v>108515</v>
      </c>
      <c r="E12" s="11">
        <v>6075814</v>
      </c>
      <c r="F12" s="11">
        <v>15704644.279999999</v>
      </c>
      <c r="G12" s="11">
        <v>3924.3</v>
      </c>
      <c r="H12" s="11">
        <f t="shared" si="0"/>
        <v>15704644.279999999</v>
      </c>
    </row>
    <row r="13" spans="1:8" ht="12" customHeight="1" x14ac:dyDescent="0.25">
      <c r="A13" s="2" t="str">
        <f>"Apr "&amp;RIGHT(A6,4)</f>
        <v>Apr 2023</v>
      </c>
      <c r="B13" s="11" t="s">
        <v>411</v>
      </c>
      <c r="C13" s="11" t="s">
        <v>411</v>
      </c>
      <c r="D13" s="11" t="s">
        <v>411</v>
      </c>
      <c r="E13" s="11">
        <v>5388771</v>
      </c>
      <c r="F13" s="11">
        <v>13922936.369999999</v>
      </c>
      <c r="G13" s="11">
        <v>3573.6</v>
      </c>
      <c r="H13" s="11">
        <f t="shared" si="0"/>
        <v>13922936.369999999</v>
      </c>
    </row>
    <row r="14" spans="1:8" ht="12" customHeight="1" x14ac:dyDescent="0.25">
      <c r="A14" s="2" t="str">
        <f>"May "&amp;RIGHT(A6,4)</f>
        <v>May 2023</v>
      </c>
      <c r="B14" s="11" t="s">
        <v>411</v>
      </c>
      <c r="C14" s="11" t="s">
        <v>411</v>
      </c>
      <c r="D14" s="11" t="s">
        <v>411</v>
      </c>
      <c r="E14" s="11">
        <v>6108430</v>
      </c>
      <c r="F14" s="11">
        <v>15773623.27</v>
      </c>
      <c r="G14" s="11">
        <v>3795.3</v>
      </c>
      <c r="H14" s="11">
        <f t="shared" si="0"/>
        <v>15773623.27</v>
      </c>
    </row>
    <row r="15" spans="1:8" ht="12" customHeight="1" x14ac:dyDescent="0.25">
      <c r="A15" s="2" t="str">
        <f>"Jun "&amp;RIGHT(A6,4)</f>
        <v>Jun 2023</v>
      </c>
      <c r="B15" s="11">
        <v>1595</v>
      </c>
      <c r="C15" s="11">
        <v>2305</v>
      </c>
      <c r="D15" s="11">
        <v>111668</v>
      </c>
      <c r="E15" s="11">
        <v>5935789</v>
      </c>
      <c r="F15" s="11">
        <v>15316488.960000001</v>
      </c>
      <c r="G15" s="11">
        <v>3544.2</v>
      </c>
      <c r="H15" s="11">
        <f t="shared" si="0"/>
        <v>15316488.960000001</v>
      </c>
    </row>
    <row r="16" spans="1:8" ht="12" customHeight="1" x14ac:dyDescent="0.25">
      <c r="A16" s="2" t="str">
        <f>"Jul "&amp;RIGHT(A6,4)</f>
        <v>Jul 2023</v>
      </c>
      <c r="B16" s="11" t="s">
        <v>411</v>
      </c>
      <c r="C16" s="11" t="s">
        <v>411</v>
      </c>
      <c r="D16" s="11" t="s">
        <v>411</v>
      </c>
      <c r="E16" s="11">
        <v>5628913</v>
      </c>
      <c r="F16" s="11">
        <v>15105300.720000001</v>
      </c>
      <c r="G16" s="11">
        <v>3029.355</v>
      </c>
      <c r="H16" s="11">
        <f t="shared" si="0"/>
        <v>15105300.720000001</v>
      </c>
    </row>
    <row r="17" spans="1:8" ht="12" customHeight="1" x14ac:dyDescent="0.25">
      <c r="A17" s="2" t="str">
        <f>"Aug "&amp;RIGHT(A6,4)</f>
        <v>Aug 2023</v>
      </c>
      <c r="B17" s="11" t="s">
        <v>411</v>
      </c>
      <c r="C17" s="11" t="s">
        <v>411</v>
      </c>
      <c r="D17" s="11" t="s">
        <v>411</v>
      </c>
      <c r="E17" s="11">
        <v>6215504</v>
      </c>
      <c r="F17" s="11">
        <v>16857166.399999999</v>
      </c>
      <c r="G17" s="11">
        <v>3935.3</v>
      </c>
      <c r="H17" s="11">
        <f t="shared" si="0"/>
        <v>16857166.399999999</v>
      </c>
    </row>
    <row r="18" spans="1:8" ht="12" customHeight="1" x14ac:dyDescent="0.25">
      <c r="A18" s="2" t="str">
        <f>"Sep "&amp;RIGHT(A6,4)</f>
        <v>Sep 2023</v>
      </c>
      <c r="B18" s="11">
        <v>1587</v>
      </c>
      <c r="C18" s="11">
        <v>2293</v>
      </c>
      <c r="D18" s="11">
        <v>113271</v>
      </c>
      <c r="E18" s="11">
        <v>5671148</v>
      </c>
      <c r="F18" s="11">
        <v>15227773.470000001</v>
      </c>
      <c r="G18" s="11">
        <v>3400.4650000000001</v>
      </c>
      <c r="H18" s="11">
        <f t="shared" si="0"/>
        <v>15227773.470000001</v>
      </c>
    </row>
    <row r="19" spans="1:8" ht="12" customHeight="1" x14ac:dyDescent="0.25">
      <c r="A19" s="12" t="s">
        <v>55</v>
      </c>
      <c r="B19" s="13">
        <v>1588.75</v>
      </c>
      <c r="C19" s="13">
        <v>2295.5</v>
      </c>
      <c r="D19" s="13">
        <v>109565</v>
      </c>
      <c r="E19" s="13">
        <v>67617513</v>
      </c>
      <c r="F19" s="13">
        <v>176580024.97</v>
      </c>
      <c r="G19" s="13">
        <v>41191.919999999998</v>
      </c>
      <c r="H19" s="13">
        <f t="shared" si="0"/>
        <v>176580024.97</v>
      </c>
    </row>
    <row r="20" spans="1:8" ht="12" customHeight="1" x14ac:dyDescent="0.25">
      <c r="A20" s="14" t="s">
        <v>413</v>
      </c>
      <c r="B20" s="15">
        <v>1589.3333</v>
      </c>
      <c r="C20" s="15">
        <v>2296.3332999999998</v>
      </c>
      <c r="D20" s="15">
        <v>108329.6667</v>
      </c>
      <c r="E20" s="15">
        <v>55730861</v>
      </c>
      <c r="F20" s="15">
        <v>144495085.09999999</v>
      </c>
      <c r="G20" s="15">
        <v>33856.154999999999</v>
      </c>
      <c r="H20" s="15">
        <f t="shared" si="0"/>
        <v>144495085.09999999</v>
      </c>
    </row>
    <row r="21" spans="1:8" ht="12" customHeight="1" x14ac:dyDescent="0.25">
      <c r="A21" s="3" t="str">
        <f>"FY "&amp;RIGHT(A6,4)+1</f>
        <v>FY 2024</v>
      </c>
    </row>
    <row r="22" spans="1:8" ht="12" customHeight="1" x14ac:dyDescent="0.25">
      <c r="A22" s="2" t="str">
        <f>"Oct "&amp;RIGHT(A6,4)</f>
        <v>Oct 2023</v>
      </c>
      <c r="B22" s="11" t="s">
        <v>411</v>
      </c>
      <c r="C22" s="11" t="s">
        <v>411</v>
      </c>
      <c r="D22" s="11" t="s">
        <v>411</v>
      </c>
      <c r="E22" s="11">
        <v>6047093</v>
      </c>
      <c r="F22" s="11">
        <v>16243384.59</v>
      </c>
      <c r="G22" s="11">
        <v>3897.54</v>
      </c>
      <c r="H22" s="11">
        <f t="shared" ref="H22:H35" si="1">IF(ISBLANK(F22),"",F22)</f>
        <v>16243384.59</v>
      </c>
    </row>
    <row r="23" spans="1:8" ht="12" customHeight="1" x14ac:dyDescent="0.25">
      <c r="A23" s="2" t="str">
        <f>"Nov "&amp;RIGHT(A6,4)</f>
        <v>Nov 2023</v>
      </c>
      <c r="B23" s="11" t="s">
        <v>411</v>
      </c>
      <c r="C23" s="11" t="s">
        <v>411</v>
      </c>
      <c r="D23" s="11" t="s">
        <v>411</v>
      </c>
      <c r="E23" s="11">
        <v>5811046</v>
      </c>
      <c r="F23" s="11">
        <v>15646912.93</v>
      </c>
      <c r="G23" s="11">
        <v>4478.3950000000004</v>
      </c>
      <c r="H23" s="11">
        <f t="shared" si="1"/>
        <v>15646912.93</v>
      </c>
    </row>
    <row r="24" spans="1:8" ht="12" customHeight="1" x14ac:dyDescent="0.25">
      <c r="A24" s="2" t="str">
        <f>"Dec "&amp;RIGHT(A6,4)</f>
        <v>Dec 2023</v>
      </c>
      <c r="B24" s="11">
        <v>1597</v>
      </c>
      <c r="C24" s="11">
        <v>2317</v>
      </c>
      <c r="D24" s="11">
        <v>113972</v>
      </c>
      <c r="E24" s="11">
        <v>5531558</v>
      </c>
      <c r="F24" s="11">
        <v>14846398.01</v>
      </c>
      <c r="G24" s="11">
        <v>3018.44</v>
      </c>
      <c r="H24" s="11">
        <f t="shared" si="1"/>
        <v>14846398.01</v>
      </c>
    </row>
    <row r="25" spans="1:8" ht="12" customHeight="1" x14ac:dyDescent="0.25">
      <c r="A25" s="2" t="str">
        <f>"Jan "&amp;RIGHT(A6,4)+1</f>
        <v>Jan 2024</v>
      </c>
      <c r="B25" s="11" t="s">
        <v>411</v>
      </c>
      <c r="C25" s="11" t="s">
        <v>411</v>
      </c>
      <c r="D25" s="11" t="s">
        <v>411</v>
      </c>
      <c r="E25" s="11">
        <v>5874781</v>
      </c>
      <c r="F25" s="11">
        <v>15811298.58</v>
      </c>
      <c r="G25" s="11">
        <v>3038.2049999999999</v>
      </c>
      <c r="H25" s="11">
        <f t="shared" si="1"/>
        <v>15811298.58</v>
      </c>
    </row>
    <row r="26" spans="1:8" ht="12" customHeight="1" x14ac:dyDescent="0.25">
      <c r="A26" s="2" t="str">
        <f>"Feb "&amp;RIGHT(A6,4)+1</f>
        <v>Feb 2024</v>
      </c>
      <c r="B26" s="11" t="s">
        <v>411</v>
      </c>
      <c r="C26" s="11" t="s">
        <v>411</v>
      </c>
      <c r="D26" s="11" t="s">
        <v>411</v>
      </c>
      <c r="E26" s="11">
        <v>5800181</v>
      </c>
      <c r="F26" s="11">
        <v>15589810.550000001</v>
      </c>
      <c r="G26" s="11">
        <v>3660.95</v>
      </c>
      <c r="H26" s="11">
        <f t="shared" si="1"/>
        <v>15589810.550000001</v>
      </c>
    </row>
    <row r="27" spans="1:8" ht="12" customHeight="1" x14ac:dyDescent="0.25">
      <c r="A27" s="2" t="str">
        <f>"Mar "&amp;RIGHT(A6,4)+1</f>
        <v>Mar 2024</v>
      </c>
      <c r="B27" s="11">
        <v>1588</v>
      </c>
      <c r="C27" s="11">
        <v>2299</v>
      </c>
      <c r="D27" s="11">
        <v>117099</v>
      </c>
      <c r="E27" s="11">
        <v>6560448</v>
      </c>
      <c r="F27" s="11">
        <v>17358611.399999999</v>
      </c>
      <c r="G27" s="11">
        <v>3159.1550000000002</v>
      </c>
      <c r="H27" s="11">
        <f t="shared" si="1"/>
        <v>17358611.399999999</v>
      </c>
    </row>
    <row r="28" spans="1:8" ht="12" customHeight="1" x14ac:dyDescent="0.25">
      <c r="A28" s="2" t="str">
        <f>"Apr "&amp;RIGHT(A6,4)+1</f>
        <v>Apr 2024</v>
      </c>
      <c r="B28" s="11" t="s">
        <v>411</v>
      </c>
      <c r="C28" s="11" t="s">
        <v>411</v>
      </c>
      <c r="D28" s="11" t="s">
        <v>411</v>
      </c>
      <c r="E28" s="11">
        <v>6147217</v>
      </c>
      <c r="F28" s="11">
        <v>16543544.039999999</v>
      </c>
      <c r="G28" s="11">
        <v>3994.5949999999998</v>
      </c>
      <c r="H28" s="11">
        <f t="shared" si="1"/>
        <v>16543544.039999999</v>
      </c>
    </row>
    <row r="29" spans="1:8" ht="12" customHeight="1" x14ac:dyDescent="0.25">
      <c r="A29" s="2" t="str">
        <f>"May "&amp;RIGHT(A6,4)+1</f>
        <v>May 2024</v>
      </c>
      <c r="B29" s="11" t="s">
        <v>411</v>
      </c>
      <c r="C29" s="11" t="s">
        <v>411</v>
      </c>
      <c r="D29" s="11" t="s">
        <v>411</v>
      </c>
      <c r="E29" s="11">
        <v>6431131</v>
      </c>
      <c r="F29" s="11">
        <v>17260430.059999999</v>
      </c>
      <c r="G29" s="11">
        <v>3997.5450000000001</v>
      </c>
      <c r="H29" s="11">
        <f t="shared" si="1"/>
        <v>17260430.059999999</v>
      </c>
    </row>
    <row r="30" spans="1:8" ht="12" customHeight="1" x14ac:dyDescent="0.25">
      <c r="A30" s="2" t="str">
        <f>"Jun "&amp;RIGHT(A6,4)+1</f>
        <v>Jun 2024</v>
      </c>
      <c r="B30" s="11">
        <v>1551</v>
      </c>
      <c r="C30" s="11">
        <v>2240</v>
      </c>
      <c r="D30" s="11">
        <v>116179</v>
      </c>
      <c r="E30" s="11">
        <v>5771223</v>
      </c>
      <c r="F30" s="11">
        <v>15524970.49</v>
      </c>
      <c r="G30" s="11">
        <v>14716.075000000001</v>
      </c>
      <c r="H30" s="11">
        <f t="shared" si="1"/>
        <v>15524970.49</v>
      </c>
    </row>
    <row r="31" spans="1:8" ht="12" customHeight="1" x14ac:dyDescent="0.25">
      <c r="A31" s="2" t="str">
        <f>"Jul "&amp;RIGHT(A6,4)+1</f>
        <v>Jul 2024</v>
      </c>
      <c r="B31" s="11" t="s">
        <v>411</v>
      </c>
      <c r="C31" s="11" t="s">
        <v>411</v>
      </c>
      <c r="D31" s="11" t="s">
        <v>411</v>
      </c>
      <c r="E31" s="11">
        <v>6440798.1721000001</v>
      </c>
      <c r="F31" s="11">
        <v>18120944.532499999</v>
      </c>
      <c r="G31" s="11" t="s">
        <v>411</v>
      </c>
      <c r="H31" s="11">
        <f t="shared" si="1"/>
        <v>18120944.532499999</v>
      </c>
    </row>
    <row r="32" spans="1:8" ht="12" customHeight="1" x14ac:dyDescent="0.25">
      <c r="A32" s="2" t="str">
        <f>"Aug "&amp;RIGHT(A6,4)+1</f>
        <v>Aug 2024</v>
      </c>
      <c r="B32" s="11" t="s">
        <v>411</v>
      </c>
      <c r="C32" s="11" t="s">
        <v>411</v>
      </c>
      <c r="D32" s="11" t="s">
        <v>411</v>
      </c>
      <c r="E32" s="11" t="s">
        <v>411</v>
      </c>
      <c r="F32" s="11" t="s">
        <v>411</v>
      </c>
      <c r="G32" s="11" t="s">
        <v>411</v>
      </c>
      <c r="H32" s="11" t="str">
        <f t="shared" si="1"/>
        <v>--</v>
      </c>
    </row>
    <row r="33" spans="1:8" ht="12" customHeight="1" x14ac:dyDescent="0.25">
      <c r="A33" s="2" t="str">
        <f>"Sep "&amp;RIGHT(A6,4)+1</f>
        <v>Sep 2024</v>
      </c>
      <c r="B33" s="11" t="s">
        <v>411</v>
      </c>
      <c r="C33" s="11" t="s">
        <v>411</v>
      </c>
      <c r="D33" s="11" t="s">
        <v>411</v>
      </c>
      <c r="E33" s="11" t="s">
        <v>411</v>
      </c>
      <c r="F33" s="11" t="s">
        <v>411</v>
      </c>
      <c r="G33" s="11" t="s">
        <v>411</v>
      </c>
      <c r="H33" s="11" t="str">
        <f t="shared" si="1"/>
        <v>--</v>
      </c>
    </row>
    <row r="34" spans="1:8" ht="12" customHeight="1" x14ac:dyDescent="0.25">
      <c r="A34" s="12" t="s">
        <v>55</v>
      </c>
      <c r="B34" s="13">
        <v>1578.6667</v>
      </c>
      <c r="C34" s="13">
        <v>2285.3332999999998</v>
      </c>
      <c r="D34" s="13">
        <v>115750</v>
      </c>
      <c r="E34" s="13">
        <v>60415476.1721</v>
      </c>
      <c r="F34" s="13">
        <v>162946305.1825</v>
      </c>
      <c r="G34" s="13">
        <v>43960.9</v>
      </c>
      <c r="H34" s="13">
        <f t="shared" si="1"/>
        <v>162946305.1825</v>
      </c>
    </row>
    <row r="35" spans="1:8" ht="12" customHeight="1" x14ac:dyDescent="0.25">
      <c r="A35" s="14" t="str">
        <f>"Total "&amp;MID(A20,7,LEN(A20)-13)&amp;" Months"</f>
        <v>Total 10 Months</v>
      </c>
      <c r="B35" s="15">
        <v>1578.6667</v>
      </c>
      <c r="C35" s="15">
        <v>2285.3332999999998</v>
      </c>
      <c r="D35" s="15">
        <v>115750</v>
      </c>
      <c r="E35" s="15">
        <v>60415476.1721</v>
      </c>
      <c r="F35" s="15">
        <v>162946305.1825</v>
      </c>
      <c r="G35" s="15">
        <v>43960.9</v>
      </c>
      <c r="H35" s="15">
        <f t="shared" si="1"/>
        <v>162946305.1825</v>
      </c>
    </row>
    <row r="36" spans="1:8" ht="12" customHeight="1" x14ac:dyDescent="0.25">
      <c r="A36" s="84"/>
      <c r="B36" s="84"/>
      <c r="C36" s="84"/>
      <c r="D36" s="84"/>
      <c r="E36" s="84"/>
      <c r="F36" s="84"/>
      <c r="G36" s="84"/>
      <c r="H36" s="84"/>
    </row>
    <row r="37" spans="1:8" ht="70" customHeight="1" x14ac:dyDescent="0.25">
      <c r="A37" s="95" t="s">
        <v>124</v>
      </c>
      <c r="B37" s="95"/>
      <c r="C37" s="95"/>
      <c r="D37" s="95"/>
      <c r="E37" s="95"/>
      <c r="F37" s="95"/>
      <c r="G37" s="95"/>
      <c r="H37" s="95"/>
    </row>
    <row r="38" spans="1:8" x14ac:dyDescent="0.25">
      <c r="A38" s="25"/>
    </row>
  </sheetData>
  <mergeCells count="14">
    <mergeCell ref="A1:G1"/>
    <mergeCell ref="A2:G2"/>
    <mergeCell ref="A3:A4"/>
    <mergeCell ref="B3:B4"/>
    <mergeCell ref="C3:C4"/>
    <mergeCell ref="A37:H37"/>
    <mergeCell ref="H3:H4"/>
    <mergeCell ref="B5:E5"/>
    <mergeCell ref="F5:H5"/>
    <mergeCell ref="A36:H36"/>
    <mergeCell ref="D3:D4"/>
    <mergeCell ref="E3:E4"/>
    <mergeCell ref="F3:F4"/>
    <mergeCell ref="G3:G4"/>
  </mergeCells>
  <phoneticPr fontId="0" type="noConversion"/>
  <pageMargins left="0.75" right="0.5" top="0.75" bottom="0.5" header="0.5" footer="0.25"/>
  <pageSetup orientation="landscape"/>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pageSetUpPr fitToPage="1"/>
  </sheetPr>
  <dimension ref="A1:G38"/>
  <sheetViews>
    <sheetView showGridLines="0" workbookViewId="0">
      <selection sqref="A1:E1"/>
    </sheetView>
  </sheetViews>
  <sheetFormatPr defaultRowHeight="12.5" x14ac:dyDescent="0.25"/>
  <cols>
    <col min="1" max="6" width="11.453125" customWidth="1"/>
    <col min="7" max="7" width="57.1796875" customWidth="1"/>
  </cols>
  <sheetData>
    <row r="1" spans="1:7" ht="12" customHeight="1" x14ac:dyDescent="0.25">
      <c r="A1" s="85" t="s">
        <v>420</v>
      </c>
      <c r="B1" s="85"/>
      <c r="C1" s="85"/>
      <c r="D1" s="85"/>
      <c r="E1" s="85"/>
      <c r="F1" s="81">
        <v>45576</v>
      </c>
    </row>
    <row r="2" spans="1:7" ht="12" customHeight="1" x14ac:dyDescent="0.25">
      <c r="A2" s="87" t="s">
        <v>125</v>
      </c>
      <c r="B2" s="87"/>
      <c r="C2" s="87"/>
      <c r="D2" s="87"/>
      <c r="E2" s="87"/>
      <c r="F2" s="1"/>
    </row>
    <row r="3" spans="1:7" ht="24" customHeight="1" x14ac:dyDescent="0.25">
      <c r="A3" s="89" t="s">
        <v>50</v>
      </c>
      <c r="B3" s="93" t="s">
        <v>109</v>
      </c>
      <c r="C3" s="92"/>
      <c r="D3" s="91" t="s">
        <v>322</v>
      </c>
      <c r="E3" s="91" t="s">
        <v>223</v>
      </c>
      <c r="F3" s="96" t="s">
        <v>58</v>
      </c>
    </row>
    <row r="4" spans="1:7" ht="24" customHeight="1" x14ac:dyDescent="0.25">
      <c r="A4" s="90"/>
      <c r="B4" s="10" t="s">
        <v>126</v>
      </c>
      <c r="C4" s="10" t="s">
        <v>127</v>
      </c>
      <c r="D4" s="92"/>
      <c r="E4" s="92"/>
      <c r="F4" s="93"/>
    </row>
    <row r="5" spans="1:7" ht="12" customHeight="1" x14ac:dyDescent="0.25">
      <c r="A5" s="1"/>
      <c r="B5" s="110" t="str">
        <f>REPT("-",5)&amp;" Number "&amp;REPT("-",4)&amp;"   "&amp;REPT("-",43)&amp;" Dollars "&amp;REPT("-",41)</f>
        <v>----- Number ----   ------------------------------------------- Dollars -----------------------------------------</v>
      </c>
      <c r="C5" s="110"/>
      <c r="D5" s="110"/>
      <c r="E5" s="110"/>
      <c r="F5" s="110"/>
      <c r="G5" s="110"/>
    </row>
    <row r="6" spans="1:7" ht="12" customHeight="1" x14ac:dyDescent="0.25">
      <c r="A6" s="3" t="s">
        <v>412</v>
      </c>
    </row>
    <row r="7" spans="1:7" ht="12" customHeight="1" x14ac:dyDescent="0.25">
      <c r="A7" s="2" t="str">
        <f>"Oct "&amp;RIGHT(A6,4)-1</f>
        <v>Oct 2022</v>
      </c>
      <c r="B7" s="11">
        <v>148060694</v>
      </c>
      <c r="C7" s="11">
        <v>319326915.61000001</v>
      </c>
      <c r="D7" s="11">
        <v>85364.05</v>
      </c>
      <c r="E7" s="11" t="s">
        <v>411</v>
      </c>
      <c r="F7" s="11">
        <v>319412279.66000003</v>
      </c>
    </row>
    <row r="8" spans="1:7" ht="12" customHeight="1" x14ac:dyDescent="0.25">
      <c r="A8" s="2" t="str">
        <f>"Nov "&amp;RIGHT(A6,4)-1</f>
        <v>Nov 2022</v>
      </c>
      <c r="B8" s="11">
        <v>138041398</v>
      </c>
      <c r="C8" s="11">
        <v>295789401.24000001</v>
      </c>
      <c r="D8" s="11">
        <v>121486.2</v>
      </c>
      <c r="E8" s="11" t="s">
        <v>411</v>
      </c>
      <c r="F8" s="11">
        <v>295910887.44</v>
      </c>
    </row>
    <row r="9" spans="1:7" ht="12" customHeight="1" x14ac:dyDescent="0.25">
      <c r="A9" s="2" t="str">
        <f>"Dec "&amp;RIGHT(A6,4)-1</f>
        <v>Dec 2022</v>
      </c>
      <c r="B9" s="11">
        <v>125932944</v>
      </c>
      <c r="C9" s="11">
        <v>265747572.52000001</v>
      </c>
      <c r="D9" s="11">
        <v>29082016.199999999</v>
      </c>
      <c r="E9" s="11">
        <v>32372092</v>
      </c>
      <c r="F9" s="11">
        <v>327201680.72000003</v>
      </c>
    </row>
    <row r="10" spans="1:7" ht="12" customHeight="1" x14ac:dyDescent="0.25">
      <c r="A10" s="2" t="str">
        <f>"Jan "&amp;RIGHT(A6,4)</f>
        <v>Jan 2023</v>
      </c>
      <c r="B10" s="11">
        <v>148938652</v>
      </c>
      <c r="C10" s="11">
        <v>316793107.10000002</v>
      </c>
      <c r="D10" s="11">
        <v>94513.93</v>
      </c>
      <c r="E10" s="11" t="s">
        <v>411</v>
      </c>
      <c r="F10" s="11">
        <v>316887621.02999997</v>
      </c>
    </row>
    <row r="11" spans="1:7" ht="12" customHeight="1" x14ac:dyDescent="0.25">
      <c r="A11" s="2" t="str">
        <f>"Feb "&amp;RIGHT(A6,4)</f>
        <v>Feb 2023</v>
      </c>
      <c r="B11" s="11">
        <v>145465647</v>
      </c>
      <c r="C11" s="11">
        <v>312590371.29000002</v>
      </c>
      <c r="D11" s="11">
        <v>52477.34</v>
      </c>
      <c r="E11" s="11" t="s">
        <v>411</v>
      </c>
      <c r="F11" s="11">
        <v>312642848.63</v>
      </c>
    </row>
    <row r="12" spans="1:7" ht="12" customHeight="1" x14ac:dyDescent="0.25">
      <c r="A12" s="2" t="str">
        <f>"Mar "&amp;RIGHT(A6,4)</f>
        <v>Mar 2023</v>
      </c>
      <c r="B12" s="11">
        <v>170786222</v>
      </c>
      <c r="C12" s="11">
        <v>363832996.32999998</v>
      </c>
      <c r="D12" s="11">
        <v>47685747.689999998</v>
      </c>
      <c r="E12" s="11">
        <v>33460470</v>
      </c>
      <c r="F12" s="11">
        <v>444979214.01999998</v>
      </c>
    </row>
    <row r="13" spans="1:7" ht="12" customHeight="1" x14ac:dyDescent="0.25">
      <c r="A13" s="2" t="str">
        <f>"Apr "&amp;RIGHT(A6,4)</f>
        <v>Apr 2023</v>
      </c>
      <c r="B13" s="11">
        <v>147185902</v>
      </c>
      <c r="C13" s="11">
        <v>312660393.94</v>
      </c>
      <c r="D13" s="11">
        <v>38431.24</v>
      </c>
      <c r="E13" s="11" t="s">
        <v>411</v>
      </c>
      <c r="F13" s="11">
        <v>312698825.18000001</v>
      </c>
    </row>
    <row r="14" spans="1:7" ht="12" customHeight="1" x14ac:dyDescent="0.25">
      <c r="A14" s="2" t="str">
        <f>"May "&amp;RIGHT(A6,4)</f>
        <v>May 2023</v>
      </c>
      <c r="B14" s="11">
        <v>166840633</v>
      </c>
      <c r="C14" s="11">
        <v>350696153.14999998</v>
      </c>
      <c r="D14" s="11" t="s">
        <v>411</v>
      </c>
      <c r="E14" s="11" t="s">
        <v>411</v>
      </c>
      <c r="F14" s="11">
        <v>350696153.14999998</v>
      </c>
    </row>
    <row r="15" spans="1:7" ht="12" customHeight="1" x14ac:dyDescent="0.25">
      <c r="A15" s="2" t="str">
        <f>"Jun "&amp;RIGHT(A6,4)</f>
        <v>Jun 2023</v>
      </c>
      <c r="B15" s="11">
        <v>127717185</v>
      </c>
      <c r="C15" s="11">
        <v>243143974.94999999</v>
      </c>
      <c r="D15" s="11">
        <v>52602214</v>
      </c>
      <c r="E15" s="11">
        <v>36740851</v>
      </c>
      <c r="F15" s="11">
        <v>332487039.94999999</v>
      </c>
    </row>
    <row r="16" spans="1:7" ht="12" customHeight="1" x14ac:dyDescent="0.25">
      <c r="A16" s="2" t="str">
        <f>"Jul "&amp;RIGHT(A6,4)</f>
        <v>Jul 2023</v>
      </c>
      <c r="B16" s="11">
        <v>107135261</v>
      </c>
      <c r="C16" s="11">
        <v>200428080.18000001</v>
      </c>
      <c r="D16" s="11">
        <v>84608.15</v>
      </c>
      <c r="E16" s="11" t="s">
        <v>411</v>
      </c>
      <c r="F16" s="11">
        <v>200512688.33000001</v>
      </c>
    </row>
    <row r="17" spans="1:6" ht="12" customHeight="1" x14ac:dyDescent="0.25">
      <c r="A17" s="2" t="str">
        <f>"Aug "&amp;RIGHT(A6,4)</f>
        <v>Aug 2023</v>
      </c>
      <c r="B17" s="11">
        <v>137339172</v>
      </c>
      <c r="C17" s="11">
        <v>278401589.92000002</v>
      </c>
      <c r="D17" s="11">
        <v>247549.38</v>
      </c>
      <c r="E17" s="11" t="s">
        <v>411</v>
      </c>
      <c r="F17" s="11">
        <v>278649139.30000001</v>
      </c>
    </row>
    <row r="18" spans="1:6" ht="12" customHeight="1" x14ac:dyDescent="0.25">
      <c r="A18" s="2" t="str">
        <f>"Sep "&amp;RIGHT(A6,4)</f>
        <v>Sep 2023</v>
      </c>
      <c r="B18" s="11">
        <v>143668013</v>
      </c>
      <c r="C18" s="11">
        <v>315825271.06999999</v>
      </c>
      <c r="D18" s="11">
        <v>47339575.170000002</v>
      </c>
      <c r="E18" s="11">
        <v>31005660</v>
      </c>
      <c r="F18" s="11">
        <v>394170506.24000001</v>
      </c>
    </row>
    <row r="19" spans="1:6" ht="12" customHeight="1" x14ac:dyDescent="0.25">
      <c r="A19" s="12" t="s">
        <v>55</v>
      </c>
      <c r="B19" s="13">
        <v>1707111723</v>
      </c>
      <c r="C19" s="13">
        <v>3575235827.3000002</v>
      </c>
      <c r="D19" s="13">
        <v>177433983.34999999</v>
      </c>
      <c r="E19" s="13">
        <v>133579073</v>
      </c>
      <c r="F19" s="13">
        <v>3886248883.6500001</v>
      </c>
    </row>
    <row r="20" spans="1:6" ht="12" customHeight="1" x14ac:dyDescent="0.25">
      <c r="A20" s="14" t="s">
        <v>413</v>
      </c>
      <c r="B20" s="15">
        <v>1426104538</v>
      </c>
      <c r="C20" s="15">
        <v>2981008966.3099999</v>
      </c>
      <c r="D20" s="15">
        <v>129846858.8</v>
      </c>
      <c r="E20" s="15">
        <v>102573413</v>
      </c>
      <c r="F20" s="15">
        <v>3213429238.1100001</v>
      </c>
    </row>
    <row r="21" spans="1:6" ht="12" customHeight="1" x14ac:dyDescent="0.25">
      <c r="A21" s="3" t="str">
        <f>"FY "&amp;RIGHT(A6,4)+1</f>
        <v>FY 2024</v>
      </c>
    </row>
    <row r="22" spans="1:6" ht="12" customHeight="1" x14ac:dyDescent="0.25">
      <c r="A22" s="2" t="str">
        <f>"Oct "&amp;RIGHT(A6,4)</f>
        <v>Oct 2023</v>
      </c>
      <c r="B22" s="11">
        <v>159789254</v>
      </c>
      <c r="C22" s="11">
        <v>356350723.69</v>
      </c>
      <c r="D22" s="11">
        <v>192700.1</v>
      </c>
      <c r="E22" s="11" t="s">
        <v>411</v>
      </c>
      <c r="F22" s="11">
        <v>356543423.79000002</v>
      </c>
    </row>
    <row r="23" spans="1:6" ht="12" customHeight="1" x14ac:dyDescent="0.25">
      <c r="A23" s="2" t="str">
        <f>"Nov "&amp;RIGHT(A6,4)</f>
        <v>Nov 2023</v>
      </c>
      <c r="B23" s="11">
        <v>144247906</v>
      </c>
      <c r="C23" s="11">
        <v>320200240.17000002</v>
      </c>
      <c r="D23" s="11">
        <v>65527.13</v>
      </c>
      <c r="E23" s="11" t="s">
        <v>411</v>
      </c>
      <c r="F23" s="11">
        <v>320265767.30000001</v>
      </c>
    </row>
    <row r="24" spans="1:6" ht="12" customHeight="1" x14ac:dyDescent="0.25">
      <c r="A24" s="2" t="str">
        <f>"Dec "&amp;RIGHT(A6,4)</f>
        <v>Dec 2023</v>
      </c>
      <c r="B24" s="11">
        <v>125515426</v>
      </c>
      <c r="C24" s="11">
        <v>274811119.57999998</v>
      </c>
      <c r="D24" s="11">
        <v>42792454.219999999</v>
      </c>
      <c r="E24" s="11">
        <v>38276502</v>
      </c>
      <c r="F24" s="11">
        <v>355880075.80000001</v>
      </c>
    </row>
    <row r="25" spans="1:6" ht="12" customHeight="1" x14ac:dyDescent="0.25">
      <c r="A25" s="2" t="str">
        <f>"Jan "&amp;RIGHT(A6,4)+1</f>
        <v>Jan 2024</v>
      </c>
      <c r="B25" s="11">
        <v>148961864</v>
      </c>
      <c r="C25" s="11">
        <v>326899997.08999997</v>
      </c>
      <c r="D25" s="11">
        <v>146450.84</v>
      </c>
      <c r="E25" s="11" t="s">
        <v>411</v>
      </c>
      <c r="F25" s="11">
        <v>327046447.93000001</v>
      </c>
    </row>
    <row r="26" spans="1:6" ht="12" customHeight="1" x14ac:dyDescent="0.25">
      <c r="A26" s="2" t="str">
        <f>"Feb "&amp;RIGHT(A6,4)+1</f>
        <v>Feb 2024</v>
      </c>
      <c r="B26" s="11">
        <v>157581431</v>
      </c>
      <c r="C26" s="11">
        <v>351096423.25</v>
      </c>
      <c r="D26" s="11">
        <v>234992.59</v>
      </c>
      <c r="E26" s="11" t="s">
        <v>411</v>
      </c>
      <c r="F26" s="11">
        <v>351331415.83999997</v>
      </c>
    </row>
    <row r="27" spans="1:6" ht="12" customHeight="1" x14ac:dyDescent="0.25">
      <c r="A27" s="2" t="str">
        <f>"Mar "&amp;RIGHT(A6,4)+1</f>
        <v>Mar 2024</v>
      </c>
      <c r="B27" s="11">
        <v>153544829</v>
      </c>
      <c r="C27" s="11">
        <v>337152961.70999998</v>
      </c>
      <c r="D27" s="11">
        <v>38019240.859999999</v>
      </c>
      <c r="E27" s="11">
        <v>34733094</v>
      </c>
      <c r="F27" s="11">
        <v>409905296.56999999</v>
      </c>
    </row>
    <row r="28" spans="1:6" ht="12" customHeight="1" x14ac:dyDescent="0.25">
      <c r="A28" s="2" t="str">
        <f>"Apr "&amp;RIGHT(A6,4)+1</f>
        <v>Apr 2024</v>
      </c>
      <c r="B28" s="11">
        <v>167262379</v>
      </c>
      <c r="C28" s="11">
        <v>368422377.38</v>
      </c>
      <c r="D28" s="11">
        <v>100719.87</v>
      </c>
      <c r="E28" s="11" t="s">
        <v>411</v>
      </c>
      <c r="F28" s="11">
        <v>368523097.25</v>
      </c>
    </row>
    <row r="29" spans="1:6" ht="12" customHeight="1" x14ac:dyDescent="0.25">
      <c r="A29" s="2" t="str">
        <f>"May "&amp;RIGHT(A6,4)+1</f>
        <v>May 2024</v>
      </c>
      <c r="B29" s="11">
        <v>165232258</v>
      </c>
      <c r="C29" s="11">
        <v>358029408.32999998</v>
      </c>
      <c r="D29" s="11">
        <v>220320</v>
      </c>
      <c r="E29" s="11" t="s">
        <v>411</v>
      </c>
      <c r="F29" s="11">
        <v>358249728.32999998</v>
      </c>
    </row>
    <row r="30" spans="1:6" ht="12" customHeight="1" x14ac:dyDescent="0.25">
      <c r="A30" s="2" t="str">
        <f>"Jun "&amp;RIGHT(A6,4)+1</f>
        <v>Jun 2024</v>
      </c>
      <c r="B30" s="11">
        <v>120628994</v>
      </c>
      <c r="C30" s="11">
        <v>238151528.69</v>
      </c>
      <c r="D30" s="11">
        <v>52149332.5</v>
      </c>
      <c r="E30" s="11">
        <v>31176488</v>
      </c>
      <c r="F30" s="11">
        <v>321477349.19</v>
      </c>
    </row>
    <row r="31" spans="1:6" ht="12" customHeight="1" x14ac:dyDescent="0.25">
      <c r="A31" s="2" t="str">
        <f>"Jul "&amp;RIGHT(A6,4)+1</f>
        <v>Jul 2024</v>
      </c>
      <c r="B31" s="11">
        <v>118735589.17209999</v>
      </c>
      <c r="C31" s="11">
        <v>236108003.49250001</v>
      </c>
      <c r="D31" s="11">
        <v>64844.81</v>
      </c>
      <c r="E31" s="11" t="s">
        <v>411</v>
      </c>
      <c r="F31" s="11">
        <v>236172848.30250001</v>
      </c>
    </row>
    <row r="32" spans="1:6" ht="12" customHeight="1" x14ac:dyDescent="0.25">
      <c r="A32" s="2" t="str">
        <f>"Aug "&amp;RIGHT(A6,4)+1</f>
        <v>Aug 2024</v>
      </c>
      <c r="B32" s="11" t="s">
        <v>411</v>
      </c>
      <c r="C32" s="11" t="s">
        <v>411</v>
      </c>
      <c r="D32" s="11" t="s">
        <v>411</v>
      </c>
      <c r="E32" s="11" t="s">
        <v>411</v>
      </c>
      <c r="F32" s="11" t="s">
        <v>411</v>
      </c>
    </row>
    <row r="33" spans="1:6" ht="12" customHeight="1" x14ac:dyDescent="0.25">
      <c r="A33" s="2" t="str">
        <f>"Sep "&amp;RIGHT(A6,4)+1</f>
        <v>Sep 2024</v>
      </c>
      <c r="B33" s="11" t="s">
        <v>411</v>
      </c>
      <c r="C33" s="11" t="s">
        <v>411</v>
      </c>
      <c r="D33" s="11" t="s">
        <v>411</v>
      </c>
      <c r="E33" s="11" t="s">
        <v>411</v>
      </c>
      <c r="F33" s="11" t="s">
        <v>411</v>
      </c>
    </row>
    <row r="34" spans="1:6" ht="12" customHeight="1" x14ac:dyDescent="0.25">
      <c r="A34" s="12" t="s">
        <v>55</v>
      </c>
      <c r="B34" s="13">
        <v>1461499930.1721001</v>
      </c>
      <c r="C34" s="13">
        <v>3167222783.3825002</v>
      </c>
      <c r="D34" s="13">
        <v>133986582.92</v>
      </c>
      <c r="E34" s="13">
        <v>104186084</v>
      </c>
      <c r="F34" s="13">
        <v>3405395450.3024998</v>
      </c>
    </row>
    <row r="35" spans="1:6" ht="12" customHeight="1" x14ac:dyDescent="0.25">
      <c r="A35" s="14" t="str">
        <f>"Total "&amp;MID(A20,7,LEN(A20)-13)&amp;" Months"</f>
        <v>Total 10 Months</v>
      </c>
      <c r="B35" s="15">
        <v>1461499930.1721001</v>
      </c>
      <c r="C35" s="15">
        <v>3167222783.3825002</v>
      </c>
      <c r="D35" s="15">
        <v>133986582.92</v>
      </c>
      <c r="E35" s="15">
        <v>104186084</v>
      </c>
      <c r="F35" s="15">
        <v>3405395450.3024998</v>
      </c>
    </row>
    <row r="36" spans="1:6" ht="12" customHeight="1" x14ac:dyDescent="0.25">
      <c r="A36" s="84"/>
      <c r="B36" s="84"/>
      <c r="C36" s="84"/>
      <c r="D36" s="84"/>
      <c r="E36" s="84"/>
      <c r="F36" s="84"/>
    </row>
    <row r="37" spans="1:6" ht="70" customHeight="1" x14ac:dyDescent="0.25">
      <c r="A37" s="95" t="s">
        <v>128</v>
      </c>
      <c r="B37" s="95"/>
      <c r="C37" s="95"/>
      <c r="D37" s="95"/>
      <c r="E37" s="95"/>
      <c r="F37" s="95"/>
    </row>
    <row r="38" spans="1:6" x14ac:dyDescent="0.25">
      <c r="A38" s="25"/>
    </row>
  </sheetData>
  <mergeCells count="10">
    <mergeCell ref="F3:F4"/>
    <mergeCell ref="B5:G5"/>
    <mergeCell ref="A36:F36"/>
    <mergeCell ref="A37:F37"/>
    <mergeCell ref="A1:E1"/>
    <mergeCell ref="A2:E2"/>
    <mergeCell ref="A3:A4"/>
    <mergeCell ref="B3:C3"/>
    <mergeCell ref="D3:D4"/>
    <mergeCell ref="E3:E4"/>
  </mergeCells>
  <phoneticPr fontId="0" type="noConversion"/>
  <pageMargins left="0.75" right="0.5" top="0.75" bottom="0.5" header="0.5" footer="0.25"/>
  <pageSetup orientation="landscape"/>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pageSetUpPr fitToPage="1"/>
  </sheetPr>
  <dimension ref="A1:I37"/>
  <sheetViews>
    <sheetView showGridLines="0" workbookViewId="0">
      <selection sqref="A1:H1"/>
    </sheetView>
  </sheetViews>
  <sheetFormatPr defaultRowHeight="12.5" x14ac:dyDescent="0.25"/>
  <cols>
    <col min="1" max="9" width="11.453125" customWidth="1"/>
  </cols>
  <sheetData>
    <row r="1" spans="1:9" ht="12" customHeight="1" x14ac:dyDescent="0.25">
      <c r="A1" s="85" t="s">
        <v>420</v>
      </c>
      <c r="B1" s="85"/>
      <c r="C1" s="85"/>
      <c r="D1" s="85"/>
      <c r="E1" s="85"/>
      <c r="F1" s="85"/>
      <c r="G1" s="85"/>
      <c r="H1" s="85"/>
      <c r="I1" s="81">
        <v>45576</v>
      </c>
    </row>
    <row r="2" spans="1:9" ht="12" customHeight="1" x14ac:dyDescent="0.25">
      <c r="A2" s="87" t="s">
        <v>224</v>
      </c>
      <c r="B2" s="87"/>
      <c r="C2" s="87"/>
      <c r="D2" s="87"/>
      <c r="E2" s="87"/>
      <c r="F2" s="87"/>
      <c r="G2" s="87"/>
      <c r="H2" s="87"/>
      <c r="I2" s="1"/>
    </row>
    <row r="3" spans="1:9" ht="24" customHeight="1" x14ac:dyDescent="0.25">
      <c r="A3" s="89" t="s">
        <v>50</v>
      </c>
      <c r="B3" s="91" t="s">
        <v>120</v>
      </c>
      <c r="C3" s="91" t="s">
        <v>121</v>
      </c>
      <c r="D3" s="91" t="s">
        <v>122</v>
      </c>
      <c r="E3" s="93" t="s">
        <v>129</v>
      </c>
      <c r="F3" s="93"/>
      <c r="G3" s="93"/>
      <c r="H3" s="93"/>
      <c r="I3" s="93"/>
    </row>
    <row r="4" spans="1:9" ht="24" customHeight="1" x14ac:dyDescent="0.25">
      <c r="A4" s="90"/>
      <c r="B4" s="92"/>
      <c r="C4" s="92"/>
      <c r="D4" s="92"/>
      <c r="E4" s="10" t="s">
        <v>103</v>
      </c>
      <c r="F4" s="10" t="s">
        <v>104</v>
      </c>
      <c r="G4" s="10" t="s">
        <v>105</v>
      </c>
      <c r="H4" s="10" t="s">
        <v>106</v>
      </c>
      <c r="I4" s="9" t="s">
        <v>55</v>
      </c>
    </row>
    <row r="5" spans="1:9" ht="12" customHeight="1" x14ac:dyDescent="0.25">
      <c r="A5" s="1"/>
      <c r="B5" s="84" t="str">
        <f>REPT("-",89)&amp;" Number "&amp;REPT("-",89)</f>
        <v>----------------------------------------------------------------------------------------- Number -----------------------------------------------------------------------------------------</v>
      </c>
      <c r="C5" s="84"/>
      <c r="D5" s="84"/>
      <c r="E5" s="84"/>
      <c r="F5" s="84"/>
      <c r="G5" s="84"/>
      <c r="H5" s="84"/>
      <c r="I5" s="84"/>
    </row>
    <row r="6" spans="1:9" ht="12" customHeight="1" x14ac:dyDescent="0.25">
      <c r="A6" s="3" t="s">
        <v>412</v>
      </c>
    </row>
    <row r="7" spans="1:9" ht="12" customHeight="1" x14ac:dyDescent="0.25">
      <c r="A7" s="2" t="str">
        <f>"Oct "&amp;RIGHT(A6,4)-1</f>
        <v>Oct 2022</v>
      </c>
      <c r="B7" s="11" t="s">
        <v>411</v>
      </c>
      <c r="C7" s="11" t="s">
        <v>411</v>
      </c>
      <c r="D7" s="11" t="s">
        <v>411</v>
      </c>
      <c r="E7" s="11">
        <v>19016</v>
      </c>
      <c r="F7" s="11">
        <v>30838</v>
      </c>
      <c r="G7" s="11">
        <v>0</v>
      </c>
      <c r="H7" s="11">
        <v>0</v>
      </c>
      <c r="I7" s="11">
        <v>49854</v>
      </c>
    </row>
    <row r="8" spans="1:9" ht="12" customHeight="1" x14ac:dyDescent="0.25">
      <c r="A8" s="2" t="str">
        <f>"Nov "&amp;RIGHT(A6,4)-1</f>
        <v>Nov 2022</v>
      </c>
      <c r="B8" s="11" t="s">
        <v>411</v>
      </c>
      <c r="C8" s="11" t="s">
        <v>411</v>
      </c>
      <c r="D8" s="11" t="s">
        <v>411</v>
      </c>
      <c r="E8" s="11">
        <v>573</v>
      </c>
      <c r="F8" s="11">
        <v>739</v>
      </c>
      <c r="G8" s="11">
        <v>0</v>
      </c>
      <c r="H8" s="11">
        <v>0</v>
      </c>
      <c r="I8" s="11">
        <v>1312</v>
      </c>
    </row>
    <row r="9" spans="1:9" ht="12" customHeight="1" x14ac:dyDescent="0.25">
      <c r="A9" s="2" t="str">
        <f>"Dec "&amp;RIGHT(A6,4)-1</f>
        <v>Dec 2022</v>
      </c>
      <c r="B9" s="11" t="s">
        <v>411</v>
      </c>
      <c r="C9" s="11" t="s">
        <v>411</v>
      </c>
      <c r="D9" s="11" t="s">
        <v>411</v>
      </c>
      <c r="E9" s="11">
        <v>17240</v>
      </c>
      <c r="F9" s="11">
        <v>22061</v>
      </c>
      <c r="G9" s="11">
        <v>0</v>
      </c>
      <c r="H9" s="11">
        <v>2528</v>
      </c>
      <c r="I9" s="11">
        <v>41829</v>
      </c>
    </row>
    <row r="10" spans="1:9" ht="12" customHeight="1" x14ac:dyDescent="0.25">
      <c r="A10" s="2" t="str">
        <f>"Jan "&amp;RIGHT(A6,4)</f>
        <v>Jan 2023</v>
      </c>
      <c r="B10" s="11" t="s">
        <v>411</v>
      </c>
      <c r="C10" s="11" t="s">
        <v>411</v>
      </c>
      <c r="D10" s="11" t="s">
        <v>411</v>
      </c>
      <c r="E10" s="11">
        <v>8261</v>
      </c>
      <c r="F10" s="11">
        <v>10352</v>
      </c>
      <c r="G10" s="11">
        <v>0</v>
      </c>
      <c r="H10" s="11">
        <v>1162</v>
      </c>
      <c r="I10" s="11">
        <v>19775</v>
      </c>
    </row>
    <row r="11" spans="1:9" ht="12" customHeight="1" x14ac:dyDescent="0.25">
      <c r="A11" s="2" t="str">
        <f>"Feb "&amp;RIGHT(A6,4)</f>
        <v>Feb 2023</v>
      </c>
      <c r="B11" s="11" t="s">
        <v>411</v>
      </c>
      <c r="C11" s="11" t="s">
        <v>411</v>
      </c>
      <c r="D11" s="11" t="s">
        <v>411</v>
      </c>
      <c r="E11" s="11">
        <v>559</v>
      </c>
      <c r="F11" s="11">
        <v>780</v>
      </c>
      <c r="G11" s="11">
        <v>0</v>
      </c>
      <c r="H11" s="11">
        <v>0</v>
      </c>
      <c r="I11" s="11">
        <v>1339</v>
      </c>
    </row>
    <row r="12" spans="1:9" ht="12" customHeight="1" x14ac:dyDescent="0.25">
      <c r="A12" s="2" t="str">
        <f>"Mar "&amp;RIGHT(A6,4)</f>
        <v>Mar 2023</v>
      </c>
      <c r="B12" s="11" t="s">
        <v>411</v>
      </c>
      <c r="C12" s="11" t="s">
        <v>411</v>
      </c>
      <c r="D12" s="11" t="s">
        <v>411</v>
      </c>
      <c r="E12" s="11">
        <v>6460</v>
      </c>
      <c r="F12" s="11">
        <v>8998</v>
      </c>
      <c r="G12" s="11">
        <v>0</v>
      </c>
      <c r="H12" s="11">
        <v>0</v>
      </c>
      <c r="I12" s="11">
        <v>15458</v>
      </c>
    </row>
    <row r="13" spans="1:9" ht="12" customHeight="1" x14ac:dyDescent="0.25">
      <c r="A13" s="2" t="str">
        <f>"Apr "&amp;RIGHT(A6,4)</f>
        <v>Apr 2023</v>
      </c>
      <c r="B13" s="11" t="s">
        <v>411</v>
      </c>
      <c r="C13" s="11" t="s">
        <v>411</v>
      </c>
      <c r="D13" s="11" t="s">
        <v>411</v>
      </c>
      <c r="E13" s="11">
        <v>3390</v>
      </c>
      <c r="F13" s="11">
        <v>4563</v>
      </c>
      <c r="G13" s="11">
        <v>0</v>
      </c>
      <c r="H13" s="11">
        <v>0</v>
      </c>
      <c r="I13" s="11">
        <v>7953</v>
      </c>
    </row>
    <row r="14" spans="1:9" ht="12" customHeight="1" x14ac:dyDescent="0.25">
      <c r="A14" s="2" t="str">
        <f>"May "&amp;RIGHT(A6,4)</f>
        <v>May 2023</v>
      </c>
      <c r="B14" s="11" t="s">
        <v>411</v>
      </c>
      <c r="C14" s="11" t="s">
        <v>411</v>
      </c>
      <c r="D14" s="11" t="s">
        <v>411</v>
      </c>
      <c r="E14" s="11">
        <v>347974</v>
      </c>
      <c r="F14" s="11">
        <v>552672</v>
      </c>
      <c r="G14" s="11">
        <v>19219</v>
      </c>
      <c r="H14" s="11">
        <v>45428</v>
      </c>
      <c r="I14" s="11">
        <v>965293</v>
      </c>
    </row>
    <row r="15" spans="1:9" ht="12" customHeight="1" x14ac:dyDescent="0.25">
      <c r="A15" s="2" t="str">
        <f>"Jun "&amp;RIGHT(A6,4)</f>
        <v>Jun 2023</v>
      </c>
      <c r="B15" s="11" t="s">
        <v>411</v>
      </c>
      <c r="C15" s="11" t="s">
        <v>411</v>
      </c>
      <c r="D15" s="11" t="s">
        <v>411</v>
      </c>
      <c r="E15" s="11">
        <v>16451380</v>
      </c>
      <c r="F15" s="11">
        <v>26450853</v>
      </c>
      <c r="G15" s="11">
        <v>822662</v>
      </c>
      <c r="H15" s="11">
        <v>2846152</v>
      </c>
      <c r="I15" s="11">
        <v>46571047</v>
      </c>
    </row>
    <row r="16" spans="1:9" ht="12" customHeight="1" x14ac:dyDescent="0.25">
      <c r="A16" s="2" t="str">
        <f>"Jul "&amp;RIGHT(A6,4)</f>
        <v>Jul 2023</v>
      </c>
      <c r="B16" s="11">
        <v>4632</v>
      </c>
      <c r="C16" s="11">
        <v>35948</v>
      </c>
      <c r="D16" s="11">
        <v>2213874</v>
      </c>
      <c r="E16" s="11">
        <v>19696697</v>
      </c>
      <c r="F16" s="11">
        <v>31021774</v>
      </c>
      <c r="G16" s="11">
        <v>2190771</v>
      </c>
      <c r="H16" s="11">
        <v>3705245</v>
      </c>
      <c r="I16" s="11">
        <v>56614487</v>
      </c>
    </row>
    <row r="17" spans="1:9" ht="12" customHeight="1" x14ac:dyDescent="0.25">
      <c r="A17" s="2" t="str">
        <f>"Aug "&amp;RIGHT(A6,4)</f>
        <v>Aug 2023</v>
      </c>
      <c r="B17" s="11" t="s">
        <v>411</v>
      </c>
      <c r="C17" s="11" t="s">
        <v>411</v>
      </c>
      <c r="D17" s="11" t="s">
        <v>411</v>
      </c>
      <c r="E17" s="11">
        <v>7073952</v>
      </c>
      <c r="F17" s="11">
        <v>10697246</v>
      </c>
      <c r="G17" s="11">
        <v>1496524</v>
      </c>
      <c r="H17" s="11">
        <v>1277438</v>
      </c>
      <c r="I17" s="11">
        <v>20545160</v>
      </c>
    </row>
    <row r="18" spans="1:9" ht="12" customHeight="1" x14ac:dyDescent="0.25">
      <c r="A18" s="2" t="str">
        <f>"Sep "&amp;RIGHT(A6,4)</f>
        <v>Sep 2023</v>
      </c>
      <c r="B18" s="11" t="s">
        <v>411</v>
      </c>
      <c r="C18" s="11" t="s">
        <v>411</v>
      </c>
      <c r="D18" s="11" t="s">
        <v>411</v>
      </c>
      <c r="E18" s="11">
        <v>102699</v>
      </c>
      <c r="F18" s="11">
        <v>115518</v>
      </c>
      <c r="G18" s="11">
        <v>988</v>
      </c>
      <c r="H18" s="11">
        <v>18324</v>
      </c>
      <c r="I18" s="11">
        <v>237529</v>
      </c>
    </row>
    <row r="19" spans="1:9" ht="12" customHeight="1" x14ac:dyDescent="0.25">
      <c r="A19" s="12" t="s">
        <v>55</v>
      </c>
      <c r="B19" s="13">
        <v>4632</v>
      </c>
      <c r="C19" s="13">
        <v>35948</v>
      </c>
      <c r="D19" s="13">
        <v>2213874</v>
      </c>
      <c r="E19" s="13">
        <v>43728201</v>
      </c>
      <c r="F19" s="13">
        <v>68916394</v>
      </c>
      <c r="G19" s="13">
        <v>4530164</v>
      </c>
      <c r="H19" s="13">
        <v>7896277</v>
      </c>
      <c r="I19" s="13">
        <v>125071036</v>
      </c>
    </row>
    <row r="20" spans="1:9" ht="12" customHeight="1" x14ac:dyDescent="0.25">
      <c r="A20" s="14" t="s">
        <v>413</v>
      </c>
      <c r="B20" s="15">
        <v>4632</v>
      </c>
      <c r="C20" s="15">
        <v>35948</v>
      </c>
      <c r="D20" s="15">
        <v>2213874</v>
      </c>
      <c r="E20" s="15">
        <v>36551550</v>
      </c>
      <c r="F20" s="15">
        <v>58103630</v>
      </c>
      <c r="G20" s="15">
        <v>3032652</v>
      </c>
      <c r="H20" s="15">
        <v>6600515</v>
      </c>
      <c r="I20" s="15">
        <v>104288347</v>
      </c>
    </row>
    <row r="21" spans="1:9" ht="12" customHeight="1" x14ac:dyDescent="0.25">
      <c r="A21" s="3" t="str">
        <f>"FY "&amp;RIGHT(A6,4)+1</f>
        <v>FY 2024</v>
      </c>
    </row>
    <row r="22" spans="1:9" ht="12" customHeight="1" x14ac:dyDescent="0.25">
      <c r="A22" s="2" t="str">
        <f>"Oct "&amp;RIGHT(A6,4)</f>
        <v>Oct 2023</v>
      </c>
      <c r="B22" s="11" t="s">
        <v>411</v>
      </c>
      <c r="C22" s="11" t="s">
        <v>411</v>
      </c>
      <c r="D22" s="11" t="s">
        <v>411</v>
      </c>
      <c r="E22" s="11">
        <v>2876</v>
      </c>
      <c r="F22" s="11">
        <v>4114</v>
      </c>
      <c r="G22" s="11">
        <v>0</v>
      </c>
      <c r="H22" s="11">
        <v>0</v>
      </c>
      <c r="I22" s="11">
        <v>6990</v>
      </c>
    </row>
    <row r="23" spans="1:9" ht="12" customHeight="1" x14ac:dyDescent="0.25">
      <c r="A23" s="2" t="str">
        <f>"Nov "&amp;RIGHT(A6,4)</f>
        <v>Nov 2023</v>
      </c>
      <c r="B23" s="11" t="s">
        <v>411</v>
      </c>
      <c r="C23" s="11" t="s">
        <v>411</v>
      </c>
      <c r="D23" s="11" t="s">
        <v>411</v>
      </c>
      <c r="E23" s="11">
        <v>23500</v>
      </c>
      <c r="F23" s="11">
        <v>24825</v>
      </c>
      <c r="G23" s="11">
        <v>0</v>
      </c>
      <c r="H23" s="11">
        <v>0</v>
      </c>
      <c r="I23" s="11">
        <v>48325</v>
      </c>
    </row>
    <row r="24" spans="1:9" ht="12" customHeight="1" x14ac:dyDescent="0.25">
      <c r="A24" s="2" t="str">
        <f>"Dec "&amp;RIGHT(A6,4)</f>
        <v>Dec 2023</v>
      </c>
      <c r="B24" s="11" t="s">
        <v>411</v>
      </c>
      <c r="C24" s="11" t="s">
        <v>411</v>
      </c>
      <c r="D24" s="11" t="s">
        <v>411</v>
      </c>
      <c r="E24" s="11">
        <v>665</v>
      </c>
      <c r="F24" s="11">
        <v>970</v>
      </c>
      <c r="G24" s="11">
        <v>0</v>
      </c>
      <c r="H24" s="11">
        <v>0</v>
      </c>
      <c r="I24" s="11">
        <v>1635</v>
      </c>
    </row>
    <row r="25" spans="1:9" ht="12" customHeight="1" x14ac:dyDescent="0.25">
      <c r="A25" s="2" t="str">
        <f>"Jan "&amp;RIGHT(A6,4)+1</f>
        <v>Jan 2024</v>
      </c>
      <c r="B25" s="11" t="s">
        <v>411</v>
      </c>
      <c r="C25" s="11" t="s">
        <v>411</v>
      </c>
      <c r="D25" s="11" t="s">
        <v>411</v>
      </c>
      <c r="E25" s="11">
        <v>4447</v>
      </c>
      <c r="F25" s="11">
        <v>34558</v>
      </c>
      <c r="G25" s="11">
        <v>0</v>
      </c>
      <c r="H25" s="11">
        <v>0</v>
      </c>
      <c r="I25" s="11">
        <v>39005</v>
      </c>
    </row>
    <row r="26" spans="1:9" ht="12" customHeight="1" x14ac:dyDescent="0.25">
      <c r="A26" s="2" t="str">
        <f>"Feb "&amp;RIGHT(A6,4)+1</f>
        <v>Feb 2024</v>
      </c>
      <c r="B26" s="11" t="s">
        <v>411</v>
      </c>
      <c r="C26" s="11" t="s">
        <v>411</v>
      </c>
      <c r="D26" s="11" t="s">
        <v>411</v>
      </c>
      <c r="E26" s="11">
        <v>986</v>
      </c>
      <c r="F26" s="11">
        <v>1255</v>
      </c>
      <c r="G26" s="11">
        <v>0</v>
      </c>
      <c r="H26" s="11">
        <v>0</v>
      </c>
      <c r="I26" s="11">
        <v>2241</v>
      </c>
    </row>
    <row r="27" spans="1:9" ht="12" customHeight="1" x14ac:dyDescent="0.25">
      <c r="A27" s="2" t="str">
        <f>"Mar "&amp;RIGHT(A6,4)+1</f>
        <v>Mar 2024</v>
      </c>
      <c r="B27" s="11" t="s">
        <v>411</v>
      </c>
      <c r="C27" s="11" t="s">
        <v>411</v>
      </c>
      <c r="D27" s="11" t="s">
        <v>411</v>
      </c>
      <c r="E27" s="11">
        <v>6770</v>
      </c>
      <c r="F27" s="11">
        <v>9321</v>
      </c>
      <c r="G27" s="11">
        <v>0</v>
      </c>
      <c r="H27" s="11">
        <v>4425</v>
      </c>
      <c r="I27" s="11">
        <v>20516</v>
      </c>
    </row>
    <row r="28" spans="1:9" ht="12" customHeight="1" x14ac:dyDescent="0.25">
      <c r="A28" s="2" t="str">
        <f>"Apr "&amp;RIGHT(A6,4)+1</f>
        <v>Apr 2024</v>
      </c>
      <c r="B28" s="11" t="s">
        <v>411</v>
      </c>
      <c r="C28" s="11" t="s">
        <v>411</v>
      </c>
      <c r="D28" s="11" t="s">
        <v>411</v>
      </c>
      <c r="E28" s="11">
        <v>2911</v>
      </c>
      <c r="F28" s="11">
        <v>4740</v>
      </c>
      <c r="G28" s="11">
        <v>0</v>
      </c>
      <c r="H28" s="11">
        <v>0</v>
      </c>
      <c r="I28" s="11">
        <v>7651</v>
      </c>
    </row>
    <row r="29" spans="1:9" ht="12" customHeight="1" x14ac:dyDescent="0.25">
      <c r="A29" s="2" t="str">
        <f>"May "&amp;RIGHT(A6,4)+1</f>
        <v>May 2024</v>
      </c>
      <c r="B29" s="11" t="s">
        <v>411</v>
      </c>
      <c r="C29" s="11" t="s">
        <v>411</v>
      </c>
      <c r="D29" s="11" t="s">
        <v>411</v>
      </c>
      <c r="E29" s="11">
        <v>795711</v>
      </c>
      <c r="F29" s="11">
        <v>1083048</v>
      </c>
      <c r="G29" s="11">
        <v>34393</v>
      </c>
      <c r="H29" s="11">
        <v>45926</v>
      </c>
      <c r="I29" s="11">
        <v>1959078</v>
      </c>
    </row>
    <row r="30" spans="1:9" ht="12" customHeight="1" x14ac:dyDescent="0.25">
      <c r="A30" s="2" t="str">
        <f>"Jun "&amp;RIGHT(A6,4)+1</f>
        <v>Jun 2024</v>
      </c>
      <c r="B30" s="11" t="s">
        <v>411</v>
      </c>
      <c r="C30" s="11" t="s">
        <v>411</v>
      </c>
      <c r="D30" s="11" t="s">
        <v>411</v>
      </c>
      <c r="E30" s="11">
        <v>19159307</v>
      </c>
      <c r="F30" s="11">
        <v>28367491</v>
      </c>
      <c r="G30" s="11">
        <v>932073</v>
      </c>
      <c r="H30" s="11">
        <v>2851543</v>
      </c>
      <c r="I30" s="11">
        <v>51310414</v>
      </c>
    </row>
    <row r="31" spans="1:9" ht="12" customHeight="1" x14ac:dyDescent="0.25">
      <c r="A31" s="2" t="str">
        <f>"Jul "&amp;RIGHT(A6,4)+1</f>
        <v>Jul 2024</v>
      </c>
      <c r="B31" s="11">
        <v>55</v>
      </c>
      <c r="C31" s="11">
        <v>252</v>
      </c>
      <c r="D31" s="11">
        <v>21176</v>
      </c>
      <c r="E31" s="11">
        <v>25774394</v>
      </c>
      <c r="F31" s="11">
        <v>34727776</v>
      </c>
      <c r="G31" s="11">
        <v>4591075</v>
      </c>
      <c r="H31" s="11">
        <v>4673105</v>
      </c>
      <c r="I31" s="11">
        <v>69766350</v>
      </c>
    </row>
    <row r="32" spans="1:9" ht="12" customHeight="1" x14ac:dyDescent="0.25">
      <c r="A32" s="2" t="str">
        <f>"Aug "&amp;RIGHT(A6,4)+1</f>
        <v>Aug 2024</v>
      </c>
      <c r="B32" s="11" t="s">
        <v>411</v>
      </c>
      <c r="C32" s="11" t="s">
        <v>411</v>
      </c>
      <c r="D32" s="11" t="s">
        <v>411</v>
      </c>
      <c r="E32" s="11" t="s">
        <v>411</v>
      </c>
      <c r="F32" s="11" t="s">
        <v>411</v>
      </c>
      <c r="G32" s="11" t="s">
        <v>411</v>
      </c>
      <c r="H32" s="11" t="s">
        <v>411</v>
      </c>
      <c r="I32" s="11" t="s">
        <v>411</v>
      </c>
    </row>
    <row r="33" spans="1:9" ht="12" customHeight="1" x14ac:dyDescent="0.25">
      <c r="A33" s="2" t="str">
        <f>"Sep "&amp;RIGHT(A6,4)+1</f>
        <v>Sep 2024</v>
      </c>
      <c r="B33" s="11" t="s">
        <v>411</v>
      </c>
      <c r="C33" s="11" t="s">
        <v>411</v>
      </c>
      <c r="D33" s="11" t="s">
        <v>411</v>
      </c>
      <c r="E33" s="11" t="s">
        <v>411</v>
      </c>
      <c r="F33" s="11" t="s">
        <v>411</v>
      </c>
      <c r="G33" s="11" t="s">
        <v>411</v>
      </c>
      <c r="H33" s="11" t="s">
        <v>411</v>
      </c>
      <c r="I33" s="11" t="s">
        <v>411</v>
      </c>
    </row>
    <row r="34" spans="1:9" ht="12" customHeight="1" x14ac:dyDescent="0.25">
      <c r="A34" s="12" t="s">
        <v>55</v>
      </c>
      <c r="B34" s="13">
        <v>55</v>
      </c>
      <c r="C34" s="13">
        <v>252</v>
      </c>
      <c r="D34" s="13">
        <v>21176</v>
      </c>
      <c r="E34" s="13">
        <v>45771567</v>
      </c>
      <c r="F34" s="13">
        <v>64258098</v>
      </c>
      <c r="G34" s="13">
        <v>5557541</v>
      </c>
      <c r="H34" s="13">
        <v>7574999</v>
      </c>
      <c r="I34" s="13">
        <v>123162205</v>
      </c>
    </row>
    <row r="35" spans="1:9" ht="12" customHeight="1" x14ac:dyDescent="0.25">
      <c r="A35" s="14" t="str">
        <f>"Total "&amp;MID(A20,7,LEN(A20)-13)&amp;" Months"</f>
        <v>Total 10 Months</v>
      </c>
      <c r="B35" s="15">
        <v>55</v>
      </c>
      <c r="C35" s="15">
        <v>252</v>
      </c>
      <c r="D35" s="15">
        <v>21176</v>
      </c>
      <c r="E35" s="15">
        <v>45771567</v>
      </c>
      <c r="F35" s="15">
        <v>64258098</v>
      </c>
      <c r="G35" s="15">
        <v>5557541</v>
      </c>
      <c r="H35" s="15">
        <v>7574999</v>
      </c>
      <c r="I35" s="15">
        <v>123162205</v>
      </c>
    </row>
    <row r="36" spans="1:9" ht="12" customHeight="1" x14ac:dyDescent="0.25">
      <c r="A36" s="84"/>
      <c r="B36" s="84"/>
      <c r="C36" s="84"/>
      <c r="D36" s="84"/>
      <c r="E36" s="84"/>
      <c r="F36" s="84"/>
      <c r="G36" s="84"/>
      <c r="H36" s="84"/>
    </row>
    <row r="37" spans="1:9" ht="70" customHeight="1" x14ac:dyDescent="0.25">
      <c r="A37" s="95" t="s">
        <v>267</v>
      </c>
      <c r="B37" s="95"/>
      <c r="C37" s="95"/>
      <c r="D37" s="95"/>
      <c r="E37" s="95"/>
      <c r="F37" s="95"/>
      <c r="G37" s="95"/>
      <c r="H37" s="95"/>
      <c r="I37" s="95"/>
    </row>
  </sheetData>
  <mergeCells count="10">
    <mergeCell ref="B5:I5"/>
    <mergeCell ref="A36:H36"/>
    <mergeCell ref="A37:I37"/>
    <mergeCell ref="A1:H1"/>
    <mergeCell ref="A2:H2"/>
    <mergeCell ref="A3:A4"/>
    <mergeCell ref="B3:B4"/>
    <mergeCell ref="C3:C4"/>
    <mergeCell ref="D3:D4"/>
    <mergeCell ref="E3:I3"/>
  </mergeCells>
  <phoneticPr fontId="0" type="noConversion"/>
  <pageMargins left="0.75" right="0.5" top="0.75" bottom="0.5" header="0.5" footer="0.25"/>
  <pageSetup orientation="landscape"/>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pageSetUpPr fitToPage="1"/>
  </sheetPr>
  <dimension ref="A1:F38"/>
  <sheetViews>
    <sheetView showGridLines="0" workbookViewId="0">
      <selection sqref="A1:E1"/>
    </sheetView>
  </sheetViews>
  <sheetFormatPr defaultRowHeight="12.5" x14ac:dyDescent="0.25"/>
  <cols>
    <col min="1" max="3" width="11.453125" customWidth="1"/>
    <col min="4" max="4" width="12.453125" customWidth="1"/>
    <col min="5" max="5" width="15" customWidth="1"/>
    <col min="6" max="6" width="11.453125" customWidth="1"/>
  </cols>
  <sheetData>
    <row r="1" spans="1:6" ht="12" customHeight="1" x14ac:dyDescent="0.25">
      <c r="A1" s="85" t="s">
        <v>420</v>
      </c>
      <c r="B1" s="85"/>
      <c r="C1" s="85"/>
      <c r="D1" s="85"/>
      <c r="E1" s="85"/>
      <c r="F1" s="81">
        <v>45576</v>
      </c>
    </row>
    <row r="2" spans="1:6" ht="12" customHeight="1" x14ac:dyDescent="0.25">
      <c r="A2" s="87" t="s">
        <v>130</v>
      </c>
      <c r="B2" s="87"/>
      <c r="C2" s="87"/>
      <c r="D2" s="87"/>
      <c r="E2" s="87"/>
      <c r="F2" s="1"/>
    </row>
    <row r="3" spans="1:6" ht="24" customHeight="1" x14ac:dyDescent="0.25">
      <c r="A3" s="89" t="s">
        <v>50</v>
      </c>
      <c r="B3" s="91" t="s">
        <v>225</v>
      </c>
      <c r="C3" s="91" t="s">
        <v>321</v>
      </c>
      <c r="D3" s="91" t="s">
        <v>226</v>
      </c>
      <c r="E3" s="91" t="s">
        <v>227</v>
      </c>
      <c r="F3" s="96" t="s">
        <v>228</v>
      </c>
    </row>
    <row r="4" spans="1:6" ht="24" customHeight="1" x14ac:dyDescent="0.25">
      <c r="A4" s="90"/>
      <c r="B4" s="92"/>
      <c r="C4" s="92"/>
      <c r="D4" s="92"/>
      <c r="E4" s="92"/>
      <c r="F4" s="93"/>
    </row>
    <row r="5" spans="1:6" ht="12" customHeight="1" x14ac:dyDescent="0.25">
      <c r="A5" s="1"/>
      <c r="B5" s="84" t="str">
        <f>REPT("-",55)&amp;" Dollars "&amp;REPT("-",60)</f>
        <v>------------------------------------------------------- Dollars ------------------------------------------------------------</v>
      </c>
      <c r="C5" s="84"/>
      <c r="D5" s="84"/>
      <c r="E5" s="84"/>
      <c r="F5" s="84"/>
    </row>
    <row r="6" spans="1:6" ht="12" customHeight="1" x14ac:dyDescent="0.25">
      <c r="A6" s="3" t="s">
        <v>412</v>
      </c>
    </row>
    <row r="7" spans="1:6" ht="12" customHeight="1" x14ac:dyDescent="0.25">
      <c r="A7" s="2" t="str">
        <f>"Oct "&amp;RIGHT(A6,4)-1</f>
        <v>Oct 2022</v>
      </c>
      <c r="B7" s="11">
        <v>172428.86</v>
      </c>
      <c r="C7" s="11">
        <v>6520.83</v>
      </c>
      <c r="D7" s="11" t="s">
        <v>411</v>
      </c>
      <c r="E7" s="11" t="s">
        <v>411</v>
      </c>
      <c r="F7" s="11">
        <v>178949.69</v>
      </c>
    </row>
    <row r="8" spans="1:6" ht="12" customHeight="1" x14ac:dyDescent="0.25">
      <c r="A8" s="2" t="str">
        <f>"Nov "&amp;RIGHT(A6,4)-1</f>
        <v>Nov 2022</v>
      </c>
      <c r="B8" s="11">
        <v>4410.08</v>
      </c>
      <c r="C8" s="11">
        <v>354802.2</v>
      </c>
      <c r="D8" s="11" t="s">
        <v>411</v>
      </c>
      <c r="E8" s="11" t="s">
        <v>411</v>
      </c>
      <c r="F8" s="11">
        <v>359212.28</v>
      </c>
    </row>
    <row r="9" spans="1:6" ht="12" customHeight="1" x14ac:dyDescent="0.25">
      <c r="A9" s="2" t="str">
        <f>"Dec "&amp;RIGHT(A6,4)-1</f>
        <v>Dec 2022</v>
      </c>
      <c r="B9" s="11">
        <v>134397.60999999999</v>
      </c>
      <c r="C9" s="11">
        <v>151397.59</v>
      </c>
      <c r="D9" s="11">
        <v>4589919</v>
      </c>
      <c r="E9" s="11">
        <v>3224183</v>
      </c>
      <c r="F9" s="11">
        <v>8099897.2000000002</v>
      </c>
    </row>
    <row r="10" spans="1:6" ht="12" customHeight="1" x14ac:dyDescent="0.25">
      <c r="A10" s="2" t="str">
        <f>"Jan "&amp;RIGHT(A6,4)</f>
        <v>Jan 2023</v>
      </c>
      <c r="B10" s="11">
        <v>68816.210000000006</v>
      </c>
      <c r="C10" s="11">
        <v>27656.89</v>
      </c>
      <c r="D10" s="11" t="s">
        <v>411</v>
      </c>
      <c r="E10" s="11" t="s">
        <v>411</v>
      </c>
      <c r="F10" s="11">
        <v>96473.1</v>
      </c>
    </row>
    <row r="11" spans="1:6" ht="12" customHeight="1" x14ac:dyDescent="0.25">
      <c r="A11" s="2" t="str">
        <f>"Feb "&amp;RIGHT(A6,4)</f>
        <v>Feb 2023</v>
      </c>
      <c r="B11" s="11">
        <v>4931.03</v>
      </c>
      <c r="C11" s="11">
        <v>-259340.92</v>
      </c>
      <c r="D11" s="11" t="s">
        <v>411</v>
      </c>
      <c r="E11" s="11" t="s">
        <v>411</v>
      </c>
      <c r="F11" s="11">
        <v>-254409.89</v>
      </c>
    </row>
    <row r="12" spans="1:6" ht="12" customHeight="1" x14ac:dyDescent="0.25">
      <c r="A12" s="2" t="str">
        <f>"Mar "&amp;RIGHT(A6,4)</f>
        <v>Mar 2023</v>
      </c>
      <c r="B12" s="11">
        <v>56913.24</v>
      </c>
      <c r="C12" s="11">
        <v>154946.12</v>
      </c>
      <c r="D12" s="11">
        <v>48067</v>
      </c>
      <c r="E12" s="11">
        <v>1275327</v>
      </c>
      <c r="F12" s="11">
        <v>1535253.36</v>
      </c>
    </row>
    <row r="13" spans="1:6" ht="12" customHeight="1" x14ac:dyDescent="0.25">
      <c r="A13" s="2" t="str">
        <f>"Apr "&amp;RIGHT(A6,4)</f>
        <v>Apr 2023</v>
      </c>
      <c r="B13" s="11">
        <v>29154.54</v>
      </c>
      <c r="C13" s="11">
        <v>95407.83</v>
      </c>
      <c r="D13" s="11" t="s">
        <v>411</v>
      </c>
      <c r="E13" s="11" t="s">
        <v>411</v>
      </c>
      <c r="F13" s="11">
        <v>124562.37</v>
      </c>
    </row>
    <row r="14" spans="1:6" ht="12" customHeight="1" x14ac:dyDescent="0.25">
      <c r="A14" s="2" t="str">
        <f>"May "&amp;RIGHT(A6,4)</f>
        <v>May 2023</v>
      </c>
      <c r="B14" s="11">
        <v>3510415.74</v>
      </c>
      <c r="C14" s="11">
        <v>-239790.24</v>
      </c>
      <c r="D14" s="11" t="s">
        <v>411</v>
      </c>
      <c r="E14" s="11" t="s">
        <v>411</v>
      </c>
      <c r="F14" s="11">
        <v>3270625.5</v>
      </c>
    </row>
    <row r="15" spans="1:6" ht="12" customHeight="1" x14ac:dyDescent="0.25">
      <c r="A15" s="2" t="str">
        <f>"Jun "&amp;RIGHT(A6,4)</f>
        <v>Jun 2023</v>
      </c>
      <c r="B15" s="11">
        <v>167835010.19</v>
      </c>
      <c r="C15" s="11">
        <v>175748.37</v>
      </c>
      <c r="D15" s="11">
        <v>5679481</v>
      </c>
      <c r="E15" s="11">
        <v>4827555</v>
      </c>
      <c r="F15" s="11">
        <v>178517794.56</v>
      </c>
    </row>
    <row r="16" spans="1:6" ht="12" customHeight="1" x14ac:dyDescent="0.25">
      <c r="A16" s="2" t="str">
        <f>"Jul "&amp;RIGHT(A6,4)</f>
        <v>Jul 2023</v>
      </c>
      <c r="B16" s="11">
        <v>203681373</v>
      </c>
      <c r="C16" s="11">
        <v>100595.15</v>
      </c>
      <c r="D16" s="11" t="s">
        <v>411</v>
      </c>
      <c r="E16" s="11" t="s">
        <v>411</v>
      </c>
      <c r="F16" s="11">
        <v>203781968.15000001</v>
      </c>
    </row>
    <row r="17" spans="1:6" ht="12" customHeight="1" x14ac:dyDescent="0.25">
      <c r="A17" s="2" t="str">
        <f>"Aug "&amp;RIGHT(A6,4)</f>
        <v>Aug 2023</v>
      </c>
      <c r="B17" s="11">
        <v>74189429.730000004</v>
      </c>
      <c r="C17" s="11">
        <v>125956.95</v>
      </c>
      <c r="D17" s="11" t="s">
        <v>411</v>
      </c>
      <c r="E17" s="11" t="s">
        <v>411</v>
      </c>
      <c r="F17" s="11">
        <v>74315386.680000007</v>
      </c>
    </row>
    <row r="18" spans="1:6" ht="12" customHeight="1" x14ac:dyDescent="0.25">
      <c r="A18" s="2" t="str">
        <f>"Sep "&amp;RIGHT(A6,4)</f>
        <v>Sep 2023</v>
      </c>
      <c r="B18" s="11">
        <v>804940.27</v>
      </c>
      <c r="C18" s="11">
        <v>49746.080000000002</v>
      </c>
      <c r="D18" s="11">
        <v>34614167</v>
      </c>
      <c r="E18" s="11">
        <v>10870616</v>
      </c>
      <c r="F18" s="11">
        <v>46339469.350000001</v>
      </c>
    </row>
    <row r="19" spans="1:6" ht="12" customHeight="1" x14ac:dyDescent="0.25">
      <c r="A19" s="12" t="s">
        <v>55</v>
      </c>
      <c r="B19" s="13">
        <v>450492220.5</v>
      </c>
      <c r="C19" s="13">
        <v>743646.85</v>
      </c>
      <c r="D19" s="13">
        <v>44931634</v>
      </c>
      <c r="E19" s="13">
        <v>20197681</v>
      </c>
      <c r="F19" s="13">
        <v>516365182.35000002</v>
      </c>
    </row>
    <row r="20" spans="1:6" ht="12" customHeight="1" x14ac:dyDescent="0.25">
      <c r="A20" s="14" t="s">
        <v>413</v>
      </c>
      <c r="B20" s="15">
        <v>375497850.5</v>
      </c>
      <c r="C20" s="15">
        <v>567943.81999999995</v>
      </c>
      <c r="D20" s="15">
        <v>10317467</v>
      </c>
      <c r="E20" s="15">
        <v>9327065</v>
      </c>
      <c r="F20" s="15">
        <v>395710326.31999999</v>
      </c>
    </row>
    <row r="21" spans="1:6" ht="12" customHeight="1" x14ac:dyDescent="0.25">
      <c r="A21" s="3" t="str">
        <f>"FY "&amp;RIGHT(A6,4)+1</f>
        <v>FY 2024</v>
      </c>
    </row>
    <row r="22" spans="1:6" ht="12" customHeight="1" x14ac:dyDescent="0.25">
      <c r="A22" s="2" t="str">
        <f>"Oct "&amp;RIGHT(A6,4)</f>
        <v>Oct 2023</v>
      </c>
      <c r="B22" s="11">
        <v>25822.04</v>
      </c>
      <c r="C22" s="11">
        <v>84083.87</v>
      </c>
      <c r="D22" s="11" t="s">
        <v>411</v>
      </c>
      <c r="E22" s="11" t="s">
        <v>411</v>
      </c>
      <c r="F22" s="11">
        <v>109905.91</v>
      </c>
    </row>
    <row r="23" spans="1:6" ht="12" customHeight="1" x14ac:dyDescent="0.25">
      <c r="A23" s="2" t="str">
        <f>"Nov "&amp;RIGHT(A6,4)</f>
        <v>Nov 2023</v>
      </c>
      <c r="B23" s="11">
        <v>171611</v>
      </c>
      <c r="C23" s="11">
        <v>77836.679999999993</v>
      </c>
      <c r="D23" s="11" t="s">
        <v>411</v>
      </c>
      <c r="E23" s="11" t="s">
        <v>411</v>
      </c>
      <c r="F23" s="11">
        <v>249447.67999999999</v>
      </c>
    </row>
    <row r="24" spans="1:6" ht="12" customHeight="1" x14ac:dyDescent="0.25">
      <c r="A24" s="2" t="str">
        <f>"Dec "&amp;RIGHT(A6,4)</f>
        <v>Dec 2023</v>
      </c>
      <c r="B24" s="11">
        <v>6054.65</v>
      </c>
      <c r="C24" s="11" t="s">
        <v>411</v>
      </c>
      <c r="D24" s="11">
        <v>18224</v>
      </c>
      <c r="E24" s="11">
        <v>3100076</v>
      </c>
      <c r="F24" s="11">
        <v>3124354.65</v>
      </c>
    </row>
    <row r="25" spans="1:6" ht="12" customHeight="1" x14ac:dyDescent="0.25">
      <c r="A25" s="2" t="str">
        <f>"Jan "&amp;RIGHT(A6,4)+1</f>
        <v>Jan 2024</v>
      </c>
      <c r="B25" s="11">
        <v>175165.13</v>
      </c>
      <c r="C25" s="11">
        <v>55531.23</v>
      </c>
      <c r="D25" s="11" t="s">
        <v>411</v>
      </c>
      <c r="E25" s="11" t="s">
        <v>411</v>
      </c>
      <c r="F25" s="11">
        <v>230696.36</v>
      </c>
    </row>
    <row r="26" spans="1:6" ht="12" customHeight="1" x14ac:dyDescent="0.25">
      <c r="A26" s="2" t="str">
        <f>"Feb "&amp;RIGHT(A6,4)+1</f>
        <v>Feb 2024</v>
      </c>
      <c r="B26" s="11">
        <v>8595.66</v>
      </c>
      <c r="C26" s="11">
        <v>110246.25</v>
      </c>
      <c r="D26" s="11" t="s">
        <v>411</v>
      </c>
      <c r="E26" s="11" t="s">
        <v>411</v>
      </c>
      <c r="F26" s="11">
        <v>118841.91</v>
      </c>
    </row>
    <row r="27" spans="1:6" ht="12" customHeight="1" x14ac:dyDescent="0.25">
      <c r="A27" s="2" t="str">
        <f>"Mar "&amp;RIGHT(A6,4)+1</f>
        <v>Mar 2024</v>
      </c>
      <c r="B27" s="11">
        <v>67209.320000000007</v>
      </c>
      <c r="C27" s="11">
        <v>201265.81</v>
      </c>
      <c r="D27" s="11">
        <v>111701</v>
      </c>
      <c r="E27" s="11">
        <v>2665936</v>
      </c>
      <c r="F27" s="11">
        <v>3046112.13</v>
      </c>
    </row>
    <row r="28" spans="1:6" ht="12" customHeight="1" x14ac:dyDescent="0.25">
      <c r="A28" s="2" t="str">
        <f>"Apr "&amp;RIGHT(A6,4)+1</f>
        <v>Apr 2024</v>
      </c>
      <c r="B28" s="11">
        <v>30261.61</v>
      </c>
      <c r="C28" s="11">
        <v>114382.1</v>
      </c>
      <c r="D28" s="11" t="s">
        <v>411</v>
      </c>
      <c r="E28" s="11" t="s">
        <v>411</v>
      </c>
      <c r="F28" s="11">
        <v>144643.71</v>
      </c>
    </row>
    <row r="29" spans="1:6" ht="12" customHeight="1" x14ac:dyDescent="0.25">
      <c r="A29" s="2" t="str">
        <f>"May "&amp;RIGHT(A6,4)+1</f>
        <v>May 2024</v>
      </c>
      <c r="B29" s="11">
        <v>7499962.9299999997</v>
      </c>
      <c r="C29" s="11">
        <v>-209957.07</v>
      </c>
      <c r="D29" s="11" t="s">
        <v>411</v>
      </c>
      <c r="E29" s="11" t="s">
        <v>411</v>
      </c>
      <c r="F29" s="11">
        <v>7290005.8600000003</v>
      </c>
    </row>
    <row r="30" spans="1:6" ht="12" customHeight="1" x14ac:dyDescent="0.25">
      <c r="A30" s="2" t="str">
        <f>"Jun "&amp;RIGHT(A6,4)+1</f>
        <v>Jun 2024</v>
      </c>
      <c r="B30" s="11">
        <v>196148818.72999999</v>
      </c>
      <c r="C30" s="11">
        <v>105838.13</v>
      </c>
      <c r="D30" s="11">
        <v>7047139</v>
      </c>
      <c r="E30" s="11">
        <v>8471860</v>
      </c>
      <c r="F30" s="11">
        <v>211773655.86000001</v>
      </c>
    </row>
    <row r="31" spans="1:6" ht="12" customHeight="1" x14ac:dyDescent="0.25">
      <c r="A31" s="2" t="str">
        <f>"Jul "&amp;RIGHT(A6,4)+1</f>
        <v>Jul 2024</v>
      </c>
      <c r="B31" s="11">
        <v>262706495</v>
      </c>
      <c r="C31" s="11">
        <v>56529.38</v>
      </c>
      <c r="D31" s="11" t="s">
        <v>411</v>
      </c>
      <c r="E31" s="11" t="s">
        <v>411</v>
      </c>
      <c r="F31" s="11">
        <v>262763024.38</v>
      </c>
    </row>
    <row r="32" spans="1:6" ht="12" customHeight="1" x14ac:dyDescent="0.25">
      <c r="A32" s="2" t="str">
        <f>"Aug "&amp;RIGHT(A6,4)+1</f>
        <v>Aug 2024</v>
      </c>
      <c r="B32" s="11" t="s">
        <v>411</v>
      </c>
      <c r="C32" s="11" t="s">
        <v>411</v>
      </c>
      <c r="D32" s="11" t="s">
        <v>411</v>
      </c>
      <c r="E32" s="11" t="s">
        <v>411</v>
      </c>
      <c r="F32" s="11" t="s">
        <v>411</v>
      </c>
    </row>
    <row r="33" spans="1:6" ht="12" customHeight="1" x14ac:dyDescent="0.25">
      <c r="A33" s="2" t="str">
        <f>"Sep "&amp;RIGHT(A6,4)+1</f>
        <v>Sep 2024</v>
      </c>
      <c r="B33" s="11" t="s">
        <v>411</v>
      </c>
      <c r="C33" s="11" t="s">
        <v>411</v>
      </c>
      <c r="D33" s="11" t="s">
        <v>411</v>
      </c>
      <c r="E33" s="11" t="s">
        <v>411</v>
      </c>
      <c r="F33" s="11" t="s">
        <v>411</v>
      </c>
    </row>
    <row r="34" spans="1:6" ht="12" customHeight="1" x14ac:dyDescent="0.25">
      <c r="A34" s="12" t="s">
        <v>55</v>
      </c>
      <c r="B34" s="13">
        <v>466839996.06999999</v>
      </c>
      <c r="C34" s="13">
        <v>595756.38</v>
      </c>
      <c r="D34" s="13">
        <v>7177064</v>
      </c>
      <c r="E34" s="13">
        <v>14237872</v>
      </c>
      <c r="F34" s="13">
        <v>488850688.44999999</v>
      </c>
    </row>
    <row r="35" spans="1:6" ht="12" customHeight="1" x14ac:dyDescent="0.25">
      <c r="A35" s="14" t="str">
        <f>"Total "&amp;MID(A20,7,LEN(A20)-13)&amp;" Months"</f>
        <v>Total 10 Months</v>
      </c>
      <c r="B35" s="15">
        <v>466839996.06999999</v>
      </c>
      <c r="C35" s="15">
        <v>595756.38</v>
      </c>
      <c r="D35" s="15">
        <v>7177064</v>
      </c>
      <c r="E35" s="15">
        <v>14237872</v>
      </c>
      <c r="F35" s="15">
        <v>488850688.44999999</v>
      </c>
    </row>
    <row r="36" spans="1:6" ht="12" customHeight="1" x14ac:dyDescent="0.25">
      <c r="A36" s="84"/>
      <c r="B36" s="84"/>
      <c r="C36" s="84"/>
      <c r="D36" s="84"/>
      <c r="E36" s="84"/>
    </row>
    <row r="37" spans="1:6" ht="84.75" customHeight="1" x14ac:dyDescent="0.25">
      <c r="A37" s="95" t="s">
        <v>334</v>
      </c>
      <c r="B37" s="95"/>
      <c r="C37" s="95"/>
      <c r="D37" s="95"/>
      <c r="E37" s="95"/>
      <c r="F37" s="95"/>
    </row>
    <row r="38" spans="1:6" x14ac:dyDescent="0.25">
      <c r="A38" s="25"/>
    </row>
  </sheetData>
  <mergeCells count="11">
    <mergeCell ref="F3:F4"/>
    <mergeCell ref="B5:F5"/>
    <mergeCell ref="A36:E36"/>
    <mergeCell ref="A37:F37"/>
    <mergeCell ref="A1:E1"/>
    <mergeCell ref="A2:E2"/>
    <mergeCell ref="A3:A4"/>
    <mergeCell ref="B3:B4"/>
    <mergeCell ref="C3:C4"/>
    <mergeCell ref="D3:D4"/>
    <mergeCell ref="E3:E4"/>
  </mergeCells>
  <phoneticPr fontId="0" type="noConversion"/>
  <pageMargins left="0.75" right="0.5" top="0.75" bottom="0.5" header="0.5" footer="0.25"/>
  <pageSetup orientation="landscape"/>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pageSetUpPr fitToPage="1"/>
  </sheetPr>
  <dimension ref="A1:I37"/>
  <sheetViews>
    <sheetView showGridLines="0" workbookViewId="0">
      <selection sqref="A1:H1"/>
    </sheetView>
  </sheetViews>
  <sheetFormatPr defaultRowHeight="12.5" x14ac:dyDescent="0.25"/>
  <cols>
    <col min="1" max="9" width="11.453125" customWidth="1"/>
  </cols>
  <sheetData>
    <row r="1" spans="1:9" ht="12" customHeight="1" x14ac:dyDescent="0.25">
      <c r="A1" s="85" t="s">
        <v>420</v>
      </c>
      <c r="B1" s="85"/>
      <c r="C1" s="85"/>
      <c r="D1" s="85"/>
      <c r="E1" s="85"/>
      <c r="F1" s="85"/>
      <c r="G1" s="85"/>
      <c r="H1" s="85"/>
      <c r="I1" s="81">
        <v>45576</v>
      </c>
    </row>
    <row r="2" spans="1:9" ht="12" customHeight="1" x14ac:dyDescent="0.25">
      <c r="A2" s="87" t="s">
        <v>131</v>
      </c>
      <c r="B2" s="87"/>
      <c r="C2" s="87"/>
      <c r="D2" s="87"/>
      <c r="E2" s="87"/>
      <c r="F2" s="87"/>
      <c r="G2" s="87"/>
      <c r="H2" s="87"/>
      <c r="I2" s="1"/>
    </row>
    <row r="3" spans="1:9" ht="24" customHeight="1" x14ac:dyDescent="0.25">
      <c r="A3" s="89" t="s">
        <v>50</v>
      </c>
      <c r="B3" s="93" t="s">
        <v>132</v>
      </c>
      <c r="C3" s="93"/>
      <c r="D3" s="92"/>
      <c r="E3" s="91" t="s">
        <v>19</v>
      </c>
      <c r="F3" s="91" t="s">
        <v>133</v>
      </c>
      <c r="G3" s="91" t="s">
        <v>134</v>
      </c>
      <c r="H3" s="91" t="s">
        <v>135</v>
      </c>
      <c r="I3" s="96" t="s">
        <v>136</v>
      </c>
    </row>
    <row r="4" spans="1:9" ht="24" customHeight="1" x14ac:dyDescent="0.25">
      <c r="A4" s="90"/>
      <c r="B4" s="10" t="s">
        <v>137</v>
      </c>
      <c r="C4" s="10" t="s">
        <v>85</v>
      </c>
      <c r="D4" s="10" t="s">
        <v>55</v>
      </c>
      <c r="E4" s="92"/>
      <c r="F4" s="94"/>
      <c r="G4" s="92"/>
      <c r="H4" s="92"/>
      <c r="I4" s="93"/>
    </row>
    <row r="5" spans="1:9" ht="12" customHeight="1" x14ac:dyDescent="0.25">
      <c r="A5" s="1"/>
      <c r="B5" s="84" t="str">
        <f>REPT("-",90)&amp;" Dollars "&amp;REPT("-",140)</f>
        <v>------------------------------------------------------------------------------------------ Dollars --------------------------------------------------------------------------------------------------------------------------------------------</v>
      </c>
      <c r="C5" s="84"/>
      <c r="D5" s="84"/>
      <c r="E5" s="84"/>
      <c r="F5" s="84"/>
      <c r="G5" s="84"/>
      <c r="H5" s="84"/>
      <c r="I5" s="84"/>
    </row>
    <row r="6" spans="1:9" ht="12" customHeight="1" x14ac:dyDescent="0.25">
      <c r="A6" s="3" t="s">
        <v>412</v>
      </c>
    </row>
    <row r="7" spans="1:9" ht="12" customHeight="1" x14ac:dyDescent="0.25">
      <c r="A7" s="2" t="str">
        <f>"Oct "&amp;RIGHT(A6,4)-1</f>
        <v>Oct 2022</v>
      </c>
      <c r="B7" s="11">
        <v>431727478.74000001</v>
      </c>
      <c r="C7" s="11">
        <v>1254532332.6099999</v>
      </c>
      <c r="D7" s="11">
        <v>1686259811.3499999</v>
      </c>
      <c r="E7" s="11" t="s">
        <v>411</v>
      </c>
      <c r="F7" s="11">
        <v>554335932.55999994</v>
      </c>
      <c r="G7" s="11">
        <v>319326915.61000001</v>
      </c>
      <c r="H7" s="11">
        <v>172428.86</v>
      </c>
      <c r="I7" s="11">
        <v>2560095088.3800001</v>
      </c>
    </row>
    <row r="8" spans="1:9" ht="12" customHeight="1" x14ac:dyDescent="0.25">
      <c r="A8" s="2" t="str">
        <f>"Nov "&amp;RIGHT(A6,4)-1</f>
        <v>Nov 2022</v>
      </c>
      <c r="B8" s="11">
        <v>385728828.11000001</v>
      </c>
      <c r="C8" s="11">
        <v>1115264324.25</v>
      </c>
      <c r="D8" s="11">
        <v>1500993152.3599999</v>
      </c>
      <c r="E8" s="11" t="s">
        <v>411</v>
      </c>
      <c r="F8" s="11">
        <v>497192259.85000002</v>
      </c>
      <c r="G8" s="11">
        <v>295789401.24000001</v>
      </c>
      <c r="H8" s="11">
        <v>4410.08</v>
      </c>
      <c r="I8" s="11">
        <v>2293979223.5300002</v>
      </c>
    </row>
    <row r="9" spans="1:9" ht="12" customHeight="1" x14ac:dyDescent="0.25">
      <c r="A9" s="2" t="str">
        <f>"Dec "&amp;RIGHT(A6,4)-1</f>
        <v>Dec 2022</v>
      </c>
      <c r="B9" s="11">
        <v>308660145.75999999</v>
      </c>
      <c r="C9" s="11">
        <v>895874238.99000001</v>
      </c>
      <c r="D9" s="11">
        <v>1204534384.75</v>
      </c>
      <c r="E9" s="11" t="s">
        <v>411</v>
      </c>
      <c r="F9" s="11">
        <v>393188021.99000001</v>
      </c>
      <c r="G9" s="11">
        <v>298119664.51999998</v>
      </c>
      <c r="H9" s="11">
        <v>7948499.6100000003</v>
      </c>
      <c r="I9" s="11">
        <v>1903790570.8699999</v>
      </c>
    </row>
    <row r="10" spans="1:9" ht="12" customHeight="1" x14ac:dyDescent="0.25">
      <c r="A10" s="2" t="str">
        <f>"Jan "&amp;RIGHT(A6,4)</f>
        <v>Jan 2023</v>
      </c>
      <c r="B10" s="11">
        <v>412649461.05000001</v>
      </c>
      <c r="C10" s="11">
        <v>1203061863.53</v>
      </c>
      <c r="D10" s="11">
        <v>1615711324.5799999</v>
      </c>
      <c r="E10" s="11" t="s">
        <v>411</v>
      </c>
      <c r="F10" s="11">
        <v>519979600.43000001</v>
      </c>
      <c r="G10" s="11">
        <v>316793107.10000002</v>
      </c>
      <c r="H10" s="11">
        <v>68816.210000000006</v>
      </c>
      <c r="I10" s="11">
        <v>2452552848.3200002</v>
      </c>
    </row>
    <row r="11" spans="1:9" ht="12" customHeight="1" x14ac:dyDescent="0.25">
      <c r="A11" s="2" t="str">
        <f>"Feb "&amp;RIGHT(A6,4)</f>
        <v>Feb 2023</v>
      </c>
      <c r="B11" s="11">
        <v>406446421.87</v>
      </c>
      <c r="C11" s="11">
        <v>1194072410.8199999</v>
      </c>
      <c r="D11" s="11">
        <v>1600518832.6900001</v>
      </c>
      <c r="E11" s="11" t="s">
        <v>411</v>
      </c>
      <c r="F11" s="11">
        <v>522100766.35000002</v>
      </c>
      <c r="G11" s="11">
        <v>312590371.29000002</v>
      </c>
      <c r="H11" s="11">
        <v>4931.03</v>
      </c>
      <c r="I11" s="11">
        <v>2435214901.3600001</v>
      </c>
    </row>
    <row r="12" spans="1:9" ht="12" customHeight="1" x14ac:dyDescent="0.25">
      <c r="A12" s="2" t="str">
        <f>"Mar "&amp;RIGHT(A6,4)</f>
        <v>Mar 2023</v>
      </c>
      <c r="B12" s="11">
        <v>454244517.54000002</v>
      </c>
      <c r="C12" s="11">
        <v>1328849966.6300001</v>
      </c>
      <c r="D12" s="11">
        <v>1783094484.1700001</v>
      </c>
      <c r="E12" s="11" t="s">
        <v>411</v>
      </c>
      <c r="F12" s="11">
        <v>590419173.5</v>
      </c>
      <c r="G12" s="11">
        <v>397293466.32999998</v>
      </c>
      <c r="H12" s="11">
        <v>1380307.24</v>
      </c>
      <c r="I12" s="11">
        <v>2772187431.2399998</v>
      </c>
    </row>
    <row r="13" spans="1:9" ht="12" customHeight="1" x14ac:dyDescent="0.25">
      <c r="A13" s="2" t="str">
        <f>"Apr "&amp;RIGHT(A6,4)</f>
        <v>Apr 2023</v>
      </c>
      <c r="B13" s="11">
        <v>383929747.64999998</v>
      </c>
      <c r="C13" s="11">
        <v>1123278900.54</v>
      </c>
      <c r="D13" s="11">
        <v>1507208648.1900001</v>
      </c>
      <c r="E13" s="11" t="s">
        <v>411</v>
      </c>
      <c r="F13" s="11">
        <v>499140529.87</v>
      </c>
      <c r="G13" s="11">
        <v>312660393.94</v>
      </c>
      <c r="H13" s="11">
        <v>29154.54</v>
      </c>
      <c r="I13" s="11">
        <v>2319038726.54</v>
      </c>
    </row>
    <row r="14" spans="1:9" ht="12" customHeight="1" x14ac:dyDescent="0.25">
      <c r="A14" s="2" t="str">
        <f>"May "&amp;RIGHT(A6,4)</f>
        <v>May 2023</v>
      </c>
      <c r="B14" s="11">
        <v>452243198.12</v>
      </c>
      <c r="C14" s="11">
        <v>1324660633.4100001</v>
      </c>
      <c r="D14" s="11">
        <v>1776903831.53</v>
      </c>
      <c r="E14" s="11" t="s">
        <v>411</v>
      </c>
      <c r="F14" s="11">
        <v>600220108.78999996</v>
      </c>
      <c r="G14" s="11">
        <v>350696153.14999998</v>
      </c>
      <c r="H14" s="11">
        <v>3510415.74</v>
      </c>
      <c r="I14" s="11">
        <v>2731330509.21</v>
      </c>
    </row>
    <row r="15" spans="1:9" ht="12" customHeight="1" x14ac:dyDescent="0.25">
      <c r="A15" s="2" t="str">
        <f>"Jun "&amp;RIGHT(A6,4)</f>
        <v>Jun 2023</v>
      </c>
      <c r="B15" s="11">
        <v>93528307.719999999</v>
      </c>
      <c r="C15" s="11">
        <v>294339041.86000001</v>
      </c>
      <c r="D15" s="11">
        <v>387867349.57999998</v>
      </c>
      <c r="E15" s="11" t="s">
        <v>411</v>
      </c>
      <c r="F15" s="11">
        <v>143388232.13</v>
      </c>
      <c r="G15" s="11">
        <v>279884825.94999999</v>
      </c>
      <c r="H15" s="11">
        <v>178342046.19</v>
      </c>
      <c r="I15" s="11">
        <v>989482453.85000002</v>
      </c>
    </row>
    <row r="16" spans="1:9" ht="12" customHeight="1" x14ac:dyDescent="0.25">
      <c r="A16" s="2" t="str">
        <f>"Jul "&amp;RIGHT(A6,4)</f>
        <v>Jul 2023</v>
      </c>
      <c r="B16" s="11">
        <v>7536354.1900000004</v>
      </c>
      <c r="C16" s="11">
        <v>55227865.539999999</v>
      </c>
      <c r="D16" s="11">
        <v>62764219.729999997</v>
      </c>
      <c r="E16" s="11" t="s">
        <v>411</v>
      </c>
      <c r="F16" s="11">
        <v>28140652.57</v>
      </c>
      <c r="G16" s="11">
        <v>200428080.18000001</v>
      </c>
      <c r="H16" s="11">
        <v>203681373</v>
      </c>
      <c r="I16" s="11">
        <v>495014325.48000002</v>
      </c>
    </row>
    <row r="17" spans="1:9" ht="12" customHeight="1" x14ac:dyDescent="0.25">
      <c r="A17" s="2" t="str">
        <f>"Aug "&amp;RIGHT(A6,4)</f>
        <v>Aug 2023</v>
      </c>
      <c r="B17" s="11">
        <v>135965434.31</v>
      </c>
      <c r="C17" s="11">
        <v>800007246.27999997</v>
      </c>
      <c r="D17" s="11">
        <v>935972680.59000003</v>
      </c>
      <c r="E17" s="11" t="s">
        <v>411</v>
      </c>
      <c r="F17" s="11">
        <v>320340114.61000001</v>
      </c>
      <c r="G17" s="11">
        <v>278401589.92000002</v>
      </c>
      <c r="H17" s="11">
        <v>74189429.730000004</v>
      </c>
      <c r="I17" s="11">
        <v>1608903814.8499999</v>
      </c>
    </row>
    <row r="18" spans="1:9" ht="12" customHeight="1" x14ac:dyDescent="0.25">
      <c r="A18" s="2" t="str">
        <f>"Sep "&amp;RIGHT(A6,4)</f>
        <v>Sep 2023</v>
      </c>
      <c r="B18" s="11">
        <v>260671861.47999999</v>
      </c>
      <c r="C18" s="11">
        <v>1478642099.54</v>
      </c>
      <c r="D18" s="11">
        <v>1739313961.02</v>
      </c>
      <c r="E18" s="11" t="s">
        <v>411</v>
      </c>
      <c r="F18" s="11">
        <v>608760458.24000001</v>
      </c>
      <c r="G18" s="11">
        <v>346830931.06999999</v>
      </c>
      <c r="H18" s="11">
        <v>46289723.270000003</v>
      </c>
      <c r="I18" s="11">
        <v>2741195073.5999999</v>
      </c>
    </row>
    <row r="19" spans="1:9" ht="12" customHeight="1" x14ac:dyDescent="0.25">
      <c r="A19" s="12" t="s">
        <v>55</v>
      </c>
      <c r="B19" s="13">
        <v>3733331756.54</v>
      </c>
      <c r="C19" s="13">
        <v>12067810924</v>
      </c>
      <c r="D19" s="13">
        <v>15801142680.540001</v>
      </c>
      <c r="E19" s="13" t="s">
        <v>411</v>
      </c>
      <c r="F19" s="13">
        <v>5277205850.8900003</v>
      </c>
      <c r="G19" s="13">
        <v>3708814900.3000002</v>
      </c>
      <c r="H19" s="13">
        <v>515621535.5</v>
      </c>
      <c r="I19" s="13">
        <v>25302784967.23</v>
      </c>
    </row>
    <row r="20" spans="1:9" ht="12" customHeight="1" x14ac:dyDescent="0.25">
      <c r="A20" s="14" t="s">
        <v>413</v>
      </c>
      <c r="B20" s="15">
        <v>3336694460.75</v>
      </c>
      <c r="C20" s="15">
        <v>9789161578.1800003</v>
      </c>
      <c r="D20" s="15">
        <v>13125856038.93</v>
      </c>
      <c r="E20" s="15" t="s">
        <v>411</v>
      </c>
      <c r="F20" s="15">
        <v>4348105278.04</v>
      </c>
      <c r="G20" s="15">
        <v>3083582379.3099999</v>
      </c>
      <c r="H20" s="15">
        <v>395142382.5</v>
      </c>
      <c r="I20" s="15">
        <v>20952686078.779999</v>
      </c>
    </row>
    <row r="21" spans="1:9" ht="12" customHeight="1" x14ac:dyDescent="0.25">
      <c r="A21" s="3" t="str">
        <f>"FY "&amp;RIGHT(A6,4)+1</f>
        <v>FY 2024</v>
      </c>
    </row>
    <row r="22" spans="1:9" ht="12" customHeight="1" x14ac:dyDescent="0.25">
      <c r="A22" s="2" t="str">
        <f>"Oct "&amp;RIGHT(A6,4)</f>
        <v>Oct 2023</v>
      </c>
      <c r="B22" s="11">
        <v>272952003.31</v>
      </c>
      <c r="C22" s="11">
        <v>1543470719.6199999</v>
      </c>
      <c r="D22" s="11">
        <v>1816422722.9300001</v>
      </c>
      <c r="E22" s="11" t="s">
        <v>411</v>
      </c>
      <c r="F22" s="11">
        <v>641934187.78999996</v>
      </c>
      <c r="G22" s="11">
        <v>356350723.69</v>
      </c>
      <c r="H22" s="11">
        <v>25822.04</v>
      </c>
      <c r="I22" s="11">
        <v>2814733456.4499998</v>
      </c>
    </row>
    <row r="23" spans="1:9" ht="12" customHeight="1" x14ac:dyDescent="0.25">
      <c r="A23" s="2" t="str">
        <f>"Nov "&amp;RIGHT(A6,4)</f>
        <v>Nov 2023</v>
      </c>
      <c r="B23" s="11">
        <v>235639635.75</v>
      </c>
      <c r="C23" s="11">
        <v>1331434190.02</v>
      </c>
      <c r="D23" s="11">
        <v>1567073825.77</v>
      </c>
      <c r="E23" s="11" t="s">
        <v>411</v>
      </c>
      <c r="F23" s="11">
        <v>560129435.52999997</v>
      </c>
      <c r="G23" s="11">
        <v>320200240.17000002</v>
      </c>
      <c r="H23" s="11">
        <v>171611</v>
      </c>
      <c r="I23" s="11">
        <v>2447575112.4699998</v>
      </c>
    </row>
    <row r="24" spans="1:9" ht="12" customHeight="1" x14ac:dyDescent="0.25">
      <c r="A24" s="2" t="str">
        <f>"Dec "&amp;RIGHT(A6,4)</f>
        <v>Dec 2023</v>
      </c>
      <c r="B24" s="11">
        <v>187520918.02000001</v>
      </c>
      <c r="C24" s="11">
        <v>1050784418.21</v>
      </c>
      <c r="D24" s="11">
        <v>1238305336.23</v>
      </c>
      <c r="E24" s="11" t="s">
        <v>411</v>
      </c>
      <c r="F24" s="11">
        <v>438228471.02999997</v>
      </c>
      <c r="G24" s="11">
        <v>313087621.57999998</v>
      </c>
      <c r="H24" s="11">
        <v>3124354.65</v>
      </c>
      <c r="I24" s="11">
        <v>1992745783.49</v>
      </c>
    </row>
    <row r="25" spans="1:9" ht="12" customHeight="1" x14ac:dyDescent="0.25">
      <c r="A25" s="2" t="str">
        <f>"Jan "&amp;RIGHT(A6,4)+1</f>
        <v>Jan 2024</v>
      </c>
      <c r="B25" s="11">
        <v>231167997.77000001</v>
      </c>
      <c r="C25" s="11">
        <v>1300128154.9000001</v>
      </c>
      <c r="D25" s="11">
        <v>1531296152.6700001</v>
      </c>
      <c r="E25" s="11" t="s">
        <v>411</v>
      </c>
      <c r="F25" s="11">
        <v>516710403.92000002</v>
      </c>
      <c r="G25" s="11">
        <v>326899997.08999997</v>
      </c>
      <c r="H25" s="11">
        <v>175165.13</v>
      </c>
      <c r="I25" s="11">
        <v>2375081718.8099999</v>
      </c>
    </row>
    <row r="26" spans="1:9" ht="12" customHeight="1" x14ac:dyDescent="0.25">
      <c r="A26" s="2" t="str">
        <f>"Feb "&amp;RIGHT(A6,4)+1</f>
        <v>Feb 2024</v>
      </c>
      <c r="B26" s="11">
        <v>259931264.97999999</v>
      </c>
      <c r="C26" s="11">
        <v>1474138038.05</v>
      </c>
      <c r="D26" s="11">
        <v>1734069303.03</v>
      </c>
      <c r="E26" s="11" t="s">
        <v>411</v>
      </c>
      <c r="F26" s="11">
        <v>610126995.63</v>
      </c>
      <c r="G26" s="11">
        <v>351096423.25</v>
      </c>
      <c r="H26" s="11">
        <v>8595.66</v>
      </c>
      <c r="I26" s="11">
        <v>2695301317.5700002</v>
      </c>
    </row>
    <row r="27" spans="1:9" ht="12" customHeight="1" x14ac:dyDescent="0.25">
      <c r="A27" s="2" t="str">
        <f>"Mar "&amp;RIGHT(A6,4)+1</f>
        <v>Mar 2024</v>
      </c>
      <c r="B27" s="11">
        <v>229523619.38</v>
      </c>
      <c r="C27" s="11">
        <v>1302145399.1099999</v>
      </c>
      <c r="D27" s="11">
        <v>1531669018.49</v>
      </c>
      <c r="E27" s="11" t="s">
        <v>411</v>
      </c>
      <c r="F27" s="11">
        <v>545233253.51999998</v>
      </c>
      <c r="G27" s="11">
        <v>371886055.70999998</v>
      </c>
      <c r="H27" s="11">
        <v>2844846.32</v>
      </c>
      <c r="I27" s="11">
        <v>2451633174.04</v>
      </c>
    </row>
    <row r="28" spans="1:9" ht="12" customHeight="1" x14ac:dyDescent="0.25">
      <c r="A28" s="2" t="str">
        <f>"Apr "&amp;RIGHT(A6,4)+1</f>
        <v>Apr 2024</v>
      </c>
      <c r="B28" s="11">
        <v>263986323.66999999</v>
      </c>
      <c r="C28" s="11">
        <v>1498676425.26</v>
      </c>
      <c r="D28" s="11">
        <v>1762662748.9300001</v>
      </c>
      <c r="E28" s="11" t="s">
        <v>411</v>
      </c>
      <c r="F28" s="11">
        <v>623295790.30999994</v>
      </c>
      <c r="G28" s="11">
        <v>368422377.38</v>
      </c>
      <c r="H28" s="11">
        <v>30261.61</v>
      </c>
      <c r="I28" s="11">
        <v>2754411178.23</v>
      </c>
    </row>
    <row r="29" spans="1:9" ht="12" customHeight="1" x14ac:dyDescent="0.25">
      <c r="A29" s="2" t="str">
        <f>"May "&amp;RIGHT(A6,4)+1</f>
        <v>May 2024</v>
      </c>
      <c r="B29" s="11">
        <v>254105902.88</v>
      </c>
      <c r="C29" s="11">
        <v>1441430862.47</v>
      </c>
      <c r="D29" s="11">
        <v>1695536765.3499999</v>
      </c>
      <c r="E29" s="11" t="s">
        <v>411</v>
      </c>
      <c r="F29" s="11">
        <v>610303512.45000005</v>
      </c>
      <c r="G29" s="11">
        <v>358029408.32999998</v>
      </c>
      <c r="H29" s="11">
        <v>7499962.9299999997</v>
      </c>
      <c r="I29" s="11">
        <v>2671369649.0599999</v>
      </c>
    </row>
    <row r="30" spans="1:9" ht="12" customHeight="1" x14ac:dyDescent="0.25">
      <c r="A30" s="2" t="str">
        <f>"Jun "&amp;RIGHT(A6,4)+1</f>
        <v>Jun 2024</v>
      </c>
      <c r="B30" s="11">
        <v>50015138.090000004</v>
      </c>
      <c r="C30" s="11">
        <v>304349348.47000003</v>
      </c>
      <c r="D30" s="11">
        <v>354364486.56</v>
      </c>
      <c r="E30" s="11" t="s">
        <v>411</v>
      </c>
      <c r="F30" s="11">
        <v>141076995.53</v>
      </c>
      <c r="G30" s="11">
        <v>269328016.69</v>
      </c>
      <c r="H30" s="11">
        <v>211667817.72999999</v>
      </c>
      <c r="I30" s="11">
        <v>976437316.50999999</v>
      </c>
    </row>
    <row r="31" spans="1:9" ht="12" customHeight="1" x14ac:dyDescent="0.25">
      <c r="A31" s="2" t="str">
        <f>"Jul "&amp;RIGHT(A6,4)+1</f>
        <v>Jul 2024</v>
      </c>
      <c r="B31" s="11">
        <v>9519422.2400000002</v>
      </c>
      <c r="C31" s="11">
        <v>66843151.090000004</v>
      </c>
      <c r="D31" s="11">
        <v>76362573.329999998</v>
      </c>
      <c r="E31" s="11" t="s">
        <v>411</v>
      </c>
      <c r="F31" s="11">
        <v>34488954.219999999</v>
      </c>
      <c r="G31" s="11">
        <v>236108003.49250001</v>
      </c>
      <c r="H31" s="11">
        <v>262706495</v>
      </c>
      <c r="I31" s="11">
        <v>609666026.04250002</v>
      </c>
    </row>
    <row r="32" spans="1:9" ht="12" customHeight="1" x14ac:dyDescent="0.25">
      <c r="A32" s="2" t="str">
        <f>"Aug "&amp;RIGHT(A6,4)+1</f>
        <v>Aug 2024</v>
      </c>
      <c r="B32" s="11" t="s">
        <v>411</v>
      </c>
      <c r="C32" s="11" t="s">
        <v>411</v>
      </c>
      <c r="D32" s="11" t="s">
        <v>411</v>
      </c>
      <c r="E32" s="11" t="s">
        <v>411</v>
      </c>
      <c r="F32" s="11" t="s">
        <v>411</v>
      </c>
      <c r="G32" s="11" t="s">
        <v>411</v>
      </c>
      <c r="H32" s="11" t="s">
        <v>411</v>
      </c>
      <c r="I32" s="11" t="s">
        <v>411</v>
      </c>
    </row>
    <row r="33" spans="1:9" ht="12" customHeight="1" x14ac:dyDescent="0.25">
      <c r="A33" s="2" t="str">
        <f>"Sep "&amp;RIGHT(A6,4)+1</f>
        <v>Sep 2024</v>
      </c>
      <c r="B33" s="11" t="s">
        <v>411</v>
      </c>
      <c r="C33" s="11" t="s">
        <v>411</v>
      </c>
      <c r="D33" s="11" t="s">
        <v>411</v>
      </c>
      <c r="E33" s="11" t="s">
        <v>411</v>
      </c>
      <c r="F33" s="11" t="s">
        <v>411</v>
      </c>
      <c r="G33" s="11" t="s">
        <v>411</v>
      </c>
      <c r="H33" s="11" t="s">
        <v>411</v>
      </c>
      <c r="I33" s="11" t="s">
        <v>411</v>
      </c>
    </row>
    <row r="34" spans="1:9" ht="12" customHeight="1" x14ac:dyDescent="0.25">
      <c r="A34" s="12" t="s">
        <v>55</v>
      </c>
      <c r="B34" s="13">
        <v>1994362226.0899999</v>
      </c>
      <c r="C34" s="13">
        <v>11313400707.200001</v>
      </c>
      <c r="D34" s="13">
        <v>13307762933.290001</v>
      </c>
      <c r="E34" s="13" t="s">
        <v>411</v>
      </c>
      <c r="F34" s="13">
        <v>4721527999.9300003</v>
      </c>
      <c r="G34" s="13">
        <v>3271408867.3825002</v>
      </c>
      <c r="H34" s="13">
        <v>488254932.06999999</v>
      </c>
      <c r="I34" s="13">
        <v>21788954732.672501</v>
      </c>
    </row>
    <row r="35" spans="1:9" ht="12" customHeight="1" x14ac:dyDescent="0.25">
      <c r="A35" s="14" t="str">
        <f>"Total "&amp;MID(A20,7,LEN(A20)-13)&amp;" Months"</f>
        <v>Total 10 Months</v>
      </c>
      <c r="B35" s="15">
        <v>1994362226.0899999</v>
      </c>
      <c r="C35" s="15">
        <v>11313400707.200001</v>
      </c>
      <c r="D35" s="15">
        <v>13307762933.290001</v>
      </c>
      <c r="E35" s="15" t="s">
        <v>411</v>
      </c>
      <c r="F35" s="15">
        <v>4721527999.9300003</v>
      </c>
      <c r="G35" s="15">
        <v>3271408867.3825002</v>
      </c>
      <c r="H35" s="15">
        <v>488254932.06999999</v>
      </c>
      <c r="I35" s="15">
        <v>21788954732.672501</v>
      </c>
    </row>
    <row r="36" spans="1:9" ht="12" customHeight="1" x14ac:dyDescent="0.25">
      <c r="A36" s="84"/>
      <c r="B36" s="84"/>
      <c r="C36" s="84"/>
      <c r="D36" s="84"/>
      <c r="E36" s="84"/>
      <c r="F36" s="84"/>
      <c r="G36" s="84"/>
      <c r="H36" s="84"/>
    </row>
    <row r="37" spans="1:9" ht="70" customHeight="1" x14ac:dyDescent="0.25">
      <c r="A37" s="133" t="s">
        <v>404</v>
      </c>
      <c r="B37" s="133"/>
      <c r="C37" s="133"/>
      <c r="D37" s="133"/>
      <c r="E37" s="133"/>
      <c r="F37" s="133"/>
      <c r="G37" s="133"/>
      <c r="H37" s="133"/>
      <c r="I37" s="133"/>
    </row>
  </sheetData>
  <mergeCells count="12">
    <mergeCell ref="A36:H36"/>
    <mergeCell ref="A37:I37"/>
    <mergeCell ref="G3:G4"/>
    <mergeCell ref="A3:A4"/>
    <mergeCell ref="B3:D3"/>
    <mergeCell ref="E3:E4"/>
    <mergeCell ref="F3:F4"/>
    <mergeCell ref="A1:H1"/>
    <mergeCell ref="A2:H2"/>
    <mergeCell ref="H3:H4"/>
    <mergeCell ref="I3:I4"/>
    <mergeCell ref="B5:I5"/>
  </mergeCells>
  <phoneticPr fontId="0" type="noConversion"/>
  <pageMargins left="0.75" right="0.5" top="0.75" bottom="0.5" header="0.5" footer="0.25"/>
  <pageSetup orientation="landscape"/>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pageSetUpPr fitToPage="1"/>
  </sheetPr>
  <dimension ref="A1:R37"/>
  <sheetViews>
    <sheetView showGridLines="0" zoomScaleNormal="100" workbookViewId="0">
      <selection sqref="A1:H1"/>
    </sheetView>
  </sheetViews>
  <sheetFormatPr defaultRowHeight="12.5" x14ac:dyDescent="0.25"/>
  <cols>
    <col min="1" max="6" width="11.453125" customWidth="1"/>
    <col min="7" max="7" width="12.26953125" customWidth="1"/>
    <col min="8" max="9" width="11.453125" customWidth="1"/>
    <col min="14" max="14" width="8.81640625" customWidth="1"/>
  </cols>
  <sheetData>
    <row r="1" spans="1:18" ht="12" customHeight="1" x14ac:dyDescent="0.25">
      <c r="A1" s="85" t="s">
        <v>420</v>
      </c>
      <c r="B1" s="85"/>
      <c r="C1" s="85"/>
      <c r="D1" s="85"/>
      <c r="E1" s="85"/>
      <c r="F1" s="85"/>
      <c r="G1" s="85"/>
      <c r="H1" s="85"/>
      <c r="I1" s="81">
        <v>45576</v>
      </c>
      <c r="J1" s="95"/>
      <c r="K1" s="95"/>
      <c r="L1" s="95"/>
      <c r="M1" s="95"/>
      <c r="N1" s="95"/>
      <c r="O1" s="95"/>
      <c r="P1" s="95"/>
      <c r="Q1" s="95"/>
      <c r="R1" s="134"/>
    </row>
    <row r="2" spans="1:18" ht="12" customHeight="1" x14ac:dyDescent="0.25">
      <c r="A2" s="87" t="s">
        <v>229</v>
      </c>
      <c r="B2" s="87"/>
      <c r="C2" s="87"/>
      <c r="D2" s="87"/>
      <c r="E2" s="87"/>
      <c r="F2" s="87"/>
      <c r="G2" s="87"/>
      <c r="H2" s="87"/>
      <c r="I2" s="1"/>
    </row>
    <row r="3" spans="1:18" ht="24" customHeight="1" x14ac:dyDescent="0.25">
      <c r="A3" s="89" t="s">
        <v>50</v>
      </c>
      <c r="B3" s="91" t="s">
        <v>132</v>
      </c>
      <c r="C3" s="91" t="s">
        <v>19</v>
      </c>
      <c r="D3" s="91" t="s">
        <v>133</v>
      </c>
      <c r="E3" s="91" t="s">
        <v>134</v>
      </c>
      <c r="F3" s="91" t="s">
        <v>135</v>
      </c>
      <c r="G3" s="91" t="s">
        <v>230</v>
      </c>
      <c r="H3" s="91" t="s">
        <v>231</v>
      </c>
      <c r="I3" s="96" t="s">
        <v>138</v>
      </c>
    </row>
    <row r="4" spans="1:18" ht="24" customHeight="1" x14ac:dyDescent="0.25">
      <c r="A4" s="90"/>
      <c r="B4" s="92"/>
      <c r="C4" s="92"/>
      <c r="D4" s="92"/>
      <c r="E4" s="92"/>
      <c r="F4" s="92"/>
      <c r="G4" s="92"/>
      <c r="H4" s="92"/>
      <c r="I4" s="93"/>
    </row>
    <row r="5" spans="1:18" ht="12" customHeight="1" x14ac:dyDescent="0.25">
      <c r="A5" s="1"/>
      <c r="B5" s="84" t="str">
        <f>REPT("-",90)&amp;" Dollars "&amp;REPT("-",94)</f>
        <v>------------------------------------------------------------------------------------------ Dollars ----------------------------------------------------------------------------------------------</v>
      </c>
      <c r="C5" s="84"/>
      <c r="D5" s="84"/>
      <c r="E5" s="84"/>
      <c r="F5" s="84"/>
      <c r="G5" s="84"/>
      <c r="H5" s="84"/>
      <c r="I5" s="84"/>
    </row>
    <row r="6" spans="1:18" ht="12" customHeight="1" x14ac:dyDescent="0.25">
      <c r="A6" s="3" t="s">
        <v>412</v>
      </c>
    </row>
    <row r="7" spans="1:18" ht="12" customHeight="1" x14ac:dyDescent="0.25">
      <c r="A7" s="2" t="str">
        <f>"Oct "&amp;RIGHT(A6,4)-1</f>
        <v>Oct 2022</v>
      </c>
      <c r="B7" s="11">
        <v>1899003676.8599999</v>
      </c>
      <c r="C7" s="11" t="s">
        <v>411</v>
      </c>
      <c r="D7" s="11">
        <v>554335932.55999994</v>
      </c>
      <c r="E7" s="11">
        <v>319412279.66000003</v>
      </c>
      <c r="F7" s="11">
        <v>178949.69</v>
      </c>
      <c r="G7" s="11" t="s">
        <v>411</v>
      </c>
      <c r="H7" s="11" t="s">
        <v>411</v>
      </c>
      <c r="I7" s="11">
        <v>2772930838.77</v>
      </c>
    </row>
    <row r="8" spans="1:18" ht="12" customHeight="1" x14ac:dyDescent="0.25">
      <c r="A8" s="2" t="str">
        <f>"Nov "&amp;RIGHT(A6,4)-1</f>
        <v>Nov 2022</v>
      </c>
      <c r="B8" s="11">
        <v>1665723030.29</v>
      </c>
      <c r="C8" s="11" t="s">
        <v>411</v>
      </c>
      <c r="D8" s="11">
        <v>497192259.85000002</v>
      </c>
      <c r="E8" s="11">
        <v>295910887.44</v>
      </c>
      <c r="F8" s="11">
        <v>359212.28</v>
      </c>
      <c r="G8" s="11" t="s">
        <v>411</v>
      </c>
      <c r="H8" s="11" t="s">
        <v>411</v>
      </c>
      <c r="I8" s="11">
        <v>2459185389.8600001</v>
      </c>
    </row>
    <row r="9" spans="1:18" ht="12" customHeight="1" x14ac:dyDescent="0.25">
      <c r="A9" s="2" t="str">
        <f>"Dec "&amp;RIGHT(A6,4)-1</f>
        <v>Dec 2022</v>
      </c>
      <c r="B9" s="11">
        <v>1323343280.0799999</v>
      </c>
      <c r="C9" s="11" t="s">
        <v>411</v>
      </c>
      <c r="D9" s="11">
        <v>393188021.99000001</v>
      </c>
      <c r="E9" s="11">
        <v>327201680.72000003</v>
      </c>
      <c r="F9" s="11">
        <v>8099897.2000000002</v>
      </c>
      <c r="G9" s="11">
        <v>44328564</v>
      </c>
      <c r="H9" s="11">
        <v>274527291</v>
      </c>
      <c r="I9" s="11">
        <v>2370688734.9899998</v>
      </c>
    </row>
    <row r="10" spans="1:18" ht="12" customHeight="1" x14ac:dyDescent="0.25">
      <c r="A10" s="2" t="str">
        <f>"Jan "&amp;RIGHT(A6,4)</f>
        <v>Jan 2023</v>
      </c>
      <c r="B10" s="11">
        <v>1802561145.4100001</v>
      </c>
      <c r="C10" s="11" t="s">
        <v>411</v>
      </c>
      <c r="D10" s="11">
        <v>519979600.43000001</v>
      </c>
      <c r="E10" s="11">
        <v>316887621.02999997</v>
      </c>
      <c r="F10" s="11">
        <v>96473.1</v>
      </c>
      <c r="G10" s="11" t="s">
        <v>411</v>
      </c>
      <c r="H10" s="11" t="s">
        <v>411</v>
      </c>
      <c r="I10" s="11">
        <v>2639524839.9699998</v>
      </c>
    </row>
    <row r="11" spans="1:18" ht="12" customHeight="1" x14ac:dyDescent="0.25">
      <c r="A11" s="2" t="str">
        <f>"Feb "&amp;RIGHT(A6,4)</f>
        <v>Feb 2023</v>
      </c>
      <c r="B11" s="11">
        <v>1717690242.4400001</v>
      </c>
      <c r="C11" s="11" t="s">
        <v>411</v>
      </c>
      <c r="D11" s="11">
        <v>522100766.35000002</v>
      </c>
      <c r="E11" s="11">
        <v>312642848.63</v>
      </c>
      <c r="F11" s="11">
        <v>-254409.89</v>
      </c>
      <c r="G11" s="11" t="s">
        <v>411</v>
      </c>
      <c r="H11" s="11" t="s">
        <v>411</v>
      </c>
      <c r="I11" s="11">
        <v>2552179447.5300002</v>
      </c>
    </row>
    <row r="12" spans="1:18" ht="12" customHeight="1" x14ac:dyDescent="0.25">
      <c r="A12" s="2" t="str">
        <f>"Mar "&amp;RIGHT(A6,4)</f>
        <v>Mar 2023</v>
      </c>
      <c r="B12" s="11">
        <v>1907243478.9000001</v>
      </c>
      <c r="C12" s="11" t="s">
        <v>411</v>
      </c>
      <c r="D12" s="11">
        <v>590419173.5</v>
      </c>
      <c r="E12" s="11">
        <v>444979214.01999998</v>
      </c>
      <c r="F12" s="11">
        <v>1535253.36</v>
      </c>
      <c r="G12" s="11">
        <v>62185314</v>
      </c>
      <c r="H12" s="11">
        <v>230901035</v>
      </c>
      <c r="I12" s="11">
        <v>3237263468.7800002</v>
      </c>
    </row>
    <row r="13" spans="1:18" ht="12" customHeight="1" x14ac:dyDescent="0.25">
      <c r="A13" s="2" t="str">
        <f>"Apr "&amp;RIGHT(A6,4)</f>
        <v>Apr 2023</v>
      </c>
      <c r="B13" s="11">
        <v>1587167745.1700001</v>
      </c>
      <c r="C13" s="11" t="s">
        <v>411</v>
      </c>
      <c r="D13" s="11">
        <v>499140529.87</v>
      </c>
      <c r="E13" s="11">
        <v>312698825.18000001</v>
      </c>
      <c r="F13" s="11">
        <v>124562.37</v>
      </c>
      <c r="G13" s="11" t="s">
        <v>411</v>
      </c>
      <c r="H13" s="11" t="s">
        <v>411</v>
      </c>
      <c r="I13" s="11">
        <v>2399131662.5900002</v>
      </c>
    </row>
    <row r="14" spans="1:18" ht="12" customHeight="1" x14ac:dyDescent="0.25">
      <c r="A14" s="2" t="str">
        <f>"May "&amp;RIGHT(A6,4)</f>
        <v>May 2023</v>
      </c>
      <c r="B14" s="11">
        <v>1823843802.49</v>
      </c>
      <c r="C14" s="11" t="s">
        <v>411</v>
      </c>
      <c r="D14" s="11">
        <v>600220108.78999996</v>
      </c>
      <c r="E14" s="11">
        <v>350696153.14999998</v>
      </c>
      <c r="F14" s="11">
        <v>3270625.5</v>
      </c>
      <c r="G14" s="11" t="s">
        <v>411</v>
      </c>
      <c r="H14" s="11" t="s">
        <v>411</v>
      </c>
      <c r="I14" s="11">
        <v>2778030689.9299998</v>
      </c>
    </row>
    <row r="15" spans="1:18" ht="12" customHeight="1" x14ac:dyDescent="0.25">
      <c r="A15" s="2" t="str">
        <f>"Jun "&amp;RIGHT(A6,4)</f>
        <v>Jun 2023</v>
      </c>
      <c r="B15" s="11">
        <v>414012763</v>
      </c>
      <c r="C15" s="11" t="s">
        <v>411</v>
      </c>
      <c r="D15" s="11">
        <v>143388232.13</v>
      </c>
      <c r="E15" s="11">
        <v>332487039.94999999</v>
      </c>
      <c r="F15" s="11">
        <v>178517794.56</v>
      </c>
      <c r="G15" s="11">
        <v>61693317</v>
      </c>
      <c r="H15" s="11">
        <v>179582564</v>
      </c>
      <c r="I15" s="11">
        <v>1309681710.6400001</v>
      </c>
    </row>
    <row r="16" spans="1:18" ht="12" customHeight="1" x14ac:dyDescent="0.25">
      <c r="A16" s="2" t="str">
        <f>"Jul "&amp;RIGHT(A6,4)</f>
        <v>Jul 2023</v>
      </c>
      <c r="B16" s="11">
        <v>183730512.34</v>
      </c>
      <c r="C16" s="11" t="s">
        <v>411</v>
      </c>
      <c r="D16" s="11">
        <v>28140652.57</v>
      </c>
      <c r="E16" s="11">
        <v>200512688.33000001</v>
      </c>
      <c r="F16" s="11">
        <v>203781968.15000001</v>
      </c>
      <c r="G16" s="11" t="s">
        <v>411</v>
      </c>
      <c r="H16" s="11" t="s">
        <v>411</v>
      </c>
      <c r="I16" s="11">
        <v>616165821.38999999</v>
      </c>
    </row>
    <row r="17" spans="1:9" ht="12" customHeight="1" x14ac:dyDescent="0.25">
      <c r="A17" s="2" t="str">
        <f>"Aug "&amp;RIGHT(A6,4)</f>
        <v>Aug 2023</v>
      </c>
      <c r="B17" s="11">
        <v>1092711619.9949999</v>
      </c>
      <c r="C17" s="11" t="s">
        <v>411</v>
      </c>
      <c r="D17" s="11">
        <v>320340114.61000001</v>
      </c>
      <c r="E17" s="11">
        <v>278649139.30000001</v>
      </c>
      <c r="F17" s="11">
        <v>74315386.680000007</v>
      </c>
      <c r="G17" s="11" t="s">
        <v>411</v>
      </c>
      <c r="H17" s="11" t="s">
        <v>411</v>
      </c>
      <c r="I17" s="11">
        <v>1766016260.585</v>
      </c>
    </row>
    <row r="18" spans="1:9" ht="12" customHeight="1" x14ac:dyDescent="0.25">
      <c r="A18" s="2" t="str">
        <f>"Sep "&amp;RIGHT(A6,4)</f>
        <v>Sep 2023</v>
      </c>
      <c r="B18" s="11">
        <v>1894348510.49</v>
      </c>
      <c r="C18" s="11" t="s">
        <v>411</v>
      </c>
      <c r="D18" s="11">
        <v>608760458.24000001</v>
      </c>
      <c r="E18" s="11">
        <v>394170506.24000001</v>
      </c>
      <c r="F18" s="11">
        <v>46339469.350000001</v>
      </c>
      <c r="G18" s="11">
        <v>155374896</v>
      </c>
      <c r="H18" s="11">
        <v>1252728193</v>
      </c>
      <c r="I18" s="11">
        <v>4351722033.3199997</v>
      </c>
    </row>
    <row r="19" spans="1:9" ht="12" customHeight="1" x14ac:dyDescent="0.25">
      <c r="A19" s="12" t="s">
        <v>55</v>
      </c>
      <c r="B19" s="13">
        <v>17311379807.465</v>
      </c>
      <c r="C19" s="13" t="s">
        <v>411</v>
      </c>
      <c r="D19" s="13">
        <v>5277205850.8900003</v>
      </c>
      <c r="E19" s="13">
        <v>3886248883.6500001</v>
      </c>
      <c r="F19" s="13">
        <v>516365182.35000002</v>
      </c>
      <c r="G19" s="13">
        <v>323582091</v>
      </c>
      <c r="H19" s="13">
        <v>1937739083</v>
      </c>
      <c r="I19" s="13">
        <v>29252520898.355</v>
      </c>
    </row>
    <row r="20" spans="1:9" ht="12" customHeight="1" x14ac:dyDescent="0.25">
      <c r="A20" s="14" t="s">
        <v>413</v>
      </c>
      <c r="B20" s="15">
        <v>14324319676.98</v>
      </c>
      <c r="C20" s="15" t="s">
        <v>411</v>
      </c>
      <c r="D20" s="15">
        <v>4348105278.04</v>
      </c>
      <c r="E20" s="15">
        <v>3213429238.1100001</v>
      </c>
      <c r="F20" s="15">
        <v>395710326.31999999</v>
      </c>
      <c r="G20" s="15">
        <v>168207195</v>
      </c>
      <c r="H20" s="15">
        <v>685010890</v>
      </c>
      <c r="I20" s="15">
        <v>23134782604.450001</v>
      </c>
    </row>
    <row r="21" spans="1:9" ht="12" customHeight="1" x14ac:dyDescent="0.25">
      <c r="A21" s="3" t="str">
        <f>"FY "&amp;RIGHT(A6,4)+1</f>
        <v>FY 2024</v>
      </c>
    </row>
    <row r="22" spans="1:9" ht="12" customHeight="1" x14ac:dyDescent="0.25">
      <c r="A22" s="2" t="str">
        <f>"Oct "&amp;RIGHT(A6,4)</f>
        <v>Oct 2023</v>
      </c>
      <c r="B22" s="11">
        <v>2015375136.605</v>
      </c>
      <c r="C22" s="11" t="s">
        <v>411</v>
      </c>
      <c r="D22" s="11">
        <v>641934187.78999996</v>
      </c>
      <c r="E22" s="11">
        <v>356543423.79000002</v>
      </c>
      <c r="F22" s="11">
        <v>109905.91</v>
      </c>
      <c r="G22" s="11" t="s">
        <v>411</v>
      </c>
      <c r="H22" s="11" t="s">
        <v>411</v>
      </c>
      <c r="I22" s="11">
        <v>3013962654.0949998</v>
      </c>
    </row>
    <row r="23" spans="1:9" ht="12" customHeight="1" x14ac:dyDescent="0.25">
      <c r="A23" s="2" t="str">
        <f>"Nov "&amp;RIGHT(A6,4)</f>
        <v>Nov 2023</v>
      </c>
      <c r="B23" s="11">
        <v>1722637689.8050001</v>
      </c>
      <c r="C23" s="11" t="s">
        <v>411</v>
      </c>
      <c r="D23" s="11">
        <v>560129435.52999997</v>
      </c>
      <c r="E23" s="11">
        <v>320265767.30000001</v>
      </c>
      <c r="F23" s="11">
        <v>249447.67999999999</v>
      </c>
      <c r="G23" s="11" t="s">
        <v>411</v>
      </c>
      <c r="H23" s="11" t="s">
        <v>411</v>
      </c>
      <c r="I23" s="11">
        <v>2603282340.3150001</v>
      </c>
    </row>
    <row r="24" spans="1:9" ht="12" customHeight="1" x14ac:dyDescent="0.25">
      <c r="A24" s="2" t="str">
        <f>"Dec "&amp;RIGHT(A6,4)</f>
        <v>Dec 2023</v>
      </c>
      <c r="B24" s="11">
        <v>1361677958.5350001</v>
      </c>
      <c r="C24" s="11" t="s">
        <v>411</v>
      </c>
      <c r="D24" s="11">
        <v>438228471.02999997</v>
      </c>
      <c r="E24" s="11">
        <v>355880075.80000001</v>
      </c>
      <c r="F24" s="11">
        <v>3124354.65</v>
      </c>
      <c r="G24" s="11">
        <v>38431568</v>
      </c>
      <c r="H24" s="11">
        <v>102756008</v>
      </c>
      <c r="I24" s="11">
        <v>2300098436.0149999</v>
      </c>
    </row>
    <row r="25" spans="1:9" ht="12" customHeight="1" x14ac:dyDescent="0.25">
      <c r="A25" s="2" t="str">
        <f>"Jan "&amp;RIGHT(A6,4)+1</f>
        <v>Jan 2024</v>
      </c>
      <c r="B25" s="11">
        <v>1699994995.4449999</v>
      </c>
      <c r="C25" s="11" t="s">
        <v>411</v>
      </c>
      <c r="D25" s="11">
        <v>516710403.92000002</v>
      </c>
      <c r="E25" s="11">
        <v>327046447.93000001</v>
      </c>
      <c r="F25" s="11">
        <v>230696.36</v>
      </c>
      <c r="G25" s="11" t="s">
        <v>411</v>
      </c>
      <c r="H25" s="11" t="s">
        <v>411</v>
      </c>
      <c r="I25" s="11">
        <v>2543982543.6550002</v>
      </c>
    </row>
    <row r="26" spans="1:9" ht="12" customHeight="1" x14ac:dyDescent="0.25">
      <c r="A26" s="2" t="str">
        <f>"Feb "&amp;RIGHT(A6,4)+1</f>
        <v>Feb 2024</v>
      </c>
      <c r="B26" s="11">
        <v>1857073358.8150001</v>
      </c>
      <c r="C26" s="11" t="s">
        <v>411</v>
      </c>
      <c r="D26" s="11">
        <v>610126995.63</v>
      </c>
      <c r="E26" s="11">
        <v>351331415.83999997</v>
      </c>
      <c r="F26" s="11">
        <v>118841.91</v>
      </c>
      <c r="G26" s="11" t="s">
        <v>411</v>
      </c>
      <c r="H26" s="11" t="s">
        <v>411</v>
      </c>
      <c r="I26" s="11">
        <v>2818650612.1950002</v>
      </c>
    </row>
    <row r="27" spans="1:9" ht="12" customHeight="1" x14ac:dyDescent="0.25">
      <c r="A27" s="2" t="str">
        <f>"Mar "&amp;RIGHT(A6,4)+1</f>
        <v>Mar 2024</v>
      </c>
      <c r="B27" s="11">
        <v>1641786021.625</v>
      </c>
      <c r="C27" s="11" t="s">
        <v>411</v>
      </c>
      <c r="D27" s="11">
        <v>545233253.51999998</v>
      </c>
      <c r="E27" s="11">
        <v>409905296.56999999</v>
      </c>
      <c r="F27" s="11">
        <v>3046112.13</v>
      </c>
      <c r="G27" s="11">
        <v>90479762</v>
      </c>
      <c r="H27" s="11">
        <v>53588456</v>
      </c>
      <c r="I27" s="11">
        <v>2744038901.8449998</v>
      </c>
    </row>
    <row r="28" spans="1:9" ht="12" customHeight="1" x14ac:dyDescent="0.25">
      <c r="A28" s="2" t="str">
        <f>"Apr "&amp;RIGHT(A6,4)+1</f>
        <v>Apr 2024</v>
      </c>
      <c r="B28" s="11">
        <v>1837335580.7750001</v>
      </c>
      <c r="C28" s="11" t="s">
        <v>411</v>
      </c>
      <c r="D28" s="11">
        <v>623295790.30999994</v>
      </c>
      <c r="E28" s="11">
        <v>368523097.25</v>
      </c>
      <c r="F28" s="11">
        <v>144643.71</v>
      </c>
      <c r="G28" s="11" t="s">
        <v>411</v>
      </c>
      <c r="H28" s="11" t="s">
        <v>411</v>
      </c>
      <c r="I28" s="11">
        <v>2829299112.0450001</v>
      </c>
    </row>
    <row r="29" spans="1:9" ht="12" customHeight="1" x14ac:dyDescent="0.25">
      <c r="A29" s="2" t="str">
        <f>"May "&amp;RIGHT(A6,4)+1</f>
        <v>May 2024</v>
      </c>
      <c r="B29" s="11">
        <v>1731068703.3900001</v>
      </c>
      <c r="C29" s="11" t="s">
        <v>411</v>
      </c>
      <c r="D29" s="11">
        <v>610303512.45000005</v>
      </c>
      <c r="E29" s="11">
        <v>358249728.32999998</v>
      </c>
      <c r="F29" s="11">
        <v>7290005.8600000003</v>
      </c>
      <c r="G29" s="11" t="s">
        <v>411</v>
      </c>
      <c r="H29" s="11" t="s">
        <v>411</v>
      </c>
      <c r="I29" s="11">
        <v>2706911950.0300002</v>
      </c>
    </row>
    <row r="30" spans="1:9" ht="12" customHeight="1" x14ac:dyDescent="0.25">
      <c r="A30" s="2" t="str">
        <f>"Jun "&amp;RIGHT(A6,4)+1</f>
        <v>Jun 2024</v>
      </c>
      <c r="B30" s="11">
        <v>392371826.54000002</v>
      </c>
      <c r="C30" s="11" t="s">
        <v>411</v>
      </c>
      <c r="D30" s="11">
        <v>141076995.53</v>
      </c>
      <c r="E30" s="11">
        <v>321477349.19</v>
      </c>
      <c r="F30" s="11">
        <v>211773655.86000001</v>
      </c>
      <c r="G30" s="11">
        <v>84747647</v>
      </c>
      <c r="H30" s="11">
        <v>46818147</v>
      </c>
      <c r="I30" s="11">
        <v>1198265621.1199999</v>
      </c>
    </row>
    <row r="31" spans="1:9" ht="12" customHeight="1" x14ac:dyDescent="0.25">
      <c r="A31" s="2" t="str">
        <f>"Jul "&amp;RIGHT(A6,4)+1</f>
        <v>Jul 2024</v>
      </c>
      <c r="B31" s="11">
        <v>230333739.71000001</v>
      </c>
      <c r="C31" s="11" t="s">
        <v>411</v>
      </c>
      <c r="D31" s="11">
        <v>34488954.219999999</v>
      </c>
      <c r="E31" s="11">
        <v>236172848.30250001</v>
      </c>
      <c r="F31" s="11">
        <v>262763024.38</v>
      </c>
      <c r="G31" s="11" t="s">
        <v>411</v>
      </c>
      <c r="H31" s="11" t="s">
        <v>411</v>
      </c>
      <c r="I31" s="11">
        <v>763758566.61249995</v>
      </c>
    </row>
    <row r="32" spans="1:9" ht="12" customHeight="1" x14ac:dyDescent="0.25">
      <c r="A32" s="2" t="str">
        <f>"Aug "&amp;RIGHT(A6,4)+1</f>
        <v>Aug 2024</v>
      </c>
      <c r="B32" s="11" t="s">
        <v>411</v>
      </c>
      <c r="C32" s="11" t="s">
        <v>411</v>
      </c>
      <c r="D32" s="11" t="s">
        <v>411</v>
      </c>
      <c r="E32" s="11" t="s">
        <v>411</v>
      </c>
      <c r="F32" s="11" t="s">
        <v>411</v>
      </c>
      <c r="G32" s="11" t="s">
        <v>411</v>
      </c>
      <c r="H32" s="11" t="s">
        <v>411</v>
      </c>
      <c r="I32" s="11" t="s">
        <v>411</v>
      </c>
    </row>
    <row r="33" spans="1:9" ht="12" customHeight="1" x14ac:dyDescent="0.25">
      <c r="A33" s="2" t="str">
        <f>"Sep "&amp;RIGHT(A6,4)+1</f>
        <v>Sep 2024</v>
      </c>
      <c r="B33" s="11" t="s">
        <v>411</v>
      </c>
      <c r="C33" s="11" t="s">
        <v>411</v>
      </c>
      <c r="D33" s="11" t="s">
        <v>411</v>
      </c>
      <c r="E33" s="11" t="s">
        <v>411</v>
      </c>
      <c r="F33" s="11" t="s">
        <v>411</v>
      </c>
      <c r="G33" s="11" t="s">
        <v>411</v>
      </c>
      <c r="H33" s="11" t="s">
        <v>411</v>
      </c>
      <c r="I33" s="11" t="s">
        <v>411</v>
      </c>
    </row>
    <row r="34" spans="1:9" ht="12" customHeight="1" x14ac:dyDescent="0.25">
      <c r="A34" s="12" t="s">
        <v>55</v>
      </c>
      <c r="B34" s="13">
        <v>14489655011.245001</v>
      </c>
      <c r="C34" s="13" t="s">
        <v>411</v>
      </c>
      <c r="D34" s="13">
        <v>4721527999.9300003</v>
      </c>
      <c r="E34" s="13">
        <v>3405395450.3024998</v>
      </c>
      <c r="F34" s="13">
        <v>488850688.44999999</v>
      </c>
      <c r="G34" s="13">
        <v>213658977</v>
      </c>
      <c r="H34" s="13">
        <v>203162611</v>
      </c>
      <c r="I34" s="13">
        <v>23522250737.927502</v>
      </c>
    </row>
    <row r="35" spans="1:9" ht="12" customHeight="1" x14ac:dyDescent="0.25">
      <c r="A35" s="14" t="str">
        <f>"Total "&amp;MID(A20,7,LEN(A20)-13)&amp;" Months"</f>
        <v>Total 10 Months</v>
      </c>
      <c r="B35" s="15">
        <v>14489655011.245001</v>
      </c>
      <c r="C35" s="15" t="s">
        <v>411</v>
      </c>
      <c r="D35" s="15">
        <v>4721527999.9300003</v>
      </c>
      <c r="E35" s="15">
        <v>3405395450.3024998</v>
      </c>
      <c r="F35" s="15">
        <v>488850688.44999999</v>
      </c>
      <c r="G35" s="15">
        <v>213658977</v>
      </c>
      <c r="H35" s="15">
        <v>203162611</v>
      </c>
      <c r="I35" s="15">
        <v>23522250737.927502</v>
      </c>
    </row>
    <row r="36" spans="1:9" ht="12" customHeight="1" x14ac:dyDescent="0.25">
      <c r="A36" s="84"/>
      <c r="B36" s="84"/>
      <c r="C36" s="84"/>
      <c r="D36" s="84"/>
      <c r="E36" s="84"/>
      <c r="F36" s="84"/>
      <c r="G36" s="84"/>
      <c r="H36" s="84"/>
    </row>
    <row r="37" spans="1:9" ht="361.5" customHeight="1" x14ac:dyDescent="0.25">
      <c r="A37" s="95" t="s">
        <v>408</v>
      </c>
      <c r="B37" s="95"/>
      <c r="C37" s="95"/>
      <c r="D37" s="95"/>
      <c r="E37" s="95"/>
      <c r="F37" s="95"/>
      <c r="G37" s="95"/>
      <c r="H37" s="95"/>
      <c r="I37" s="134"/>
    </row>
  </sheetData>
  <mergeCells count="15">
    <mergeCell ref="J1:R1"/>
    <mergeCell ref="B5:I5"/>
    <mergeCell ref="A36:H36"/>
    <mergeCell ref="A37:I37"/>
    <mergeCell ref="A1:H1"/>
    <mergeCell ref="A2:H2"/>
    <mergeCell ref="A3:A4"/>
    <mergeCell ref="B3:B4"/>
    <mergeCell ref="C3:C4"/>
    <mergeCell ref="D3:D4"/>
    <mergeCell ref="E3:E4"/>
    <mergeCell ref="F3:F4"/>
    <mergeCell ref="G3:G4"/>
    <mergeCell ref="H3:H4"/>
    <mergeCell ref="I3:I4"/>
  </mergeCells>
  <phoneticPr fontId="0" type="noConversion"/>
  <pageMargins left="0.75" right="0.5" top="0.75" bottom="0.5" header="0.5" footer="0.25"/>
  <pageSetup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42"/>
  <sheetViews>
    <sheetView showGridLines="0" workbookViewId="0">
      <selection sqref="A1:J1"/>
    </sheetView>
  </sheetViews>
  <sheetFormatPr defaultRowHeight="12.5" x14ac:dyDescent="0.25"/>
  <cols>
    <col min="1" max="1" width="11.453125" customWidth="1"/>
    <col min="2" max="2" width="19.26953125" bestFit="1" customWidth="1"/>
    <col min="3" max="7" width="11.453125" customWidth="1"/>
    <col min="8" max="8" width="12.453125" customWidth="1"/>
    <col min="9" max="9" width="11.453125" customWidth="1"/>
    <col min="10" max="11" width="15.7265625" customWidth="1"/>
  </cols>
  <sheetData>
    <row r="1" spans="1:11" ht="12" customHeight="1" x14ac:dyDescent="0.3">
      <c r="A1" s="85" t="s">
        <v>420</v>
      </c>
      <c r="B1" s="85"/>
      <c r="C1" s="85"/>
      <c r="D1" s="85"/>
      <c r="E1" s="85"/>
      <c r="F1" s="85"/>
      <c r="G1" s="85"/>
      <c r="H1" s="85"/>
      <c r="I1" s="85"/>
      <c r="J1" s="86"/>
      <c r="K1" s="81">
        <v>45576</v>
      </c>
    </row>
    <row r="2" spans="1:11" ht="12" customHeight="1" x14ac:dyDescent="0.3">
      <c r="A2" s="87" t="s">
        <v>329</v>
      </c>
      <c r="B2" s="87"/>
      <c r="C2" s="87"/>
      <c r="D2" s="87"/>
      <c r="E2" s="87"/>
      <c r="F2" s="87"/>
      <c r="G2" s="87"/>
      <c r="H2" s="87"/>
      <c r="I2" s="87"/>
      <c r="J2" s="88"/>
      <c r="K2" s="1"/>
    </row>
    <row r="3" spans="1:11" ht="24" customHeight="1" x14ac:dyDescent="0.25">
      <c r="A3" s="89" t="s">
        <v>50</v>
      </c>
      <c r="B3" s="91" t="s">
        <v>330</v>
      </c>
      <c r="C3" s="91" t="s">
        <v>51</v>
      </c>
      <c r="D3" s="91" t="s">
        <v>52</v>
      </c>
      <c r="E3" s="93" t="s">
        <v>53</v>
      </c>
      <c r="F3" s="92"/>
      <c r="G3" s="91" t="s">
        <v>193</v>
      </c>
      <c r="H3" s="91" t="s">
        <v>320</v>
      </c>
      <c r="I3" s="91" t="s">
        <v>268</v>
      </c>
      <c r="J3" s="91" t="s">
        <v>367</v>
      </c>
      <c r="K3" s="96" t="s">
        <v>54</v>
      </c>
    </row>
    <row r="4" spans="1:11" ht="24" customHeight="1" x14ac:dyDescent="0.25">
      <c r="A4" s="90"/>
      <c r="B4" s="92"/>
      <c r="C4" s="92"/>
      <c r="D4" s="92"/>
      <c r="E4" s="10" t="s">
        <v>192</v>
      </c>
      <c r="F4" s="10" t="s">
        <v>348</v>
      </c>
      <c r="G4" s="92"/>
      <c r="H4" s="92"/>
      <c r="I4" s="92"/>
      <c r="J4" s="94"/>
      <c r="K4" s="93"/>
    </row>
    <row r="5" spans="1:11" ht="12" customHeight="1" x14ac:dyDescent="0.25">
      <c r="A5" s="1"/>
      <c r="B5" s="84" t="str">
        <f>REPT("-",125)&amp;" Dollars "&amp;REPT("-",135)</f>
        <v>----------------------------------------------------------------------------------------------------------------------------- Dollars ---------------------------------------------------------------------------------------------------------------------------------------</v>
      </c>
      <c r="C5" s="84"/>
      <c r="D5" s="84"/>
      <c r="E5" s="84"/>
      <c r="F5" s="84"/>
      <c r="G5" s="84"/>
      <c r="H5" s="84"/>
      <c r="I5" s="84"/>
      <c r="J5" s="84"/>
      <c r="K5" s="84"/>
    </row>
    <row r="6" spans="1:11" ht="12" customHeight="1" x14ac:dyDescent="0.25">
      <c r="A6" s="3" t="s">
        <v>412</v>
      </c>
    </row>
    <row r="7" spans="1:11" ht="12" customHeight="1" x14ac:dyDescent="0.25">
      <c r="A7" s="2" t="str">
        <f>"Oct "&amp;RIGHT(A6,4)-1</f>
        <v>Oct 2022</v>
      </c>
      <c r="B7" s="11">
        <v>10783812026</v>
      </c>
      <c r="C7" s="11">
        <v>2772930838.77</v>
      </c>
      <c r="D7" s="11">
        <v>506844.35</v>
      </c>
      <c r="E7" s="11">
        <v>996326883</v>
      </c>
      <c r="F7" s="11">
        <v>27392026.289799999</v>
      </c>
      <c r="G7" s="11">
        <v>151696369.3087</v>
      </c>
      <c r="H7" s="11">
        <v>8409430</v>
      </c>
      <c r="I7" s="11">
        <v>238411499</v>
      </c>
      <c r="J7" s="11" t="s">
        <v>411</v>
      </c>
      <c r="K7" s="11">
        <v>14979485916.7185</v>
      </c>
    </row>
    <row r="8" spans="1:11" ht="12" customHeight="1" x14ac:dyDescent="0.25">
      <c r="A8" s="2" t="str">
        <f>"Nov "&amp;RIGHT(A6,4)-1</f>
        <v>Nov 2022</v>
      </c>
      <c r="B8" s="11">
        <v>11034555187</v>
      </c>
      <c r="C8" s="11">
        <v>2459185389.8600001</v>
      </c>
      <c r="D8" s="11">
        <v>471384.1</v>
      </c>
      <c r="E8" s="11">
        <v>447418281</v>
      </c>
      <c r="F8" s="11">
        <v>27456469.028700002</v>
      </c>
      <c r="G8" s="11">
        <v>159671853.86790001</v>
      </c>
      <c r="H8" s="11">
        <v>15779678</v>
      </c>
      <c r="I8" s="11">
        <v>238411499</v>
      </c>
      <c r="J8" s="11" t="s">
        <v>411</v>
      </c>
      <c r="K8" s="11">
        <v>14382949741.8566</v>
      </c>
    </row>
    <row r="9" spans="1:11" ht="12" customHeight="1" x14ac:dyDescent="0.25">
      <c r="A9" s="2" t="str">
        <f>"Dec "&amp;RIGHT(A6,4)-1</f>
        <v>Dec 2022</v>
      </c>
      <c r="B9" s="11">
        <v>12365182463</v>
      </c>
      <c r="C9" s="11">
        <v>2370688734.9899998</v>
      </c>
      <c r="D9" s="11">
        <v>374641.01</v>
      </c>
      <c r="E9" s="11">
        <v>469083963</v>
      </c>
      <c r="F9" s="11">
        <v>26113053.9243</v>
      </c>
      <c r="G9" s="11">
        <v>137998114.82960001</v>
      </c>
      <c r="H9" s="11">
        <v>11728549</v>
      </c>
      <c r="I9" s="11">
        <v>246587725</v>
      </c>
      <c r="J9" s="11" t="s">
        <v>411</v>
      </c>
      <c r="K9" s="11">
        <v>15627757244.753901</v>
      </c>
    </row>
    <row r="10" spans="1:11" ht="12" customHeight="1" x14ac:dyDescent="0.25">
      <c r="A10" s="2" t="str">
        <f>"Jan "&amp;RIGHT(A6,4)</f>
        <v>Jan 2023</v>
      </c>
      <c r="B10" s="11">
        <v>10890655702</v>
      </c>
      <c r="C10" s="11">
        <v>2639524839.9699998</v>
      </c>
      <c r="D10" s="11">
        <v>502393.07</v>
      </c>
      <c r="E10" s="11">
        <v>561635244</v>
      </c>
      <c r="F10" s="11">
        <v>26436060.4439</v>
      </c>
      <c r="G10" s="11">
        <v>84070152.831100002</v>
      </c>
      <c r="H10" s="11">
        <v>13494060</v>
      </c>
      <c r="I10" s="11">
        <v>238411499</v>
      </c>
      <c r="J10" s="11" t="s">
        <v>411</v>
      </c>
      <c r="K10" s="11">
        <v>14454729951.315001</v>
      </c>
    </row>
    <row r="11" spans="1:11" ht="12" customHeight="1" x14ac:dyDescent="0.25">
      <c r="A11" s="2" t="str">
        <f>"Feb "&amp;RIGHT(A6,4)</f>
        <v>Feb 2023</v>
      </c>
      <c r="B11" s="11">
        <v>10506309105</v>
      </c>
      <c r="C11" s="11">
        <v>2552179447.5300002</v>
      </c>
      <c r="D11" s="11">
        <v>478321.82</v>
      </c>
      <c r="E11" s="11">
        <v>475981112</v>
      </c>
      <c r="F11" s="11">
        <v>25975249.178300001</v>
      </c>
      <c r="G11" s="11">
        <v>81190729.411699995</v>
      </c>
      <c r="H11" s="11">
        <v>12950668</v>
      </c>
      <c r="I11" s="11">
        <v>238411499</v>
      </c>
      <c r="J11" s="11" t="s">
        <v>411</v>
      </c>
      <c r="K11" s="11">
        <v>13893476131.940001</v>
      </c>
    </row>
    <row r="12" spans="1:11" ht="12" customHeight="1" x14ac:dyDescent="0.25">
      <c r="A12" s="2" t="str">
        <f>"Mar "&amp;RIGHT(A6,4)</f>
        <v>Mar 2023</v>
      </c>
      <c r="B12" s="11">
        <v>10058257149</v>
      </c>
      <c r="C12" s="11">
        <v>3237263468.7800002</v>
      </c>
      <c r="D12" s="11">
        <v>512715.73</v>
      </c>
      <c r="E12" s="11">
        <v>508603053</v>
      </c>
      <c r="F12" s="11">
        <v>26539727.9584</v>
      </c>
      <c r="G12" s="11">
        <v>168173660.2076</v>
      </c>
      <c r="H12" s="11">
        <v>15902862</v>
      </c>
      <c r="I12" s="11">
        <v>251557776</v>
      </c>
      <c r="J12" s="11" t="s">
        <v>411</v>
      </c>
      <c r="K12" s="11">
        <v>14266810412.676001</v>
      </c>
    </row>
    <row r="13" spans="1:11" ht="12" customHeight="1" x14ac:dyDescent="0.25">
      <c r="A13" s="2" t="str">
        <f>"Apr "&amp;RIGHT(A6,4)</f>
        <v>Apr 2023</v>
      </c>
      <c r="B13" s="11">
        <v>7447992659</v>
      </c>
      <c r="C13" s="11">
        <v>2399131662.5900002</v>
      </c>
      <c r="D13" s="11">
        <v>443669.37</v>
      </c>
      <c r="E13" s="11">
        <v>514642985</v>
      </c>
      <c r="F13" s="11">
        <v>26588440.3288</v>
      </c>
      <c r="G13" s="11">
        <v>102866824.51899999</v>
      </c>
      <c r="H13" s="11">
        <v>16588305</v>
      </c>
      <c r="I13" s="11">
        <v>238411499</v>
      </c>
      <c r="J13" s="11" t="s">
        <v>411</v>
      </c>
      <c r="K13" s="11">
        <v>10746666044.8078</v>
      </c>
    </row>
    <row r="14" spans="1:11" ht="12" customHeight="1" x14ac:dyDescent="0.25">
      <c r="A14" s="2" t="str">
        <f>"May "&amp;RIGHT(A6,4)</f>
        <v>May 2023</v>
      </c>
      <c r="B14" s="11">
        <v>7349422620</v>
      </c>
      <c r="C14" s="11">
        <v>2778030689.9299998</v>
      </c>
      <c r="D14" s="11">
        <v>525459.37</v>
      </c>
      <c r="E14" s="11">
        <v>510989209</v>
      </c>
      <c r="F14" s="11">
        <v>27407224.3281</v>
      </c>
      <c r="G14" s="11">
        <v>133268248.4966</v>
      </c>
      <c r="H14" s="11">
        <v>18231343</v>
      </c>
      <c r="I14" s="11">
        <v>238411499</v>
      </c>
      <c r="J14" s="11" t="s">
        <v>411</v>
      </c>
      <c r="K14" s="11">
        <v>11056286293.124701</v>
      </c>
    </row>
    <row r="15" spans="1:11" ht="12" customHeight="1" x14ac:dyDescent="0.25">
      <c r="A15" s="2" t="str">
        <f>"Jun "&amp;RIGHT(A6,4)</f>
        <v>Jun 2023</v>
      </c>
      <c r="B15" s="11">
        <v>8796366576</v>
      </c>
      <c r="C15" s="11">
        <v>1309681710.6400001</v>
      </c>
      <c r="D15" s="11">
        <v>250020.25</v>
      </c>
      <c r="E15" s="11">
        <v>514612819</v>
      </c>
      <c r="F15" s="11">
        <v>26428359.391100001</v>
      </c>
      <c r="G15" s="11">
        <v>198294487.29910001</v>
      </c>
      <c r="H15" s="11">
        <v>13323334</v>
      </c>
      <c r="I15" s="11">
        <v>248040636</v>
      </c>
      <c r="J15" s="11" t="s">
        <v>411</v>
      </c>
      <c r="K15" s="11">
        <v>11106997942.5802</v>
      </c>
    </row>
    <row r="16" spans="1:11" ht="12" customHeight="1" x14ac:dyDescent="0.25">
      <c r="A16" s="2" t="str">
        <f>"Jul "&amp;RIGHT(A6,4)</f>
        <v>Jul 2023</v>
      </c>
      <c r="B16" s="11">
        <v>7179362490</v>
      </c>
      <c r="C16" s="11">
        <v>616165821.38999999</v>
      </c>
      <c r="D16" s="11">
        <v>310584.59000000003</v>
      </c>
      <c r="E16" s="11">
        <v>495543961</v>
      </c>
      <c r="F16" s="11">
        <v>25845406.2005</v>
      </c>
      <c r="G16" s="11">
        <v>186538363.64520001</v>
      </c>
      <c r="H16" s="11">
        <v>28055492</v>
      </c>
      <c r="I16" s="11">
        <v>238411499</v>
      </c>
      <c r="J16" s="11" t="s">
        <v>411</v>
      </c>
      <c r="K16" s="11">
        <v>8770233617.8257008</v>
      </c>
    </row>
    <row r="17" spans="1:11" ht="12" customHeight="1" x14ac:dyDescent="0.25">
      <c r="A17" s="2" t="str">
        <f>"Aug "&amp;RIGHT(A6,4)</f>
        <v>Aug 2023</v>
      </c>
      <c r="B17" s="11">
        <v>7535299964</v>
      </c>
      <c r="C17" s="11">
        <v>1766016260.585</v>
      </c>
      <c r="D17" s="11">
        <v>249859.10750000001</v>
      </c>
      <c r="E17" s="11">
        <v>513350863</v>
      </c>
      <c r="F17" s="11">
        <v>26314922.589899998</v>
      </c>
      <c r="G17" s="11">
        <v>235150331.31209999</v>
      </c>
      <c r="H17" s="11">
        <v>12826452</v>
      </c>
      <c r="I17" s="11">
        <v>238411499</v>
      </c>
      <c r="J17" s="11" t="s">
        <v>411</v>
      </c>
      <c r="K17" s="11">
        <v>10327620151.5945</v>
      </c>
    </row>
    <row r="18" spans="1:11" ht="12" customHeight="1" x14ac:dyDescent="0.25">
      <c r="A18" s="2" t="str">
        <f>"Sep "&amp;RIGHT(A6,4)</f>
        <v>Sep 2023</v>
      </c>
      <c r="B18" s="11">
        <v>9203486263</v>
      </c>
      <c r="C18" s="11">
        <v>4351722033.3199997</v>
      </c>
      <c r="D18" s="11">
        <v>463550.33750000002</v>
      </c>
      <c r="E18" s="11">
        <v>694256580</v>
      </c>
      <c r="F18" s="11">
        <v>96332787.791299999</v>
      </c>
      <c r="G18" s="11">
        <v>352925238.85960001</v>
      </c>
      <c r="H18" s="11">
        <v>9652314</v>
      </c>
      <c r="I18" s="11">
        <v>249988955</v>
      </c>
      <c r="J18" s="11" t="s">
        <v>411</v>
      </c>
      <c r="K18" s="11">
        <v>14958827722.308399</v>
      </c>
    </row>
    <row r="19" spans="1:11" ht="12" customHeight="1" x14ac:dyDescent="0.25">
      <c r="A19" s="12" t="s">
        <v>55</v>
      </c>
      <c r="B19" s="13">
        <v>113150702204</v>
      </c>
      <c r="C19" s="13">
        <v>29252520898.355</v>
      </c>
      <c r="D19" s="13">
        <v>5089443.1050000004</v>
      </c>
      <c r="E19" s="13">
        <v>6702444953</v>
      </c>
      <c r="F19" s="13">
        <v>388829727.45310003</v>
      </c>
      <c r="G19" s="13">
        <v>1991844374.5882001</v>
      </c>
      <c r="H19" s="13">
        <v>176942487</v>
      </c>
      <c r="I19" s="13">
        <v>2903467084</v>
      </c>
      <c r="J19" s="13" t="s">
        <v>411</v>
      </c>
      <c r="K19" s="13">
        <v>154571841171.50131</v>
      </c>
    </row>
    <row r="20" spans="1:11" ht="12" customHeight="1" x14ac:dyDescent="0.25">
      <c r="A20" s="14" t="s">
        <v>413</v>
      </c>
      <c r="B20" s="15">
        <v>96411915977</v>
      </c>
      <c r="C20" s="15">
        <v>23134782604.450001</v>
      </c>
      <c r="D20" s="15">
        <v>4376033.66</v>
      </c>
      <c r="E20" s="15">
        <v>5494837510</v>
      </c>
      <c r="F20" s="15">
        <v>266182017.07190001</v>
      </c>
      <c r="G20" s="15">
        <v>1403768804.4165001</v>
      </c>
      <c r="H20" s="15">
        <v>154463721</v>
      </c>
      <c r="I20" s="15">
        <v>2415066630</v>
      </c>
      <c r="J20" s="15" t="s">
        <v>411</v>
      </c>
      <c r="K20" s="15">
        <v>129285393297.5984</v>
      </c>
    </row>
    <row r="21" spans="1:11" ht="12" customHeight="1" x14ac:dyDescent="0.25">
      <c r="A21" s="3" t="str">
        <f>"FY "&amp;RIGHT(A6,4)+1</f>
        <v>FY 2024</v>
      </c>
    </row>
    <row r="22" spans="1:11" ht="12" customHeight="1" x14ac:dyDescent="0.25">
      <c r="A22" s="2" t="str">
        <f>"Oct "&amp;RIGHT(A6,4)</f>
        <v>Oct 2023</v>
      </c>
      <c r="B22" s="11">
        <v>7876591858</v>
      </c>
      <c r="C22" s="11">
        <v>3013962654.0949998</v>
      </c>
      <c r="D22" s="11">
        <v>489593.16249999998</v>
      </c>
      <c r="E22" s="11">
        <v>1094147575</v>
      </c>
      <c r="F22" s="11">
        <v>26249317.394699998</v>
      </c>
      <c r="G22" s="11">
        <v>273551418.31840003</v>
      </c>
      <c r="H22" s="11">
        <v>8761175</v>
      </c>
      <c r="I22" s="11">
        <v>246850166</v>
      </c>
      <c r="J22" s="11" t="s">
        <v>411</v>
      </c>
      <c r="K22" s="11">
        <v>12540603756.9706</v>
      </c>
    </row>
    <row r="23" spans="1:11" ht="12" customHeight="1" x14ac:dyDescent="0.25">
      <c r="A23" s="2" t="str">
        <f>"Nov "&amp;RIGHT(A6,4)</f>
        <v>Nov 2023</v>
      </c>
      <c r="B23" s="11">
        <v>7850331069</v>
      </c>
      <c r="C23" s="11">
        <v>2603282340.3150001</v>
      </c>
      <c r="D23" s="11">
        <v>424259.87</v>
      </c>
      <c r="E23" s="11">
        <v>471137978</v>
      </c>
      <c r="F23" s="11">
        <v>26489110.8695</v>
      </c>
      <c r="G23" s="11">
        <v>224121798.43830001</v>
      </c>
      <c r="H23" s="11">
        <v>16758395</v>
      </c>
      <c r="I23" s="11">
        <v>246850166</v>
      </c>
      <c r="J23" s="11" t="s">
        <v>411</v>
      </c>
      <c r="K23" s="11">
        <v>11439395117.4928</v>
      </c>
    </row>
    <row r="24" spans="1:11" ht="12" customHeight="1" x14ac:dyDescent="0.25">
      <c r="A24" s="2" t="str">
        <f>"Dec "&amp;RIGHT(A6,4)</f>
        <v>Dec 2023</v>
      </c>
      <c r="B24" s="11">
        <v>9273506041</v>
      </c>
      <c r="C24" s="11">
        <v>2300098436.0149999</v>
      </c>
      <c r="D24" s="11">
        <v>336661.17249999999</v>
      </c>
      <c r="E24" s="11">
        <v>607580312</v>
      </c>
      <c r="F24" s="11">
        <v>46774568.512100004</v>
      </c>
      <c r="G24" s="11">
        <v>216281412.51859999</v>
      </c>
      <c r="H24" s="11">
        <v>12838542</v>
      </c>
      <c r="I24" s="11">
        <v>258370807</v>
      </c>
      <c r="J24" s="11" t="s">
        <v>411</v>
      </c>
      <c r="K24" s="11">
        <v>12715786780.218201</v>
      </c>
    </row>
    <row r="25" spans="1:11" ht="12" customHeight="1" x14ac:dyDescent="0.25">
      <c r="A25" s="2" t="str">
        <f>"Jan "&amp;RIGHT(A6,4)+1</f>
        <v>Jan 2024</v>
      </c>
      <c r="B25" s="11">
        <v>7776944177</v>
      </c>
      <c r="C25" s="11">
        <v>2543982543.6550002</v>
      </c>
      <c r="D25" s="11">
        <v>397210.86499999999</v>
      </c>
      <c r="E25" s="11">
        <v>584661349</v>
      </c>
      <c r="F25" s="11">
        <v>26109410.269200001</v>
      </c>
      <c r="G25" s="11">
        <v>171909157.23719999</v>
      </c>
      <c r="H25" s="11">
        <v>14170363</v>
      </c>
      <c r="I25" s="11">
        <v>246850166</v>
      </c>
      <c r="J25" s="11" t="s">
        <v>411</v>
      </c>
      <c r="K25" s="11">
        <v>11365024377.0264</v>
      </c>
    </row>
    <row r="26" spans="1:11" ht="12" customHeight="1" x14ac:dyDescent="0.25">
      <c r="A26" s="2" t="str">
        <f>"Feb "&amp;RIGHT(A6,4)+1</f>
        <v>Feb 2024</v>
      </c>
      <c r="B26" s="11">
        <v>7582225154</v>
      </c>
      <c r="C26" s="11">
        <v>2818650612.1950002</v>
      </c>
      <c r="D26" s="11">
        <v>457394.39250000002</v>
      </c>
      <c r="E26" s="11">
        <v>522240225.5</v>
      </c>
      <c r="F26" s="11">
        <v>25724237.5436</v>
      </c>
      <c r="G26" s="11">
        <v>165888675.91440001</v>
      </c>
      <c r="H26" s="11">
        <v>15001848</v>
      </c>
      <c r="I26" s="11">
        <v>246850166</v>
      </c>
      <c r="J26" s="11" t="s">
        <v>411</v>
      </c>
      <c r="K26" s="11">
        <v>11377038313.5455</v>
      </c>
    </row>
    <row r="27" spans="1:11" ht="12" customHeight="1" x14ac:dyDescent="0.25">
      <c r="A27" s="2" t="str">
        <f>"Mar "&amp;RIGHT(A6,4)+1</f>
        <v>Mar 2024</v>
      </c>
      <c r="B27" s="11">
        <v>9121994270</v>
      </c>
      <c r="C27" s="11">
        <v>2744038901.8449998</v>
      </c>
      <c r="D27" s="11">
        <v>392561.61</v>
      </c>
      <c r="E27" s="11">
        <v>559270583.5</v>
      </c>
      <c r="F27" s="11">
        <v>39015909.861100003</v>
      </c>
      <c r="G27" s="11">
        <v>202772061.89770001</v>
      </c>
      <c r="H27" s="11">
        <v>13552679</v>
      </c>
      <c r="I27" s="11">
        <v>256562627</v>
      </c>
      <c r="J27" s="11" t="s">
        <v>411</v>
      </c>
      <c r="K27" s="11">
        <v>12937599594.7138</v>
      </c>
    </row>
    <row r="28" spans="1:11" ht="12" customHeight="1" x14ac:dyDescent="0.25">
      <c r="A28" s="2" t="str">
        <f>"Apr "&amp;RIGHT(A6,4)+1</f>
        <v>Apr 2024</v>
      </c>
      <c r="B28" s="11">
        <v>7587520174</v>
      </c>
      <c r="C28" s="11">
        <v>2829299112.0450001</v>
      </c>
      <c r="D28" s="11">
        <v>468692.71500000003</v>
      </c>
      <c r="E28" s="11">
        <v>548662060.5</v>
      </c>
      <c r="F28" s="11">
        <v>27387384.980700001</v>
      </c>
      <c r="G28" s="11">
        <v>211304927.7588</v>
      </c>
      <c r="H28" s="11">
        <v>13823534</v>
      </c>
      <c r="I28" s="11">
        <v>246850166</v>
      </c>
      <c r="J28" s="11" t="s">
        <v>411</v>
      </c>
      <c r="K28" s="11">
        <v>11465316051.9995</v>
      </c>
    </row>
    <row r="29" spans="1:11" ht="12" customHeight="1" x14ac:dyDescent="0.25">
      <c r="A29" s="2" t="str">
        <f>"May "&amp;RIGHT(A6,4)+1</f>
        <v>May 2024</v>
      </c>
      <c r="B29" s="11">
        <v>7774121982</v>
      </c>
      <c r="C29" s="11">
        <v>2706911950.0300002</v>
      </c>
      <c r="D29" s="11">
        <v>455659.6825</v>
      </c>
      <c r="E29" s="11">
        <v>533746772.5</v>
      </c>
      <c r="F29" s="11">
        <v>26111589.418699998</v>
      </c>
      <c r="G29" s="11">
        <v>189775023.63209999</v>
      </c>
      <c r="H29" s="11">
        <v>10732271</v>
      </c>
      <c r="I29" s="11">
        <v>246850166</v>
      </c>
      <c r="J29" s="11" t="s">
        <v>411</v>
      </c>
      <c r="K29" s="11">
        <v>11488705414.2633</v>
      </c>
    </row>
    <row r="30" spans="1:11" ht="12" customHeight="1" x14ac:dyDescent="0.25">
      <c r="A30" s="2" t="str">
        <f>"Jun "&amp;RIGHT(A6,4)+1</f>
        <v>Jun 2024</v>
      </c>
      <c r="B30" s="11">
        <v>9248120093.5</v>
      </c>
      <c r="C30" s="11">
        <v>1198265621.1199999</v>
      </c>
      <c r="D30" s="11">
        <v>244763.37</v>
      </c>
      <c r="E30" s="11">
        <v>528541000.5</v>
      </c>
      <c r="F30" s="11">
        <v>54019035.620399997</v>
      </c>
      <c r="G30" s="11">
        <v>256434629.45410001</v>
      </c>
      <c r="H30" s="11">
        <v>15163759</v>
      </c>
      <c r="I30" s="11">
        <v>250527951</v>
      </c>
      <c r="J30" s="11" t="s">
        <v>411</v>
      </c>
      <c r="K30" s="11">
        <v>11551316853.564501</v>
      </c>
    </row>
    <row r="31" spans="1:11" ht="12" customHeight="1" x14ac:dyDescent="0.25">
      <c r="A31" s="2" t="str">
        <f>"Jul "&amp;RIGHT(A6,4)+1</f>
        <v>Jul 2024</v>
      </c>
      <c r="B31" s="11">
        <v>8102405785</v>
      </c>
      <c r="C31" s="11">
        <v>763758566.61249995</v>
      </c>
      <c r="D31" s="11">
        <v>292519.95</v>
      </c>
      <c r="E31" s="11">
        <v>559404214.27779996</v>
      </c>
      <c r="F31" s="11">
        <v>26068013.375100002</v>
      </c>
      <c r="G31" s="11">
        <v>197957541.52860001</v>
      </c>
      <c r="H31" s="11">
        <v>21101578</v>
      </c>
      <c r="I31" s="11">
        <v>246850166</v>
      </c>
      <c r="J31" s="11" t="s">
        <v>411</v>
      </c>
      <c r="K31" s="11">
        <v>9917838384.7439995</v>
      </c>
    </row>
    <row r="32" spans="1:11" ht="12" customHeight="1" x14ac:dyDescent="0.25">
      <c r="A32" s="2" t="str">
        <f>"Aug "&amp;RIGHT(A6,4)+1</f>
        <v>Aug 2024</v>
      </c>
      <c r="B32" s="11" t="s">
        <v>411</v>
      </c>
      <c r="C32" s="11" t="s">
        <v>411</v>
      </c>
      <c r="D32" s="11" t="s">
        <v>411</v>
      </c>
      <c r="E32" s="11" t="s">
        <v>411</v>
      </c>
      <c r="F32" s="11" t="s">
        <v>411</v>
      </c>
      <c r="G32" s="11" t="s">
        <v>411</v>
      </c>
      <c r="H32" s="11" t="s">
        <v>411</v>
      </c>
      <c r="I32" s="11" t="s">
        <v>411</v>
      </c>
      <c r="J32" s="11" t="s">
        <v>411</v>
      </c>
      <c r="K32" s="11" t="s">
        <v>411</v>
      </c>
    </row>
    <row r="33" spans="1:11" ht="12" customHeight="1" x14ac:dyDescent="0.25">
      <c r="A33" s="2" t="str">
        <f>"Sep "&amp;RIGHT(A6,4)+1</f>
        <v>Sep 2024</v>
      </c>
      <c r="B33" s="11" t="s">
        <v>411</v>
      </c>
      <c r="C33" s="11" t="s">
        <v>411</v>
      </c>
      <c r="D33" s="11" t="s">
        <v>411</v>
      </c>
      <c r="E33" s="11" t="s">
        <v>411</v>
      </c>
      <c r="F33" s="11" t="s">
        <v>411</v>
      </c>
      <c r="G33" s="11" t="s">
        <v>411</v>
      </c>
      <c r="H33" s="11" t="s">
        <v>411</v>
      </c>
      <c r="I33" s="11" t="s">
        <v>411</v>
      </c>
      <c r="J33" s="11" t="s">
        <v>411</v>
      </c>
      <c r="K33" s="11" t="s">
        <v>411</v>
      </c>
    </row>
    <row r="34" spans="1:11" ht="12" customHeight="1" x14ac:dyDescent="0.25">
      <c r="A34" s="12" t="s">
        <v>55</v>
      </c>
      <c r="B34" s="13">
        <v>82193760603.5</v>
      </c>
      <c r="C34" s="13">
        <v>23522250737.927502</v>
      </c>
      <c r="D34" s="13">
        <v>3959316.79</v>
      </c>
      <c r="E34" s="13">
        <v>6009392070.7777996</v>
      </c>
      <c r="F34" s="13">
        <v>323948577.84509999</v>
      </c>
      <c r="G34" s="13">
        <v>2109996646.6982</v>
      </c>
      <c r="H34" s="13">
        <v>141904144</v>
      </c>
      <c r="I34" s="13">
        <v>2493412547</v>
      </c>
      <c r="J34" s="13" t="s">
        <v>411</v>
      </c>
      <c r="K34" s="13">
        <v>116798624644.5386</v>
      </c>
    </row>
    <row r="35" spans="1:11" ht="12" customHeight="1" x14ac:dyDescent="0.25">
      <c r="A35" s="14" t="str">
        <f>"Total "&amp;MID(A20,7,LEN(A20)-13)&amp;" Months"</f>
        <v>Total 10 Months</v>
      </c>
      <c r="B35" s="15">
        <v>82193760603.5</v>
      </c>
      <c r="C35" s="15">
        <v>23522250737.927502</v>
      </c>
      <c r="D35" s="15">
        <v>3959316.79</v>
      </c>
      <c r="E35" s="15">
        <v>6009392070.7777996</v>
      </c>
      <c r="F35" s="15">
        <v>323948577.84509999</v>
      </c>
      <c r="G35" s="15">
        <v>2109996646.6982</v>
      </c>
      <c r="H35" s="15">
        <v>141904144</v>
      </c>
      <c r="I35" s="15">
        <v>2493412547</v>
      </c>
      <c r="J35" s="15" t="s">
        <v>411</v>
      </c>
      <c r="K35" s="15">
        <v>116798624644.5386</v>
      </c>
    </row>
    <row r="36" spans="1:11" ht="12" customHeight="1" x14ac:dyDescent="0.25">
      <c r="A36" s="84"/>
      <c r="B36" s="84"/>
      <c r="C36" s="84"/>
      <c r="D36" s="84"/>
      <c r="E36" s="84"/>
      <c r="F36" s="84"/>
      <c r="G36" s="84"/>
      <c r="H36" s="84"/>
      <c r="I36" s="84"/>
      <c r="J36" s="84"/>
      <c r="K36" s="84"/>
    </row>
    <row r="37" spans="1:11" ht="117.75" customHeight="1" x14ac:dyDescent="0.25">
      <c r="A37" s="95" t="s">
        <v>414</v>
      </c>
      <c r="B37" s="95"/>
      <c r="C37" s="95"/>
      <c r="D37" s="95"/>
      <c r="E37" s="95"/>
      <c r="F37" s="95"/>
      <c r="G37" s="95"/>
      <c r="H37" s="95"/>
      <c r="I37" s="95"/>
      <c r="J37" s="95"/>
      <c r="K37" s="95"/>
    </row>
    <row r="38" spans="1:11" ht="12.75" customHeight="1" x14ac:dyDescent="0.25">
      <c r="A38" s="26"/>
    </row>
    <row r="39" spans="1:11" x14ac:dyDescent="0.25">
      <c r="A39" s="26"/>
    </row>
    <row r="40" spans="1:11" x14ac:dyDescent="0.25">
      <c r="A40" s="26"/>
    </row>
    <row r="41" spans="1:11" x14ac:dyDescent="0.25">
      <c r="A41" s="26"/>
    </row>
    <row r="42" spans="1:11" x14ac:dyDescent="0.25">
      <c r="A42" s="26"/>
    </row>
  </sheetData>
  <mergeCells count="15">
    <mergeCell ref="A37:K37"/>
    <mergeCell ref="A36:K36"/>
    <mergeCell ref="B5:K5"/>
    <mergeCell ref="G3:G4"/>
    <mergeCell ref="H3:H4"/>
    <mergeCell ref="I3:I4"/>
    <mergeCell ref="K3:K4"/>
    <mergeCell ref="A1:J1"/>
    <mergeCell ref="A2:J2"/>
    <mergeCell ref="A3:A4"/>
    <mergeCell ref="B3:B4"/>
    <mergeCell ref="C3:C4"/>
    <mergeCell ref="D3:D4"/>
    <mergeCell ref="E3:F3"/>
    <mergeCell ref="J3:J4"/>
  </mergeCells>
  <phoneticPr fontId="0" type="noConversion"/>
  <pageMargins left="0.75" right="0.5" top="0.75" bottom="0.5" header="0.5" footer="0.25"/>
  <pageSetup scale="36"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pageSetUpPr fitToPage="1"/>
  </sheetPr>
  <dimension ref="A1:K37"/>
  <sheetViews>
    <sheetView showGridLines="0" workbookViewId="0">
      <selection sqref="A1:J1"/>
    </sheetView>
  </sheetViews>
  <sheetFormatPr defaultRowHeight="12.5" x14ac:dyDescent="0.25"/>
  <cols>
    <col min="1" max="11" width="11.453125" customWidth="1"/>
  </cols>
  <sheetData>
    <row r="1" spans="1:11" ht="12" customHeight="1" x14ac:dyDescent="0.25">
      <c r="A1" s="85" t="s">
        <v>420</v>
      </c>
      <c r="B1" s="85"/>
      <c r="C1" s="85"/>
      <c r="D1" s="85"/>
      <c r="E1" s="85"/>
      <c r="F1" s="85"/>
      <c r="G1" s="85"/>
      <c r="H1" s="85"/>
      <c r="I1" s="85"/>
      <c r="J1" s="85"/>
      <c r="K1" s="81">
        <v>45576</v>
      </c>
    </row>
    <row r="2" spans="1:11" ht="12" customHeight="1" x14ac:dyDescent="0.25">
      <c r="A2" s="87" t="s">
        <v>139</v>
      </c>
      <c r="B2" s="87"/>
      <c r="C2" s="87"/>
      <c r="D2" s="87"/>
      <c r="E2" s="87"/>
      <c r="F2" s="87"/>
      <c r="G2" s="87"/>
      <c r="H2" s="87"/>
      <c r="I2" s="87"/>
      <c r="J2" s="87"/>
      <c r="K2" s="1"/>
    </row>
    <row r="3" spans="1:11" ht="24" customHeight="1" x14ac:dyDescent="0.25">
      <c r="A3" s="89" t="s">
        <v>50</v>
      </c>
      <c r="B3" s="93" t="s">
        <v>140</v>
      </c>
      <c r="C3" s="93"/>
      <c r="D3" s="92"/>
      <c r="E3" s="93" t="s">
        <v>74</v>
      </c>
      <c r="F3" s="93"/>
      <c r="G3" s="92"/>
      <c r="H3" s="93" t="s">
        <v>141</v>
      </c>
      <c r="I3" s="93"/>
      <c r="J3" s="92"/>
      <c r="K3" s="96" t="s">
        <v>142</v>
      </c>
    </row>
    <row r="4" spans="1:11" ht="24" customHeight="1" x14ac:dyDescent="0.25">
      <c r="A4" s="90"/>
      <c r="B4" s="10" t="s">
        <v>78</v>
      </c>
      <c r="C4" s="10" t="s">
        <v>80</v>
      </c>
      <c r="D4" s="10" t="s">
        <v>55</v>
      </c>
      <c r="E4" s="10" t="s">
        <v>78</v>
      </c>
      <c r="F4" s="10" t="s">
        <v>80</v>
      </c>
      <c r="G4" s="10" t="s">
        <v>55</v>
      </c>
      <c r="H4" s="10" t="s">
        <v>78</v>
      </c>
      <c r="I4" s="10" t="s">
        <v>80</v>
      </c>
      <c r="J4" s="10" t="s">
        <v>55</v>
      </c>
      <c r="K4" s="93"/>
    </row>
    <row r="5" spans="1:11" ht="12" customHeight="1" x14ac:dyDescent="0.25">
      <c r="A5" s="1"/>
      <c r="B5" s="84" t="str">
        <f>REPT("-",113)&amp;" Number "&amp;REPT("-",119)</f>
        <v>----------------------------------------------------------------------------------------------------------------- Number -----------------------------------------------------------------------------------------------------------------------</v>
      </c>
      <c r="C5" s="84"/>
      <c r="D5" s="84"/>
      <c r="E5" s="84"/>
      <c r="F5" s="84"/>
      <c r="G5" s="84"/>
      <c r="H5" s="84"/>
      <c r="I5" s="84"/>
      <c r="J5" s="84"/>
      <c r="K5" s="84"/>
    </row>
    <row r="6" spans="1:11" ht="12" customHeight="1" x14ac:dyDescent="0.25">
      <c r="A6" s="3" t="s">
        <v>412</v>
      </c>
    </row>
    <row r="7" spans="1:11" ht="12" customHeight="1" x14ac:dyDescent="0.25">
      <c r="A7" s="2" t="str">
        <f>"Oct "&amp;RIGHT(A6,4)-1</f>
        <v>Oct 2022</v>
      </c>
      <c r="B7" s="11">
        <v>188473</v>
      </c>
      <c r="C7" s="11">
        <v>1525551</v>
      </c>
      <c r="D7" s="11">
        <v>1714024</v>
      </c>
      <c r="E7" s="11">
        <v>7447</v>
      </c>
      <c r="F7" s="11">
        <v>115000</v>
      </c>
      <c r="G7" s="11">
        <v>122447</v>
      </c>
      <c r="H7" s="11">
        <v>0</v>
      </c>
      <c r="I7" s="11">
        <v>33474</v>
      </c>
      <c r="J7" s="11">
        <v>33474</v>
      </c>
      <c r="K7" s="11">
        <v>1869945</v>
      </c>
    </row>
    <row r="8" spans="1:11" ht="12" customHeight="1" x14ac:dyDescent="0.25">
      <c r="A8" s="2" t="str">
        <f>"Nov "&amp;RIGHT(A6,4)-1</f>
        <v>Nov 2022</v>
      </c>
      <c r="B8" s="11">
        <v>178337</v>
      </c>
      <c r="C8" s="11">
        <v>1425240</v>
      </c>
      <c r="D8" s="11">
        <v>1603577</v>
      </c>
      <c r="E8" s="11">
        <v>7958</v>
      </c>
      <c r="F8" s="11">
        <v>107070</v>
      </c>
      <c r="G8" s="11">
        <v>115028</v>
      </c>
      <c r="H8" s="11">
        <v>114</v>
      </c>
      <c r="I8" s="11">
        <v>20244</v>
      </c>
      <c r="J8" s="11">
        <v>20358</v>
      </c>
      <c r="K8" s="11">
        <v>1738963</v>
      </c>
    </row>
    <row r="9" spans="1:11" ht="12" customHeight="1" x14ac:dyDescent="0.25">
      <c r="A9" s="2" t="str">
        <f>"Dec "&amp;RIGHT(A6,4)-1</f>
        <v>Dec 2022</v>
      </c>
      <c r="B9" s="11">
        <v>159579</v>
      </c>
      <c r="C9" s="11">
        <v>1116905</v>
      </c>
      <c r="D9" s="11">
        <v>1276484</v>
      </c>
      <c r="E9" s="11">
        <v>5635</v>
      </c>
      <c r="F9" s="11">
        <v>90307</v>
      </c>
      <c r="G9" s="11">
        <v>95942</v>
      </c>
      <c r="H9" s="11">
        <v>1465</v>
      </c>
      <c r="I9" s="11">
        <v>7495</v>
      </c>
      <c r="J9" s="11">
        <v>8960</v>
      </c>
      <c r="K9" s="11">
        <v>1381386</v>
      </c>
    </row>
    <row r="10" spans="1:11" ht="12" customHeight="1" x14ac:dyDescent="0.25">
      <c r="A10" s="2" t="str">
        <f>"Jan "&amp;RIGHT(A6,4)</f>
        <v>Jan 2023</v>
      </c>
      <c r="B10" s="11">
        <v>173181</v>
      </c>
      <c r="C10" s="11">
        <v>1533752</v>
      </c>
      <c r="D10" s="11">
        <v>1706933</v>
      </c>
      <c r="E10" s="11">
        <v>7316</v>
      </c>
      <c r="F10" s="11">
        <v>117639</v>
      </c>
      <c r="G10" s="11">
        <v>124955</v>
      </c>
      <c r="H10" s="11">
        <v>0</v>
      </c>
      <c r="I10" s="11">
        <v>22142</v>
      </c>
      <c r="J10" s="11">
        <v>22142</v>
      </c>
      <c r="K10" s="11">
        <v>1854030</v>
      </c>
    </row>
    <row r="11" spans="1:11" ht="12" customHeight="1" x14ac:dyDescent="0.25">
      <c r="A11" s="2" t="str">
        <f>"Feb "&amp;RIGHT(A6,4)</f>
        <v>Feb 2023</v>
      </c>
      <c r="B11" s="11">
        <v>198662</v>
      </c>
      <c r="C11" s="11">
        <v>1432087</v>
      </c>
      <c r="D11" s="11">
        <v>1630749</v>
      </c>
      <c r="E11" s="11">
        <v>6385</v>
      </c>
      <c r="F11" s="11">
        <v>107277</v>
      </c>
      <c r="G11" s="11">
        <v>113662</v>
      </c>
      <c r="H11" s="11">
        <v>215</v>
      </c>
      <c r="I11" s="11">
        <v>19334</v>
      </c>
      <c r="J11" s="11">
        <v>19549</v>
      </c>
      <c r="K11" s="11">
        <v>1763960</v>
      </c>
    </row>
    <row r="12" spans="1:11" ht="12" customHeight="1" x14ac:dyDescent="0.25">
      <c r="A12" s="2" t="str">
        <f>"Mar "&amp;RIGHT(A6,4)</f>
        <v>Mar 2023</v>
      </c>
      <c r="B12" s="11">
        <v>202417</v>
      </c>
      <c r="C12" s="11">
        <v>1546685</v>
      </c>
      <c r="D12" s="11">
        <v>1749102</v>
      </c>
      <c r="E12" s="11">
        <v>6678</v>
      </c>
      <c r="F12" s="11">
        <v>117712</v>
      </c>
      <c r="G12" s="11">
        <v>124390</v>
      </c>
      <c r="H12" s="11">
        <v>807</v>
      </c>
      <c r="I12" s="11">
        <v>16874</v>
      </c>
      <c r="J12" s="11">
        <v>17681</v>
      </c>
      <c r="K12" s="11">
        <v>1891173</v>
      </c>
    </row>
    <row r="13" spans="1:11" ht="12" customHeight="1" x14ac:dyDescent="0.25">
      <c r="A13" s="2" t="str">
        <f>"Apr "&amp;RIGHT(A6,4)</f>
        <v>Apr 2023</v>
      </c>
      <c r="B13" s="11">
        <v>180097</v>
      </c>
      <c r="C13" s="11">
        <v>1317461</v>
      </c>
      <c r="D13" s="11">
        <v>1497558</v>
      </c>
      <c r="E13" s="11">
        <v>5768</v>
      </c>
      <c r="F13" s="11">
        <v>109976</v>
      </c>
      <c r="G13" s="11">
        <v>115744</v>
      </c>
      <c r="H13" s="11">
        <v>0</v>
      </c>
      <c r="I13" s="11">
        <v>23034</v>
      </c>
      <c r="J13" s="11">
        <v>23034</v>
      </c>
      <c r="K13" s="11">
        <v>1636336</v>
      </c>
    </row>
    <row r="14" spans="1:11" ht="12" customHeight="1" x14ac:dyDescent="0.25">
      <c r="A14" s="2" t="str">
        <f>"May "&amp;RIGHT(A6,4)</f>
        <v>May 2023</v>
      </c>
      <c r="B14" s="11">
        <v>219194</v>
      </c>
      <c r="C14" s="11">
        <v>1548800</v>
      </c>
      <c r="D14" s="11">
        <v>1767994</v>
      </c>
      <c r="E14" s="11">
        <v>5873</v>
      </c>
      <c r="F14" s="11">
        <v>134551</v>
      </c>
      <c r="G14" s="11">
        <v>140424</v>
      </c>
      <c r="H14" s="11">
        <v>0</v>
      </c>
      <c r="I14" s="11">
        <v>29392</v>
      </c>
      <c r="J14" s="11">
        <v>29392</v>
      </c>
      <c r="K14" s="11">
        <v>1937810</v>
      </c>
    </row>
    <row r="15" spans="1:11" ht="12" customHeight="1" x14ac:dyDescent="0.25">
      <c r="A15" s="2" t="str">
        <f>"Jun "&amp;RIGHT(A6,4)</f>
        <v>Jun 2023</v>
      </c>
      <c r="B15" s="11">
        <v>36837</v>
      </c>
      <c r="C15" s="11">
        <v>231979</v>
      </c>
      <c r="D15" s="11">
        <v>268816</v>
      </c>
      <c r="E15" s="11">
        <v>7322</v>
      </c>
      <c r="F15" s="11">
        <v>112264</v>
      </c>
      <c r="G15" s="11">
        <v>119586</v>
      </c>
      <c r="H15" s="11">
        <v>16778</v>
      </c>
      <c r="I15" s="11">
        <v>518564</v>
      </c>
      <c r="J15" s="11">
        <v>535342</v>
      </c>
      <c r="K15" s="11">
        <v>923744</v>
      </c>
    </row>
    <row r="16" spans="1:11" ht="12" customHeight="1" x14ac:dyDescent="0.25">
      <c r="A16" s="2" t="str">
        <f>"Jul "&amp;RIGHT(A6,4)</f>
        <v>Jul 2023</v>
      </c>
      <c r="B16" s="11">
        <v>7763</v>
      </c>
      <c r="C16" s="11">
        <v>77985</v>
      </c>
      <c r="D16" s="11">
        <v>85748</v>
      </c>
      <c r="E16" s="11">
        <v>10986</v>
      </c>
      <c r="F16" s="11">
        <v>98935</v>
      </c>
      <c r="G16" s="11">
        <v>109921</v>
      </c>
      <c r="H16" s="11">
        <v>94845</v>
      </c>
      <c r="I16" s="11">
        <v>888338</v>
      </c>
      <c r="J16" s="11">
        <v>983183</v>
      </c>
      <c r="K16" s="11">
        <v>1178852</v>
      </c>
    </row>
    <row r="17" spans="1:11" ht="12" customHeight="1" x14ac:dyDescent="0.25">
      <c r="A17" s="2" t="str">
        <f>"Aug "&amp;RIGHT(A6,4)</f>
        <v>Aug 2023</v>
      </c>
      <c r="B17" s="11">
        <v>63184</v>
      </c>
      <c r="C17" s="11">
        <v>458533</v>
      </c>
      <c r="D17" s="11">
        <v>521717</v>
      </c>
      <c r="E17" s="11">
        <v>6723</v>
      </c>
      <c r="F17" s="11">
        <v>80365</v>
      </c>
      <c r="G17" s="11">
        <v>87088</v>
      </c>
      <c r="H17" s="11">
        <v>35545</v>
      </c>
      <c r="I17" s="11">
        <v>303477</v>
      </c>
      <c r="J17" s="11">
        <v>339022</v>
      </c>
      <c r="K17" s="11">
        <v>947827</v>
      </c>
    </row>
    <row r="18" spans="1:11" ht="12" customHeight="1" x14ac:dyDescent="0.25">
      <c r="A18" s="2" t="str">
        <f>"Sep "&amp;RIGHT(A6,4)</f>
        <v>Sep 2023</v>
      </c>
      <c r="B18" s="11">
        <v>197799</v>
      </c>
      <c r="C18" s="11">
        <v>1410139</v>
      </c>
      <c r="D18" s="11">
        <v>1607938</v>
      </c>
      <c r="E18" s="11">
        <v>5821</v>
      </c>
      <c r="F18" s="11">
        <v>115682</v>
      </c>
      <c r="G18" s="11">
        <v>121503</v>
      </c>
      <c r="H18" s="11">
        <v>475</v>
      </c>
      <c r="I18" s="11">
        <v>28215</v>
      </c>
      <c r="J18" s="11">
        <v>28690</v>
      </c>
      <c r="K18" s="11">
        <v>1758131</v>
      </c>
    </row>
    <row r="19" spans="1:11" ht="12" customHeight="1" x14ac:dyDescent="0.25">
      <c r="A19" s="12" t="s">
        <v>55</v>
      </c>
      <c r="B19" s="13">
        <v>1805523</v>
      </c>
      <c r="C19" s="13">
        <v>13625117</v>
      </c>
      <c r="D19" s="13">
        <v>15430640</v>
      </c>
      <c r="E19" s="13">
        <v>83912</v>
      </c>
      <c r="F19" s="13">
        <v>1306778</v>
      </c>
      <c r="G19" s="13">
        <v>1390690</v>
      </c>
      <c r="H19" s="13">
        <v>150244</v>
      </c>
      <c r="I19" s="13">
        <v>1910583</v>
      </c>
      <c r="J19" s="13">
        <v>2060827</v>
      </c>
      <c r="K19" s="13">
        <v>18882157</v>
      </c>
    </row>
    <row r="20" spans="1:11" ht="12" customHeight="1" x14ac:dyDescent="0.25">
      <c r="A20" s="14" t="s">
        <v>413</v>
      </c>
      <c r="B20" s="15">
        <v>1544540</v>
      </c>
      <c r="C20" s="15">
        <v>11756445</v>
      </c>
      <c r="D20" s="15">
        <v>13300985</v>
      </c>
      <c r="E20" s="15">
        <v>71368</v>
      </c>
      <c r="F20" s="15">
        <v>1110731</v>
      </c>
      <c r="G20" s="15">
        <v>1182099</v>
      </c>
      <c r="H20" s="15">
        <v>114224</v>
      </c>
      <c r="I20" s="15">
        <v>1578891</v>
      </c>
      <c r="J20" s="15">
        <v>1693115</v>
      </c>
      <c r="K20" s="15">
        <v>16176199</v>
      </c>
    </row>
    <row r="21" spans="1:11" ht="12" customHeight="1" x14ac:dyDescent="0.25">
      <c r="A21" s="3" t="str">
        <f>"FY "&amp;RIGHT(A6,4)+1</f>
        <v>FY 2024</v>
      </c>
    </row>
    <row r="22" spans="1:11" ht="12" customHeight="1" x14ac:dyDescent="0.25">
      <c r="A22" s="2" t="str">
        <f>"Oct "&amp;RIGHT(A6,4)</f>
        <v>Oct 2023</v>
      </c>
      <c r="B22" s="11">
        <v>212121</v>
      </c>
      <c r="C22" s="11">
        <v>1476955</v>
      </c>
      <c r="D22" s="11">
        <v>1689076</v>
      </c>
      <c r="E22" s="11">
        <v>4937</v>
      </c>
      <c r="F22" s="11">
        <v>129525</v>
      </c>
      <c r="G22" s="11">
        <v>134462</v>
      </c>
      <c r="H22" s="11">
        <v>812</v>
      </c>
      <c r="I22" s="11">
        <v>32467</v>
      </c>
      <c r="J22" s="11">
        <v>33279</v>
      </c>
      <c r="K22" s="11">
        <v>1856817</v>
      </c>
    </row>
    <row r="23" spans="1:11" ht="12" customHeight="1" x14ac:dyDescent="0.25">
      <c r="A23" s="2" t="str">
        <f>"Nov "&amp;RIGHT(A6,4)</f>
        <v>Nov 2023</v>
      </c>
      <c r="B23" s="11">
        <v>189887</v>
      </c>
      <c r="C23" s="11">
        <v>1287377</v>
      </c>
      <c r="D23" s="11">
        <v>1477264</v>
      </c>
      <c r="E23" s="11">
        <v>5490</v>
      </c>
      <c r="F23" s="11">
        <v>102191</v>
      </c>
      <c r="G23" s="11">
        <v>107681</v>
      </c>
      <c r="H23" s="11">
        <v>345</v>
      </c>
      <c r="I23" s="11">
        <v>23482</v>
      </c>
      <c r="J23" s="11">
        <v>23827</v>
      </c>
      <c r="K23" s="11">
        <v>1608772</v>
      </c>
    </row>
    <row r="24" spans="1:11" ht="12" customHeight="1" x14ac:dyDescent="0.25">
      <c r="A24" s="2" t="str">
        <f>"Dec "&amp;RIGHT(A6,4)</f>
        <v>Dec 2023</v>
      </c>
      <c r="B24" s="11">
        <v>159659</v>
      </c>
      <c r="C24" s="11">
        <v>1014759</v>
      </c>
      <c r="D24" s="11">
        <v>1174418</v>
      </c>
      <c r="E24" s="11">
        <v>13044</v>
      </c>
      <c r="F24" s="11">
        <v>75462</v>
      </c>
      <c r="G24" s="11">
        <v>88506</v>
      </c>
      <c r="H24" s="11">
        <v>803</v>
      </c>
      <c r="I24" s="11">
        <v>12182</v>
      </c>
      <c r="J24" s="11">
        <v>12985</v>
      </c>
      <c r="K24" s="11">
        <v>1275909</v>
      </c>
    </row>
    <row r="25" spans="1:11" ht="12" customHeight="1" x14ac:dyDescent="0.25">
      <c r="A25" s="2" t="str">
        <f>"Jan "&amp;RIGHT(A6,4)+1</f>
        <v>Jan 2024</v>
      </c>
      <c r="B25" s="11">
        <v>169765</v>
      </c>
      <c r="C25" s="11">
        <v>1203736</v>
      </c>
      <c r="D25" s="11">
        <v>1373501</v>
      </c>
      <c r="E25" s="11">
        <v>514</v>
      </c>
      <c r="F25" s="11">
        <v>113412</v>
      </c>
      <c r="G25" s="11">
        <v>113926</v>
      </c>
      <c r="H25" s="11">
        <v>300</v>
      </c>
      <c r="I25" s="11">
        <v>18959</v>
      </c>
      <c r="J25" s="11">
        <v>19259</v>
      </c>
      <c r="K25" s="11">
        <v>1506686</v>
      </c>
    </row>
    <row r="26" spans="1:11" ht="12" customHeight="1" x14ac:dyDescent="0.25">
      <c r="A26" s="2" t="str">
        <f>"Feb "&amp;RIGHT(A6,4)+1</f>
        <v>Feb 2024</v>
      </c>
      <c r="B26" s="11">
        <v>201490</v>
      </c>
      <c r="C26" s="11">
        <v>1388181</v>
      </c>
      <c r="D26" s="11">
        <v>1589671</v>
      </c>
      <c r="E26" s="11">
        <v>5743</v>
      </c>
      <c r="F26" s="11">
        <v>120501</v>
      </c>
      <c r="G26" s="11">
        <v>126244</v>
      </c>
      <c r="H26" s="11">
        <v>190</v>
      </c>
      <c r="I26" s="11">
        <v>18448</v>
      </c>
      <c r="J26" s="11">
        <v>18638</v>
      </c>
      <c r="K26" s="11">
        <v>1734553</v>
      </c>
    </row>
    <row r="27" spans="1:11" ht="12" customHeight="1" x14ac:dyDescent="0.25">
      <c r="A27" s="2" t="str">
        <f>"Mar "&amp;RIGHT(A6,4)+1</f>
        <v>Mar 2024</v>
      </c>
      <c r="B27" s="11">
        <v>172773</v>
      </c>
      <c r="C27" s="11">
        <v>1186328</v>
      </c>
      <c r="D27" s="11">
        <v>1359101</v>
      </c>
      <c r="E27" s="11">
        <v>5958</v>
      </c>
      <c r="F27" s="11">
        <v>105973</v>
      </c>
      <c r="G27" s="11">
        <v>111931</v>
      </c>
      <c r="H27" s="11">
        <v>0</v>
      </c>
      <c r="I27" s="11">
        <v>17632</v>
      </c>
      <c r="J27" s="11">
        <v>17632</v>
      </c>
      <c r="K27" s="11">
        <v>1488664</v>
      </c>
    </row>
    <row r="28" spans="1:11" ht="12" customHeight="1" x14ac:dyDescent="0.25">
      <c r="A28" s="2" t="str">
        <f>"Apr "&amp;RIGHT(A6,4)+1</f>
        <v>Apr 2024</v>
      </c>
      <c r="B28" s="11">
        <v>214239</v>
      </c>
      <c r="C28" s="11">
        <v>1404760</v>
      </c>
      <c r="D28" s="11">
        <v>1618999</v>
      </c>
      <c r="E28" s="11">
        <v>5571</v>
      </c>
      <c r="F28" s="11">
        <v>129326</v>
      </c>
      <c r="G28" s="11">
        <v>134897</v>
      </c>
      <c r="H28" s="11">
        <v>534</v>
      </c>
      <c r="I28" s="11">
        <v>22672</v>
      </c>
      <c r="J28" s="11">
        <v>23206</v>
      </c>
      <c r="K28" s="11">
        <v>1777102</v>
      </c>
    </row>
    <row r="29" spans="1:11" ht="12" customHeight="1" x14ac:dyDescent="0.25">
      <c r="A29" s="2" t="str">
        <f>"May "&amp;RIGHT(A6,4)+1</f>
        <v>May 2024</v>
      </c>
      <c r="B29" s="11">
        <v>211609</v>
      </c>
      <c r="C29" s="11">
        <v>1340923</v>
      </c>
      <c r="D29" s="11">
        <v>1552532</v>
      </c>
      <c r="E29" s="11">
        <v>20260</v>
      </c>
      <c r="F29" s="11">
        <v>118807</v>
      </c>
      <c r="G29" s="11">
        <v>139067</v>
      </c>
      <c r="H29" s="11">
        <v>218</v>
      </c>
      <c r="I29" s="11">
        <v>35188</v>
      </c>
      <c r="J29" s="11">
        <v>35406</v>
      </c>
      <c r="K29" s="11">
        <v>1727005</v>
      </c>
    </row>
    <row r="30" spans="1:11" ht="12" customHeight="1" x14ac:dyDescent="0.25">
      <c r="A30" s="2" t="str">
        <f>"Jun "&amp;RIGHT(A6,4)+1</f>
        <v>Jun 2024</v>
      </c>
      <c r="B30" s="11">
        <v>25426</v>
      </c>
      <c r="C30" s="11">
        <v>233925</v>
      </c>
      <c r="D30" s="11">
        <v>259351</v>
      </c>
      <c r="E30" s="11">
        <v>8313</v>
      </c>
      <c r="F30" s="11">
        <v>98319</v>
      </c>
      <c r="G30" s="11">
        <v>106632</v>
      </c>
      <c r="H30" s="11">
        <v>24428</v>
      </c>
      <c r="I30" s="11">
        <v>539805</v>
      </c>
      <c r="J30" s="11">
        <v>564233</v>
      </c>
      <c r="K30" s="11">
        <v>930216</v>
      </c>
    </row>
    <row r="31" spans="1:11" ht="12" customHeight="1" x14ac:dyDescent="0.25">
      <c r="A31" s="2" t="str">
        <f>"Jul "&amp;RIGHT(A6,4)+1</f>
        <v>Jul 2024</v>
      </c>
      <c r="B31" s="11">
        <v>9390</v>
      </c>
      <c r="C31" s="11">
        <v>87131</v>
      </c>
      <c r="D31" s="11">
        <v>96521</v>
      </c>
      <c r="E31" s="11">
        <v>6704</v>
      </c>
      <c r="F31" s="11">
        <v>98414</v>
      </c>
      <c r="G31" s="11">
        <v>105118</v>
      </c>
      <c r="H31" s="11">
        <v>82813</v>
      </c>
      <c r="I31" s="11">
        <v>795292</v>
      </c>
      <c r="J31" s="11">
        <v>878105</v>
      </c>
      <c r="K31" s="11">
        <v>1079744</v>
      </c>
    </row>
    <row r="32" spans="1:11" ht="12" customHeight="1" x14ac:dyDescent="0.25">
      <c r="A32" s="2" t="str">
        <f>"Aug "&amp;RIGHT(A6,4)+1</f>
        <v>Aug 2024</v>
      </c>
      <c r="B32" s="11" t="s">
        <v>411</v>
      </c>
      <c r="C32" s="11" t="s">
        <v>411</v>
      </c>
      <c r="D32" s="11" t="s">
        <v>411</v>
      </c>
      <c r="E32" s="11" t="s">
        <v>411</v>
      </c>
      <c r="F32" s="11" t="s">
        <v>411</v>
      </c>
      <c r="G32" s="11" t="s">
        <v>411</v>
      </c>
      <c r="H32" s="11" t="s">
        <v>411</v>
      </c>
      <c r="I32" s="11" t="s">
        <v>411</v>
      </c>
      <c r="J32" s="11" t="s">
        <v>411</v>
      </c>
      <c r="K32" s="11" t="s">
        <v>411</v>
      </c>
    </row>
    <row r="33" spans="1:11" ht="12" customHeight="1" x14ac:dyDescent="0.25">
      <c r="A33" s="2" t="str">
        <f>"Sep "&amp;RIGHT(A6,4)+1</f>
        <v>Sep 2024</v>
      </c>
      <c r="B33" s="11" t="s">
        <v>411</v>
      </c>
      <c r="C33" s="11" t="s">
        <v>411</v>
      </c>
      <c r="D33" s="11" t="s">
        <v>411</v>
      </c>
      <c r="E33" s="11" t="s">
        <v>411</v>
      </c>
      <c r="F33" s="11" t="s">
        <v>411</v>
      </c>
      <c r="G33" s="11" t="s">
        <v>411</v>
      </c>
      <c r="H33" s="11" t="s">
        <v>411</v>
      </c>
      <c r="I33" s="11" t="s">
        <v>411</v>
      </c>
      <c r="J33" s="11" t="s">
        <v>411</v>
      </c>
      <c r="K33" s="11" t="s">
        <v>411</v>
      </c>
    </row>
    <row r="34" spans="1:11" ht="12" customHeight="1" x14ac:dyDescent="0.25">
      <c r="A34" s="12" t="s">
        <v>55</v>
      </c>
      <c r="B34" s="13">
        <v>1566359</v>
      </c>
      <c r="C34" s="13">
        <v>10624075</v>
      </c>
      <c r="D34" s="13">
        <v>12190434</v>
      </c>
      <c r="E34" s="13">
        <v>76534</v>
      </c>
      <c r="F34" s="13">
        <v>1091930</v>
      </c>
      <c r="G34" s="13">
        <v>1168464</v>
      </c>
      <c r="H34" s="13">
        <v>110443</v>
      </c>
      <c r="I34" s="13">
        <v>1516127</v>
      </c>
      <c r="J34" s="13">
        <v>1626570</v>
      </c>
      <c r="K34" s="13">
        <v>14985468</v>
      </c>
    </row>
    <row r="35" spans="1:11" ht="12" customHeight="1" x14ac:dyDescent="0.25">
      <c r="A35" s="14" t="str">
        <f>"Total "&amp;MID(A20,7,LEN(A20)-13)&amp;" Months"</f>
        <v>Total 10 Months</v>
      </c>
      <c r="B35" s="15">
        <v>1566359</v>
      </c>
      <c r="C35" s="15">
        <v>10624075</v>
      </c>
      <c r="D35" s="15">
        <v>12190434</v>
      </c>
      <c r="E35" s="15">
        <v>76534</v>
      </c>
      <c r="F35" s="15">
        <v>1091930</v>
      </c>
      <c r="G35" s="15">
        <v>1168464</v>
      </c>
      <c r="H35" s="15">
        <v>110443</v>
      </c>
      <c r="I35" s="15">
        <v>1516127</v>
      </c>
      <c r="J35" s="15">
        <v>1626570</v>
      </c>
      <c r="K35" s="15">
        <v>14985468</v>
      </c>
    </row>
    <row r="36" spans="1:11" ht="12" customHeight="1" x14ac:dyDescent="0.25">
      <c r="A36" s="84"/>
      <c r="B36" s="84"/>
      <c r="C36" s="84"/>
      <c r="D36" s="84"/>
      <c r="E36" s="84"/>
      <c r="F36" s="84"/>
      <c r="G36" s="84"/>
      <c r="H36" s="84"/>
    </row>
    <row r="37" spans="1:11" ht="70" customHeight="1" x14ac:dyDescent="0.25"/>
  </sheetData>
  <mergeCells count="9">
    <mergeCell ref="K3:K4"/>
    <mergeCell ref="B5:K5"/>
    <mergeCell ref="A36:H36"/>
    <mergeCell ref="A1:J1"/>
    <mergeCell ref="A2:J2"/>
    <mergeCell ref="A3:A4"/>
    <mergeCell ref="B3:D3"/>
    <mergeCell ref="E3:G3"/>
    <mergeCell ref="H3:J3"/>
  </mergeCells>
  <phoneticPr fontId="0" type="noConversion"/>
  <pageMargins left="0.75" right="0.5" top="0.75" bottom="0.5" header="0.5" footer="0.25"/>
  <pageSetup orientation="landscape"/>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pageSetUpPr fitToPage="1"/>
  </sheetPr>
  <dimension ref="A1:I37"/>
  <sheetViews>
    <sheetView showGridLines="0" workbookViewId="0">
      <selection sqref="A1:H1"/>
    </sheetView>
  </sheetViews>
  <sheetFormatPr defaultRowHeight="12.5" x14ac:dyDescent="0.25"/>
  <cols>
    <col min="1" max="9" width="11.453125" customWidth="1"/>
  </cols>
  <sheetData>
    <row r="1" spans="1:9" ht="12" customHeight="1" x14ac:dyDescent="0.25">
      <c r="A1" s="85" t="s">
        <v>420</v>
      </c>
      <c r="B1" s="85"/>
      <c r="C1" s="85"/>
      <c r="D1" s="85"/>
      <c r="E1" s="85"/>
      <c r="F1" s="85"/>
      <c r="G1" s="85"/>
      <c r="H1" s="85"/>
      <c r="I1" s="81">
        <v>45576</v>
      </c>
    </row>
    <row r="2" spans="1:9" ht="12" customHeight="1" x14ac:dyDescent="0.25">
      <c r="A2" s="87" t="s">
        <v>143</v>
      </c>
      <c r="B2" s="87"/>
      <c r="C2" s="87"/>
      <c r="D2" s="87"/>
      <c r="E2" s="87"/>
      <c r="F2" s="87"/>
      <c r="G2" s="87"/>
      <c r="H2" s="87"/>
      <c r="I2" s="1"/>
    </row>
    <row r="3" spans="1:9" ht="24" customHeight="1" x14ac:dyDescent="0.25">
      <c r="A3" s="89" t="s">
        <v>50</v>
      </c>
      <c r="B3" s="93" t="s">
        <v>144</v>
      </c>
      <c r="C3" s="93"/>
      <c r="D3" s="92"/>
      <c r="E3" s="93" t="s">
        <v>145</v>
      </c>
      <c r="F3" s="93"/>
      <c r="G3" s="92"/>
      <c r="H3" s="93" t="s">
        <v>146</v>
      </c>
      <c r="I3" s="93"/>
    </row>
    <row r="4" spans="1:9" ht="24" customHeight="1" x14ac:dyDescent="0.25">
      <c r="A4" s="90"/>
      <c r="B4" s="10" t="s">
        <v>78</v>
      </c>
      <c r="C4" s="10" t="s">
        <v>80</v>
      </c>
      <c r="D4" s="10" t="s">
        <v>55</v>
      </c>
      <c r="E4" s="10" t="s">
        <v>232</v>
      </c>
      <c r="F4" s="10" t="s">
        <v>80</v>
      </c>
      <c r="G4" s="10" t="s">
        <v>233</v>
      </c>
      <c r="H4" s="10" t="s">
        <v>234</v>
      </c>
      <c r="I4" s="9" t="s">
        <v>80</v>
      </c>
    </row>
    <row r="5" spans="1:9" ht="12" customHeight="1" x14ac:dyDescent="0.25">
      <c r="A5" s="1"/>
      <c r="B5" s="84" t="str">
        <f>REPT("-",29)&amp;" Number "&amp;REPT("-",28)&amp;"   "&amp;REPT("-",30)&amp;" Dollars "&amp;REPT("-",28)&amp;"   "&amp;REPT("-",19)&amp;" Cents "&amp;REPT("-",21)</f>
        <v>----------------------------- Number ----------------------------   ------------------------------ Dollars ----------------------------   ------------------- Cents ---------------------</v>
      </c>
      <c r="C5" s="84"/>
      <c r="D5" s="84"/>
      <c r="E5" s="84"/>
      <c r="F5" s="84"/>
      <c r="G5" s="84"/>
      <c r="H5" s="84"/>
      <c r="I5" s="84"/>
    </row>
    <row r="6" spans="1:9" ht="12" customHeight="1" x14ac:dyDescent="0.25">
      <c r="A6" s="3" t="s">
        <v>412</v>
      </c>
    </row>
    <row r="7" spans="1:9" ht="12" customHeight="1" x14ac:dyDescent="0.25">
      <c r="A7" s="2" t="str">
        <f>"Oct "&amp;RIGHT(A6,4)-1</f>
        <v>Oct 2022</v>
      </c>
      <c r="B7" s="11">
        <v>195920</v>
      </c>
      <c r="C7" s="11">
        <v>1674025</v>
      </c>
      <c r="D7" s="11">
        <v>1869945</v>
      </c>
      <c r="E7" s="11">
        <v>54857.599999999999</v>
      </c>
      <c r="F7" s="11">
        <v>451986.75</v>
      </c>
      <c r="G7" s="11">
        <v>506844.35</v>
      </c>
      <c r="H7" s="16">
        <v>28</v>
      </c>
      <c r="I7" s="16">
        <v>27</v>
      </c>
    </row>
    <row r="8" spans="1:9" ht="12" customHeight="1" x14ac:dyDescent="0.25">
      <c r="A8" s="2" t="str">
        <f>"Nov "&amp;RIGHT(A6,4)-1</f>
        <v>Nov 2022</v>
      </c>
      <c r="B8" s="11">
        <v>186409</v>
      </c>
      <c r="C8" s="11">
        <v>1552554</v>
      </c>
      <c r="D8" s="11">
        <v>1738963</v>
      </c>
      <c r="E8" s="11">
        <v>52194.52</v>
      </c>
      <c r="F8" s="11">
        <v>419189.58</v>
      </c>
      <c r="G8" s="11">
        <v>471384.1</v>
      </c>
      <c r="H8" s="16">
        <v>28</v>
      </c>
      <c r="I8" s="16">
        <v>27</v>
      </c>
    </row>
    <row r="9" spans="1:9" ht="12" customHeight="1" x14ac:dyDescent="0.25">
      <c r="A9" s="2" t="str">
        <f>"Dec "&amp;RIGHT(A6,4)-1</f>
        <v>Dec 2022</v>
      </c>
      <c r="B9" s="11">
        <v>166679</v>
      </c>
      <c r="C9" s="11">
        <v>1214707</v>
      </c>
      <c r="D9" s="11">
        <v>1381386</v>
      </c>
      <c r="E9" s="11">
        <v>46670.12</v>
      </c>
      <c r="F9" s="11">
        <v>327970.89</v>
      </c>
      <c r="G9" s="11">
        <v>374641.01</v>
      </c>
      <c r="H9" s="16">
        <v>28</v>
      </c>
      <c r="I9" s="16">
        <v>27</v>
      </c>
    </row>
    <row r="10" spans="1:9" ht="12" customHeight="1" x14ac:dyDescent="0.25">
      <c r="A10" s="2" t="str">
        <f>"Jan "&amp;RIGHT(A6,4)</f>
        <v>Jan 2023</v>
      </c>
      <c r="B10" s="11">
        <v>180497</v>
      </c>
      <c r="C10" s="11">
        <v>1673533</v>
      </c>
      <c r="D10" s="11">
        <v>1854030</v>
      </c>
      <c r="E10" s="11">
        <v>50539.16</v>
      </c>
      <c r="F10" s="11">
        <v>451853.91</v>
      </c>
      <c r="G10" s="11">
        <v>502393.07</v>
      </c>
      <c r="H10" s="16">
        <v>28</v>
      </c>
      <c r="I10" s="16">
        <v>27</v>
      </c>
    </row>
    <row r="11" spans="1:9" ht="12" customHeight="1" x14ac:dyDescent="0.25">
      <c r="A11" s="2" t="str">
        <f>"Feb "&amp;RIGHT(A6,4)</f>
        <v>Feb 2023</v>
      </c>
      <c r="B11" s="11">
        <v>205262</v>
      </c>
      <c r="C11" s="11">
        <v>1558698</v>
      </c>
      <c r="D11" s="11">
        <v>1763960</v>
      </c>
      <c r="E11" s="11">
        <v>57473.36</v>
      </c>
      <c r="F11" s="11">
        <v>420848.46</v>
      </c>
      <c r="G11" s="11">
        <v>478321.82</v>
      </c>
      <c r="H11" s="16">
        <v>28</v>
      </c>
      <c r="I11" s="16">
        <v>27</v>
      </c>
    </row>
    <row r="12" spans="1:9" ht="12" customHeight="1" x14ac:dyDescent="0.25">
      <c r="A12" s="2" t="str">
        <f>"Mar "&amp;RIGHT(A6,4)</f>
        <v>Mar 2023</v>
      </c>
      <c r="B12" s="11">
        <v>209902</v>
      </c>
      <c r="C12" s="11">
        <v>1681271</v>
      </c>
      <c r="D12" s="11">
        <v>1891173</v>
      </c>
      <c r="E12" s="11">
        <v>58772.56</v>
      </c>
      <c r="F12" s="11">
        <v>453943.17</v>
      </c>
      <c r="G12" s="11">
        <v>512715.73</v>
      </c>
      <c r="H12" s="16">
        <v>28</v>
      </c>
      <c r="I12" s="16">
        <v>27</v>
      </c>
    </row>
    <row r="13" spans="1:9" ht="12" customHeight="1" x14ac:dyDescent="0.25">
      <c r="A13" s="2" t="str">
        <f>"Apr "&amp;RIGHT(A6,4)</f>
        <v>Apr 2023</v>
      </c>
      <c r="B13" s="11">
        <v>185865</v>
      </c>
      <c r="C13" s="11">
        <v>1450471</v>
      </c>
      <c r="D13" s="11">
        <v>1636336</v>
      </c>
      <c r="E13" s="11">
        <v>52042.2</v>
      </c>
      <c r="F13" s="11">
        <v>391627.17</v>
      </c>
      <c r="G13" s="11">
        <v>443669.37</v>
      </c>
      <c r="H13" s="16">
        <v>28</v>
      </c>
      <c r="I13" s="16">
        <v>27</v>
      </c>
    </row>
    <row r="14" spans="1:9" ht="12" customHeight="1" x14ac:dyDescent="0.25">
      <c r="A14" s="2" t="str">
        <f>"May "&amp;RIGHT(A6,4)</f>
        <v>May 2023</v>
      </c>
      <c r="B14" s="11">
        <v>225067</v>
      </c>
      <c r="C14" s="11">
        <v>1712743</v>
      </c>
      <c r="D14" s="11">
        <v>1937810</v>
      </c>
      <c r="E14" s="11">
        <v>63018.76</v>
      </c>
      <c r="F14" s="11">
        <v>462440.61</v>
      </c>
      <c r="G14" s="11">
        <v>525459.37</v>
      </c>
      <c r="H14" s="16">
        <v>28</v>
      </c>
      <c r="I14" s="16">
        <v>27</v>
      </c>
    </row>
    <row r="15" spans="1:9" ht="12" customHeight="1" x14ac:dyDescent="0.25">
      <c r="A15" s="2" t="str">
        <f>"Jun "&amp;RIGHT(A6,4)</f>
        <v>Jun 2023</v>
      </c>
      <c r="B15" s="11">
        <v>60937</v>
      </c>
      <c r="C15" s="11">
        <v>862807</v>
      </c>
      <c r="D15" s="11">
        <v>923744</v>
      </c>
      <c r="E15" s="11">
        <v>17062.36</v>
      </c>
      <c r="F15" s="11">
        <v>232957.89</v>
      </c>
      <c r="G15" s="11">
        <v>250020.25</v>
      </c>
      <c r="H15" s="16">
        <v>28</v>
      </c>
      <c r="I15" s="16">
        <v>27</v>
      </c>
    </row>
    <row r="16" spans="1:9" ht="12" customHeight="1" x14ac:dyDescent="0.25">
      <c r="A16" s="2" t="str">
        <f>"Jul "&amp;RIGHT(A6,4)</f>
        <v>Jul 2023</v>
      </c>
      <c r="B16" s="11">
        <v>113594</v>
      </c>
      <c r="C16" s="11">
        <v>1065258</v>
      </c>
      <c r="D16" s="11">
        <v>1178852</v>
      </c>
      <c r="E16" s="11">
        <v>30954.365000000002</v>
      </c>
      <c r="F16" s="11">
        <v>279630.22499999998</v>
      </c>
      <c r="G16" s="11">
        <v>310584.59000000003</v>
      </c>
      <c r="H16" s="16">
        <v>27.25</v>
      </c>
      <c r="I16" s="16">
        <v>26.25</v>
      </c>
    </row>
    <row r="17" spans="1:9" ht="12" customHeight="1" x14ac:dyDescent="0.25">
      <c r="A17" s="2" t="str">
        <f>"Aug "&amp;RIGHT(A6,4)</f>
        <v>Aug 2023</v>
      </c>
      <c r="B17" s="11">
        <v>105452</v>
      </c>
      <c r="C17" s="11">
        <v>842375</v>
      </c>
      <c r="D17" s="11">
        <v>947827</v>
      </c>
      <c r="E17" s="11">
        <v>28735.67</v>
      </c>
      <c r="F17" s="11">
        <v>221123.4375</v>
      </c>
      <c r="G17" s="11">
        <v>249859.10750000001</v>
      </c>
      <c r="H17" s="16">
        <v>27.25</v>
      </c>
      <c r="I17" s="16">
        <v>26.25</v>
      </c>
    </row>
    <row r="18" spans="1:9" ht="12" customHeight="1" x14ac:dyDescent="0.25">
      <c r="A18" s="2" t="str">
        <f>"Sep "&amp;RIGHT(A6,4)</f>
        <v>Sep 2023</v>
      </c>
      <c r="B18" s="11">
        <v>204095</v>
      </c>
      <c r="C18" s="11">
        <v>1554036</v>
      </c>
      <c r="D18" s="11">
        <v>1758131</v>
      </c>
      <c r="E18" s="11">
        <v>55615.887499999997</v>
      </c>
      <c r="F18" s="11">
        <v>407934.45</v>
      </c>
      <c r="G18" s="11">
        <v>463550.33750000002</v>
      </c>
      <c r="H18" s="16">
        <v>27.25</v>
      </c>
      <c r="I18" s="16">
        <v>26.25</v>
      </c>
    </row>
    <row r="19" spans="1:9" ht="12" customHeight="1" x14ac:dyDescent="0.25">
      <c r="A19" s="12" t="s">
        <v>55</v>
      </c>
      <c r="B19" s="13">
        <v>2039679</v>
      </c>
      <c r="C19" s="13">
        <v>16842478</v>
      </c>
      <c r="D19" s="13">
        <v>18882157</v>
      </c>
      <c r="E19" s="13">
        <v>567936.5625</v>
      </c>
      <c r="F19" s="13">
        <v>4521506.5425000004</v>
      </c>
      <c r="G19" s="13">
        <v>5089443.1050000004</v>
      </c>
      <c r="H19" s="17">
        <v>27.8444</v>
      </c>
      <c r="I19" s="17">
        <v>26.8459</v>
      </c>
    </row>
    <row r="20" spans="1:9" ht="12" customHeight="1" x14ac:dyDescent="0.25">
      <c r="A20" s="14" t="s">
        <v>413</v>
      </c>
      <c r="B20" s="15">
        <v>1730132</v>
      </c>
      <c r="C20" s="15">
        <v>14446067</v>
      </c>
      <c r="D20" s="15">
        <v>16176199</v>
      </c>
      <c r="E20" s="15">
        <v>483585.005</v>
      </c>
      <c r="F20" s="15">
        <v>3892448.6549999998</v>
      </c>
      <c r="G20" s="15">
        <v>4376033.66</v>
      </c>
      <c r="H20" s="18">
        <v>27.950800000000001</v>
      </c>
      <c r="I20" s="18">
        <v>26.944700000000001</v>
      </c>
    </row>
    <row r="21" spans="1:9" ht="12" customHeight="1" x14ac:dyDescent="0.25">
      <c r="A21" s="3" t="str">
        <f>"FY "&amp;RIGHT(A6,4)+1</f>
        <v>FY 2024</v>
      </c>
    </row>
    <row r="22" spans="1:9" ht="12" customHeight="1" x14ac:dyDescent="0.25">
      <c r="A22" s="2" t="str">
        <f>"Oct "&amp;RIGHT(A6,4)</f>
        <v>Oct 2023</v>
      </c>
      <c r="B22" s="11">
        <v>217870</v>
      </c>
      <c r="C22" s="11">
        <v>1638947</v>
      </c>
      <c r="D22" s="11">
        <v>1856817</v>
      </c>
      <c r="E22" s="11">
        <v>59369.574999999997</v>
      </c>
      <c r="F22" s="11">
        <v>430223.58750000002</v>
      </c>
      <c r="G22" s="11">
        <v>489593.16249999998</v>
      </c>
      <c r="H22" s="16">
        <v>27.25</v>
      </c>
      <c r="I22" s="16">
        <v>26.25</v>
      </c>
    </row>
    <row r="23" spans="1:9" ht="12" customHeight="1" x14ac:dyDescent="0.25">
      <c r="A23" s="2" t="str">
        <f>"Nov "&amp;RIGHT(A6,4)</f>
        <v>Nov 2023</v>
      </c>
      <c r="B23" s="11">
        <v>195722</v>
      </c>
      <c r="C23" s="11">
        <v>1413050</v>
      </c>
      <c r="D23" s="11">
        <v>1608772</v>
      </c>
      <c r="E23" s="11">
        <v>53334.245000000003</v>
      </c>
      <c r="F23" s="11">
        <v>370925.625</v>
      </c>
      <c r="G23" s="11">
        <v>424259.87</v>
      </c>
      <c r="H23" s="16">
        <v>27.25</v>
      </c>
      <c r="I23" s="16">
        <v>26.25</v>
      </c>
    </row>
    <row r="24" spans="1:9" ht="12" customHeight="1" x14ac:dyDescent="0.25">
      <c r="A24" s="2" t="str">
        <f>"Dec "&amp;RIGHT(A6,4)</f>
        <v>Dec 2023</v>
      </c>
      <c r="B24" s="11">
        <v>173506</v>
      </c>
      <c r="C24" s="11">
        <v>1102403</v>
      </c>
      <c r="D24" s="11">
        <v>1275909</v>
      </c>
      <c r="E24" s="11">
        <v>47280.385000000002</v>
      </c>
      <c r="F24" s="11">
        <v>289380.78749999998</v>
      </c>
      <c r="G24" s="11">
        <v>336661.17249999999</v>
      </c>
      <c r="H24" s="16">
        <v>27.25</v>
      </c>
      <c r="I24" s="16">
        <v>26.25</v>
      </c>
    </row>
    <row r="25" spans="1:9" ht="12" customHeight="1" x14ac:dyDescent="0.25">
      <c r="A25" s="2" t="str">
        <f>"Jan "&amp;RIGHT(A6,4)+1</f>
        <v>Jan 2024</v>
      </c>
      <c r="B25" s="11">
        <v>170579</v>
      </c>
      <c r="C25" s="11">
        <v>1336107</v>
      </c>
      <c r="D25" s="11">
        <v>1506686</v>
      </c>
      <c r="E25" s="11">
        <v>46482.777499999997</v>
      </c>
      <c r="F25" s="11">
        <v>350728.08750000002</v>
      </c>
      <c r="G25" s="11">
        <v>397210.86499999999</v>
      </c>
      <c r="H25" s="16">
        <v>27.25</v>
      </c>
      <c r="I25" s="16">
        <v>26.25</v>
      </c>
    </row>
    <row r="26" spans="1:9" ht="12" customHeight="1" x14ac:dyDescent="0.25">
      <c r="A26" s="2" t="str">
        <f>"Feb "&amp;RIGHT(A6,4)+1</f>
        <v>Feb 2024</v>
      </c>
      <c r="B26" s="11">
        <v>207423</v>
      </c>
      <c r="C26" s="11">
        <v>1527130</v>
      </c>
      <c r="D26" s="11">
        <v>1734553</v>
      </c>
      <c r="E26" s="11">
        <v>56522.767500000002</v>
      </c>
      <c r="F26" s="11">
        <v>400871.625</v>
      </c>
      <c r="G26" s="11">
        <v>457394.39250000002</v>
      </c>
      <c r="H26" s="16">
        <v>27.25</v>
      </c>
      <c r="I26" s="16">
        <v>26.25</v>
      </c>
    </row>
    <row r="27" spans="1:9" ht="12" customHeight="1" x14ac:dyDescent="0.25">
      <c r="A27" s="2" t="str">
        <f>"Mar "&amp;RIGHT(A6,4)+1</f>
        <v>Mar 2024</v>
      </c>
      <c r="B27" s="11">
        <v>178731</v>
      </c>
      <c r="C27" s="11">
        <v>1309933</v>
      </c>
      <c r="D27" s="11">
        <v>1488664</v>
      </c>
      <c r="E27" s="11">
        <v>48704.197500000002</v>
      </c>
      <c r="F27" s="11">
        <v>343857.41249999998</v>
      </c>
      <c r="G27" s="11">
        <v>392561.61</v>
      </c>
      <c r="H27" s="16">
        <v>27.25</v>
      </c>
      <c r="I27" s="16">
        <v>26.25</v>
      </c>
    </row>
    <row r="28" spans="1:9" ht="12" customHeight="1" x14ac:dyDescent="0.25">
      <c r="A28" s="2" t="str">
        <f>"Apr "&amp;RIGHT(A6,4)+1</f>
        <v>Apr 2024</v>
      </c>
      <c r="B28" s="11">
        <v>220344</v>
      </c>
      <c r="C28" s="11">
        <v>1556758</v>
      </c>
      <c r="D28" s="11">
        <v>1777102</v>
      </c>
      <c r="E28" s="11">
        <v>60043.74</v>
      </c>
      <c r="F28" s="11">
        <v>408648.97499999998</v>
      </c>
      <c r="G28" s="11">
        <v>468692.71500000003</v>
      </c>
      <c r="H28" s="16">
        <v>27.25</v>
      </c>
      <c r="I28" s="16">
        <v>26.25</v>
      </c>
    </row>
    <row r="29" spans="1:9" ht="12" customHeight="1" x14ac:dyDescent="0.25">
      <c r="A29" s="2" t="str">
        <f>"May "&amp;RIGHT(A6,4)+1</f>
        <v>May 2024</v>
      </c>
      <c r="B29" s="11">
        <v>232087</v>
      </c>
      <c r="C29" s="11">
        <v>1494918</v>
      </c>
      <c r="D29" s="11">
        <v>1727005</v>
      </c>
      <c r="E29" s="11">
        <v>63243.707499999997</v>
      </c>
      <c r="F29" s="11">
        <v>392415.97499999998</v>
      </c>
      <c r="G29" s="11">
        <v>455659.6825</v>
      </c>
      <c r="H29" s="16">
        <v>27.25</v>
      </c>
      <c r="I29" s="16">
        <v>26.25</v>
      </c>
    </row>
    <row r="30" spans="1:9" ht="12" customHeight="1" x14ac:dyDescent="0.25">
      <c r="A30" s="2" t="str">
        <f>"Jun "&amp;RIGHT(A6,4)+1</f>
        <v>Jun 2024</v>
      </c>
      <c r="B30" s="11">
        <v>58167</v>
      </c>
      <c r="C30" s="11">
        <v>872049</v>
      </c>
      <c r="D30" s="11">
        <v>930216</v>
      </c>
      <c r="E30" s="11">
        <v>15850.5075</v>
      </c>
      <c r="F30" s="11">
        <v>228912.86249999999</v>
      </c>
      <c r="G30" s="11">
        <v>244763.37</v>
      </c>
      <c r="H30" s="16">
        <v>27.25</v>
      </c>
      <c r="I30" s="16">
        <v>26.25</v>
      </c>
    </row>
    <row r="31" spans="1:9" ht="12" customHeight="1" x14ac:dyDescent="0.25">
      <c r="A31" s="2" t="str">
        <f>"Jul "&amp;RIGHT(A6,4)+1</f>
        <v>Jul 2024</v>
      </c>
      <c r="B31" s="11">
        <v>98907</v>
      </c>
      <c r="C31" s="11">
        <v>980837</v>
      </c>
      <c r="D31" s="11">
        <v>1079744</v>
      </c>
      <c r="E31" s="11">
        <v>27693.96</v>
      </c>
      <c r="F31" s="11">
        <v>264825.99</v>
      </c>
      <c r="G31" s="11">
        <v>292519.95</v>
      </c>
      <c r="H31" s="16">
        <v>28</v>
      </c>
      <c r="I31" s="16">
        <v>27</v>
      </c>
    </row>
    <row r="32" spans="1:9" ht="12" customHeight="1" x14ac:dyDescent="0.25">
      <c r="A32" s="2" t="str">
        <f>"Aug "&amp;RIGHT(A6,4)+1</f>
        <v>Aug 2024</v>
      </c>
      <c r="B32" s="11" t="s">
        <v>411</v>
      </c>
      <c r="C32" s="11" t="s">
        <v>411</v>
      </c>
      <c r="D32" s="11" t="s">
        <v>411</v>
      </c>
      <c r="E32" s="11" t="s">
        <v>411</v>
      </c>
      <c r="F32" s="11" t="s">
        <v>411</v>
      </c>
      <c r="G32" s="11" t="s">
        <v>411</v>
      </c>
      <c r="H32" s="16" t="s">
        <v>411</v>
      </c>
      <c r="I32" s="16" t="s">
        <v>411</v>
      </c>
    </row>
    <row r="33" spans="1:9" ht="12" customHeight="1" x14ac:dyDescent="0.25">
      <c r="A33" s="2" t="str">
        <f>"Sep "&amp;RIGHT(A6,4)+1</f>
        <v>Sep 2024</v>
      </c>
      <c r="B33" s="11" t="s">
        <v>411</v>
      </c>
      <c r="C33" s="11" t="s">
        <v>411</v>
      </c>
      <c r="D33" s="11" t="s">
        <v>411</v>
      </c>
      <c r="E33" s="11" t="s">
        <v>411</v>
      </c>
      <c r="F33" s="11" t="s">
        <v>411</v>
      </c>
      <c r="G33" s="11" t="s">
        <v>411</v>
      </c>
      <c r="H33" s="16" t="s">
        <v>411</v>
      </c>
      <c r="I33" s="16" t="s">
        <v>411</v>
      </c>
    </row>
    <row r="34" spans="1:9" ht="12" customHeight="1" x14ac:dyDescent="0.25">
      <c r="A34" s="12" t="s">
        <v>55</v>
      </c>
      <c r="B34" s="13">
        <v>1753336</v>
      </c>
      <c r="C34" s="13">
        <v>13232132</v>
      </c>
      <c r="D34" s="13">
        <v>14985468</v>
      </c>
      <c r="E34" s="13">
        <v>478525.86249999999</v>
      </c>
      <c r="F34" s="13">
        <v>3480790.9275000002</v>
      </c>
      <c r="G34" s="13">
        <v>3959316.79</v>
      </c>
      <c r="H34" s="17">
        <v>27.292300000000001</v>
      </c>
      <c r="I34" s="17">
        <v>26.305599999999998</v>
      </c>
    </row>
    <row r="35" spans="1:9" ht="12" customHeight="1" x14ac:dyDescent="0.25">
      <c r="A35" s="14" t="str">
        <f>"Total "&amp;MID(A20,7,LEN(A20)-13)&amp;" Months"</f>
        <v>Total 10 Months</v>
      </c>
      <c r="B35" s="15">
        <v>1753336</v>
      </c>
      <c r="C35" s="15">
        <v>13232132</v>
      </c>
      <c r="D35" s="15">
        <v>14985468</v>
      </c>
      <c r="E35" s="15">
        <v>478525.86249999999</v>
      </c>
      <c r="F35" s="15">
        <v>3480790.9275000002</v>
      </c>
      <c r="G35" s="15">
        <v>3959316.79</v>
      </c>
      <c r="H35" s="18">
        <v>27.292300000000001</v>
      </c>
      <c r="I35" s="18">
        <v>26.305599999999998</v>
      </c>
    </row>
    <row r="36" spans="1:9" ht="12" customHeight="1" x14ac:dyDescent="0.25">
      <c r="A36" s="84"/>
      <c r="B36" s="84"/>
      <c r="C36" s="84"/>
      <c r="D36" s="84"/>
      <c r="E36" s="84"/>
      <c r="F36" s="84"/>
      <c r="G36" s="84"/>
      <c r="H36" s="84"/>
      <c r="I36" s="84"/>
    </row>
    <row r="37" spans="1:9" ht="70" customHeight="1" x14ac:dyDescent="0.25">
      <c r="A37" s="95" t="s">
        <v>147</v>
      </c>
      <c r="B37" s="95"/>
      <c r="C37" s="95"/>
      <c r="D37" s="95"/>
      <c r="E37" s="95"/>
      <c r="F37" s="95"/>
      <c r="G37" s="95"/>
      <c r="H37" s="95"/>
      <c r="I37" s="95"/>
    </row>
  </sheetData>
  <mergeCells count="9">
    <mergeCell ref="B5:I5"/>
    <mergeCell ref="A36:I36"/>
    <mergeCell ref="A37:I37"/>
    <mergeCell ref="A1:H1"/>
    <mergeCell ref="A2:H2"/>
    <mergeCell ref="A3:A4"/>
    <mergeCell ref="B3:D3"/>
    <mergeCell ref="E3:G3"/>
    <mergeCell ref="H3:I3"/>
  </mergeCells>
  <phoneticPr fontId="0" type="noConversion"/>
  <pageMargins left="0.75" right="0.5" top="0.75" bottom="0.5" header="0.5" footer="0.25"/>
  <pageSetup orientation="landscape"/>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pageSetUpPr fitToPage="1"/>
  </sheetPr>
  <dimension ref="A1:N44"/>
  <sheetViews>
    <sheetView showGridLines="0" zoomScaleNormal="100" workbookViewId="0">
      <selection sqref="A1:J1"/>
    </sheetView>
  </sheetViews>
  <sheetFormatPr defaultRowHeight="12.5" x14ac:dyDescent="0.25"/>
  <cols>
    <col min="1" max="1" width="11.453125" customWidth="1"/>
    <col min="2" max="6" width="11.26953125" customWidth="1"/>
    <col min="7" max="7" width="12.453125" customWidth="1"/>
    <col min="8" max="9" width="11.26953125" customWidth="1"/>
    <col min="10" max="11" width="11.453125" customWidth="1"/>
  </cols>
  <sheetData>
    <row r="1" spans="1:11" ht="12" customHeight="1" x14ac:dyDescent="0.25">
      <c r="A1" s="85" t="s">
        <v>420</v>
      </c>
      <c r="B1" s="85"/>
      <c r="C1" s="85"/>
      <c r="D1" s="85"/>
      <c r="E1" s="85"/>
      <c r="F1" s="85"/>
      <c r="G1" s="85"/>
      <c r="H1" s="85"/>
      <c r="I1" s="85"/>
      <c r="J1" s="85"/>
      <c r="K1" s="81">
        <v>45576</v>
      </c>
    </row>
    <row r="2" spans="1:11" ht="12" customHeight="1" x14ac:dyDescent="0.25">
      <c r="A2" s="87" t="s">
        <v>148</v>
      </c>
      <c r="B2" s="87"/>
      <c r="C2" s="87"/>
      <c r="D2" s="87"/>
      <c r="E2" s="87"/>
      <c r="F2" s="87"/>
      <c r="G2" s="87"/>
      <c r="H2" s="87"/>
      <c r="I2" s="87"/>
      <c r="J2" s="87"/>
      <c r="K2" s="1"/>
    </row>
    <row r="3" spans="1:11" ht="24" customHeight="1" x14ac:dyDescent="0.25">
      <c r="A3" s="89" t="s">
        <v>50</v>
      </c>
      <c r="B3" s="93" t="s">
        <v>194</v>
      </c>
      <c r="C3" s="93"/>
      <c r="D3" s="93"/>
      <c r="E3" s="92"/>
      <c r="F3" s="93" t="s">
        <v>149</v>
      </c>
      <c r="G3" s="93"/>
      <c r="H3" s="93"/>
      <c r="I3" s="92"/>
      <c r="J3" s="93" t="s">
        <v>150</v>
      </c>
      <c r="K3" s="93"/>
    </row>
    <row r="4" spans="1:11" ht="45.25" customHeight="1" x14ac:dyDescent="0.25">
      <c r="A4" s="90"/>
      <c r="B4" s="10" t="s">
        <v>151</v>
      </c>
      <c r="C4" s="10" t="s">
        <v>152</v>
      </c>
      <c r="D4" s="10" t="s">
        <v>153</v>
      </c>
      <c r="E4" s="10" t="s">
        <v>55</v>
      </c>
      <c r="F4" s="10" t="s">
        <v>341</v>
      </c>
      <c r="G4" s="10" t="s">
        <v>343</v>
      </c>
      <c r="H4" s="10" t="s">
        <v>342</v>
      </c>
      <c r="I4" s="10" t="s">
        <v>349</v>
      </c>
      <c r="J4" s="10" t="s">
        <v>154</v>
      </c>
      <c r="K4" s="9" t="s">
        <v>344</v>
      </c>
    </row>
    <row r="5" spans="1:11" ht="12" customHeight="1" x14ac:dyDescent="0.25">
      <c r="A5" s="1"/>
      <c r="B5" s="84" t="str">
        <f>REPT("-",42)&amp;" Number "&amp;REPT("-",39)&amp;"   "&amp;REPT("-",52)&amp;" Dollars "&amp;REPT("-",58)</f>
        <v>------------------------------------------ Number ---------------------------------------   ---------------------------------------------------- Dollars ----------------------------------------------------------</v>
      </c>
      <c r="C5" s="84"/>
      <c r="D5" s="84"/>
      <c r="E5" s="84"/>
      <c r="F5" s="84"/>
      <c r="G5" s="84"/>
      <c r="H5" s="84"/>
      <c r="I5" s="84"/>
      <c r="J5" s="84"/>
      <c r="K5" s="84"/>
    </row>
    <row r="6" spans="1:11" ht="12" customHeight="1" x14ac:dyDescent="0.25">
      <c r="A6" s="3" t="s">
        <v>412</v>
      </c>
    </row>
    <row r="7" spans="1:11" ht="12" customHeight="1" x14ac:dyDescent="0.25">
      <c r="A7" s="2" t="str">
        <f>"Oct "&amp;RIGHT(A6,4)-1</f>
        <v>Oct 2022</v>
      </c>
      <c r="B7" s="11">
        <v>1446806</v>
      </c>
      <c r="C7" s="11">
        <v>1438865</v>
      </c>
      <c r="D7" s="11">
        <v>3514117</v>
      </c>
      <c r="E7" s="11">
        <v>6399788</v>
      </c>
      <c r="F7" s="11">
        <v>332830025</v>
      </c>
      <c r="G7" s="11" t="s">
        <v>411</v>
      </c>
      <c r="H7" s="11" t="s">
        <v>411</v>
      </c>
      <c r="I7" s="11">
        <v>996326883</v>
      </c>
      <c r="J7" s="16">
        <v>52.006399999999999</v>
      </c>
      <c r="K7" s="16" t="s">
        <v>411</v>
      </c>
    </row>
    <row r="8" spans="1:11" ht="12" customHeight="1" x14ac:dyDescent="0.25">
      <c r="A8" s="2" t="str">
        <f>"Nov "&amp;RIGHT(A6,4)-1</f>
        <v>Nov 2022</v>
      </c>
      <c r="B8" s="11">
        <v>1444247</v>
      </c>
      <c r="C8" s="11">
        <v>1437278</v>
      </c>
      <c r="D8" s="11">
        <v>3515208</v>
      </c>
      <c r="E8" s="11">
        <v>6396733</v>
      </c>
      <c r="F8" s="11">
        <v>315348193</v>
      </c>
      <c r="G8" s="11" t="s">
        <v>411</v>
      </c>
      <c r="H8" s="11" t="s">
        <v>411</v>
      </c>
      <c r="I8" s="11">
        <v>447418281</v>
      </c>
      <c r="J8" s="16">
        <v>49.298299999999998</v>
      </c>
      <c r="K8" s="16" t="s">
        <v>411</v>
      </c>
    </row>
    <row r="9" spans="1:11" ht="12" customHeight="1" x14ac:dyDescent="0.25">
      <c r="A9" s="2" t="str">
        <f>"Dec "&amp;RIGHT(A6,4)-1</f>
        <v>Dec 2022</v>
      </c>
      <c r="B9" s="11">
        <v>1435583</v>
      </c>
      <c r="C9" s="11">
        <v>1435016</v>
      </c>
      <c r="D9" s="11">
        <v>3508289</v>
      </c>
      <c r="E9" s="11">
        <v>6378888</v>
      </c>
      <c r="F9" s="11">
        <v>352900738</v>
      </c>
      <c r="G9" s="11" t="s">
        <v>411</v>
      </c>
      <c r="H9" s="11">
        <v>2421759</v>
      </c>
      <c r="I9" s="11">
        <v>469083963</v>
      </c>
      <c r="J9" s="16">
        <v>55.3232</v>
      </c>
      <c r="K9" s="16" t="s">
        <v>411</v>
      </c>
    </row>
    <row r="10" spans="1:11" ht="12" customHeight="1" x14ac:dyDescent="0.25">
      <c r="A10" s="2" t="str">
        <f>"Jan "&amp;RIGHT(A6,4)</f>
        <v>Jan 2023</v>
      </c>
      <c r="B10" s="11">
        <v>1458814</v>
      </c>
      <c r="C10" s="11">
        <v>1453796</v>
      </c>
      <c r="D10" s="11">
        <v>3542649</v>
      </c>
      <c r="E10" s="11">
        <v>6455259</v>
      </c>
      <c r="F10" s="11">
        <v>379413006</v>
      </c>
      <c r="G10" s="11" t="s">
        <v>411</v>
      </c>
      <c r="H10" s="11" t="s">
        <v>411</v>
      </c>
      <c r="I10" s="11">
        <v>561635244</v>
      </c>
      <c r="J10" s="16">
        <v>58.775799999999997</v>
      </c>
      <c r="K10" s="16" t="s">
        <v>411</v>
      </c>
    </row>
    <row r="11" spans="1:11" ht="12" customHeight="1" x14ac:dyDescent="0.25">
      <c r="A11" s="2" t="str">
        <f>"Feb "&amp;RIGHT(A6,4)</f>
        <v>Feb 2023</v>
      </c>
      <c r="B11" s="11">
        <v>1467529</v>
      </c>
      <c r="C11" s="11">
        <v>1454385</v>
      </c>
      <c r="D11" s="11">
        <v>3569413</v>
      </c>
      <c r="E11" s="11">
        <v>6491327</v>
      </c>
      <c r="F11" s="11">
        <v>359321741</v>
      </c>
      <c r="G11" s="11" t="s">
        <v>411</v>
      </c>
      <c r="H11" s="11" t="s">
        <v>411</v>
      </c>
      <c r="I11" s="11">
        <v>475981112</v>
      </c>
      <c r="J11" s="16">
        <v>55.354100000000003</v>
      </c>
      <c r="K11" s="16" t="s">
        <v>411</v>
      </c>
    </row>
    <row r="12" spans="1:11" ht="12" customHeight="1" x14ac:dyDescent="0.25">
      <c r="A12" s="2" t="str">
        <f>"Mar "&amp;RIGHT(A6,4)</f>
        <v>Mar 2023</v>
      </c>
      <c r="B12" s="11">
        <v>1506001</v>
      </c>
      <c r="C12" s="11">
        <v>1483846</v>
      </c>
      <c r="D12" s="11">
        <v>3631464</v>
      </c>
      <c r="E12" s="11">
        <v>6621311</v>
      </c>
      <c r="F12" s="11">
        <v>375768651</v>
      </c>
      <c r="G12" s="11" t="s">
        <v>411</v>
      </c>
      <c r="H12" s="11">
        <v>498537</v>
      </c>
      <c r="I12" s="11">
        <v>508603053</v>
      </c>
      <c r="J12" s="16">
        <v>56.751399999999997</v>
      </c>
      <c r="K12" s="16" t="s">
        <v>411</v>
      </c>
    </row>
    <row r="13" spans="1:11" ht="12" customHeight="1" x14ac:dyDescent="0.25">
      <c r="A13" s="2" t="str">
        <f>"Apr "&amp;RIGHT(A6,4)</f>
        <v>Apr 2023</v>
      </c>
      <c r="B13" s="11">
        <v>1499498</v>
      </c>
      <c r="C13" s="11">
        <v>1476028</v>
      </c>
      <c r="D13" s="11">
        <v>3637093</v>
      </c>
      <c r="E13" s="11">
        <v>6612619</v>
      </c>
      <c r="F13" s="11">
        <v>390347279</v>
      </c>
      <c r="G13" s="11" t="s">
        <v>411</v>
      </c>
      <c r="H13" s="11" t="s">
        <v>411</v>
      </c>
      <c r="I13" s="11">
        <v>514642985</v>
      </c>
      <c r="J13" s="16">
        <v>59.030700000000003</v>
      </c>
      <c r="K13" s="16" t="s">
        <v>411</v>
      </c>
    </row>
    <row r="14" spans="1:11" ht="12" customHeight="1" x14ac:dyDescent="0.25">
      <c r="A14" s="2" t="str">
        <f>"May "&amp;RIGHT(A6,4)</f>
        <v>May 2023</v>
      </c>
      <c r="B14" s="11">
        <v>1520771</v>
      </c>
      <c r="C14" s="11">
        <v>1493042</v>
      </c>
      <c r="D14" s="11">
        <v>3682926</v>
      </c>
      <c r="E14" s="11">
        <v>6696739</v>
      </c>
      <c r="F14" s="11">
        <v>384551112</v>
      </c>
      <c r="G14" s="11" t="s">
        <v>411</v>
      </c>
      <c r="H14" s="11" t="s">
        <v>411</v>
      </c>
      <c r="I14" s="11">
        <v>510989209</v>
      </c>
      <c r="J14" s="16">
        <v>57.4236</v>
      </c>
      <c r="K14" s="16" t="s">
        <v>411</v>
      </c>
    </row>
    <row r="15" spans="1:11" ht="12" customHeight="1" x14ac:dyDescent="0.25">
      <c r="A15" s="2" t="str">
        <f>"Jun "&amp;RIGHT(A6,4)</f>
        <v>Jun 2023</v>
      </c>
      <c r="B15" s="11">
        <v>1524632</v>
      </c>
      <c r="C15" s="11">
        <v>1498893</v>
      </c>
      <c r="D15" s="11">
        <v>3708899</v>
      </c>
      <c r="E15" s="11">
        <v>6732424</v>
      </c>
      <c r="F15" s="11">
        <v>372992479</v>
      </c>
      <c r="G15" s="11" t="s">
        <v>411</v>
      </c>
      <c r="H15" s="11">
        <v>14881553</v>
      </c>
      <c r="I15" s="11">
        <v>514612819</v>
      </c>
      <c r="J15" s="16">
        <v>55.4024</v>
      </c>
      <c r="K15" s="16" t="s">
        <v>411</v>
      </c>
    </row>
    <row r="16" spans="1:11" ht="12" customHeight="1" x14ac:dyDescent="0.25">
      <c r="A16" s="2" t="str">
        <f>"Jul "&amp;RIGHT(A6,4)</f>
        <v>Jul 2023</v>
      </c>
      <c r="B16" s="11">
        <v>1513949</v>
      </c>
      <c r="C16" s="11">
        <v>1494074</v>
      </c>
      <c r="D16" s="11">
        <v>3719419</v>
      </c>
      <c r="E16" s="11">
        <v>6727442</v>
      </c>
      <c r="F16" s="11">
        <v>374240081</v>
      </c>
      <c r="G16" s="11" t="s">
        <v>411</v>
      </c>
      <c r="H16" s="11" t="s">
        <v>411</v>
      </c>
      <c r="I16" s="11">
        <v>495543961</v>
      </c>
      <c r="J16" s="16">
        <v>55.628900000000002</v>
      </c>
      <c r="K16" s="16" t="s">
        <v>411</v>
      </c>
    </row>
    <row r="17" spans="1:11" ht="12" customHeight="1" x14ac:dyDescent="0.25">
      <c r="A17" s="2" t="str">
        <f>"Aug "&amp;RIGHT(A6,4)</f>
        <v>Aug 2023</v>
      </c>
      <c r="B17" s="11">
        <v>1517646</v>
      </c>
      <c r="C17" s="11">
        <v>1493258</v>
      </c>
      <c r="D17" s="11">
        <v>3711266</v>
      </c>
      <c r="E17" s="11">
        <v>6722170</v>
      </c>
      <c r="F17" s="11">
        <v>385699800</v>
      </c>
      <c r="G17" s="11" t="s">
        <v>411</v>
      </c>
      <c r="H17" s="11" t="s">
        <v>411</v>
      </c>
      <c r="I17" s="11">
        <v>513350863</v>
      </c>
      <c r="J17" s="16">
        <v>57.377299999999998</v>
      </c>
      <c r="K17" s="16" t="s">
        <v>411</v>
      </c>
    </row>
    <row r="18" spans="1:11" ht="12" customHeight="1" x14ac:dyDescent="0.25">
      <c r="A18" s="2" t="str">
        <f>"Sep "&amp;RIGHT(A6,4)</f>
        <v>Sep 2023</v>
      </c>
      <c r="B18" s="11">
        <v>1503004</v>
      </c>
      <c r="C18" s="11">
        <v>1482067</v>
      </c>
      <c r="D18" s="11">
        <v>3691948</v>
      </c>
      <c r="E18" s="11">
        <v>6677019</v>
      </c>
      <c r="F18" s="11">
        <v>400650501</v>
      </c>
      <c r="G18" s="11" t="s">
        <v>411</v>
      </c>
      <c r="H18" s="11">
        <v>107838873</v>
      </c>
      <c r="I18" s="11">
        <v>694256580</v>
      </c>
      <c r="J18" s="16">
        <v>60.004399999999997</v>
      </c>
      <c r="K18" s="16" t="s">
        <v>411</v>
      </c>
    </row>
    <row r="19" spans="1:11" ht="12" customHeight="1" x14ac:dyDescent="0.25">
      <c r="A19" s="12" t="s">
        <v>55</v>
      </c>
      <c r="B19" s="13">
        <v>1486540</v>
      </c>
      <c r="C19" s="13">
        <v>1470045.6666999999</v>
      </c>
      <c r="D19" s="13">
        <v>3619390.9166999999</v>
      </c>
      <c r="E19" s="13">
        <v>6575976.5833000001</v>
      </c>
      <c r="F19" s="13">
        <v>4424063606</v>
      </c>
      <c r="G19" s="13">
        <v>2133820811</v>
      </c>
      <c r="H19" s="13">
        <v>125640722</v>
      </c>
      <c r="I19" s="13">
        <v>6702444953</v>
      </c>
      <c r="J19" s="17">
        <v>56.063499999999998</v>
      </c>
      <c r="K19" s="17">
        <v>27.040600000000001</v>
      </c>
    </row>
    <row r="20" spans="1:11" ht="12" customHeight="1" x14ac:dyDescent="0.25">
      <c r="A20" s="14" t="s">
        <v>413</v>
      </c>
      <c r="B20" s="15">
        <v>1481783</v>
      </c>
      <c r="C20" s="15">
        <v>1466522.3</v>
      </c>
      <c r="D20" s="15">
        <v>3602947.7</v>
      </c>
      <c r="E20" s="15">
        <v>6551253</v>
      </c>
      <c r="F20" s="15">
        <v>3637713305</v>
      </c>
      <c r="G20" s="15">
        <v>1839322356</v>
      </c>
      <c r="H20" s="15">
        <v>17801849</v>
      </c>
      <c r="I20" s="15">
        <v>5494837510</v>
      </c>
      <c r="J20" s="18">
        <v>55.527000000000001</v>
      </c>
      <c r="K20" s="18">
        <v>28.075900000000001</v>
      </c>
    </row>
    <row r="21" spans="1:11" ht="12" customHeight="1" x14ac:dyDescent="0.25">
      <c r="A21" s="3" t="str">
        <f>"FY "&amp;RIGHT(A6,4)+1</f>
        <v>FY 2024</v>
      </c>
    </row>
    <row r="22" spans="1:11" ht="12" customHeight="1" x14ac:dyDescent="0.25">
      <c r="A22" s="2" t="str">
        <f>"Oct "&amp;RIGHT(A6,4)</f>
        <v>Oct 2023</v>
      </c>
      <c r="B22" s="11">
        <v>1499151</v>
      </c>
      <c r="C22" s="11">
        <v>1487820</v>
      </c>
      <c r="D22" s="11">
        <v>3685077</v>
      </c>
      <c r="E22" s="11">
        <v>6672048</v>
      </c>
      <c r="F22" s="11">
        <v>352843866</v>
      </c>
      <c r="G22" s="11" t="s">
        <v>411</v>
      </c>
      <c r="H22" s="11" t="s">
        <v>411</v>
      </c>
      <c r="I22" s="11">
        <v>1094147575</v>
      </c>
      <c r="J22" s="16">
        <v>52.883899999999997</v>
      </c>
      <c r="K22" s="16" t="s">
        <v>411</v>
      </c>
    </row>
    <row r="23" spans="1:11" ht="12" customHeight="1" x14ac:dyDescent="0.25">
      <c r="A23" s="2" t="str">
        <f>"Nov "&amp;RIGHT(A6,4)</f>
        <v>Nov 2023</v>
      </c>
      <c r="B23" s="11">
        <v>1484687</v>
      </c>
      <c r="C23" s="11">
        <v>1476663</v>
      </c>
      <c r="D23" s="11">
        <v>3662676</v>
      </c>
      <c r="E23" s="11">
        <v>6624026</v>
      </c>
      <c r="F23" s="11">
        <v>372347175</v>
      </c>
      <c r="G23" s="11" t="s">
        <v>411</v>
      </c>
      <c r="H23" s="11" t="s">
        <v>411</v>
      </c>
      <c r="I23" s="11">
        <v>471137978</v>
      </c>
      <c r="J23" s="16">
        <v>56.211599999999997</v>
      </c>
      <c r="K23" s="16" t="s">
        <v>411</v>
      </c>
    </row>
    <row r="24" spans="1:11" ht="12" customHeight="1" x14ac:dyDescent="0.25">
      <c r="A24" s="2" t="str">
        <f>"Dec "&amp;RIGHT(A6,4)</f>
        <v>Dec 2023</v>
      </c>
      <c r="B24" s="11">
        <v>1457238</v>
      </c>
      <c r="C24" s="11">
        <v>1455966</v>
      </c>
      <c r="D24" s="11">
        <v>3630098</v>
      </c>
      <c r="E24" s="11">
        <v>6543302</v>
      </c>
      <c r="F24" s="11">
        <v>426917032</v>
      </c>
      <c r="G24" s="11" t="s">
        <v>411</v>
      </c>
      <c r="H24" s="11">
        <v>2886450</v>
      </c>
      <c r="I24" s="11">
        <v>607580312</v>
      </c>
      <c r="J24" s="16">
        <v>65.244900000000001</v>
      </c>
      <c r="K24" s="16" t="s">
        <v>411</v>
      </c>
    </row>
    <row r="25" spans="1:11" ht="12" customHeight="1" x14ac:dyDescent="0.25">
      <c r="A25" s="2" t="str">
        <f>"Jan "&amp;RIGHT(A6,4)+1</f>
        <v>Jan 2024</v>
      </c>
      <c r="B25" s="11">
        <v>1478237</v>
      </c>
      <c r="C25" s="11">
        <v>1471003</v>
      </c>
      <c r="D25" s="11">
        <v>3658462</v>
      </c>
      <c r="E25" s="11">
        <v>6607702</v>
      </c>
      <c r="F25" s="11">
        <v>392307784</v>
      </c>
      <c r="G25" s="11" t="s">
        <v>411</v>
      </c>
      <c r="H25" s="11" t="s">
        <v>411</v>
      </c>
      <c r="I25" s="11">
        <v>584661349</v>
      </c>
      <c r="J25" s="16">
        <v>59.371299999999998</v>
      </c>
      <c r="K25" s="16" t="s">
        <v>411</v>
      </c>
    </row>
    <row r="26" spans="1:11" ht="12" customHeight="1" x14ac:dyDescent="0.25">
      <c r="A26" s="2" t="str">
        <f>"Feb "&amp;RIGHT(A6,4)+1</f>
        <v>Feb 2024</v>
      </c>
      <c r="B26" s="11">
        <v>1495710</v>
      </c>
      <c r="C26" s="11">
        <v>1476652</v>
      </c>
      <c r="D26" s="11">
        <v>3673316</v>
      </c>
      <c r="E26" s="11">
        <v>6645678</v>
      </c>
      <c r="F26" s="11">
        <v>389987639</v>
      </c>
      <c r="G26" s="11" t="s">
        <v>411</v>
      </c>
      <c r="H26" s="11" t="s">
        <v>411</v>
      </c>
      <c r="I26" s="11">
        <v>522240225.5</v>
      </c>
      <c r="J26" s="16">
        <v>58.682899999999997</v>
      </c>
      <c r="K26" s="16" t="s">
        <v>411</v>
      </c>
    </row>
    <row r="27" spans="1:11" ht="12" customHeight="1" x14ac:dyDescent="0.25">
      <c r="A27" s="2" t="str">
        <f>"Mar "&amp;RIGHT(A6,4)+1</f>
        <v>Mar 2024</v>
      </c>
      <c r="B27" s="11">
        <v>1512003</v>
      </c>
      <c r="C27" s="11">
        <v>1486862</v>
      </c>
      <c r="D27" s="11">
        <v>3687171</v>
      </c>
      <c r="E27" s="11">
        <v>6686036</v>
      </c>
      <c r="F27" s="11">
        <v>401934919</v>
      </c>
      <c r="G27" s="11" t="s">
        <v>411</v>
      </c>
      <c r="H27" s="11">
        <v>1012292</v>
      </c>
      <c r="I27" s="11">
        <v>559270583.5</v>
      </c>
      <c r="J27" s="16">
        <v>60.115600000000001</v>
      </c>
      <c r="K27" s="16" t="s">
        <v>411</v>
      </c>
    </row>
    <row r="28" spans="1:11" ht="12" customHeight="1" x14ac:dyDescent="0.25">
      <c r="A28" s="2" t="str">
        <f>"Apr "&amp;RIGHT(A6,4)+1</f>
        <v>Apr 2024</v>
      </c>
      <c r="B28" s="11">
        <v>1523013</v>
      </c>
      <c r="C28" s="11">
        <v>1492313</v>
      </c>
      <c r="D28" s="11">
        <v>3706755</v>
      </c>
      <c r="E28" s="11">
        <v>6722081</v>
      </c>
      <c r="F28" s="11">
        <v>422504022</v>
      </c>
      <c r="G28" s="11" t="s">
        <v>411</v>
      </c>
      <c r="H28" s="11" t="s">
        <v>411</v>
      </c>
      <c r="I28" s="11">
        <v>548662060.5</v>
      </c>
      <c r="J28" s="16">
        <v>62.853200000000001</v>
      </c>
      <c r="K28" s="16" t="s">
        <v>411</v>
      </c>
    </row>
    <row r="29" spans="1:11" ht="12" customHeight="1" x14ac:dyDescent="0.25">
      <c r="A29" s="2" t="str">
        <f>"May "&amp;RIGHT(A6,4)+1</f>
        <v>May 2024</v>
      </c>
      <c r="B29" s="11">
        <v>1536208</v>
      </c>
      <c r="C29" s="11">
        <v>1501289</v>
      </c>
      <c r="D29" s="11">
        <v>3726084</v>
      </c>
      <c r="E29" s="11">
        <v>6763581</v>
      </c>
      <c r="F29" s="11">
        <v>421335285</v>
      </c>
      <c r="G29" s="11" t="s">
        <v>411</v>
      </c>
      <c r="H29" s="11" t="s">
        <v>411</v>
      </c>
      <c r="I29" s="11">
        <v>533746772.5</v>
      </c>
      <c r="J29" s="16">
        <v>62.294699999999999</v>
      </c>
      <c r="K29" s="16" t="s">
        <v>411</v>
      </c>
    </row>
    <row r="30" spans="1:11" ht="12" customHeight="1" x14ac:dyDescent="0.25">
      <c r="A30" s="2" t="str">
        <f>"Jun "&amp;RIGHT(A6,4)+1</f>
        <v>Jun 2024</v>
      </c>
      <c r="B30" s="11">
        <v>1527144</v>
      </c>
      <c r="C30" s="11">
        <v>1488976</v>
      </c>
      <c r="D30" s="11">
        <v>3719765</v>
      </c>
      <c r="E30" s="11">
        <v>6735885</v>
      </c>
      <c r="F30" s="11">
        <v>405369307</v>
      </c>
      <c r="G30" s="11" t="s">
        <v>411</v>
      </c>
      <c r="H30" s="11">
        <v>1014690</v>
      </c>
      <c r="I30" s="11">
        <v>528541000.5</v>
      </c>
      <c r="J30" s="16">
        <v>60.180599999999998</v>
      </c>
      <c r="K30" s="16" t="s">
        <v>411</v>
      </c>
    </row>
    <row r="31" spans="1:11" ht="12" customHeight="1" x14ac:dyDescent="0.25">
      <c r="A31" s="2" t="str">
        <f>"Jul "&amp;RIGHT(A6,4)+1</f>
        <v>Jul 2024</v>
      </c>
      <c r="B31" s="11">
        <v>1536639</v>
      </c>
      <c r="C31" s="11">
        <v>1496625</v>
      </c>
      <c r="D31" s="11">
        <v>3737346</v>
      </c>
      <c r="E31" s="11">
        <v>6770610</v>
      </c>
      <c r="F31" s="11">
        <v>427110070</v>
      </c>
      <c r="G31" s="11" t="s">
        <v>411</v>
      </c>
      <c r="H31" s="11" t="s">
        <v>411</v>
      </c>
      <c r="I31" s="11">
        <v>559404214.27779996</v>
      </c>
      <c r="J31" s="16">
        <v>63.082999999999998</v>
      </c>
      <c r="K31" s="16" t="s">
        <v>411</v>
      </c>
    </row>
    <row r="32" spans="1:11" ht="12" customHeight="1" x14ac:dyDescent="0.25">
      <c r="A32" s="2" t="str">
        <f>"Aug "&amp;RIGHT(A6,4)+1</f>
        <v>Aug 2024</v>
      </c>
      <c r="B32" s="11" t="s">
        <v>411</v>
      </c>
      <c r="C32" s="11" t="s">
        <v>411</v>
      </c>
      <c r="D32" s="11" t="s">
        <v>411</v>
      </c>
      <c r="E32" s="11" t="s">
        <v>411</v>
      </c>
      <c r="F32" s="11" t="s">
        <v>411</v>
      </c>
      <c r="G32" s="11" t="s">
        <v>411</v>
      </c>
      <c r="H32" s="11" t="s">
        <v>411</v>
      </c>
      <c r="I32" s="11" t="s">
        <v>411</v>
      </c>
      <c r="J32" s="16" t="s">
        <v>411</v>
      </c>
      <c r="K32" s="16" t="s">
        <v>411</v>
      </c>
    </row>
    <row r="33" spans="1:14" ht="12" customHeight="1" x14ac:dyDescent="0.25">
      <c r="A33" s="2" t="str">
        <f>"Sep "&amp;RIGHT(A6,4)+1</f>
        <v>Sep 2024</v>
      </c>
      <c r="B33" s="11" t="s">
        <v>411</v>
      </c>
      <c r="C33" s="11" t="s">
        <v>411</v>
      </c>
      <c r="D33" s="11" t="s">
        <v>411</v>
      </c>
      <c r="E33" s="11" t="s">
        <v>411</v>
      </c>
      <c r="F33" s="11" t="s">
        <v>411</v>
      </c>
      <c r="G33" s="11" t="s">
        <v>411</v>
      </c>
      <c r="H33" s="11" t="s">
        <v>411</v>
      </c>
      <c r="I33" s="11" t="s">
        <v>411</v>
      </c>
      <c r="J33" s="16" t="s">
        <v>411</v>
      </c>
      <c r="K33" s="16" t="s">
        <v>411</v>
      </c>
    </row>
    <row r="34" spans="1:14" ht="12" customHeight="1" x14ac:dyDescent="0.25">
      <c r="A34" s="12" t="s">
        <v>55</v>
      </c>
      <c r="B34" s="13">
        <v>1505003</v>
      </c>
      <c r="C34" s="13">
        <v>1483416.9</v>
      </c>
      <c r="D34" s="13">
        <v>3688675</v>
      </c>
      <c r="E34" s="13">
        <v>6677094.9000000004</v>
      </c>
      <c r="F34" s="13">
        <v>4012657099</v>
      </c>
      <c r="G34" s="13">
        <v>1991821539.7778001</v>
      </c>
      <c r="H34" s="13">
        <v>4913432</v>
      </c>
      <c r="I34" s="13">
        <v>6009392070.7777996</v>
      </c>
      <c r="J34" s="17">
        <v>60.0959</v>
      </c>
      <c r="K34" s="17">
        <v>29.8307</v>
      </c>
    </row>
    <row r="35" spans="1:14" ht="12" customHeight="1" x14ac:dyDescent="0.25">
      <c r="A35" s="14" t="str">
        <f>"Total "&amp;MID(A20,7,LEN(A20)-13)&amp;" Months"</f>
        <v>Total 10 Months</v>
      </c>
      <c r="B35" s="15">
        <v>1505003</v>
      </c>
      <c r="C35" s="15">
        <v>1483416.9</v>
      </c>
      <c r="D35" s="15">
        <v>3688675</v>
      </c>
      <c r="E35" s="15">
        <v>6677094.9000000004</v>
      </c>
      <c r="F35" s="15">
        <v>4012657099</v>
      </c>
      <c r="G35" s="15">
        <v>1991821539.7778001</v>
      </c>
      <c r="H35" s="15">
        <v>4913432</v>
      </c>
      <c r="I35" s="15">
        <v>6009392070.7777996</v>
      </c>
      <c r="J35" s="18">
        <v>60.0959</v>
      </c>
      <c r="K35" s="18">
        <v>29.8307</v>
      </c>
    </row>
    <row r="36" spans="1:14" ht="12" customHeight="1" x14ac:dyDescent="0.25">
      <c r="A36" s="84"/>
      <c r="B36" s="84"/>
      <c r="C36" s="84"/>
      <c r="D36" s="84"/>
      <c r="E36" s="84"/>
      <c r="F36" s="84"/>
      <c r="G36" s="84"/>
      <c r="H36" s="84"/>
      <c r="I36" s="84"/>
      <c r="J36" s="84"/>
    </row>
    <row r="37" spans="1:14" ht="12" customHeight="1" x14ac:dyDescent="0.25">
      <c r="A37" s="135" t="s">
        <v>365</v>
      </c>
      <c r="B37" s="135"/>
      <c r="C37" s="135"/>
      <c r="D37" s="135"/>
      <c r="E37" s="135"/>
      <c r="F37" s="135"/>
      <c r="G37" s="135"/>
      <c r="H37" s="135"/>
      <c r="I37" s="135"/>
      <c r="J37" s="135"/>
      <c r="K37" s="135"/>
      <c r="L37" s="135"/>
      <c r="M37" s="135"/>
      <c r="N37" s="135"/>
    </row>
    <row r="38" spans="1:14" ht="25.15" customHeight="1" x14ac:dyDescent="0.25">
      <c r="A38" s="135" t="s">
        <v>405</v>
      </c>
      <c r="B38" s="135"/>
      <c r="C38" s="135"/>
      <c r="D38" s="135"/>
      <c r="E38" s="135"/>
      <c r="F38" s="135"/>
      <c r="G38" s="135"/>
      <c r="H38" s="135"/>
      <c r="I38" s="135"/>
      <c r="J38" s="135"/>
      <c r="K38" s="135"/>
      <c r="L38" s="135"/>
      <c r="M38" s="135"/>
      <c r="N38" s="135"/>
    </row>
    <row r="39" spans="1:14" ht="33" hidden="1" customHeight="1" x14ac:dyDescent="0.25">
      <c r="A39" s="135"/>
      <c r="B39" s="135"/>
      <c r="C39" s="135"/>
      <c r="D39" s="135"/>
      <c r="E39" s="135"/>
      <c r="F39" s="135"/>
      <c r="G39" s="135"/>
      <c r="H39" s="135"/>
      <c r="I39" s="135"/>
      <c r="J39" s="135"/>
      <c r="K39" s="135"/>
      <c r="L39" s="135"/>
      <c r="M39" s="135"/>
      <c r="N39" s="135"/>
    </row>
    <row r="40" spans="1:14" ht="6.75" hidden="1" customHeight="1" x14ac:dyDescent="0.25">
      <c r="A40" s="135"/>
      <c r="B40" s="135"/>
      <c r="C40" s="135"/>
      <c r="D40" s="135"/>
      <c r="E40" s="135"/>
      <c r="F40" s="135"/>
      <c r="G40" s="135"/>
      <c r="H40" s="135"/>
      <c r="I40" s="135"/>
      <c r="J40" s="135"/>
      <c r="K40" s="135"/>
      <c r="L40" s="135"/>
      <c r="M40" s="135"/>
      <c r="N40" s="135"/>
    </row>
    <row r="41" spans="1:14" ht="49.4" hidden="1" customHeight="1" x14ac:dyDescent="0.25">
      <c r="A41" s="135"/>
      <c r="B41" s="135"/>
      <c r="C41" s="135"/>
      <c r="D41" s="135"/>
      <c r="E41" s="135"/>
      <c r="F41" s="135"/>
      <c r="G41" s="135"/>
      <c r="H41" s="135"/>
      <c r="I41" s="135"/>
      <c r="J41" s="135"/>
      <c r="K41" s="135"/>
      <c r="L41" s="135"/>
      <c r="M41" s="135"/>
      <c r="N41" s="135"/>
    </row>
    <row r="42" spans="1:14" ht="22.4" customHeight="1" x14ac:dyDescent="0.25">
      <c r="A42" s="135" t="s">
        <v>366</v>
      </c>
      <c r="B42" s="135"/>
      <c r="C42" s="135"/>
      <c r="D42" s="135"/>
      <c r="E42" s="135"/>
      <c r="F42" s="135"/>
      <c r="G42" s="135"/>
      <c r="H42" s="135"/>
      <c r="I42" s="135"/>
      <c r="J42" s="135"/>
      <c r="K42" s="135"/>
      <c r="L42" s="135"/>
      <c r="M42" s="135"/>
      <c r="N42" s="135"/>
    </row>
    <row r="43" spans="1:14" ht="35.5" customHeight="1" x14ac:dyDescent="0.25">
      <c r="A43" s="135"/>
      <c r="B43" s="135"/>
      <c r="C43" s="135"/>
      <c r="D43" s="135"/>
      <c r="E43" s="135"/>
      <c r="F43" s="135"/>
      <c r="G43" s="135"/>
      <c r="H43" s="135"/>
      <c r="I43" s="135"/>
      <c r="J43" s="135"/>
      <c r="K43" s="135"/>
      <c r="L43" s="135"/>
      <c r="M43" s="135"/>
      <c r="N43" s="135"/>
    </row>
    <row r="44" spans="1:14" x14ac:dyDescent="0.25">
      <c r="A44" s="27"/>
      <c r="B44" s="27"/>
      <c r="C44" s="27"/>
      <c r="D44" s="27"/>
      <c r="E44" s="27"/>
      <c r="F44" s="27"/>
      <c r="G44" s="27"/>
      <c r="H44" s="27"/>
      <c r="I44" s="27"/>
      <c r="J44" s="27"/>
      <c r="K44" s="27"/>
    </row>
  </sheetData>
  <mergeCells count="12">
    <mergeCell ref="A42:N42"/>
    <mergeCell ref="A43:N43"/>
    <mergeCell ref="B5:K5"/>
    <mergeCell ref="A36:J36"/>
    <mergeCell ref="A1:J1"/>
    <mergeCell ref="A2:J2"/>
    <mergeCell ref="A3:A4"/>
    <mergeCell ref="B3:E3"/>
    <mergeCell ref="F3:I3"/>
    <mergeCell ref="J3:K3"/>
    <mergeCell ref="A37:N37"/>
    <mergeCell ref="A38:N41"/>
  </mergeCells>
  <phoneticPr fontId="0" type="noConversion"/>
  <pageMargins left="0.75" right="0.5" top="0.75" bottom="0.5" header="0.5" footer="0.25"/>
  <pageSetup scale="37"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pageSetUpPr fitToPage="1"/>
  </sheetPr>
  <dimension ref="A1:M101"/>
  <sheetViews>
    <sheetView showGridLines="0" workbookViewId="0">
      <selection activeCell="A2" sqref="A2:L2"/>
    </sheetView>
  </sheetViews>
  <sheetFormatPr defaultRowHeight="12.5" x14ac:dyDescent="0.25"/>
  <cols>
    <col min="1" max="1" width="11.453125" customWidth="1"/>
    <col min="2" max="7" width="11" customWidth="1"/>
    <col min="8" max="9" width="12.453125" customWidth="1"/>
    <col min="10" max="13" width="11" customWidth="1"/>
  </cols>
  <sheetData>
    <row r="1" spans="1:13" ht="12" customHeight="1" x14ac:dyDescent="0.25">
      <c r="A1" s="85" t="s">
        <v>420</v>
      </c>
      <c r="B1" s="85"/>
      <c r="C1" s="85"/>
      <c r="D1" s="85"/>
      <c r="E1" s="85"/>
      <c r="F1" s="85"/>
      <c r="G1" s="85"/>
      <c r="H1" s="85"/>
      <c r="I1" s="85"/>
      <c r="J1" s="85"/>
      <c r="K1" s="85"/>
      <c r="L1" s="85"/>
      <c r="M1" s="81">
        <v>45576</v>
      </c>
    </row>
    <row r="2" spans="1:13" ht="12" customHeight="1" x14ac:dyDescent="0.25">
      <c r="A2" s="87" t="s">
        <v>236</v>
      </c>
      <c r="B2" s="87"/>
      <c r="C2" s="87"/>
      <c r="D2" s="87"/>
      <c r="E2" s="87"/>
      <c r="F2" s="87"/>
      <c r="G2" s="87"/>
      <c r="H2" s="87"/>
      <c r="I2" s="87"/>
      <c r="J2" s="87"/>
      <c r="K2" s="87"/>
      <c r="L2" s="87"/>
      <c r="M2" s="1"/>
    </row>
    <row r="3" spans="1:13" ht="24" customHeight="1" x14ac:dyDescent="0.25">
      <c r="A3" s="89" t="s">
        <v>50</v>
      </c>
      <c r="B3" s="93" t="s">
        <v>194</v>
      </c>
      <c r="C3" s="93"/>
      <c r="D3" s="93"/>
      <c r="E3" s="93"/>
      <c r="F3" s="92"/>
      <c r="G3" s="91" t="s">
        <v>237</v>
      </c>
      <c r="H3" s="91" t="s">
        <v>238</v>
      </c>
      <c r="I3" s="91" t="s">
        <v>394</v>
      </c>
      <c r="J3" s="91" t="s">
        <v>395</v>
      </c>
      <c r="K3" s="91" t="s">
        <v>58</v>
      </c>
      <c r="L3" s="93" t="s">
        <v>235</v>
      </c>
      <c r="M3" s="93"/>
    </row>
    <row r="4" spans="1:13" ht="27.75" customHeight="1" x14ac:dyDescent="0.25">
      <c r="A4" s="90"/>
      <c r="B4" s="10" t="s">
        <v>151</v>
      </c>
      <c r="C4" s="10" t="s">
        <v>152</v>
      </c>
      <c r="D4" s="10" t="s">
        <v>153</v>
      </c>
      <c r="E4" s="10" t="s">
        <v>155</v>
      </c>
      <c r="F4" s="10" t="s">
        <v>55</v>
      </c>
      <c r="G4" s="92"/>
      <c r="H4" s="92"/>
      <c r="I4" s="92"/>
      <c r="J4" s="92"/>
      <c r="K4" s="92"/>
      <c r="L4" s="10" t="s">
        <v>270</v>
      </c>
      <c r="M4" s="9" t="s">
        <v>155</v>
      </c>
    </row>
    <row r="5" spans="1:13" ht="12" customHeight="1" x14ac:dyDescent="0.25">
      <c r="A5" s="1"/>
      <c r="B5" s="84" t="str">
        <f>REPT("-",50)&amp;" Number "&amp;REPT("-",51)&amp;"   "&amp;REPT("-",62)&amp;" Dollars "&amp;REPT("-",63)</f>
        <v>-------------------------------------------------- Number ---------------------------------------------------   -------------------------------------------------------------- Dollars ---------------------------------------------------------------</v>
      </c>
      <c r="C5" s="84"/>
      <c r="D5" s="84"/>
      <c r="E5" s="84"/>
      <c r="F5" s="84"/>
      <c r="G5" s="84"/>
      <c r="H5" s="84"/>
      <c r="I5" s="84"/>
      <c r="J5" s="84"/>
      <c r="K5" s="84"/>
      <c r="L5" s="84"/>
      <c r="M5" s="84"/>
    </row>
    <row r="6" spans="1:13" ht="12" customHeight="1" x14ac:dyDescent="0.25">
      <c r="A6" s="3" t="s">
        <v>412</v>
      </c>
    </row>
    <row r="7" spans="1:13" ht="12" customHeight="1" x14ac:dyDescent="0.25">
      <c r="A7" s="2" t="str">
        <f>"Oct "&amp;RIGHT(A6,4)-1</f>
        <v>Oct 2022</v>
      </c>
      <c r="B7" s="11">
        <v>0</v>
      </c>
      <c r="C7" s="11">
        <v>0</v>
      </c>
      <c r="D7" s="11">
        <v>0</v>
      </c>
      <c r="E7" s="11">
        <v>687684</v>
      </c>
      <c r="F7" s="11">
        <v>687684</v>
      </c>
      <c r="G7" s="11">
        <v>25157885.289799999</v>
      </c>
      <c r="H7" s="11" t="s">
        <v>411</v>
      </c>
      <c r="I7" s="11">
        <v>2234141</v>
      </c>
      <c r="J7" s="11" t="s">
        <v>411</v>
      </c>
      <c r="K7" s="11">
        <v>27392026.289799999</v>
      </c>
      <c r="L7" s="16" t="s">
        <v>411</v>
      </c>
      <c r="M7" s="16">
        <v>36.583500000000001</v>
      </c>
    </row>
    <row r="8" spans="1:13" ht="12" customHeight="1" x14ac:dyDescent="0.25">
      <c r="A8" s="2" t="str">
        <f>"Nov "&amp;RIGHT(A6,4)-1</f>
        <v>Nov 2022</v>
      </c>
      <c r="B8" s="11">
        <v>0</v>
      </c>
      <c r="C8" s="11">
        <v>0</v>
      </c>
      <c r="D8" s="11">
        <v>0</v>
      </c>
      <c r="E8" s="11">
        <v>688009</v>
      </c>
      <c r="F8" s="11">
        <v>688009</v>
      </c>
      <c r="G8" s="11">
        <v>25222328.028700002</v>
      </c>
      <c r="H8" s="11" t="s">
        <v>411</v>
      </c>
      <c r="I8" s="11">
        <v>2234141</v>
      </c>
      <c r="J8" s="11" t="s">
        <v>411</v>
      </c>
      <c r="K8" s="11">
        <v>27456469.028700002</v>
      </c>
      <c r="L8" s="16" t="s">
        <v>411</v>
      </c>
      <c r="M8" s="16">
        <v>36.6599</v>
      </c>
    </row>
    <row r="9" spans="1:13" ht="12" customHeight="1" x14ac:dyDescent="0.25">
      <c r="A9" s="2" t="str">
        <f>"Dec "&amp;RIGHT(A6,4)-1</f>
        <v>Dec 2022</v>
      </c>
      <c r="B9" s="11">
        <v>0</v>
      </c>
      <c r="C9" s="11">
        <v>0</v>
      </c>
      <c r="D9" s="11">
        <v>0</v>
      </c>
      <c r="E9" s="11">
        <v>676535</v>
      </c>
      <c r="F9" s="11">
        <v>676535</v>
      </c>
      <c r="G9" s="11">
        <v>23878912.9243</v>
      </c>
      <c r="H9" s="11" t="s">
        <v>411</v>
      </c>
      <c r="I9" s="11">
        <v>2234141</v>
      </c>
      <c r="J9" s="11" t="s">
        <v>411</v>
      </c>
      <c r="K9" s="11">
        <v>26113053.9243</v>
      </c>
      <c r="L9" s="16" t="s">
        <v>411</v>
      </c>
      <c r="M9" s="16">
        <v>35.295900000000003</v>
      </c>
    </row>
    <row r="10" spans="1:13" ht="12" customHeight="1" x14ac:dyDescent="0.25">
      <c r="A10" s="2" t="str">
        <f>"Jan "&amp;RIGHT(A6,4)</f>
        <v>Jan 2023</v>
      </c>
      <c r="B10" s="11">
        <v>0</v>
      </c>
      <c r="C10" s="11">
        <v>0</v>
      </c>
      <c r="D10" s="11">
        <v>0</v>
      </c>
      <c r="E10" s="11">
        <v>676572</v>
      </c>
      <c r="F10" s="11">
        <v>676572</v>
      </c>
      <c r="G10" s="11">
        <v>24201919.4439</v>
      </c>
      <c r="H10" s="11" t="s">
        <v>411</v>
      </c>
      <c r="I10" s="11">
        <v>2234141</v>
      </c>
      <c r="J10" s="11" t="s">
        <v>411</v>
      </c>
      <c r="K10" s="11">
        <v>26436060.4439</v>
      </c>
      <c r="L10" s="16" t="s">
        <v>411</v>
      </c>
      <c r="M10" s="16">
        <v>35.7714</v>
      </c>
    </row>
    <row r="11" spans="1:13" ht="12" customHeight="1" x14ac:dyDescent="0.25">
      <c r="A11" s="2" t="str">
        <f>"Feb "&amp;RIGHT(A6,4)</f>
        <v>Feb 2023</v>
      </c>
      <c r="B11" s="11">
        <v>0</v>
      </c>
      <c r="C11" s="11">
        <v>0</v>
      </c>
      <c r="D11" s="11">
        <v>0</v>
      </c>
      <c r="E11" s="11">
        <v>679261</v>
      </c>
      <c r="F11" s="11">
        <v>679261</v>
      </c>
      <c r="G11" s="11">
        <v>23741108.178300001</v>
      </c>
      <c r="H11" s="11" t="s">
        <v>411</v>
      </c>
      <c r="I11" s="11">
        <v>2234141</v>
      </c>
      <c r="J11" s="11" t="s">
        <v>411</v>
      </c>
      <c r="K11" s="11">
        <v>25975249.178300001</v>
      </c>
      <c r="L11" s="16" t="s">
        <v>411</v>
      </c>
      <c r="M11" s="16">
        <v>34.9514</v>
      </c>
    </row>
    <row r="12" spans="1:13" ht="12" customHeight="1" x14ac:dyDescent="0.25">
      <c r="A12" s="2" t="str">
        <f>"Mar "&amp;RIGHT(A6,4)</f>
        <v>Mar 2023</v>
      </c>
      <c r="B12" s="11">
        <v>0</v>
      </c>
      <c r="C12" s="11">
        <v>0</v>
      </c>
      <c r="D12" s="11">
        <v>0</v>
      </c>
      <c r="E12" s="11">
        <v>694016</v>
      </c>
      <c r="F12" s="11">
        <v>694016</v>
      </c>
      <c r="G12" s="11">
        <v>24305586.9584</v>
      </c>
      <c r="H12" s="11" t="s">
        <v>411</v>
      </c>
      <c r="I12" s="11">
        <v>2234141</v>
      </c>
      <c r="J12" s="11" t="s">
        <v>411</v>
      </c>
      <c r="K12" s="11">
        <v>26539727.9584</v>
      </c>
      <c r="L12" s="16" t="s">
        <v>411</v>
      </c>
      <c r="M12" s="16">
        <v>35.021700000000003</v>
      </c>
    </row>
    <row r="13" spans="1:13" ht="12" customHeight="1" x14ac:dyDescent="0.25">
      <c r="A13" s="2" t="str">
        <f>"Apr "&amp;RIGHT(A6,4)</f>
        <v>Apr 2023</v>
      </c>
      <c r="B13" s="11">
        <v>0</v>
      </c>
      <c r="C13" s="11">
        <v>0</v>
      </c>
      <c r="D13" s="11">
        <v>0</v>
      </c>
      <c r="E13" s="11">
        <v>696132</v>
      </c>
      <c r="F13" s="11">
        <v>696132</v>
      </c>
      <c r="G13" s="11">
        <v>24354299.3288</v>
      </c>
      <c r="H13" s="11" t="s">
        <v>411</v>
      </c>
      <c r="I13" s="11">
        <v>2234141</v>
      </c>
      <c r="J13" s="11" t="s">
        <v>411</v>
      </c>
      <c r="K13" s="11">
        <v>26588440.3288</v>
      </c>
      <c r="L13" s="16" t="s">
        <v>411</v>
      </c>
      <c r="M13" s="16">
        <v>34.985199999999999</v>
      </c>
    </row>
    <row r="14" spans="1:13" ht="12" customHeight="1" x14ac:dyDescent="0.25">
      <c r="A14" s="2" t="str">
        <f>"May "&amp;RIGHT(A6,4)</f>
        <v>May 2023</v>
      </c>
      <c r="B14" s="11">
        <v>0</v>
      </c>
      <c r="C14" s="11">
        <v>0</v>
      </c>
      <c r="D14" s="11">
        <v>0</v>
      </c>
      <c r="E14" s="11">
        <v>704102</v>
      </c>
      <c r="F14" s="11">
        <v>704102</v>
      </c>
      <c r="G14" s="11">
        <v>25173083.3281</v>
      </c>
      <c r="H14" s="11" t="s">
        <v>411</v>
      </c>
      <c r="I14" s="11">
        <v>2234141</v>
      </c>
      <c r="J14" s="11" t="s">
        <v>411</v>
      </c>
      <c r="K14" s="11">
        <v>27407224.3281</v>
      </c>
      <c r="L14" s="16" t="s">
        <v>411</v>
      </c>
      <c r="M14" s="16">
        <v>35.752000000000002</v>
      </c>
    </row>
    <row r="15" spans="1:13" ht="12" customHeight="1" x14ac:dyDescent="0.25">
      <c r="A15" s="2" t="str">
        <f>"Jun "&amp;RIGHT(A6,4)</f>
        <v>Jun 2023</v>
      </c>
      <c r="B15" s="11">
        <v>0</v>
      </c>
      <c r="C15" s="11">
        <v>0</v>
      </c>
      <c r="D15" s="11">
        <v>0</v>
      </c>
      <c r="E15" s="11">
        <v>702098</v>
      </c>
      <c r="F15" s="11">
        <v>702098</v>
      </c>
      <c r="G15" s="11">
        <v>24194218.391100001</v>
      </c>
      <c r="H15" s="11" t="s">
        <v>411</v>
      </c>
      <c r="I15" s="11">
        <v>2234141</v>
      </c>
      <c r="J15" s="11" t="s">
        <v>411</v>
      </c>
      <c r="K15" s="11">
        <v>26428359.391100001</v>
      </c>
      <c r="L15" s="16" t="s">
        <v>411</v>
      </c>
      <c r="M15" s="16">
        <v>34.459899999999998</v>
      </c>
    </row>
    <row r="16" spans="1:13" ht="12" customHeight="1" x14ac:dyDescent="0.25">
      <c r="A16" s="2" t="str">
        <f>"Jul "&amp;RIGHT(A6,4)</f>
        <v>Jul 2023</v>
      </c>
      <c r="B16" s="11">
        <v>0</v>
      </c>
      <c r="C16" s="11">
        <v>0</v>
      </c>
      <c r="D16" s="11">
        <v>0</v>
      </c>
      <c r="E16" s="11">
        <v>710129</v>
      </c>
      <c r="F16" s="11">
        <v>710129</v>
      </c>
      <c r="G16" s="11">
        <v>23611265.2005</v>
      </c>
      <c r="H16" s="11" t="s">
        <v>411</v>
      </c>
      <c r="I16" s="11">
        <v>2234141</v>
      </c>
      <c r="J16" s="11" t="s">
        <v>411</v>
      </c>
      <c r="K16" s="11">
        <v>25845406.2005</v>
      </c>
      <c r="L16" s="16" t="s">
        <v>411</v>
      </c>
      <c r="M16" s="16">
        <v>33.249299999999998</v>
      </c>
    </row>
    <row r="17" spans="1:13" ht="12" customHeight="1" x14ac:dyDescent="0.25">
      <c r="A17" s="2" t="str">
        <f>"Aug "&amp;RIGHT(A6,4)</f>
        <v>Aug 2023</v>
      </c>
      <c r="B17" s="11">
        <v>0</v>
      </c>
      <c r="C17" s="11">
        <v>0</v>
      </c>
      <c r="D17" s="11">
        <v>0</v>
      </c>
      <c r="E17" s="11">
        <v>712801</v>
      </c>
      <c r="F17" s="11">
        <v>712801</v>
      </c>
      <c r="G17" s="11">
        <v>24080781.589899998</v>
      </c>
      <c r="H17" s="11" t="s">
        <v>411</v>
      </c>
      <c r="I17" s="11">
        <v>2234141</v>
      </c>
      <c r="J17" s="11" t="s">
        <v>411</v>
      </c>
      <c r="K17" s="11">
        <v>26314922.589899998</v>
      </c>
      <c r="L17" s="16" t="s">
        <v>411</v>
      </c>
      <c r="M17" s="16">
        <v>33.783299999999997</v>
      </c>
    </row>
    <row r="18" spans="1:13" ht="12" customHeight="1" x14ac:dyDescent="0.25">
      <c r="A18" s="2" t="str">
        <f>"Sep "&amp;RIGHT(A6,4)</f>
        <v>Sep 2023</v>
      </c>
      <c r="B18" s="11">
        <v>0</v>
      </c>
      <c r="C18" s="11">
        <v>0</v>
      </c>
      <c r="D18" s="11">
        <v>0</v>
      </c>
      <c r="E18" s="11">
        <v>722959</v>
      </c>
      <c r="F18" s="11">
        <v>722959</v>
      </c>
      <c r="G18" s="11">
        <v>24804821.791299999</v>
      </c>
      <c r="H18" s="11">
        <v>69293814</v>
      </c>
      <c r="I18" s="11">
        <v>2234152</v>
      </c>
      <c r="J18" s="11" t="s">
        <v>411</v>
      </c>
      <c r="K18" s="11">
        <v>96332787.791299999</v>
      </c>
      <c r="L18" s="16" t="s">
        <v>411</v>
      </c>
      <c r="M18" s="16">
        <v>34.310099999999998</v>
      </c>
    </row>
    <row r="19" spans="1:13" ht="12" customHeight="1" x14ac:dyDescent="0.25">
      <c r="A19" s="12" t="s">
        <v>55</v>
      </c>
      <c r="B19" s="13">
        <v>0</v>
      </c>
      <c r="C19" s="13">
        <v>0</v>
      </c>
      <c r="D19" s="13">
        <v>0</v>
      </c>
      <c r="E19" s="13">
        <v>695858.16669999994</v>
      </c>
      <c r="F19" s="13">
        <v>695858.16669999994</v>
      </c>
      <c r="G19" s="13">
        <v>292726210.45310003</v>
      </c>
      <c r="H19" s="13">
        <v>69293814</v>
      </c>
      <c r="I19" s="13">
        <v>26809703</v>
      </c>
      <c r="J19" s="13" t="s">
        <v>411</v>
      </c>
      <c r="K19" s="13">
        <v>388829727.45310003</v>
      </c>
      <c r="L19" s="17" t="s">
        <v>411</v>
      </c>
      <c r="M19" s="17">
        <v>35.055799999999998</v>
      </c>
    </row>
    <row r="20" spans="1:13" ht="12" customHeight="1" x14ac:dyDescent="0.25">
      <c r="A20" s="14" t="s">
        <v>413</v>
      </c>
      <c r="B20" s="15">
        <v>0</v>
      </c>
      <c r="C20" s="15">
        <v>0</v>
      </c>
      <c r="D20" s="15">
        <v>0</v>
      </c>
      <c r="E20" s="15">
        <v>691453.8</v>
      </c>
      <c r="F20" s="15">
        <v>691453.8</v>
      </c>
      <c r="G20" s="15">
        <v>243840607.07190001</v>
      </c>
      <c r="H20" s="15" t="s">
        <v>411</v>
      </c>
      <c r="I20" s="15">
        <v>22341410</v>
      </c>
      <c r="J20" s="15" t="s">
        <v>411</v>
      </c>
      <c r="K20" s="15">
        <v>26618201.70719</v>
      </c>
      <c r="L20" s="18" t="s">
        <v>411</v>
      </c>
      <c r="M20" s="18">
        <v>35.273020000000002</v>
      </c>
    </row>
    <row r="21" spans="1:13" ht="12" customHeight="1" x14ac:dyDescent="0.25">
      <c r="A21" s="3" t="str">
        <f>"FY "&amp;RIGHT(A6,4)+1</f>
        <v>FY 2024</v>
      </c>
    </row>
    <row r="22" spans="1:13" ht="12" customHeight="1" x14ac:dyDescent="0.25">
      <c r="A22" s="2" t="str">
        <f>"Oct "&amp;RIGHT(A6,4)</f>
        <v>Oct 2023</v>
      </c>
      <c r="B22" s="11">
        <v>0</v>
      </c>
      <c r="C22" s="11">
        <v>0</v>
      </c>
      <c r="D22" s="11">
        <v>0</v>
      </c>
      <c r="E22" s="11">
        <v>727110</v>
      </c>
      <c r="F22" s="11">
        <v>727110</v>
      </c>
      <c r="G22" s="11">
        <v>24104629.394699998</v>
      </c>
      <c r="H22" s="11" t="s">
        <v>411</v>
      </c>
      <c r="I22" s="11">
        <v>2144688</v>
      </c>
      <c r="J22" s="11" t="s">
        <v>411</v>
      </c>
      <c r="K22" s="11">
        <v>26249317.394699998</v>
      </c>
      <c r="L22" s="16" t="s">
        <v>411</v>
      </c>
      <c r="M22" s="16">
        <v>33.151299999999999</v>
      </c>
    </row>
    <row r="23" spans="1:13" ht="12" customHeight="1" x14ac:dyDescent="0.25">
      <c r="A23" s="2" t="str">
        <f>"Nov "&amp;RIGHT(A6,4)</f>
        <v>Nov 2023</v>
      </c>
      <c r="B23" s="11">
        <v>0</v>
      </c>
      <c r="C23" s="11">
        <v>0</v>
      </c>
      <c r="D23" s="11">
        <v>0</v>
      </c>
      <c r="E23" s="11">
        <v>733354</v>
      </c>
      <c r="F23" s="11">
        <v>733354</v>
      </c>
      <c r="G23" s="11">
        <v>24344422.8695</v>
      </c>
      <c r="H23" s="11" t="s">
        <v>411</v>
      </c>
      <c r="I23" s="11">
        <v>2144688</v>
      </c>
      <c r="J23" s="11" t="s">
        <v>411</v>
      </c>
      <c r="K23" s="11">
        <v>26489110.8695</v>
      </c>
      <c r="L23" s="16" t="s">
        <v>411</v>
      </c>
      <c r="M23" s="16">
        <v>33.195999999999998</v>
      </c>
    </row>
    <row r="24" spans="1:13" ht="12" customHeight="1" x14ac:dyDescent="0.25">
      <c r="A24" s="2" t="str">
        <f>"Dec "&amp;RIGHT(A6,4)</f>
        <v>Dec 2023</v>
      </c>
      <c r="B24" s="11">
        <v>0</v>
      </c>
      <c r="C24" s="11">
        <v>0</v>
      </c>
      <c r="D24" s="11">
        <v>0</v>
      </c>
      <c r="E24" s="11">
        <v>719295</v>
      </c>
      <c r="F24" s="11">
        <v>719295</v>
      </c>
      <c r="G24" s="11">
        <v>23774365.5121</v>
      </c>
      <c r="H24" s="11">
        <v>20855515</v>
      </c>
      <c r="I24" s="11">
        <v>2144688</v>
      </c>
      <c r="J24" s="11" t="s">
        <v>411</v>
      </c>
      <c r="K24" s="11">
        <v>46774568.512100004</v>
      </c>
      <c r="L24" s="16" t="s">
        <v>411</v>
      </c>
      <c r="M24" s="16">
        <v>33.052300000000002</v>
      </c>
    </row>
    <row r="25" spans="1:13" ht="12" customHeight="1" x14ac:dyDescent="0.25">
      <c r="A25" s="2" t="str">
        <f>"Jan "&amp;RIGHT(A6,4)+1</f>
        <v>Jan 2024</v>
      </c>
      <c r="B25" s="11">
        <v>0</v>
      </c>
      <c r="C25" s="11">
        <v>0</v>
      </c>
      <c r="D25" s="11">
        <v>0</v>
      </c>
      <c r="E25" s="11">
        <v>708382</v>
      </c>
      <c r="F25" s="11">
        <v>708382</v>
      </c>
      <c r="G25" s="11">
        <v>23964722.269200001</v>
      </c>
      <c r="H25" s="11" t="s">
        <v>411</v>
      </c>
      <c r="I25" s="11">
        <v>2144688</v>
      </c>
      <c r="J25" s="11" t="s">
        <v>411</v>
      </c>
      <c r="K25" s="11">
        <v>26109410.269200001</v>
      </c>
      <c r="L25" s="16" t="s">
        <v>411</v>
      </c>
      <c r="M25" s="16">
        <v>33.830199999999998</v>
      </c>
    </row>
    <row r="26" spans="1:13" ht="12" customHeight="1" x14ac:dyDescent="0.25">
      <c r="A26" s="2" t="str">
        <f>"Feb "&amp;RIGHT(A6,4)+1</f>
        <v>Feb 2024</v>
      </c>
      <c r="B26" s="11">
        <v>0</v>
      </c>
      <c r="C26" s="11">
        <v>0</v>
      </c>
      <c r="D26" s="11">
        <v>0</v>
      </c>
      <c r="E26" s="11">
        <v>712574</v>
      </c>
      <c r="F26" s="11">
        <v>712574</v>
      </c>
      <c r="G26" s="11">
        <v>23579549.5436</v>
      </c>
      <c r="H26" s="11" t="s">
        <v>411</v>
      </c>
      <c r="I26" s="11">
        <v>2144688</v>
      </c>
      <c r="J26" s="11" t="s">
        <v>411</v>
      </c>
      <c r="K26" s="11">
        <v>25724237.5436</v>
      </c>
      <c r="L26" s="16" t="s">
        <v>411</v>
      </c>
      <c r="M26" s="16">
        <v>33.090699999999998</v>
      </c>
    </row>
    <row r="27" spans="1:13" ht="12" customHeight="1" x14ac:dyDescent="0.25">
      <c r="A27" s="2" t="str">
        <f>"Mar "&amp;RIGHT(A6,4)+1</f>
        <v>Mar 2024</v>
      </c>
      <c r="B27" s="11">
        <v>0</v>
      </c>
      <c r="C27" s="11">
        <v>0</v>
      </c>
      <c r="D27" s="11">
        <v>0</v>
      </c>
      <c r="E27" s="11">
        <v>723187</v>
      </c>
      <c r="F27" s="11">
        <v>723187</v>
      </c>
      <c r="G27" s="11">
        <v>25797199.861099999</v>
      </c>
      <c r="H27" s="11">
        <v>11074022</v>
      </c>
      <c r="I27" s="11">
        <v>2144688</v>
      </c>
      <c r="J27" s="11" t="s">
        <v>411</v>
      </c>
      <c r="K27" s="11">
        <v>39015909.861100003</v>
      </c>
      <c r="L27" s="16" t="s">
        <v>411</v>
      </c>
      <c r="M27" s="16">
        <v>35.671500000000002</v>
      </c>
    </row>
    <row r="28" spans="1:13" ht="12" customHeight="1" x14ac:dyDescent="0.25">
      <c r="A28" s="2" t="str">
        <f>"Apr "&amp;RIGHT(A6,4)+1</f>
        <v>Apr 2024</v>
      </c>
      <c r="B28" s="11">
        <v>0</v>
      </c>
      <c r="C28" s="11">
        <v>0</v>
      </c>
      <c r="D28" s="11">
        <v>0</v>
      </c>
      <c r="E28" s="11">
        <v>718875</v>
      </c>
      <c r="F28" s="11">
        <v>718875</v>
      </c>
      <c r="G28" s="11">
        <v>25242696.980700001</v>
      </c>
      <c r="H28" s="11" t="s">
        <v>411</v>
      </c>
      <c r="I28" s="11">
        <v>2144688</v>
      </c>
      <c r="J28" s="11" t="s">
        <v>411</v>
      </c>
      <c r="K28" s="11">
        <v>27387384.980700001</v>
      </c>
      <c r="L28" s="16" t="s">
        <v>411</v>
      </c>
      <c r="M28" s="16">
        <v>35.114199999999997</v>
      </c>
    </row>
    <row r="29" spans="1:13" ht="12" customHeight="1" x14ac:dyDescent="0.25">
      <c r="A29" s="2" t="str">
        <f>"May "&amp;RIGHT(A6,4)+1</f>
        <v>May 2024</v>
      </c>
      <c r="B29" s="11">
        <v>0</v>
      </c>
      <c r="C29" s="11">
        <v>0</v>
      </c>
      <c r="D29" s="11">
        <v>0</v>
      </c>
      <c r="E29" s="11">
        <v>718226</v>
      </c>
      <c r="F29" s="11">
        <v>718226</v>
      </c>
      <c r="G29" s="11">
        <v>23966901.418699998</v>
      </c>
      <c r="H29" s="11" t="s">
        <v>411</v>
      </c>
      <c r="I29" s="11">
        <v>2144688</v>
      </c>
      <c r="J29" s="11" t="s">
        <v>411</v>
      </c>
      <c r="K29" s="11">
        <v>26111589.418699998</v>
      </c>
      <c r="L29" s="16" t="s">
        <v>411</v>
      </c>
      <c r="M29" s="16">
        <v>33.369599999999998</v>
      </c>
    </row>
    <row r="30" spans="1:13" ht="12" customHeight="1" x14ac:dyDescent="0.25">
      <c r="A30" s="2" t="str">
        <f>"Jun "&amp;RIGHT(A6,4)+1</f>
        <v>Jun 2024</v>
      </c>
      <c r="B30" s="11">
        <v>0</v>
      </c>
      <c r="C30" s="11">
        <v>0</v>
      </c>
      <c r="D30" s="11">
        <v>0</v>
      </c>
      <c r="E30" s="11">
        <v>708339</v>
      </c>
      <c r="F30" s="11">
        <v>708339</v>
      </c>
      <c r="G30" s="11">
        <v>23726044.6204</v>
      </c>
      <c r="H30" s="11">
        <v>28148303</v>
      </c>
      <c r="I30" s="11">
        <v>2144688</v>
      </c>
      <c r="J30" s="11" t="s">
        <v>411</v>
      </c>
      <c r="K30" s="11">
        <v>54019035.620399997</v>
      </c>
      <c r="L30" s="16" t="s">
        <v>411</v>
      </c>
      <c r="M30" s="16">
        <v>33.4953</v>
      </c>
    </row>
    <row r="31" spans="1:13" ht="12" customHeight="1" x14ac:dyDescent="0.25">
      <c r="A31" s="2" t="str">
        <f>"Jul "&amp;RIGHT(A6,4)+1</f>
        <v>Jul 2024</v>
      </c>
      <c r="B31" s="11">
        <v>0</v>
      </c>
      <c r="C31" s="11">
        <v>0</v>
      </c>
      <c r="D31" s="11">
        <v>0</v>
      </c>
      <c r="E31" s="11">
        <v>706571</v>
      </c>
      <c r="F31" s="11">
        <v>706571</v>
      </c>
      <c r="G31" s="11">
        <v>23923325.375100002</v>
      </c>
      <c r="H31" s="11" t="s">
        <v>411</v>
      </c>
      <c r="I31" s="11">
        <v>2144688</v>
      </c>
      <c r="J31" s="11" t="s">
        <v>411</v>
      </c>
      <c r="K31" s="11">
        <v>26068013.375100002</v>
      </c>
      <c r="L31" s="16" t="s">
        <v>411</v>
      </c>
      <c r="M31" s="16">
        <v>33.8583</v>
      </c>
    </row>
    <row r="32" spans="1:13" ht="12" customHeight="1" x14ac:dyDescent="0.25">
      <c r="A32" s="2" t="str">
        <f>"Aug "&amp;RIGHT(A6,4)+1</f>
        <v>Aug 2024</v>
      </c>
      <c r="B32" s="11" t="s">
        <v>411</v>
      </c>
      <c r="C32" s="11" t="s">
        <v>411</v>
      </c>
      <c r="D32" s="11" t="s">
        <v>411</v>
      </c>
      <c r="E32" s="11" t="s">
        <v>411</v>
      </c>
      <c r="F32" s="11" t="s">
        <v>411</v>
      </c>
      <c r="G32" s="11" t="s">
        <v>411</v>
      </c>
      <c r="H32" s="11" t="s">
        <v>411</v>
      </c>
      <c r="I32" s="11" t="s">
        <v>411</v>
      </c>
      <c r="J32" s="11" t="s">
        <v>411</v>
      </c>
      <c r="K32" s="11" t="s">
        <v>411</v>
      </c>
      <c r="L32" s="16" t="s">
        <v>411</v>
      </c>
      <c r="M32" s="16" t="s">
        <v>411</v>
      </c>
    </row>
    <row r="33" spans="1:13" ht="12" customHeight="1" x14ac:dyDescent="0.25">
      <c r="A33" s="2" t="str">
        <f>"Sep "&amp;RIGHT(A6,4)+1</f>
        <v>Sep 2024</v>
      </c>
      <c r="B33" s="11" t="s">
        <v>411</v>
      </c>
      <c r="C33" s="11" t="s">
        <v>411</v>
      </c>
      <c r="D33" s="11" t="s">
        <v>411</v>
      </c>
      <c r="E33" s="11" t="s">
        <v>411</v>
      </c>
      <c r="F33" s="11" t="s">
        <v>411</v>
      </c>
      <c r="G33" s="11" t="s">
        <v>411</v>
      </c>
      <c r="H33" s="11" t="s">
        <v>411</v>
      </c>
      <c r="I33" s="11" t="s">
        <v>411</v>
      </c>
      <c r="J33" s="11" t="s">
        <v>411</v>
      </c>
      <c r="K33" s="11" t="s">
        <v>411</v>
      </c>
      <c r="L33" s="16" t="s">
        <v>411</v>
      </c>
      <c r="M33" s="16" t="s">
        <v>411</v>
      </c>
    </row>
    <row r="34" spans="1:13" ht="12" customHeight="1" x14ac:dyDescent="0.25">
      <c r="A34" s="12" t="s">
        <v>55</v>
      </c>
      <c r="B34" s="13">
        <v>0</v>
      </c>
      <c r="C34" s="13">
        <v>0</v>
      </c>
      <c r="D34" s="13">
        <v>0</v>
      </c>
      <c r="E34" s="13">
        <v>717591.3</v>
      </c>
      <c r="F34" s="13">
        <v>717591.3</v>
      </c>
      <c r="G34" s="13">
        <v>242423857.84509999</v>
      </c>
      <c r="H34" s="13">
        <v>60077840</v>
      </c>
      <c r="I34" s="13">
        <v>21446880</v>
      </c>
      <c r="J34" s="13" t="s">
        <v>411</v>
      </c>
      <c r="K34" s="13">
        <v>323948577.84509999</v>
      </c>
      <c r="L34" s="17" t="s">
        <v>411</v>
      </c>
      <c r="M34" s="17">
        <v>33.783000000000001</v>
      </c>
    </row>
    <row r="35" spans="1:13" ht="12" customHeight="1" x14ac:dyDescent="0.25">
      <c r="A35" s="14" t="str">
        <f>"Total "&amp;MID(A20,7,LEN(A20)-13)&amp;" Months"</f>
        <v>Total 10 Months</v>
      </c>
      <c r="B35" s="15">
        <v>0</v>
      </c>
      <c r="C35" s="15">
        <v>0</v>
      </c>
      <c r="D35" s="15">
        <v>0</v>
      </c>
      <c r="E35" s="15">
        <v>717591.3</v>
      </c>
      <c r="F35" s="15">
        <v>717591.3</v>
      </c>
      <c r="G35" s="15">
        <v>242423857.84509999</v>
      </c>
      <c r="H35" s="15">
        <v>60077840</v>
      </c>
      <c r="I35" s="15">
        <v>21446880</v>
      </c>
      <c r="J35" s="15" t="s">
        <v>411</v>
      </c>
      <c r="K35" s="15">
        <v>323948577.84509999</v>
      </c>
      <c r="L35" s="18" t="s">
        <v>411</v>
      </c>
      <c r="M35" s="18">
        <v>33.783000000000001</v>
      </c>
    </row>
    <row r="36" spans="1:13" ht="12" customHeight="1" x14ac:dyDescent="0.25">
      <c r="A36" s="84"/>
      <c r="B36" s="84"/>
      <c r="C36" s="84"/>
      <c r="D36" s="84"/>
      <c r="E36" s="84"/>
      <c r="F36" s="84"/>
      <c r="G36" s="84"/>
      <c r="H36" s="84"/>
      <c r="I36" s="84"/>
      <c r="J36" s="84"/>
      <c r="K36" s="84"/>
    </row>
    <row r="37" spans="1:13" ht="79.5" customHeight="1" x14ac:dyDescent="0.25">
      <c r="A37" s="95" t="s">
        <v>424</v>
      </c>
      <c r="B37" s="95"/>
      <c r="C37" s="95"/>
      <c r="D37" s="95"/>
      <c r="E37" s="95"/>
      <c r="F37" s="95"/>
      <c r="G37" s="95"/>
      <c r="H37" s="95"/>
      <c r="I37" s="95"/>
      <c r="J37" s="95"/>
      <c r="K37" s="95"/>
      <c r="L37" s="95"/>
      <c r="M37" s="95"/>
    </row>
    <row r="101" spans="10:10" ht="14.5" x14ac:dyDescent="0.35">
      <c r="J101" s="56"/>
    </row>
  </sheetData>
  <mergeCells count="13">
    <mergeCell ref="A1:L1"/>
    <mergeCell ref="A2:L2"/>
    <mergeCell ref="K3:K4"/>
    <mergeCell ref="L3:M3"/>
    <mergeCell ref="B5:M5"/>
    <mergeCell ref="A36:K36"/>
    <mergeCell ref="A37:M37"/>
    <mergeCell ref="A3:A4"/>
    <mergeCell ref="B3:F3"/>
    <mergeCell ref="G3:G4"/>
    <mergeCell ref="H3:H4"/>
    <mergeCell ref="J3:J4"/>
    <mergeCell ref="I3:I4"/>
  </mergeCells>
  <phoneticPr fontId="0" type="noConversion"/>
  <pageMargins left="0.75" right="0.5" top="0.75" bottom="0.5" header="0.5" footer="0.25"/>
  <pageSetup scale="37"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pageSetUpPr fitToPage="1"/>
  </sheetPr>
  <dimension ref="A1:J37"/>
  <sheetViews>
    <sheetView showGridLines="0" workbookViewId="0">
      <selection activeCell="A2" sqref="A2:H2"/>
    </sheetView>
  </sheetViews>
  <sheetFormatPr defaultRowHeight="12.5" x14ac:dyDescent="0.25"/>
  <cols>
    <col min="1" max="6" width="11.453125" customWidth="1"/>
    <col min="7" max="7" width="16.81640625" customWidth="1"/>
    <col min="8" max="8" width="11.453125" customWidth="1"/>
    <col min="9" max="9" width="11.1796875" customWidth="1"/>
    <col min="10" max="10" width="11.453125" customWidth="1"/>
  </cols>
  <sheetData>
    <row r="1" spans="1:10" ht="12" customHeight="1" x14ac:dyDescent="0.25">
      <c r="A1" s="85" t="s">
        <v>420</v>
      </c>
      <c r="B1" s="85"/>
      <c r="C1" s="85"/>
      <c r="D1" s="85"/>
      <c r="E1" s="85"/>
      <c r="F1" s="85"/>
      <c r="G1" s="85"/>
      <c r="H1" s="85"/>
      <c r="I1" s="81">
        <v>45576</v>
      </c>
      <c r="J1" s="2"/>
    </row>
    <row r="2" spans="1:10" ht="12" customHeight="1" x14ac:dyDescent="0.25">
      <c r="A2" s="87" t="s">
        <v>383</v>
      </c>
      <c r="B2" s="87"/>
      <c r="C2" s="87"/>
      <c r="D2" s="87"/>
      <c r="E2" s="87"/>
      <c r="F2" s="87"/>
      <c r="G2" s="87"/>
      <c r="H2" s="87"/>
      <c r="I2" s="5"/>
      <c r="J2" s="1"/>
    </row>
    <row r="3" spans="1:10" ht="24" customHeight="1" x14ac:dyDescent="0.25">
      <c r="A3" s="89" t="s">
        <v>50</v>
      </c>
      <c r="B3" s="93" t="s">
        <v>197</v>
      </c>
      <c r="C3" s="93"/>
      <c r="D3" s="92"/>
      <c r="E3" s="91" t="s">
        <v>237</v>
      </c>
      <c r="F3" s="91" t="s">
        <v>156</v>
      </c>
      <c r="G3" s="91" t="s">
        <v>386</v>
      </c>
      <c r="H3" s="91" t="s">
        <v>157</v>
      </c>
      <c r="I3" s="91" t="s">
        <v>387</v>
      </c>
      <c r="J3" s="96" t="s">
        <v>58</v>
      </c>
    </row>
    <row r="4" spans="1:10" ht="24" customHeight="1" x14ac:dyDescent="0.25">
      <c r="A4" s="90"/>
      <c r="B4" s="10" t="s">
        <v>158</v>
      </c>
      <c r="C4" s="10" t="s">
        <v>159</v>
      </c>
      <c r="D4" s="10" t="s">
        <v>55</v>
      </c>
      <c r="E4" s="92"/>
      <c r="F4" s="92"/>
      <c r="G4" s="92"/>
      <c r="H4" s="92"/>
      <c r="I4" s="92"/>
      <c r="J4" s="93"/>
    </row>
    <row r="5" spans="1:10" ht="12" customHeight="1" x14ac:dyDescent="0.25">
      <c r="A5" s="1"/>
      <c r="B5" s="84" t="str">
        <f>REPT("-",29)&amp;" Number "&amp;REPT("-",28)&amp;"   "&amp;REPT("-",55)&amp;" Dollars "&amp;REPT("-",155)</f>
        <v>----------------------------- Number ----------------------------   ------------------------------------------------------- Dollars -----------------------------------------------------------------------------------------------------------------------------------------------------------</v>
      </c>
      <c r="C5" s="84"/>
      <c r="D5" s="84"/>
      <c r="E5" s="84"/>
      <c r="F5" s="84"/>
      <c r="G5" s="84"/>
      <c r="H5" s="84"/>
      <c r="I5" s="84"/>
      <c r="J5" s="84"/>
    </row>
    <row r="6" spans="1:10" ht="12" customHeight="1" x14ac:dyDescent="0.25">
      <c r="A6" s="3" t="s">
        <v>412</v>
      </c>
    </row>
    <row r="7" spans="1:10" ht="12" customHeight="1" x14ac:dyDescent="0.25">
      <c r="A7" s="2" t="str">
        <f>"Oct "&amp;RIGHT(A6,4)-1</f>
        <v>Oct 2022</v>
      </c>
      <c r="B7" s="11" t="s">
        <v>411</v>
      </c>
      <c r="C7" s="11">
        <v>49346</v>
      </c>
      <c r="D7" s="11">
        <v>49346</v>
      </c>
      <c r="E7" s="11">
        <v>5215760.3287000004</v>
      </c>
      <c r="F7" s="11" t="s">
        <v>411</v>
      </c>
      <c r="G7" s="11">
        <v>1359124</v>
      </c>
      <c r="H7" s="11" t="s">
        <v>411</v>
      </c>
      <c r="I7" s="11" t="s">
        <v>411</v>
      </c>
      <c r="J7" s="11">
        <v>6574884.3287000004</v>
      </c>
    </row>
    <row r="8" spans="1:10" ht="12" customHeight="1" x14ac:dyDescent="0.25">
      <c r="A8" s="2" t="str">
        <f>"Nov "&amp;RIGHT(A6,4)-1</f>
        <v>Nov 2022</v>
      </c>
      <c r="B8" s="11" t="s">
        <v>411</v>
      </c>
      <c r="C8" s="11">
        <v>48497</v>
      </c>
      <c r="D8" s="11">
        <v>48497</v>
      </c>
      <c r="E8" s="11">
        <v>5259647.0979000004</v>
      </c>
      <c r="F8" s="11" t="s">
        <v>411</v>
      </c>
      <c r="G8" s="11">
        <v>1359124</v>
      </c>
      <c r="H8" s="11" t="s">
        <v>411</v>
      </c>
      <c r="I8" s="11" t="s">
        <v>411</v>
      </c>
      <c r="J8" s="11">
        <v>6618771.0979000004</v>
      </c>
    </row>
    <row r="9" spans="1:10" ht="12" customHeight="1" x14ac:dyDescent="0.25">
      <c r="A9" s="2" t="str">
        <f>"Dec "&amp;RIGHT(A6,4)-1</f>
        <v>Dec 2022</v>
      </c>
      <c r="B9" s="11" t="s">
        <v>411</v>
      </c>
      <c r="C9" s="11">
        <v>44988</v>
      </c>
      <c r="D9" s="11">
        <v>44988</v>
      </c>
      <c r="E9" s="11">
        <v>4769137.0395999998</v>
      </c>
      <c r="F9" s="11">
        <v>7961674</v>
      </c>
      <c r="G9" s="11">
        <v>1359124</v>
      </c>
      <c r="H9" s="11" t="s">
        <v>411</v>
      </c>
      <c r="I9" s="11">
        <v>0</v>
      </c>
      <c r="J9" s="11">
        <v>14089935.0396</v>
      </c>
    </row>
    <row r="10" spans="1:10" ht="12" customHeight="1" x14ac:dyDescent="0.25">
      <c r="A10" s="2" t="str">
        <f>"Jan "&amp;RIGHT(A6,4)</f>
        <v>Jan 2023</v>
      </c>
      <c r="B10" s="11" t="s">
        <v>411</v>
      </c>
      <c r="C10" s="11">
        <v>48694</v>
      </c>
      <c r="D10" s="11">
        <v>48694</v>
      </c>
      <c r="E10" s="11">
        <v>5027123.6211000001</v>
      </c>
      <c r="F10" s="11" t="s">
        <v>411</v>
      </c>
      <c r="G10" s="11">
        <v>1359124</v>
      </c>
      <c r="H10" s="11" t="s">
        <v>411</v>
      </c>
      <c r="I10" s="11" t="s">
        <v>411</v>
      </c>
      <c r="J10" s="11">
        <v>6386247.6211000001</v>
      </c>
    </row>
    <row r="11" spans="1:10" ht="12" customHeight="1" x14ac:dyDescent="0.25">
      <c r="A11" s="2" t="str">
        <f>"Feb "&amp;RIGHT(A6,4)</f>
        <v>Feb 2023</v>
      </c>
      <c r="B11" s="11" t="s">
        <v>411</v>
      </c>
      <c r="C11" s="11">
        <v>45373</v>
      </c>
      <c r="D11" s="11">
        <v>45373</v>
      </c>
      <c r="E11" s="11">
        <v>4530494.8217000002</v>
      </c>
      <c r="F11" s="11" t="s">
        <v>411</v>
      </c>
      <c r="G11" s="11">
        <v>1359124</v>
      </c>
      <c r="H11" s="11" t="s">
        <v>411</v>
      </c>
      <c r="I11" s="11" t="s">
        <v>411</v>
      </c>
      <c r="J11" s="11">
        <v>5889618.8217000002</v>
      </c>
    </row>
    <row r="12" spans="1:10" ht="12" customHeight="1" x14ac:dyDescent="0.25">
      <c r="A12" s="2" t="str">
        <f>"Mar "&amp;RIGHT(A6,4)</f>
        <v>Mar 2023</v>
      </c>
      <c r="B12" s="11" t="s">
        <v>411</v>
      </c>
      <c r="C12" s="11">
        <v>49023</v>
      </c>
      <c r="D12" s="11">
        <v>49023</v>
      </c>
      <c r="E12" s="11">
        <v>4960555.5575999999</v>
      </c>
      <c r="F12" s="11">
        <v>10026467</v>
      </c>
      <c r="G12" s="11">
        <v>1359124</v>
      </c>
      <c r="H12" s="11" t="s">
        <v>411</v>
      </c>
      <c r="I12" s="11">
        <v>0</v>
      </c>
      <c r="J12" s="11">
        <v>16346146.557600001</v>
      </c>
    </row>
    <row r="13" spans="1:10" ht="12" customHeight="1" x14ac:dyDescent="0.25">
      <c r="A13" s="2" t="str">
        <f>"Apr "&amp;RIGHT(A6,4)</f>
        <v>Apr 2023</v>
      </c>
      <c r="B13" s="11" t="s">
        <v>411</v>
      </c>
      <c r="C13" s="11">
        <v>49533</v>
      </c>
      <c r="D13" s="11">
        <v>49533</v>
      </c>
      <c r="E13" s="11">
        <v>4745803.0190000003</v>
      </c>
      <c r="F13" s="11" t="s">
        <v>411</v>
      </c>
      <c r="G13" s="11">
        <v>1359124</v>
      </c>
      <c r="H13" s="11" t="s">
        <v>411</v>
      </c>
      <c r="I13" s="11" t="s">
        <v>411</v>
      </c>
      <c r="J13" s="11">
        <v>6104927.0190000003</v>
      </c>
    </row>
    <row r="14" spans="1:10" ht="12" customHeight="1" x14ac:dyDescent="0.25">
      <c r="A14" s="2" t="str">
        <f>"May "&amp;RIGHT(A6,4)</f>
        <v>May 2023</v>
      </c>
      <c r="B14" s="11" t="s">
        <v>411</v>
      </c>
      <c r="C14" s="11">
        <v>49512</v>
      </c>
      <c r="D14" s="11">
        <v>49512</v>
      </c>
      <c r="E14" s="11">
        <v>4802625.1365999999</v>
      </c>
      <c r="F14" s="11" t="s">
        <v>411</v>
      </c>
      <c r="G14" s="11">
        <v>1359124</v>
      </c>
      <c r="H14" s="11" t="s">
        <v>411</v>
      </c>
      <c r="I14" s="11" t="s">
        <v>411</v>
      </c>
      <c r="J14" s="11">
        <v>6161749.1365999999</v>
      </c>
    </row>
    <row r="15" spans="1:10" ht="12" customHeight="1" x14ac:dyDescent="0.25">
      <c r="A15" s="2" t="str">
        <f>"Jun "&amp;RIGHT(A6,4)</f>
        <v>Jun 2023</v>
      </c>
      <c r="B15" s="11" t="s">
        <v>411</v>
      </c>
      <c r="C15" s="11">
        <v>51221</v>
      </c>
      <c r="D15" s="11">
        <v>51221</v>
      </c>
      <c r="E15" s="11">
        <v>4994776.0091000004</v>
      </c>
      <c r="F15" s="11">
        <v>11655362</v>
      </c>
      <c r="G15" s="11">
        <v>1359124</v>
      </c>
      <c r="H15" s="11" t="s">
        <v>411</v>
      </c>
      <c r="I15" s="11">
        <v>0</v>
      </c>
      <c r="J15" s="11">
        <v>18009262.009100001</v>
      </c>
    </row>
    <row r="16" spans="1:10" ht="12" customHeight="1" x14ac:dyDescent="0.25">
      <c r="A16" s="2" t="str">
        <f>"Jul "&amp;RIGHT(A6,4)</f>
        <v>Jul 2023</v>
      </c>
      <c r="B16" s="11" t="s">
        <v>411</v>
      </c>
      <c r="C16" s="11">
        <v>50885</v>
      </c>
      <c r="D16" s="11">
        <v>50885</v>
      </c>
      <c r="E16" s="11">
        <v>4899842.4852</v>
      </c>
      <c r="F16" s="11" t="s">
        <v>411</v>
      </c>
      <c r="G16" s="11">
        <v>1359124</v>
      </c>
      <c r="H16" s="11" t="s">
        <v>411</v>
      </c>
      <c r="I16" s="11" t="s">
        <v>411</v>
      </c>
      <c r="J16" s="11">
        <v>6258966.4852</v>
      </c>
    </row>
    <row r="17" spans="1:10" ht="12" customHeight="1" x14ac:dyDescent="0.25">
      <c r="A17" s="2" t="str">
        <f>"Aug "&amp;RIGHT(A6,4)</f>
        <v>Aug 2023</v>
      </c>
      <c r="B17" s="11" t="s">
        <v>411</v>
      </c>
      <c r="C17" s="11">
        <v>52782</v>
      </c>
      <c r="D17" s="11">
        <v>52782</v>
      </c>
      <c r="E17" s="11">
        <v>5133113.5220999997</v>
      </c>
      <c r="F17" s="11" t="s">
        <v>411</v>
      </c>
      <c r="G17" s="11">
        <v>1359124</v>
      </c>
      <c r="H17" s="11" t="s">
        <v>411</v>
      </c>
      <c r="I17" s="11" t="s">
        <v>411</v>
      </c>
      <c r="J17" s="11">
        <v>6492237.5220999997</v>
      </c>
    </row>
    <row r="18" spans="1:10" ht="12" customHeight="1" x14ac:dyDescent="0.25">
      <c r="A18" s="2" t="str">
        <f>"Sep "&amp;RIGHT(A6,4)</f>
        <v>Sep 2023</v>
      </c>
      <c r="B18" s="11" t="s">
        <v>411</v>
      </c>
      <c r="C18" s="11">
        <v>52213</v>
      </c>
      <c r="D18" s="11">
        <v>52213</v>
      </c>
      <c r="E18" s="11">
        <v>6350979.4495999999</v>
      </c>
      <c r="F18" s="11">
        <v>31019837</v>
      </c>
      <c r="G18" s="11">
        <v>1359133</v>
      </c>
      <c r="H18" s="11">
        <v>1018410</v>
      </c>
      <c r="I18" s="11">
        <v>139915</v>
      </c>
      <c r="J18" s="11">
        <v>39888274.449600004</v>
      </c>
    </row>
    <row r="19" spans="1:10" ht="12" customHeight="1" x14ac:dyDescent="0.25">
      <c r="A19" s="12" t="s">
        <v>55</v>
      </c>
      <c r="B19" s="13" t="s">
        <v>411</v>
      </c>
      <c r="C19" s="13">
        <v>49338.916700000002</v>
      </c>
      <c r="D19" s="13">
        <v>49338.916700000002</v>
      </c>
      <c r="E19" s="13">
        <v>60689858.088200003</v>
      </c>
      <c r="F19" s="13">
        <v>60663340</v>
      </c>
      <c r="G19" s="13">
        <v>16309497</v>
      </c>
      <c r="H19" s="13">
        <v>1018410</v>
      </c>
      <c r="I19" s="13">
        <v>139915</v>
      </c>
      <c r="J19" s="13">
        <v>138821020.0882</v>
      </c>
    </row>
    <row r="20" spans="1:10" ht="12" customHeight="1" x14ac:dyDescent="0.25">
      <c r="A20" s="14" t="s">
        <v>413</v>
      </c>
      <c r="B20" s="15" t="s">
        <v>411</v>
      </c>
      <c r="C20" s="15">
        <v>48707.199999999997</v>
      </c>
      <c r="D20" s="15">
        <v>48707.199999999997</v>
      </c>
      <c r="E20" s="15">
        <v>49205765.116499998</v>
      </c>
      <c r="F20" s="15">
        <v>29643503</v>
      </c>
      <c r="G20" s="15">
        <v>13591240</v>
      </c>
      <c r="H20" s="15" t="s">
        <v>411</v>
      </c>
      <c r="I20" s="15">
        <v>0</v>
      </c>
      <c r="J20" s="15">
        <v>92440508.116500005</v>
      </c>
    </row>
    <row r="21" spans="1:10" ht="12" customHeight="1" x14ac:dyDescent="0.25">
      <c r="A21" s="3" t="str">
        <f>"FY "&amp;RIGHT(A6,4)+1</f>
        <v>FY 2024</v>
      </c>
    </row>
    <row r="22" spans="1:10" ht="12" customHeight="1" x14ac:dyDescent="0.25">
      <c r="A22" s="2" t="str">
        <f>"Oct "&amp;RIGHT(A6,4)</f>
        <v>Oct 2023</v>
      </c>
      <c r="B22" s="11" t="s">
        <v>411</v>
      </c>
      <c r="C22" s="11">
        <v>53513</v>
      </c>
      <c r="D22" s="11">
        <v>53513</v>
      </c>
      <c r="E22" s="11">
        <v>6898568.6783999996</v>
      </c>
      <c r="F22" s="11" t="s">
        <v>411</v>
      </c>
      <c r="G22" s="11">
        <v>1696214</v>
      </c>
      <c r="H22" s="11" t="s">
        <v>411</v>
      </c>
      <c r="I22" s="11" t="s">
        <v>411</v>
      </c>
      <c r="J22" s="11">
        <v>8594782.6784000006</v>
      </c>
    </row>
    <row r="23" spans="1:10" ht="12" customHeight="1" x14ac:dyDescent="0.25">
      <c r="A23" s="2" t="str">
        <f>"Nov "&amp;RIGHT(A6,4)</f>
        <v>Nov 2023</v>
      </c>
      <c r="B23" s="11" t="s">
        <v>411</v>
      </c>
      <c r="C23" s="11">
        <v>53509</v>
      </c>
      <c r="D23" s="11">
        <v>53509</v>
      </c>
      <c r="E23" s="11">
        <v>8633860.3282999992</v>
      </c>
      <c r="F23" s="11" t="s">
        <v>411</v>
      </c>
      <c r="G23" s="11">
        <v>1696214</v>
      </c>
      <c r="H23" s="11" t="s">
        <v>411</v>
      </c>
      <c r="I23" s="11" t="s">
        <v>411</v>
      </c>
      <c r="J23" s="11">
        <v>10330074.328299999</v>
      </c>
    </row>
    <row r="24" spans="1:10" ht="12" customHeight="1" x14ac:dyDescent="0.25">
      <c r="A24" s="2" t="str">
        <f>"Dec "&amp;RIGHT(A6,4)</f>
        <v>Dec 2023</v>
      </c>
      <c r="B24" s="11" t="s">
        <v>411</v>
      </c>
      <c r="C24" s="11">
        <v>51006</v>
      </c>
      <c r="D24" s="11">
        <v>51006</v>
      </c>
      <c r="E24" s="11">
        <v>7338432.6486</v>
      </c>
      <c r="F24" s="11">
        <v>7232811.75</v>
      </c>
      <c r="G24" s="11">
        <v>1696214</v>
      </c>
      <c r="H24" s="11" t="s">
        <v>411</v>
      </c>
      <c r="I24" s="11" t="s">
        <v>411</v>
      </c>
      <c r="J24" s="11">
        <v>16267458.398600001</v>
      </c>
    </row>
    <row r="25" spans="1:10" ht="12" customHeight="1" x14ac:dyDescent="0.25">
      <c r="A25" s="2" t="str">
        <f>"Jan "&amp;RIGHT(A6,4)+1</f>
        <v>Jan 2024</v>
      </c>
      <c r="B25" s="11" t="s">
        <v>411</v>
      </c>
      <c r="C25" s="11">
        <v>54000</v>
      </c>
      <c r="D25" s="11">
        <v>54000</v>
      </c>
      <c r="E25" s="11">
        <v>7097182.5772000002</v>
      </c>
      <c r="F25" s="11" t="s">
        <v>411</v>
      </c>
      <c r="G25" s="11">
        <v>1696214</v>
      </c>
      <c r="H25" s="11" t="s">
        <v>411</v>
      </c>
      <c r="I25" s="11" t="s">
        <v>411</v>
      </c>
      <c r="J25" s="11">
        <v>8793396.5771999992</v>
      </c>
    </row>
    <row r="26" spans="1:10" ht="12" customHeight="1" x14ac:dyDescent="0.25">
      <c r="A26" s="2" t="str">
        <f>"Feb "&amp;RIGHT(A6,4)+1</f>
        <v>Feb 2024</v>
      </c>
      <c r="B26" s="11" t="s">
        <v>411</v>
      </c>
      <c r="C26" s="11">
        <v>52698</v>
      </c>
      <c r="D26" s="11">
        <v>52698</v>
      </c>
      <c r="E26" s="11">
        <v>6775600.3443999998</v>
      </c>
      <c r="F26" s="11" t="s">
        <v>411</v>
      </c>
      <c r="G26" s="11">
        <v>1696214</v>
      </c>
      <c r="H26" s="11" t="s">
        <v>411</v>
      </c>
      <c r="I26" s="11" t="s">
        <v>411</v>
      </c>
      <c r="J26" s="11">
        <v>8471814.3443999998</v>
      </c>
    </row>
    <row r="27" spans="1:10" ht="12" customHeight="1" x14ac:dyDescent="0.25">
      <c r="A27" s="2" t="str">
        <f>"Mar "&amp;RIGHT(A6,4)+1</f>
        <v>Mar 2024</v>
      </c>
      <c r="B27" s="11" t="s">
        <v>411</v>
      </c>
      <c r="C27" s="11">
        <v>52088</v>
      </c>
      <c r="D27" s="11">
        <v>52088</v>
      </c>
      <c r="E27" s="11">
        <v>7060679.2176999999</v>
      </c>
      <c r="F27" s="11">
        <v>9547363.75</v>
      </c>
      <c r="G27" s="11">
        <v>1696214</v>
      </c>
      <c r="H27" s="11" t="s">
        <v>411</v>
      </c>
      <c r="I27" s="11" t="s">
        <v>411</v>
      </c>
      <c r="J27" s="11">
        <v>18304256.967700001</v>
      </c>
    </row>
    <row r="28" spans="1:10" ht="12" customHeight="1" x14ac:dyDescent="0.25">
      <c r="A28" s="2" t="str">
        <f>"Apr "&amp;RIGHT(A6,4)+1</f>
        <v>Apr 2024</v>
      </c>
      <c r="B28" s="11" t="s">
        <v>411</v>
      </c>
      <c r="C28" s="11">
        <v>53806</v>
      </c>
      <c r="D28" s="11">
        <v>53806</v>
      </c>
      <c r="E28" s="11">
        <v>7000265.5187999997</v>
      </c>
      <c r="F28" s="11" t="s">
        <v>411</v>
      </c>
      <c r="G28" s="11">
        <v>1696214</v>
      </c>
      <c r="H28" s="11" t="s">
        <v>411</v>
      </c>
      <c r="I28" s="11" t="s">
        <v>411</v>
      </c>
      <c r="J28" s="11">
        <v>8696479.5187999997</v>
      </c>
    </row>
    <row r="29" spans="1:10" ht="12" customHeight="1" x14ac:dyDescent="0.25">
      <c r="A29" s="2" t="str">
        <f>"May "&amp;RIGHT(A6,4)+1</f>
        <v>May 2024</v>
      </c>
      <c r="B29" s="11" t="s">
        <v>411</v>
      </c>
      <c r="C29" s="11">
        <v>53686</v>
      </c>
      <c r="D29" s="11">
        <v>53686</v>
      </c>
      <c r="E29" s="11">
        <v>6549870.7620999999</v>
      </c>
      <c r="F29" s="11" t="s">
        <v>411</v>
      </c>
      <c r="G29" s="11">
        <v>1696214</v>
      </c>
      <c r="H29" s="11" t="s">
        <v>411</v>
      </c>
      <c r="I29" s="11" t="s">
        <v>411</v>
      </c>
      <c r="J29" s="11">
        <v>8246084.7620999999</v>
      </c>
    </row>
    <row r="30" spans="1:10" ht="12" customHeight="1" x14ac:dyDescent="0.25">
      <c r="A30" s="2" t="str">
        <f>"Jun "&amp;RIGHT(A6,4)+1</f>
        <v>Jun 2024</v>
      </c>
      <c r="B30" s="11" t="s">
        <v>411</v>
      </c>
      <c r="C30" s="11">
        <v>52222</v>
      </c>
      <c r="D30" s="11">
        <v>52222</v>
      </c>
      <c r="E30" s="11">
        <v>7303220.2341</v>
      </c>
      <c r="F30" s="11">
        <v>13788276.25</v>
      </c>
      <c r="G30" s="11">
        <v>1696214</v>
      </c>
      <c r="H30" s="11" t="s">
        <v>411</v>
      </c>
      <c r="I30" s="11" t="s">
        <v>411</v>
      </c>
      <c r="J30" s="11">
        <v>22787710.484099999</v>
      </c>
    </row>
    <row r="31" spans="1:10" ht="12" customHeight="1" x14ac:dyDescent="0.25">
      <c r="A31" s="2" t="str">
        <f>"Jul "&amp;RIGHT(A6,4)+1</f>
        <v>Jul 2024</v>
      </c>
      <c r="B31" s="11" t="s">
        <v>411</v>
      </c>
      <c r="C31" s="11">
        <v>54922</v>
      </c>
      <c r="D31" s="11">
        <v>54922</v>
      </c>
      <c r="E31" s="11">
        <v>7748970.3486000001</v>
      </c>
      <c r="F31" s="11" t="s">
        <v>411</v>
      </c>
      <c r="G31" s="11">
        <v>1696214</v>
      </c>
      <c r="H31" s="11" t="s">
        <v>411</v>
      </c>
      <c r="I31" s="11" t="s">
        <v>411</v>
      </c>
      <c r="J31" s="11">
        <v>9445184.3486000001</v>
      </c>
    </row>
    <row r="32" spans="1:10" ht="12" customHeight="1" x14ac:dyDescent="0.25">
      <c r="A32" s="2" t="str">
        <f>"Aug "&amp;RIGHT(A6,4)+1</f>
        <v>Aug 2024</v>
      </c>
      <c r="B32" s="11" t="s">
        <v>411</v>
      </c>
      <c r="C32" s="11" t="s">
        <v>411</v>
      </c>
      <c r="D32" s="11" t="s">
        <v>411</v>
      </c>
      <c r="E32" s="11" t="s">
        <v>411</v>
      </c>
      <c r="F32" s="11" t="s">
        <v>411</v>
      </c>
      <c r="G32" s="11" t="s">
        <v>411</v>
      </c>
      <c r="H32" s="11" t="s">
        <v>411</v>
      </c>
      <c r="I32" s="11" t="s">
        <v>411</v>
      </c>
      <c r="J32" s="11" t="s">
        <v>411</v>
      </c>
    </row>
    <row r="33" spans="1:10" ht="12" customHeight="1" x14ac:dyDescent="0.25">
      <c r="A33" s="2" t="str">
        <f>"Sep "&amp;RIGHT(A6,4)+1</f>
        <v>Sep 2024</v>
      </c>
      <c r="B33" s="11" t="s">
        <v>411</v>
      </c>
      <c r="C33" s="11" t="s">
        <v>411</v>
      </c>
      <c r="D33" s="11" t="s">
        <v>411</v>
      </c>
      <c r="E33" s="11" t="s">
        <v>411</v>
      </c>
      <c r="F33" s="11" t="s">
        <v>411</v>
      </c>
      <c r="G33" s="11" t="s">
        <v>411</v>
      </c>
      <c r="H33" s="11" t="s">
        <v>411</v>
      </c>
      <c r="I33" s="11" t="s">
        <v>411</v>
      </c>
      <c r="J33" s="11" t="s">
        <v>411</v>
      </c>
    </row>
    <row r="34" spans="1:10" ht="12" customHeight="1" x14ac:dyDescent="0.25">
      <c r="A34" s="12" t="s">
        <v>55</v>
      </c>
      <c r="B34" s="13" t="s">
        <v>411</v>
      </c>
      <c r="C34" s="13">
        <v>53145</v>
      </c>
      <c r="D34" s="13">
        <v>53145</v>
      </c>
      <c r="E34" s="13">
        <v>72406650.658199996</v>
      </c>
      <c r="F34" s="13">
        <v>30568451.75</v>
      </c>
      <c r="G34" s="13">
        <v>16962140</v>
      </c>
      <c r="H34" s="13" t="s">
        <v>411</v>
      </c>
      <c r="I34" s="13" t="s">
        <v>411</v>
      </c>
      <c r="J34" s="13">
        <v>119937242.4082</v>
      </c>
    </row>
    <row r="35" spans="1:10" ht="12" customHeight="1" x14ac:dyDescent="0.25">
      <c r="A35" s="14" t="str">
        <f>"Total "&amp;MID(A20,7,LEN(A20)-13)&amp;" Months"</f>
        <v>Total 10 Months</v>
      </c>
      <c r="B35" s="15" t="s">
        <v>411</v>
      </c>
      <c r="C35" s="15">
        <v>53145</v>
      </c>
      <c r="D35" s="15">
        <v>53145</v>
      </c>
      <c r="E35" s="15">
        <v>72406650.658199996</v>
      </c>
      <c r="F35" s="15">
        <v>30568451.75</v>
      </c>
      <c r="G35" s="15">
        <v>16962140</v>
      </c>
      <c r="H35" s="15" t="s">
        <v>411</v>
      </c>
      <c r="I35" s="15" t="s">
        <v>411</v>
      </c>
      <c r="J35" s="15">
        <v>119937242.4082</v>
      </c>
    </row>
    <row r="36" spans="1:10" ht="12" customHeight="1" x14ac:dyDescent="0.25">
      <c r="A36" s="84"/>
      <c r="B36" s="84"/>
      <c r="C36" s="84"/>
      <c r="D36" s="84"/>
      <c r="E36" s="84"/>
      <c r="F36" s="84"/>
      <c r="G36" s="1"/>
    </row>
    <row r="37" spans="1:10" ht="70" customHeight="1" x14ac:dyDescent="0.25">
      <c r="A37" s="95" t="s">
        <v>425</v>
      </c>
      <c r="B37" s="95"/>
      <c r="C37" s="95"/>
      <c r="D37" s="95"/>
      <c r="E37" s="95"/>
      <c r="F37" s="95"/>
      <c r="G37" s="95"/>
      <c r="H37" s="95"/>
      <c r="I37" s="95"/>
      <c r="J37" s="95"/>
    </row>
  </sheetData>
  <mergeCells count="13">
    <mergeCell ref="J3:J4"/>
    <mergeCell ref="B5:J5"/>
    <mergeCell ref="A37:J37"/>
    <mergeCell ref="A1:H1"/>
    <mergeCell ref="A2:H2"/>
    <mergeCell ref="A3:A4"/>
    <mergeCell ref="B3:D3"/>
    <mergeCell ref="E3:E4"/>
    <mergeCell ref="F3:F4"/>
    <mergeCell ref="H3:H4"/>
    <mergeCell ref="G3:G4"/>
    <mergeCell ref="I3:I4"/>
    <mergeCell ref="A36:F36"/>
  </mergeCells>
  <phoneticPr fontId="0" type="noConversion"/>
  <pageMargins left="0.75" right="0.5" top="0.75" bottom="0.5" header="0.5" footer="0.25"/>
  <pageSetup scale="37"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6">
    <pageSetUpPr fitToPage="1"/>
  </sheetPr>
  <dimension ref="A1:K37"/>
  <sheetViews>
    <sheetView showGridLines="0" workbookViewId="0">
      <selection sqref="A1:J1"/>
    </sheetView>
  </sheetViews>
  <sheetFormatPr defaultRowHeight="12.5" x14ac:dyDescent="0.25"/>
  <cols>
    <col min="1" max="11" width="11.453125" customWidth="1"/>
  </cols>
  <sheetData>
    <row r="1" spans="1:11" ht="12" customHeight="1" x14ac:dyDescent="0.25">
      <c r="A1" s="85" t="s">
        <v>420</v>
      </c>
      <c r="B1" s="85"/>
      <c r="C1" s="85"/>
      <c r="D1" s="85"/>
      <c r="E1" s="85"/>
      <c r="F1" s="85"/>
      <c r="G1" s="85"/>
      <c r="H1" s="85"/>
      <c r="I1" s="85"/>
      <c r="J1" s="85"/>
      <c r="K1" s="81">
        <v>45576</v>
      </c>
    </row>
    <row r="2" spans="1:11" ht="12" customHeight="1" x14ac:dyDescent="0.25">
      <c r="A2" s="87" t="s">
        <v>160</v>
      </c>
      <c r="B2" s="87"/>
      <c r="C2" s="87"/>
      <c r="D2" s="87"/>
      <c r="E2" s="87"/>
      <c r="F2" s="87"/>
      <c r="G2" s="87"/>
      <c r="H2" s="87"/>
      <c r="I2" s="87"/>
      <c r="J2" s="87"/>
      <c r="K2" s="1"/>
    </row>
    <row r="3" spans="1:11" ht="24" customHeight="1" x14ac:dyDescent="0.25">
      <c r="A3" s="89" t="s">
        <v>50</v>
      </c>
      <c r="B3" s="93" t="s">
        <v>69</v>
      </c>
      <c r="C3" s="93"/>
      <c r="D3" s="92"/>
      <c r="E3" s="93" t="s">
        <v>134</v>
      </c>
      <c r="F3" s="93"/>
      <c r="G3" s="92"/>
      <c r="H3" s="91" t="s">
        <v>241</v>
      </c>
      <c r="I3" s="93" t="s">
        <v>161</v>
      </c>
      <c r="J3" s="93"/>
      <c r="K3" s="93"/>
    </row>
    <row r="4" spans="1:11" ht="24" customHeight="1" x14ac:dyDescent="0.25">
      <c r="A4" s="90"/>
      <c r="B4" s="10" t="s">
        <v>239</v>
      </c>
      <c r="C4" s="10" t="s">
        <v>162</v>
      </c>
      <c r="D4" s="10" t="s">
        <v>55</v>
      </c>
      <c r="E4" s="10" t="s">
        <v>239</v>
      </c>
      <c r="F4" s="10" t="s">
        <v>240</v>
      </c>
      <c r="G4" s="10" t="s">
        <v>55</v>
      </c>
      <c r="H4" s="92"/>
      <c r="I4" s="10" t="s">
        <v>239</v>
      </c>
      <c r="J4" s="10" t="s">
        <v>240</v>
      </c>
      <c r="K4" s="9" t="s">
        <v>55</v>
      </c>
    </row>
    <row r="5" spans="1:11" ht="12" customHeight="1" x14ac:dyDescent="0.25">
      <c r="A5" s="1"/>
      <c r="B5" s="84" t="str">
        <f>REPT("-",102)&amp;" Dollars "&amp;REPT("-",148)</f>
        <v>------------------------------------------------------------------------------------------------------ Dollars ----------------------------------------------------------------------------------------------------------------------------------------------------</v>
      </c>
      <c r="C5" s="84"/>
      <c r="D5" s="84"/>
      <c r="E5" s="84"/>
      <c r="F5" s="84"/>
      <c r="G5" s="84"/>
      <c r="H5" s="84"/>
      <c r="I5" s="84"/>
      <c r="J5" s="84"/>
      <c r="K5" s="84"/>
    </row>
    <row r="6" spans="1:11" ht="12" customHeight="1" x14ac:dyDescent="0.25">
      <c r="A6" s="3" t="s">
        <v>412</v>
      </c>
    </row>
    <row r="7" spans="1:11" ht="12" customHeight="1" x14ac:dyDescent="0.25">
      <c r="A7" s="2" t="str">
        <f>"Oct "&amp;RIGHT(A6,4)-1</f>
        <v>Oct 2022</v>
      </c>
      <c r="B7" s="11">
        <v>211094951.50999999</v>
      </c>
      <c r="C7" s="11">
        <v>1648914</v>
      </c>
      <c r="D7" s="11">
        <v>212743865.50999999</v>
      </c>
      <c r="E7" s="11">
        <v>85364.05</v>
      </c>
      <c r="F7" s="11" t="s">
        <v>411</v>
      </c>
      <c r="G7" s="11">
        <v>85364.05</v>
      </c>
      <c r="H7" s="11">
        <v>6520.83</v>
      </c>
      <c r="I7" s="11">
        <v>211186836.38999999</v>
      </c>
      <c r="J7" s="11">
        <v>1648914</v>
      </c>
      <c r="K7" s="11">
        <v>212835750.38999999</v>
      </c>
    </row>
    <row r="8" spans="1:11" ht="12" customHeight="1" x14ac:dyDescent="0.25">
      <c r="A8" s="2" t="str">
        <f>"Nov "&amp;RIGHT(A6,4)-1</f>
        <v>Nov 2022</v>
      </c>
      <c r="B8" s="11">
        <v>163179734.13</v>
      </c>
      <c r="C8" s="11">
        <v>1550143.8</v>
      </c>
      <c r="D8" s="11">
        <v>164729877.93000001</v>
      </c>
      <c r="E8" s="11">
        <v>121486.2</v>
      </c>
      <c r="F8" s="11" t="s">
        <v>411</v>
      </c>
      <c r="G8" s="11">
        <v>121486.2</v>
      </c>
      <c r="H8" s="11">
        <v>354802.2</v>
      </c>
      <c r="I8" s="11">
        <v>163656022.53</v>
      </c>
      <c r="J8" s="11">
        <v>1550143.8</v>
      </c>
      <c r="K8" s="11">
        <v>165206166.33000001</v>
      </c>
    </row>
    <row r="9" spans="1:11" ht="12" customHeight="1" x14ac:dyDescent="0.25">
      <c r="A9" s="2" t="str">
        <f>"Dec "&amp;RIGHT(A6,4)-1</f>
        <v>Dec 2022</v>
      </c>
      <c r="B9" s="11">
        <v>117700288.23</v>
      </c>
      <c r="C9" s="11">
        <v>1108607.1000000001</v>
      </c>
      <c r="D9" s="11">
        <v>118808895.33</v>
      </c>
      <c r="E9" s="11">
        <v>61919.199999999997</v>
      </c>
      <c r="F9" s="11">
        <v>29020097</v>
      </c>
      <c r="G9" s="11">
        <v>29082016.199999999</v>
      </c>
      <c r="H9" s="11">
        <v>151397.59</v>
      </c>
      <c r="I9" s="11">
        <v>117913605.02</v>
      </c>
      <c r="J9" s="11">
        <v>30128704.100000001</v>
      </c>
      <c r="K9" s="11">
        <v>148042309.12</v>
      </c>
    </row>
    <row r="10" spans="1:11" ht="12" customHeight="1" x14ac:dyDescent="0.25">
      <c r="A10" s="2" t="str">
        <f>"Jan "&amp;RIGHT(A6,4)</f>
        <v>Jan 2023</v>
      </c>
      <c r="B10" s="11">
        <v>185258858.43000001</v>
      </c>
      <c r="C10" s="11">
        <v>1590962.4</v>
      </c>
      <c r="D10" s="11">
        <v>186849820.83000001</v>
      </c>
      <c r="E10" s="11">
        <v>94513.93</v>
      </c>
      <c r="F10" s="11" t="s">
        <v>411</v>
      </c>
      <c r="G10" s="11">
        <v>94513.93</v>
      </c>
      <c r="H10" s="11">
        <v>27656.89</v>
      </c>
      <c r="I10" s="11">
        <v>185381029.25</v>
      </c>
      <c r="J10" s="11">
        <v>1590962.4</v>
      </c>
      <c r="K10" s="11">
        <v>186971991.65000001</v>
      </c>
    </row>
    <row r="11" spans="1:11" ht="12" customHeight="1" x14ac:dyDescent="0.25">
      <c r="A11" s="2" t="str">
        <f>"Feb "&amp;RIGHT(A6,4)</f>
        <v>Feb 2023</v>
      </c>
      <c r="B11" s="11">
        <v>115687219.15000001</v>
      </c>
      <c r="C11" s="11">
        <v>1484190.6</v>
      </c>
      <c r="D11" s="11">
        <v>117171409.75</v>
      </c>
      <c r="E11" s="11">
        <v>52477.34</v>
      </c>
      <c r="F11" s="11" t="s">
        <v>411</v>
      </c>
      <c r="G11" s="11">
        <v>52477.34</v>
      </c>
      <c r="H11" s="11">
        <v>-259340.92</v>
      </c>
      <c r="I11" s="11">
        <v>115480355.56999999</v>
      </c>
      <c r="J11" s="11">
        <v>1484190.6</v>
      </c>
      <c r="K11" s="11">
        <v>116964546.17</v>
      </c>
    </row>
    <row r="12" spans="1:11" ht="12" customHeight="1" x14ac:dyDescent="0.25">
      <c r="A12" s="2" t="str">
        <f>"Mar "&amp;RIGHT(A6,4)</f>
        <v>Mar 2023</v>
      </c>
      <c r="B12" s="11">
        <v>122666286.73</v>
      </c>
      <c r="C12" s="11">
        <v>1482708</v>
      </c>
      <c r="D12" s="11">
        <v>124148994.73</v>
      </c>
      <c r="E12" s="11">
        <v>136651.69</v>
      </c>
      <c r="F12" s="11">
        <v>47549096</v>
      </c>
      <c r="G12" s="11">
        <v>47685747.689999998</v>
      </c>
      <c r="H12" s="11">
        <v>154946.12</v>
      </c>
      <c r="I12" s="11">
        <v>122957884.54000001</v>
      </c>
      <c r="J12" s="11">
        <v>49031804</v>
      </c>
      <c r="K12" s="11">
        <v>171989688.53999999</v>
      </c>
    </row>
    <row r="13" spans="1:11" ht="12" customHeight="1" x14ac:dyDescent="0.25">
      <c r="A13" s="2" t="str">
        <f>"Apr "&amp;RIGHT(A6,4)</f>
        <v>Apr 2023</v>
      </c>
      <c r="B13" s="11">
        <v>78381334.280000001</v>
      </c>
      <c r="C13" s="11">
        <v>1577762.7</v>
      </c>
      <c r="D13" s="11">
        <v>79959096.980000004</v>
      </c>
      <c r="E13" s="11">
        <v>38431.24</v>
      </c>
      <c r="F13" s="11" t="s">
        <v>411</v>
      </c>
      <c r="G13" s="11">
        <v>38431.24</v>
      </c>
      <c r="H13" s="11">
        <v>95407.83</v>
      </c>
      <c r="I13" s="11">
        <v>78515173.349999994</v>
      </c>
      <c r="J13" s="11">
        <v>1577762.7</v>
      </c>
      <c r="K13" s="11">
        <v>80092936.049999997</v>
      </c>
    </row>
    <row r="14" spans="1:11" ht="12" customHeight="1" x14ac:dyDescent="0.25">
      <c r="A14" s="2" t="str">
        <f>"May "&amp;RIGHT(A6,4)</f>
        <v>May 2023</v>
      </c>
      <c r="B14" s="11">
        <v>45611531.359999999</v>
      </c>
      <c r="C14" s="11">
        <v>1328439.6000000001</v>
      </c>
      <c r="D14" s="11">
        <v>46939970.960000001</v>
      </c>
      <c r="E14" s="11" t="s">
        <v>411</v>
      </c>
      <c r="F14" s="11" t="s">
        <v>411</v>
      </c>
      <c r="G14" s="11" t="s">
        <v>411</v>
      </c>
      <c r="H14" s="11">
        <v>-239790.24</v>
      </c>
      <c r="I14" s="11">
        <v>45371741.119999997</v>
      </c>
      <c r="J14" s="11">
        <v>1328439.6000000001</v>
      </c>
      <c r="K14" s="11">
        <v>46700180.719999999</v>
      </c>
    </row>
    <row r="15" spans="1:11" ht="12" customHeight="1" x14ac:dyDescent="0.25">
      <c r="A15" s="2" t="str">
        <f>"Jun "&amp;RIGHT(A6,4)</f>
        <v>Jun 2023</v>
      </c>
      <c r="B15" s="11">
        <v>26115772.52</v>
      </c>
      <c r="C15" s="11">
        <v>29640.9</v>
      </c>
      <c r="D15" s="11">
        <v>26145413.420000002</v>
      </c>
      <c r="E15" s="11" t="s">
        <v>411</v>
      </c>
      <c r="F15" s="11">
        <v>52602214</v>
      </c>
      <c r="G15" s="11">
        <v>52602214</v>
      </c>
      <c r="H15" s="11">
        <v>175748.37</v>
      </c>
      <c r="I15" s="11">
        <v>26291520.890000001</v>
      </c>
      <c r="J15" s="11">
        <v>52631854.899999999</v>
      </c>
      <c r="K15" s="11">
        <v>78923375.790000007</v>
      </c>
    </row>
    <row r="16" spans="1:11" ht="12" customHeight="1" x14ac:dyDescent="0.25">
      <c r="A16" s="2" t="str">
        <f>"Jul "&amp;RIGHT(A6,4)</f>
        <v>Jul 2023</v>
      </c>
      <c r="B16" s="11">
        <v>120957411.34</v>
      </c>
      <c r="C16" s="11">
        <v>8881.27</v>
      </c>
      <c r="D16" s="11">
        <v>120966292.61</v>
      </c>
      <c r="E16" s="11">
        <v>84608.15</v>
      </c>
      <c r="F16" s="11" t="s">
        <v>411</v>
      </c>
      <c r="G16" s="11">
        <v>84608.15</v>
      </c>
      <c r="H16" s="11">
        <v>100595.15</v>
      </c>
      <c r="I16" s="11">
        <v>121142614.64</v>
      </c>
      <c r="J16" s="11">
        <v>8881.27</v>
      </c>
      <c r="K16" s="11">
        <v>121151495.91</v>
      </c>
    </row>
    <row r="17" spans="1:11" ht="12" customHeight="1" x14ac:dyDescent="0.25">
      <c r="A17" s="2" t="str">
        <f>"Aug "&amp;RIGHT(A6,4)</f>
        <v>Aug 2023</v>
      </c>
      <c r="B17" s="11">
        <v>155707218.5</v>
      </c>
      <c r="C17" s="11">
        <v>1031720.905</v>
      </c>
      <c r="D17" s="11">
        <v>156738939.405</v>
      </c>
      <c r="E17" s="11">
        <v>247549.38</v>
      </c>
      <c r="F17" s="11" t="s">
        <v>411</v>
      </c>
      <c r="G17" s="11">
        <v>247549.38</v>
      </c>
      <c r="H17" s="11">
        <v>125956.95</v>
      </c>
      <c r="I17" s="11">
        <v>156080724.83000001</v>
      </c>
      <c r="J17" s="11">
        <v>1031720.905</v>
      </c>
      <c r="K17" s="11">
        <v>157112445.73500001</v>
      </c>
    </row>
    <row r="18" spans="1:11" ht="12" customHeight="1" x14ac:dyDescent="0.25">
      <c r="A18" s="2" t="str">
        <f>"Sep "&amp;RIGHT(A6,4)</f>
        <v>Sep 2023</v>
      </c>
      <c r="B18" s="11">
        <v>153363578.61000001</v>
      </c>
      <c r="C18" s="11">
        <v>1670970.86</v>
      </c>
      <c r="D18" s="11">
        <v>155034549.47</v>
      </c>
      <c r="E18" s="11">
        <v>144947.17000000001</v>
      </c>
      <c r="F18" s="11">
        <v>47194628</v>
      </c>
      <c r="G18" s="11">
        <v>47339575.170000002</v>
      </c>
      <c r="H18" s="11">
        <v>49746.080000000002</v>
      </c>
      <c r="I18" s="11">
        <v>153558271.86000001</v>
      </c>
      <c r="J18" s="11">
        <v>48865598.859999999</v>
      </c>
      <c r="K18" s="11">
        <v>202423870.72</v>
      </c>
    </row>
    <row r="19" spans="1:11" ht="12" customHeight="1" x14ac:dyDescent="0.25">
      <c r="A19" s="12" t="s">
        <v>55</v>
      </c>
      <c r="B19" s="13">
        <v>1495724184.79</v>
      </c>
      <c r="C19" s="13">
        <v>14512942.135</v>
      </c>
      <c r="D19" s="13">
        <v>1510237126.925</v>
      </c>
      <c r="E19" s="13">
        <v>1067948.3500000001</v>
      </c>
      <c r="F19" s="13">
        <v>176366035</v>
      </c>
      <c r="G19" s="13">
        <v>177433983.34999999</v>
      </c>
      <c r="H19" s="13">
        <v>743646.85</v>
      </c>
      <c r="I19" s="13">
        <v>1497535779.99</v>
      </c>
      <c r="J19" s="13">
        <v>190878977.13499999</v>
      </c>
      <c r="K19" s="13">
        <v>1688414757.125</v>
      </c>
    </row>
    <row r="20" spans="1:11" ht="12" customHeight="1" x14ac:dyDescent="0.25">
      <c r="A20" s="14" t="s">
        <v>413</v>
      </c>
      <c r="B20" s="15">
        <v>1186653387.6800001</v>
      </c>
      <c r="C20" s="15">
        <v>11810250.369999999</v>
      </c>
      <c r="D20" s="15">
        <v>1198463638.05</v>
      </c>
      <c r="E20" s="15">
        <v>675451.8</v>
      </c>
      <c r="F20" s="15">
        <v>129171407</v>
      </c>
      <c r="G20" s="15">
        <v>129846858.8</v>
      </c>
      <c r="H20" s="15">
        <v>567943.81999999995</v>
      </c>
      <c r="I20" s="15">
        <v>1187896783.3</v>
      </c>
      <c r="J20" s="15">
        <v>140981657.37</v>
      </c>
      <c r="K20" s="15">
        <v>1328878440.6700001</v>
      </c>
    </row>
    <row r="21" spans="1:11" ht="12" customHeight="1" x14ac:dyDescent="0.25">
      <c r="A21" s="3" t="str">
        <f>"FY "&amp;RIGHT(A6,4)+1</f>
        <v>FY 2024</v>
      </c>
    </row>
    <row r="22" spans="1:11" ht="12" customHeight="1" x14ac:dyDescent="0.25">
      <c r="A22" s="2" t="str">
        <f>"Oct "&amp;RIGHT(A6,4)</f>
        <v>Oct 2023</v>
      </c>
      <c r="B22" s="11">
        <v>197247631.97999999</v>
      </c>
      <c r="C22" s="11">
        <v>1704781.6950000001</v>
      </c>
      <c r="D22" s="11">
        <v>198952413.67500001</v>
      </c>
      <c r="E22" s="11">
        <v>192700.1</v>
      </c>
      <c r="F22" s="11" t="s">
        <v>411</v>
      </c>
      <c r="G22" s="11">
        <v>192700.1</v>
      </c>
      <c r="H22" s="11">
        <v>84083.87</v>
      </c>
      <c r="I22" s="11">
        <v>197524415.94999999</v>
      </c>
      <c r="J22" s="11">
        <v>1704781.6950000001</v>
      </c>
      <c r="K22" s="11">
        <v>199229197.64500001</v>
      </c>
    </row>
    <row r="23" spans="1:11" ht="12" customHeight="1" x14ac:dyDescent="0.25">
      <c r="A23" s="2" t="str">
        <f>"Nov "&amp;RIGHT(A6,4)</f>
        <v>Nov 2023</v>
      </c>
      <c r="B23" s="11">
        <v>154030192.96000001</v>
      </c>
      <c r="C23" s="11">
        <v>1533671.075</v>
      </c>
      <c r="D23" s="11">
        <v>155563864.035</v>
      </c>
      <c r="E23" s="11">
        <v>65527.13</v>
      </c>
      <c r="F23" s="11" t="s">
        <v>411</v>
      </c>
      <c r="G23" s="11">
        <v>65527.13</v>
      </c>
      <c r="H23" s="11">
        <v>77836.679999999993</v>
      </c>
      <c r="I23" s="11">
        <v>154173556.77000001</v>
      </c>
      <c r="J23" s="11">
        <v>1533671.075</v>
      </c>
      <c r="K23" s="11">
        <v>155707227.845</v>
      </c>
    </row>
    <row r="24" spans="1:11" ht="12" customHeight="1" x14ac:dyDescent="0.25">
      <c r="A24" s="2" t="str">
        <f>"Dec "&amp;RIGHT(A6,4)</f>
        <v>Dec 2023</v>
      </c>
      <c r="B24" s="11">
        <v>122274033.75</v>
      </c>
      <c r="C24" s="11">
        <v>1098588.5549999999</v>
      </c>
      <c r="D24" s="11">
        <v>123372622.30500001</v>
      </c>
      <c r="E24" s="11">
        <v>335775.22</v>
      </c>
      <c r="F24" s="11">
        <v>42456679</v>
      </c>
      <c r="G24" s="11">
        <v>42792454.219999999</v>
      </c>
      <c r="H24" s="11" t="s">
        <v>411</v>
      </c>
      <c r="I24" s="11">
        <v>122609808.97</v>
      </c>
      <c r="J24" s="11">
        <v>43555267.555</v>
      </c>
      <c r="K24" s="11">
        <v>166165076.52500001</v>
      </c>
    </row>
    <row r="25" spans="1:11" ht="12" customHeight="1" x14ac:dyDescent="0.25">
      <c r="A25" s="2" t="str">
        <f>"Jan "&amp;RIGHT(A6,4)+1</f>
        <v>Jan 2024</v>
      </c>
      <c r="B25" s="11">
        <v>167388204.68000001</v>
      </c>
      <c r="C25" s="11">
        <v>1310638.095</v>
      </c>
      <c r="D25" s="11">
        <v>168698842.77500001</v>
      </c>
      <c r="E25" s="11">
        <v>146450.84</v>
      </c>
      <c r="F25" s="11" t="s">
        <v>411</v>
      </c>
      <c r="G25" s="11">
        <v>146450.84</v>
      </c>
      <c r="H25" s="11">
        <v>55531.23</v>
      </c>
      <c r="I25" s="11">
        <v>167590186.75</v>
      </c>
      <c r="J25" s="11">
        <v>1310638.095</v>
      </c>
      <c r="K25" s="11">
        <v>168900824.845</v>
      </c>
    </row>
    <row r="26" spans="1:11" ht="12" customHeight="1" x14ac:dyDescent="0.25">
      <c r="A26" s="2" t="str">
        <f>"Feb "&amp;RIGHT(A6,4)+1</f>
        <v>Feb 2024</v>
      </c>
      <c r="B26" s="11">
        <v>121419067.09999999</v>
      </c>
      <c r="C26" s="11">
        <v>1584988.6850000001</v>
      </c>
      <c r="D26" s="11">
        <v>123004055.785</v>
      </c>
      <c r="E26" s="11">
        <v>234992.59</v>
      </c>
      <c r="F26" s="11" t="s">
        <v>411</v>
      </c>
      <c r="G26" s="11">
        <v>234992.59</v>
      </c>
      <c r="H26" s="11">
        <v>110246.25</v>
      </c>
      <c r="I26" s="11">
        <v>121764305.94</v>
      </c>
      <c r="J26" s="11">
        <v>1584988.6850000001</v>
      </c>
      <c r="K26" s="11">
        <v>123349294.625</v>
      </c>
    </row>
    <row r="27" spans="1:11" ht="12" customHeight="1" x14ac:dyDescent="0.25">
      <c r="A27" s="2" t="str">
        <f>"Mar "&amp;RIGHT(A6,4)+1</f>
        <v>Mar 2024</v>
      </c>
      <c r="B27" s="11">
        <v>108877999.3</v>
      </c>
      <c r="C27" s="11">
        <v>1239003.835</v>
      </c>
      <c r="D27" s="11">
        <v>110117003.13500001</v>
      </c>
      <c r="E27" s="11">
        <v>226808.86</v>
      </c>
      <c r="F27" s="11">
        <v>37792432</v>
      </c>
      <c r="G27" s="11">
        <v>38019240.859999999</v>
      </c>
      <c r="H27" s="11">
        <v>201265.81</v>
      </c>
      <c r="I27" s="11">
        <v>109306073.97</v>
      </c>
      <c r="J27" s="11">
        <v>39031435.835000001</v>
      </c>
      <c r="K27" s="11">
        <v>148337509.80500001</v>
      </c>
    </row>
    <row r="28" spans="1:11" ht="12" customHeight="1" x14ac:dyDescent="0.25">
      <c r="A28" s="2" t="str">
        <f>"Apr "&amp;RIGHT(A6,4)+1</f>
        <v>Apr 2024</v>
      </c>
      <c r="B28" s="11">
        <v>72909775.260000005</v>
      </c>
      <c r="C28" s="11">
        <v>1763056.585</v>
      </c>
      <c r="D28" s="11">
        <v>74672831.844999999</v>
      </c>
      <c r="E28" s="11">
        <v>100719.87</v>
      </c>
      <c r="F28" s="11" t="s">
        <v>411</v>
      </c>
      <c r="G28" s="11">
        <v>100719.87</v>
      </c>
      <c r="H28" s="11">
        <v>114382.1</v>
      </c>
      <c r="I28" s="11">
        <v>73124877.230000004</v>
      </c>
      <c r="J28" s="11">
        <v>1763056.585</v>
      </c>
      <c r="K28" s="11">
        <v>74887933.814999998</v>
      </c>
    </row>
    <row r="29" spans="1:11" ht="12" customHeight="1" x14ac:dyDescent="0.25">
      <c r="A29" s="2" t="str">
        <f>"May "&amp;RIGHT(A6,4)+1</f>
        <v>May 2024</v>
      </c>
      <c r="B29" s="11">
        <v>34300390.329999998</v>
      </c>
      <c r="C29" s="11">
        <v>1231547.71</v>
      </c>
      <c r="D29" s="11">
        <v>35531938.039999999</v>
      </c>
      <c r="E29" s="11">
        <v>220320</v>
      </c>
      <c r="F29" s="11" t="s">
        <v>411</v>
      </c>
      <c r="G29" s="11">
        <v>220320</v>
      </c>
      <c r="H29" s="11">
        <v>-209957.07</v>
      </c>
      <c r="I29" s="11">
        <v>34310753.259999998</v>
      </c>
      <c r="J29" s="11">
        <v>1231547.71</v>
      </c>
      <c r="K29" s="11">
        <v>35542300.969999999</v>
      </c>
    </row>
    <row r="30" spans="1:11" ht="12" customHeight="1" x14ac:dyDescent="0.25">
      <c r="A30" s="2" t="str">
        <f>"Jun "&amp;RIGHT(A6,4)+1</f>
        <v>Jun 2024</v>
      </c>
      <c r="B30" s="11">
        <v>37993883.259999998</v>
      </c>
      <c r="C30" s="11">
        <v>13456.72</v>
      </c>
      <c r="D30" s="11">
        <v>38007339.979999997</v>
      </c>
      <c r="E30" s="11" t="s">
        <v>411</v>
      </c>
      <c r="F30" s="11">
        <v>52149332.5</v>
      </c>
      <c r="G30" s="11">
        <v>52149332.5</v>
      </c>
      <c r="H30" s="11">
        <v>105838.13</v>
      </c>
      <c r="I30" s="11">
        <v>38099721.390000001</v>
      </c>
      <c r="J30" s="11">
        <v>52162789.219999999</v>
      </c>
      <c r="K30" s="11">
        <v>90262510.609999999</v>
      </c>
    </row>
    <row r="31" spans="1:11" ht="12" customHeight="1" x14ac:dyDescent="0.25">
      <c r="A31" s="2" t="str">
        <f>"Jul "&amp;RIGHT(A6,4)+1</f>
        <v>Jul 2024</v>
      </c>
      <c r="B31" s="11">
        <v>153965515.28</v>
      </c>
      <c r="C31" s="11">
        <v>5651.1</v>
      </c>
      <c r="D31" s="11">
        <v>153971166.38</v>
      </c>
      <c r="E31" s="11">
        <v>64844.81</v>
      </c>
      <c r="F31" s="11" t="s">
        <v>411</v>
      </c>
      <c r="G31" s="11">
        <v>64844.81</v>
      </c>
      <c r="H31" s="11">
        <v>56529.38</v>
      </c>
      <c r="I31" s="11">
        <v>154086889.47</v>
      </c>
      <c r="J31" s="11">
        <v>5651.1</v>
      </c>
      <c r="K31" s="11">
        <v>154092540.56999999</v>
      </c>
    </row>
    <row r="32" spans="1:11" ht="12" customHeight="1" x14ac:dyDescent="0.25">
      <c r="A32" s="2" t="str">
        <f>"Aug "&amp;RIGHT(A6,4)+1</f>
        <v>Aug 2024</v>
      </c>
      <c r="B32" s="11" t="s">
        <v>411</v>
      </c>
      <c r="C32" s="11" t="s">
        <v>411</v>
      </c>
      <c r="D32" s="11" t="s">
        <v>411</v>
      </c>
      <c r="E32" s="11" t="s">
        <v>411</v>
      </c>
      <c r="F32" s="11" t="s">
        <v>411</v>
      </c>
      <c r="G32" s="11" t="s">
        <v>411</v>
      </c>
      <c r="H32" s="11" t="s">
        <v>411</v>
      </c>
      <c r="I32" s="11" t="s">
        <v>411</v>
      </c>
      <c r="J32" s="11" t="s">
        <v>411</v>
      </c>
      <c r="K32" s="11" t="s">
        <v>411</v>
      </c>
    </row>
    <row r="33" spans="1:11" ht="12" customHeight="1" x14ac:dyDescent="0.25">
      <c r="A33" s="2" t="str">
        <f>"Sep "&amp;RIGHT(A6,4)+1</f>
        <v>Sep 2024</v>
      </c>
      <c r="B33" s="11" t="s">
        <v>411</v>
      </c>
      <c r="C33" s="11" t="s">
        <v>411</v>
      </c>
      <c r="D33" s="11" t="s">
        <v>411</v>
      </c>
      <c r="E33" s="11" t="s">
        <v>411</v>
      </c>
      <c r="F33" s="11" t="s">
        <v>411</v>
      </c>
      <c r="G33" s="11" t="s">
        <v>411</v>
      </c>
      <c r="H33" s="11" t="s">
        <v>411</v>
      </c>
      <c r="I33" s="11" t="s">
        <v>411</v>
      </c>
      <c r="J33" s="11" t="s">
        <v>411</v>
      </c>
      <c r="K33" s="11" t="s">
        <v>411</v>
      </c>
    </row>
    <row r="34" spans="1:11" ht="12" customHeight="1" x14ac:dyDescent="0.25">
      <c r="A34" s="12" t="s">
        <v>55</v>
      </c>
      <c r="B34" s="13">
        <v>1170406693.9000001</v>
      </c>
      <c r="C34" s="13">
        <v>11485384.055</v>
      </c>
      <c r="D34" s="13">
        <v>1181892077.9549999</v>
      </c>
      <c r="E34" s="13">
        <v>1588139.42</v>
      </c>
      <c r="F34" s="13">
        <v>132398443.5</v>
      </c>
      <c r="G34" s="13">
        <v>133986582.92</v>
      </c>
      <c r="H34" s="13">
        <v>595756.38</v>
      </c>
      <c r="I34" s="13">
        <v>1172590589.7</v>
      </c>
      <c r="J34" s="13">
        <v>143883827.55500001</v>
      </c>
      <c r="K34" s="13">
        <v>1316474417.2550001</v>
      </c>
    </row>
    <row r="35" spans="1:11" ht="12" customHeight="1" x14ac:dyDescent="0.25">
      <c r="A35" s="14" t="str">
        <f>"Total "&amp;MID(A20,7,LEN(A20)-13)&amp;" Months"</f>
        <v>Total 10 Months</v>
      </c>
      <c r="B35" s="15">
        <v>1170406693.9000001</v>
      </c>
      <c r="C35" s="15">
        <v>11485384.055</v>
      </c>
      <c r="D35" s="15">
        <v>1181892077.9549999</v>
      </c>
      <c r="E35" s="15">
        <v>1588139.42</v>
      </c>
      <c r="F35" s="15">
        <v>132398443.5</v>
      </c>
      <c r="G35" s="15">
        <v>133986582.92</v>
      </c>
      <c r="H35" s="15">
        <v>595756.38</v>
      </c>
      <c r="I35" s="15">
        <v>1172590589.7</v>
      </c>
      <c r="J35" s="15">
        <v>143883827.55500001</v>
      </c>
      <c r="K35" s="15">
        <v>1316474417.2550001</v>
      </c>
    </row>
    <row r="36" spans="1:11" ht="12" customHeight="1" x14ac:dyDescent="0.25">
      <c r="A36" s="84"/>
      <c r="B36" s="84"/>
      <c r="C36" s="84"/>
      <c r="D36" s="84"/>
      <c r="E36" s="84"/>
      <c r="F36" s="84"/>
      <c r="G36" s="84"/>
      <c r="H36" s="84"/>
      <c r="I36" s="84"/>
      <c r="J36" s="84"/>
    </row>
    <row r="37" spans="1:11" ht="70" customHeight="1" x14ac:dyDescent="0.25">
      <c r="A37" s="95" t="s">
        <v>333</v>
      </c>
      <c r="B37" s="95"/>
      <c r="C37" s="95"/>
      <c r="D37" s="95"/>
      <c r="E37" s="95"/>
      <c r="F37" s="95"/>
      <c r="G37" s="95"/>
      <c r="H37" s="95"/>
      <c r="I37" s="95"/>
      <c r="J37" s="95"/>
    </row>
  </sheetData>
  <mergeCells count="10">
    <mergeCell ref="B5:K5"/>
    <mergeCell ref="A36:J36"/>
    <mergeCell ref="A37:J37"/>
    <mergeCell ref="A1:J1"/>
    <mergeCell ref="A2:J2"/>
    <mergeCell ref="A3:A4"/>
    <mergeCell ref="B3:D3"/>
    <mergeCell ref="E3:G3"/>
    <mergeCell ref="H3:H4"/>
    <mergeCell ref="I3:K3"/>
  </mergeCells>
  <phoneticPr fontId="0" type="noConversion"/>
  <pageMargins left="0.75" right="0.5" top="0.75" bottom="0.5" header="0.5" footer="0.25"/>
  <pageSetup orientation="landscape"/>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7">
    <pageSetUpPr fitToPage="1"/>
  </sheetPr>
  <dimension ref="A1:J37"/>
  <sheetViews>
    <sheetView showGridLines="0" workbookViewId="0">
      <selection sqref="A1:I1"/>
    </sheetView>
  </sheetViews>
  <sheetFormatPr defaultRowHeight="12.5" x14ac:dyDescent="0.25"/>
  <cols>
    <col min="1" max="1" width="11.453125" customWidth="1"/>
    <col min="2" max="2" width="12.1796875" customWidth="1"/>
    <col min="3" max="10" width="11.453125" customWidth="1"/>
  </cols>
  <sheetData>
    <row r="1" spans="1:10" ht="12" customHeight="1" x14ac:dyDescent="0.25">
      <c r="A1" s="85" t="s">
        <v>420</v>
      </c>
      <c r="B1" s="85"/>
      <c r="C1" s="85"/>
      <c r="D1" s="85"/>
      <c r="E1" s="85"/>
      <c r="F1" s="85"/>
      <c r="G1" s="85"/>
      <c r="H1" s="85"/>
      <c r="I1" s="85"/>
      <c r="J1" s="81">
        <v>45576</v>
      </c>
    </row>
    <row r="2" spans="1:10" ht="12" customHeight="1" x14ac:dyDescent="0.25">
      <c r="A2" s="87" t="s">
        <v>163</v>
      </c>
      <c r="B2" s="87"/>
      <c r="C2" s="87"/>
      <c r="D2" s="87"/>
      <c r="E2" s="87"/>
      <c r="F2" s="87"/>
      <c r="G2" s="87"/>
      <c r="H2" s="87"/>
      <c r="I2" s="87"/>
      <c r="J2" s="1"/>
    </row>
    <row r="3" spans="1:10" ht="24" customHeight="1" x14ac:dyDescent="0.25">
      <c r="A3" s="89" t="s">
        <v>50</v>
      </c>
      <c r="B3" s="91" t="s">
        <v>242</v>
      </c>
      <c r="C3" s="91" t="s">
        <v>243</v>
      </c>
      <c r="D3" s="93" t="s">
        <v>164</v>
      </c>
      <c r="E3" s="93"/>
      <c r="F3" s="92"/>
      <c r="G3" s="93" t="s">
        <v>165</v>
      </c>
      <c r="H3" s="93"/>
      <c r="I3" s="92"/>
      <c r="J3" s="96" t="s">
        <v>247</v>
      </c>
    </row>
    <row r="4" spans="1:10" ht="34.5" customHeight="1" x14ac:dyDescent="0.25">
      <c r="A4" s="90"/>
      <c r="B4" s="92"/>
      <c r="C4" s="92"/>
      <c r="D4" s="10" t="s">
        <v>244</v>
      </c>
      <c r="E4" s="10" t="s">
        <v>245</v>
      </c>
      <c r="F4" s="10" t="s">
        <v>246</v>
      </c>
      <c r="G4" s="10" t="s">
        <v>154</v>
      </c>
      <c r="H4" s="10" t="s">
        <v>162</v>
      </c>
      <c r="I4" s="10" t="s">
        <v>55</v>
      </c>
      <c r="J4" s="93"/>
    </row>
    <row r="5" spans="1:10" ht="12" customHeight="1" x14ac:dyDescent="0.25">
      <c r="A5" s="1"/>
      <c r="B5" s="84" t="str">
        <f>REPT("-",100)&amp;" Dollars "&amp;REPT("-",136)</f>
        <v>---------------------------------------------------------------------------------------------------- Dollars ----------------------------------------------------------------------------------------------------------------------------------------</v>
      </c>
      <c r="C5" s="84"/>
      <c r="D5" s="84"/>
      <c r="E5" s="84"/>
      <c r="F5" s="84"/>
      <c r="G5" s="84"/>
      <c r="H5" s="84"/>
      <c r="I5" s="84"/>
      <c r="J5" s="84"/>
    </row>
    <row r="6" spans="1:10" ht="12" customHeight="1" x14ac:dyDescent="0.25">
      <c r="A6" s="3" t="s">
        <v>412</v>
      </c>
    </row>
    <row r="7" spans="1:10" ht="12" customHeight="1" x14ac:dyDescent="0.25">
      <c r="A7" s="2" t="str">
        <f>"Oct "&amp;RIGHT(A6,4)-1</f>
        <v>Oct 2022</v>
      </c>
      <c r="B7" s="11">
        <v>25157885.289799999</v>
      </c>
      <c r="C7" s="11">
        <v>5215760.3287000004</v>
      </c>
      <c r="D7" s="11" t="s">
        <v>411</v>
      </c>
      <c r="E7" s="11" t="s">
        <v>411</v>
      </c>
      <c r="F7" s="11" t="s">
        <v>411</v>
      </c>
      <c r="G7" s="11">
        <v>5215760.3287000004</v>
      </c>
      <c r="H7" s="11" t="str">
        <f t="shared" ref="H7:H20" si="0">IF(ISBLANK(E7),"",E7)</f>
        <v>--</v>
      </c>
      <c r="I7" s="11">
        <v>5215760.3287000004</v>
      </c>
      <c r="J7" s="11" t="s">
        <v>411</v>
      </c>
    </row>
    <row r="8" spans="1:10" ht="12" customHeight="1" x14ac:dyDescent="0.25">
      <c r="A8" s="2" t="str">
        <f>"Nov "&amp;RIGHT(A6,4)-1</f>
        <v>Nov 2022</v>
      </c>
      <c r="B8" s="11">
        <v>25222328.028700002</v>
      </c>
      <c r="C8" s="11">
        <v>5259647.0979000004</v>
      </c>
      <c r="D8" s="11" t="s">
        <v>411</v>
      </c>
      <c r="E8" s="11" t="s">
        <v>411</v>
      </c>
      <c r="F8" s="11" t="s">
        <v>411</v>
      </c>
      <c r="G8" s="11">
        <v>5259647.0979000004</v>
      </c>
      <c r="H8" s="11" t="str">
        <f t="shared" si="0"/>
        <v>--</v>
      </c>
      <c r="I8" s="11">
        <v>5259647.0979000004</v>
      </c>
      <c r="J8" s="11" t="s">
        <v>411</v>
      </c>
    </row>
    <row r="9" spans="1:10" ht="12" customHeight="1" x14ac:dyDescent="0.25">
      <c r="A9" s="2" t="str">
        <f>"Dec "&amp;RIGHT(A6,4)-1</f>
        <v>Dec 2022</v>
      </c>
      <c r="B9" s="11">
        <v>23878912.9243</v>
      </c>
      <c r="C9" s="11">
        <v>4769137.0395999998</v>
      </c>
      <c r="D9" s="11" t="s">
        <v>411</v>
      </c>
      <c r="E9" s="11" t="s">
        <v>411</v>
      </c>
      <c r="F9" s="11" t="s">
        <v>411</v>
      </c>
      <c r="G9" s="11">
        <v>4769137.0395999998</v>
      </c>
      <c r="H9" s="11" t="str">
        <f t="shared" si="0"/>
        <v>--</v>
      </c>
      <c r="I9" s="11">
        <v>4769137.0395999998</v>
      </c>
      <c r="J9" s="11" t="s">
        <v>411</v>
      </c>
    </row>
    <row r="10" spans="1:10" ht="12" customHeight="1" x14ac:dyDescent="0.25">
      <c r="A10" s="2" t="str">
        <f>"Jan "&amp;RIGHT(A6,4)</f>
        <v>Jan 2023</v>
      </c>
      <c r="B10" s="11">
        <v>24201919.4439</v>
      </c>
      <c r="C10" s="11">
        <v>5027123.6211000001</v>
      </c>
      <c r="D10" s="11" t="s">
        <v>411</v>
      </c>
      <c r="E10" s="11" t="s">
        <v>411</v>
      </c>
      <c r="F10" s="11" t="s">
        <v>411</v>
      </c>
      <c r="G10" s="11">
        <v>5027123.6211000001</v>
      </c>
      <c r="H10" s="11" t="str">
        <f t="shared" si="0"/>
        <v>--</v>
      </c>
      <c r="I10" s="11">
        <v>5027123.6211000001</v>
      </c>
      <c r="J10" s="11" t="s">
        <v>411</v>
      </c>
    </row>
    <row r="11" spans="1:10" ht="12" customHeight="1" x14ac:dyDescent="0.25">
      <c r="A11" s="2" t="str">
        <f>"Feb "&amp;RIGHT(A6,4)</f>
        <v>Feb 2023</v>
      </c>
      <c r="B11" s="11">
        <v>23741108.178300001</v>
      </c>
      <c r="C11" s="11">
        <v>4530494.8217000002</v>
      </c>
      <c r="D11" s="11" t="s">
        <v>411</v>
      </c>
      <c r="E11" s="11" t="s">
        <v>411</v>
      </c>
      <c r="F11" s="11" t="s">
        <v>411</v>
      </c>
      <c r="G11" s="11">
        <v>4530494.8217000002</v>
      </c>
      <c r="H11" s="11" t="str">
        <f t="shared" si="0"/>
        <v>--</v>
      </c>
      <c r="I11" s="11">
        <v>4530494.8217000002</v>
      </c>
      <c r="J11" s="11" t="s">
        <v>411</v>
      </c>
    </row>
    <row r="12" spans="1:10" ht="12" customHeight="1" x14ac:dyDescent="0.25">
      <c r="A12" s="2" t="str">
        <f>"Mar "&amp;RIGHT(A6,4)</f>
        <v>Mar 2023</v>
      </c>
      <c r="B12" s="11">
        <v>24305586.9584</v>
      </c>
      <c r="C12" s="11">
        <v>4960555.5575999999</v>
      </c>
      <c r="D12" s="11" t="s">
        <v>411</v>
      </c>
      <c r="E12" s="11" t="s">
        <v>411</v>
      </c>
      <c r="F12" s="11" t="s">
        <v>411</v>
      </c>
      <c r="G12" s="11">
        <v>4960555.5575999999</v>
      </c>
      <c r="H12" s="11" t="str">
        <f t="shared" si="0"/>
        <v>--</v>
      </c>
      <c r="I12" s="11">
        <v>4960555.5575999999</v>
      </c>
      <c r="J12" s="11" t="s">
        <v>411</v>
      </c>
    </row>
    <row r="13" spans="1:10" ht="12" customHeight="1" x14ac:dyDescent="0.25">
      <c r="A13" s="2" t="str">
        <f>"Apr "&amp;RIGHT(A6,4)</f>
        <v>Apr 2023</v>
      </c>
      <c r="B13" s="11">
        <v>24354299.3288</v>
      </c>
      <c r="C13" s="11">
        <v>4745803.0190000003</v>
      </c>
      <c r="D13" s="11" t="s">
        <v>411</v>
      </c>
      <c r="E13" s="11" t="s">
        <v>411</v>
      </c>
      <c r="F13" s="11" t="s">
        <v>411</v>
      </c>
      <c r="G13" s="11">
        <v>4745803.0190000003</v>
      </c>
      <c r="H13" s="11" t="str">
        <f t="shared" si="0"/>
        <v>--</v>
      </c>
      <c r="I13" s="11">
        <v>4745803.0190000003</v>
      </c>
      <c r="J13" s="11" t="s">
        <v>411</v>
      </c>
    </row>
    <row r="14" spans="1:10" ht="12" customHeight="1" x14ac:dyDescent="0.25">
      <c r="A14" s="2" t="str">
        <f>"May "&amp;RIGHT(A6,4)</f>
        <v>May 2023</v>
      </c>
      <c r="B14" s="11">
        <v>25173083.3281</v>
      </c>
      <c r="C14" s="11">
        <v>4802625.1365999999</v>
      </c>
      <c r="D14" s="11" t="s">
        <v>411</v>
      </c>
      <c r="E14" s="11" t="s">
        <v>411</v>
      </c>
      <c r="F14" s="11" t="s">
        <v>411</v>
      </c>
      <c r="G14" s="11">
        <v>4802625.1365999999</v>
      </c>
      <c r="H14" s="11" t="str">
        <f t="shared" si="0"/>
        <v>--</v>
      </c>
      <c r="I14" s="11">
        <v>4802625.1365999999</v>
      </c>
      <c r="J14" s="11" t="s">
        <v>411</v>
      </c>
    </row>
    <row r="15" spans="1:10" ht="12" customHeight="1" x14ac:dyDescent="0.25">
      <c r="A15" s="2" t="str">
        <f>"Jun "&amp;RIGHT(A6,4)</f>
        <v>Jun 2023</v>
      </c>
      <c r="B15" s="11">
        <v>24194218.391100001</v>
      </c>
      <c r="C15" s="11">
        <v>4994776.0091000004</v>
      </c>
      <c r="D15" s="11" t="s">
        <v>411</v>
      </c>
      <c r="E15" s="11" t="s">
        <v>411</v>
      </c>
      <c r="F15" s="11" t="s">
        <v>411</v>
      </c>
      <c r="G15" s="11">
        <v>4994776.0091000004</v>
      </c>
      <c r="H15" s="11" t="str">
        <f t="shared" si="0"/>
        <v>--</v>
      </c>
      <c r="I15" s="11">
        <v>4994776.0091000004</v>
      </c>
      <c r="J15" s="11" t="s">
        <v>411</v>
      </c>
    </row>
    <row r="16" spans="1:10" ht="12" customHeight="1" x14ac:dyDescent="0.25">
      <c r="A16" s="2" t="str">
        <f>"Jul "&amp;RIGHT(A6,4)</f>
        <v>Jul 2023</v>
      </c>
      <c r="B16" s="11">
        <v>23611265.2005</v>
      </c>
      <c r="C16" s="11">
        <v>4899842.4852</v>
      </c>
      <c r="D16" s="11">
        <v>736850.96</v>
      </c>
      <c r="E16" s="11">
        <v>0</v>
      </c>
      <c r="F16" s="11">
        <v>736850.96</v>
      </c>
      <c r="G16" s="11">
        <v>5636693.4452</v>
      </c>
      <c r="H16" s="11">
        <f t="shared" si="0"/>
        <v>0</v>
      </c>
      <c r="I16" s="11">
        <v>5636693.4452</v>
      </c>
      <c r="J16" s="11" t="s">
        <v>411</v>
      </c>
    </row>
    <row r="17" spans="1:10" ht="12" customHeight="1" x14ac:dyDescent="0.25">
      <c r="A17" s="2" t="str">
        <f>"Aug "&amp;RIGHT(A6,4)</f>
        <v>Aug 2023</v>
      </c>
      <c r="B17" s="11">
        <v>24080781.589899998</v>
      </c>
      <c r="C17" s="11">
        <v>5133113.5220999997</v>
      </c>
      <c r="D17" s="11">
        <v>506811.94</v>
      </c>
      <c r="E17" s="11">
        <v>0</v>
      </c>
      <c r="F17" s="11">
        <v>506811.94</v>
      </c>
      <c r="G17" s="11">
        <v>5639925.4621000001</v>
      </c>
      <c r="H17" s="11">
        <f t="shared" si="0"/>
        <v>0</v>
      </c>
      <c r="I17" s="11">
        <v>5639925.4621000001</v>
      </c>
      <c r="J17" s="11" t="s">
        <v>411</v>
      </c>
    </row>
    <row r="18" spans="1:10" ht="12" customHeight="1" x14ac:dyDescent="0.25">
      <c r="A18" s="2" t="str">
        <f>"Sep "&amp;RIGHT(A6,4)</f>
        <v>Sep 2023</v>
      </c>
      <c r="B18" s="11">
        <v>24804821.791299999</v>
      </c>
      <c r="C18" s="11">
        <v>6350979.4495999999</v>
      </c>
      <c r="D18" s="11">
        <v>768193.52</v>
      </c>
      <c r="E18" s="11">
        <v>0</v>
      </c>
      <c r="F18" s="11">
        <v>768193.52</v>
      </c>
      <c r="G18" s="11">
        <v>7119172.9696000004</v>
      </c>
      <c r="H18" s="11">
        <f t="shared" si="0"/>
        <v>0</v>
      </c>
      <c r="I18" s="11">
        <v>7119172.9696000004</v>
      </c>
      <c r="J18" s="11" t="s">
        <v>411</v>
      </c>
    </row>
    <row r="19" spans="1:10" ht="12" customHeight="1" x14ac:dyDescent="0.25">
      <c r="A19" s="12" t="s">
        <v>55</v>
      </c>
      <c r="B19" s="13">
        <v>292726210.45310003</v>
      </c>
      <c r="C19" s="13">
        <v>60689858.088200003</v>
      </c>
      <c r="D19" s="13">
        <v>2011856.42</v>
      </c>
      <c r="E19" s="13">
        <v>0</v>
      </c>
      <c r="F19" s="13">
        <v>2011856.42</v>
      </c>
      <c r="G19" s="13">
        <v>62701714.508199997</v>
      </c>
      <c r="H19" s="13">
        <f t="shared" si="0"/>
        <v>0</v>
      </c>
      <c r="I19" s="13">
        <v>62701714.508199997</v>
      </c>
      <c r="J19" s="13" t="s">
        <v>411</v>
      </c>
    </row>
    <row r="20" spans="1:10" ht="12" customHeight="1" x14ac:dyDescent="0.25">
      <c r="A20" s="14" t="s">
        <v>413</v>
      </c>
      <c r="B20" s="15">
        <v>243840607.07190001</v>
      </c>
      <c r="C20" s="15">
        <v>49205765.116499998</v>
      </c>
      <c r="D20" s="15">
        <v>736850.96</v>
      </c>
      <c r="E20" s="15">
        <v>0</v>
      </c>
      <c r="F20" s="15">
        <v>736850.96</v>
      </c>
      <c r="G20" s="15">
        <v>49942616.076499999</v>
      </c>
      <c r="H20" s="15">
        <f t="shared" si="0"/>
        <v>0</v>
      </c>
      <c r="I20" s="15">
        <v>49942616.076499999</v>
      </c>
      <c r="J20" s="15" t="s">
        <v>411</v>
      </c>
    </row>
    <row r="21" spans="1:10" ht="12" customHeight="1" x14ac:dyDescent="0.25">
      <c r="A21" s="3" t="str">
        <f>"FY "&amp;RIGHT(A6,4)+1</f>
        <v>FY 2024</v>
      </c>
    </row>
    <row r="22" spans="1:10" ht="12" customHeight="1" x14ac:dyDescent="0.25">
      <c r="A22" s="2" t="str">
        <f>"Oct "&amp;RIGHT(A6,4)</f>
        <v>Oct 2023</v>
      </c>
      <c r="B22" s="11">
        <v>24104629.394699998</v>
      </c>
      <c r="C22" s="11">
        <v>6898568.6783999996</v>
      </c>
      <c r="D22" s="11" t="s">
        <v>411</v>
      </c>
      <c r="E22" s="11" t="s">
        <v>411</v>
      </c>
      <c r="F22" s="11" t="s">
        <v>411</v>
      </c>
      <c r="G22" s="11">
        <v>6898568.6783999996</v>
      </c>
      <c r="H22" s="11" t="str">
        <f t="shared" ref="H22:H35" si="1">IF(ISBLANK(E22),"",E22)</f>
        <v>--</v>
      </c>
      <c r="I22" s="11">
        <v>6898568.6783999996</v>
      </c>
      <c r="J22" s="11" t="s">
        <v>411</v>
      </c>
    </row>
    <row r="23" spans="1:10" ht="12" customHeight="1" x14ac:dyDescent="0.25">
      <c r="A23" s="2" t="str">
        <f>"Nov "&amp;RIGHT(A6,4)</f>
        <v>Nov 2023</v>
      </c>
      <c r="B23" s="11">
        <v>24344422.8695</v>
      </c>
      <c r="C23" s="11">
        <v>8633860.3282999992</v>
      </c>
      <c r="D23" s="11">
        <v>39313.31</v>
      </c>
      <c r="E23" s="11">
        <v>0</v>
      </c>
      <c r="F23" s="11">
        <v>39313.31</v>
      </c>
      <c r="G23" s="11">
        <v>8673173.6382999998</v>
      </c>
      <c r="H23" s="11">
        <f t="shared" si="1"/>
        <v>0</v>
      </c>
      <c r="I23" s="11">
        <v>8673173.6382999998</v>
      </c>
      <c r="J23" s="11" t="s">
        <v>411</v>
      </c>
    </row>
    <row r="24" spans="1:10" ht="12" customHeight="1" x14ac:dyDescent="0.25">
      <c r="A24" s="2" t="str">
        <f>"Dec "&amp;RIGHT(A6,4)</f>
        <v>Dec 2023</v>
      </c>
      <c r="B24" s="11">
        <v>23774365.5121</v>
      </c>
      <c r="C24" s="11">
        <v>7338432.6486</v>
      </c>
      <c r="D24" s="11" t="s">
        <v>411</v>
      </c>
      <c r="E24" s="11" t="s">
        <v>411</v>
      </c>
      <c r="F24" s="11" t="s">
        <v>411</v>
      </c>
      <c r="G24" s="11">
        <v>7338432.6486</v>
      </c>
      <c r="H24" s="11" t="str">
        <f t="shared" si="1"/>
        <v>--</v>
      </c>
      <c r="I24" s="11">
        <v>7338432.6486</v>
      </c>
      <c r="J24" s="11" t="s">
        <v>411</v>
      </c>
    </row>
    <row r="25" spans="1:10" ht="12" customHeight="1" x14ac:dyDescent="0.25">
      <c r="A25" s="2" t="str">
        <f>"Jan "&amp;RIGHT(A6,4)+1</f>
        <v>Jan 2024</v>
      </c>
      <c r="B25" s="11">
        <v>23964722.269200001</v>
      </c>
      <c r="C25" s="11">
        <v>7097182.5772000002</v>
      </c>
      <c r="D25" s="11" t="s">
        <v>411</v>
      </c>
      <c r="E25" s="11" t="s">
        <v>411</v>
      </c>
      <c r="F25" s="11" t="s">
        <v>411</v>
      </c>
      <c r="G25" s="11">
        <v>7097182.5772000002</v>
      </c>
      <c r="H25" s="11" t="str">
        <f t="shared" si="1"/>
        <v>--</v>
      </c>
      <c r="I25" s="11">
        <v>7097182.5772000002</v>
      </c>
      <c r="J25" s="11" t="s">
        <v>411</v>
      </c>
    </row>
    <row r="26" spans="1:10" ht="12" customHeight="1" x14ac:dyDescent="0.25">
      <c r="A26" s="2" t="str">
        <f>"Feb "&amp;RIGHT(A6,4)+1</f>
        <v>Feb 2024</v>
      </c>
      <c r="B26" s="11">
        <v>23579549.5436</v>
      </c>
      <c r="C26" s="11">
        <v>6775600.3443999998</v>
      </c>
      <c r="D26" s="11" t="s">
        <v>411</v>
      </c>
      <c r="E26" s="11" t="s">
        <v>411</v>
      </c>
      <c r="F26" s="11" t="s">
        <v>411</v>
      </c>
      <c r="G26" s="11">
        <v>6775600.3443999998</v>
      </c>
      <c r="H26" s="11" t="str">
        <f t="shared" si="1"/>
        <v>--</v>
      </c>
      <c r="I26" s="11">
        <v>6775600.3443999998</v>
      </c>
      <c r="J26" s="11" t="s">
        <v>411</v>
      </c>
    </row>
    <row r="27" spans="1:10" ht="12" customHeight="1" x14ac:dyDescent="0.25">
      <c r="A27" s="2" t="str">
        <f>"Mar "&amp;RIGHT(A6,4)+1</f>
        <v>Mar 2024</v>
      </c>
      <c r="B27" s="11">
        <v>25797199.861099999</v>
      </c>
      <c r="C27" s="11">
        <v>7060679.2176999999</v>
      </c>
      <c r="D27" s="11" t="s">
        <v>411</v>
      </c>
      <c r="E27" s="11" t="s">
        <v>411</v>
      </c>
      <c r="F27" s="11" t="s">
        <v>411</v>
      </c>
      <c r="G27" s="11">
        <v>7060679.2176999999</v>
      </c>
      <c r="H27" s="11" t="str">
        <f t="shared" si="1"/>
        <v>--</v>
      </c>
      <c r="I27" s="11">
        <v>7060679.2176999999</v>
      </c>
      <c r="J27" s="11" t="s">
        <v>411</v>
      </c>
    </row>
    <row r="28" spans="1:10" ht="12" customHeight="1" x14ac:dyDescent="0.25">
      <c r="A28" s="2" t="str">
        <f>"Apr "&amp;RIGHT(A6,4)+1</f>
        <v>Apr 2024</v>
      </c>
      <c r="B28" s="11">
        <v>25242696.980700001</v>
      </c>
      <c r="C28" s="11">
        <v>7000265.5187999997</v>
      </c>
      <c r="D28" s="11" t="s">
        <v>411</v>
      </c>
      <c r="E28" s="11" t="s">
        <v>411</v>
      </c>
      <c r="F28" s="11" t="s">
        <v>411</v>
      </c>
      <c r="G28" s="11">
        <v>7000265.5187999997</v>
      </c>
      <c r="H28" s="11" t="str">
        <f t="shared" si="1"/>
        <v>--</v>
      </c>
      <c r="I28" s="11">
        <v>7000265.5187999997</v>
      </c>
      <c r="J28" s="11" t="s">
        <v>411</v>
      </c>
    </row>
    <row r="29" spans="1:10" ht="12" customHeight="1" x14ac:dyDescent="0.25">
      <c r="A29" s="2" t="str">
        <f>"May "&amp;RIGHT(A6,4)+1</f>
        <v>May 2024</v>
      </c>
      <c r="B29" s="11">
        <v>23966901.418699998</v>
      </c>
      <c r="C29" s="11">
        <v>6549870.7620999999</v>
      </c>
      <c r="D29" s="11" t="s">
        <v>411</v>
      </c>
      <c r="E29" s="11" t="s">
        <v>411</v>
      </c>
      <c r="F29" s="11" t="s">
        <v>411</v>
      </c>
      <c r="G29" s="11">
        <v>6549870.7620999999</v>
      </c>
      <c r="H29" s="11" t="str">
        <f t="shared" si="1"/>
        <v>--</v>
      </c>
      <c r="I29" s="11">
        <v>6549870.7620999999</v>
      </c>
      <c r="J29" s="11" t="s">
        <v>411</v>
      </c>
    </row>
    <row r="30" spans="1:10" ht="12" customHeight="1" x14ac:dyDescent="0.25">
      <c r="A30" s="2" t="str">
        <f>"Jun "&amp;RIGHT(A6,4)+1</f>
        <v>Jun 2024</v>
      </c>
      <c r="B30" s="11">
        <v>23726044.6204</v>
      </c>
      <c r="C30" s="11">
        <v>7303220.2341</v>
      </c>
      <c r="D30" s="11" t="s">
        <v>411</v>
      </c>
      <c r="E30" s="11" t="s">
        <v>411</v>
      </c>
      <c r="F30" s="11" t="s">
        <v>411</v>
      </c>
      <c r="G30" s="11">
        <v>7303220.2341</v>
      </c>
      <c r="H30" s="11" t="str">
        <f t="shared" si="1"/>
        <v>--</v>
      </c>
      <c r="I30" s="11">
        <v>7303220.2341</v>
      </c>
      <c r="J30" s="11" t="s">
        <v>411</v>
      </c>
    </row>
    <row r="31" spans="1:10" ht="12" customHeight="1" x14ac:dyDescent="0.25">
      <c r="A31" s="2" t="str">
        <f>"Jul "&amp;RIGHT(A6,4)+1</f>
        <v>Jul 2024</v>
      </c>
      <c r="B31" s="11">
        <v>23923325.375100002</v>
      </c>
      <c r="C31" s="11">
        <v>7748970.3486000001</v>
      </c>
      <c r="D31" s="11">
        <v>893679.77</v>
      </c>
      <c r="E31" s="11">
        <v>0</v>
      </c>
      <c r="F31" s="11">
        <v>893679.77</v>
      </c>
      <c r="G31" s="11">
        <v>8642650.1185999997</v>
      </c>
      <c r="H31" s="11">
        <f t="shared" si="1"/>
        <v>0</v>
      </c>
      <c r="I31" s="11">
        <v>8642650.1185999997</v>
      </c>
      <c r="J31" s="11" t="s">
        <v>411</v>
      </c>
    </row>
    <row r="32" spans="1:10" ht="12" customHeight="1" x14ac:dyDescent="0.25">
      <c r="A32" s="2" t="str">
        <f>"Aug "&amp;RIGHT(A6,4)+1</f>
        <v>Aug 2024</v>
      </c>
      <c r="B32" s="11" t="s">
        <v>411</v>
      </c>
      <c r="C32" s="11" t="s">
        <v>411</v>
      </c>
      <c r="D32" s="11" t="s">
        <v>411</v>
      </c>
      <c r="E32" s="11" t="s">
        <v>411</v>
      </c>
      <c r="F32" s="11" t="s">
        <v>411</v>
      </c>
      <c r="G32" s="11" t="s">
        <v>411</v>
      </c>
      <c r="H32" s="11" t="str">
        <f t="shared" si="1"/>
        <v>--</v>
      </c>
      <c r="I32" s="11" t="s">
        <v>411</v>
      </c>
      <c r="J32" s="11" t="s">
        <v>411</v>
      </c>
    </row>
    <row r="33" spans="1:10" ht="12" customHeight="1" x14ac:dyDescent="0.25">
      <c r="A33" s="2" t="str">
        <f>"Sep "&amp;RIGHT(A6,4)+1</f>
        <v>Sep 2024</v>
      </c>
      <c r="B33" s="11" t="s">
        <v>411</v>
      </c>
      <c r="C33" s="11" t="s">
        <v>411</v>
      </c>
      <c r="D33" s="11" t="s">
        <v>411</v>
      </c>
      <c r="E33" s="11" t="s">
        <v>411</v>
      </c>
      <c r="F33" s="11" t="s">
        <v>411</v>
      </c>
      <c r="G33" s="11" t="s">
        <v>411</v>
      </c>
      <c r="H33" s="11" t="str">
        <f t="shared" si="1"/>
        <v>--</v>
      </c>
      <c r="I33" s="11" t="s">
        <v>411</v>
      </c>
      <c r="J33" s="11" t="s">
        <v>411</v>
      </c>
    </row>
    <row r="34" spans="1:10" ht="12" customHeight="1" x14ac:dyDescent="0.25">
      <c r="A34" s="12" t="s">
        <v>55</v>
      </c>
      <c r="B34" s="13">
        <v>242423857.84509999</v>
      </c>
      <c r="C34" s="13">
        <v>72406650.658199996</v>
      </c>
      <c r="D34" s="13">
        <v>932993.08</v>
      </c>
      <c r="E34" s="13">
        <v>0</v>
      </c>
      <c r="F34" s="13">
        <v>932993.08</v>
      </c>
      <c r="G34" s="13">
        <v>73339643.738199994</v>
      </c>
      <c r="H34" s="13">
        <f t="shared" si="1"/>
        <v>0</v>
      </c>
      <c r="I34" s="13">
        <v>73339643.738199994</v>
      </c>
      <c r="J34" s="13" t="s">
        <v>411</v>
      </c>
    </row>
    <row r="35" spans="1:10" ht="12" customHeight="1" x14ac:dyDescent="0.25">
      <c r="A35" s="14" t="str">
        <f>"Total "&amp;MID(A20,7,LEN(A20)-13)&amp;" Months"</f>
        <v>Total 10 Months</v>
      </c>
      <c r="B35" s="15">
        <v>242423857.84509999</v>
      </c>
      <c r="C35" s="15">
        <v>72406650.658199996</v>
      </c>
      <c r="D35" s="15">
        <v>932993.08</v>
      </c>
      <c r="E35" s="15">
        <v>0</v>
      </c>
      <c r="F35" s="15">
        <v>932993.08</v>
      </c>
      <c r="G35" s="15">
        <v>73339643.738199994</v>
      </c>
      <c r="H35" s="15">
        <f t="shared" si="1"/>
        <v>0</v>
      </c>
      <c r="I35" s="15">
        <v>73339643.738199994</v>
      </c>
      <c r="J35" s="15" t="s">
        <v>411</v>
      </c>
    </row>
    <row r="36" spans="1:10" ht="12" customHeight="1" x14ac:dyDescent="0.25">
      <c r="A36" s="84"/>
      <c r="B36" s="84"/>
      <c r="C36" s="84"/>
      <c r="D36" s="84"/>
      <c r="E36" s="84"/>
      <c r="F36" s="84"/>
      <c r="G36" s="84"/>
      <c r="H36" s="84"/>
      <c r="I36" s="84"/>
      <c r="J36" s="84"/>
    </row>
    <row r="37" spans="1:10" ht="70" customHeight="1" x14ac:dyDescent="0.25">
      <c r="A37" s="95" t="s">
        <v>415</v>
      </c>
      <c r="B37" s="95"/>
      <c r="C37" s="95"/>
      <c r="D37" s="95"/>
      <c r="E37" s="95"/>
      <c r="F37" s="95"/>
      <c r="G37" s="95"/>
      <c r="H37" s="95"/>
      <c r="I37" s="95"/>
      <c r="J37" s="95"/>
    </row>
  </sheetData>
  <mergeCells count="11">
    <mergeCell ref="J3:J4"/>
    <mergeCell ref="B5:J5"/>
    <mergeCell ref="A36:J36"/>
    <mergeCell ref="A37:J37"/>
    <mergeCell ref="A1:I1"/>
    <mergeCell ref="A2:I2"/>
    <mergeCell ref="A3:A4"/>
    <mergeCell ref="B3:B4"/>
    <mergeCell ref="C3:C4"/>
    <mergeCell ref="D3:F3"/>
    <mergeCell ref="G3:I3"/>
  </mergeCells>
  <phoneticPr fontId="0" type="noConversion"/>
  <pageMargins left="0.75" right="0.5" top="0.75" bottom="0.5" header="0.5" footer="0.25"/>
  <pageSetup orientation="landscape"/>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8">
    <pageSetUpPr fitToPage="1"/>
  </sheetPr>
  <dimension ref="A1:I37"/>
  <sheetViews>
    <sheetView showGridLines="0" workbookViewId="0">
      <selection sqref="A1:H1"/>
    </sheetView>
  </sheetViews>
  <sheetFormatPr defaultRowHeight="12.5" x14ac:dyDescent="0.25"/>
  <cols>
    <col min="1" max="1" width="12.1796875" customWidth="1"/>
    <col min="2" max="9" width="11.453125" customWidth="1"/>
  </cols>
  <sheetData>
    <row r="1" spans="1:9" ht="12" customHeight="1" x14ac:dyDescent="0.25">
      <c r="A1" s="85" t="s">
        <v>420</v>
      </c>
      <c r="B1" s="85"/>
      <c r="C1" s="85"/>
      <c r="D1" s="85"/>
      <c r="E1" s="85"/>
      <c r="F1" s="85"/>
      <c r="G1" s="85"/>
      <c r="H1" s="85"/>
      <c r="I1" s="81">
        <v>45576</v>
      </c>
    </row>
    <row r="2" spans="1:9" ht="12" customHeight="1" x14ac:dyDescent="0.25">
      <c r="A2" s="87" t="s">
        <v>166</v>
      </c>
      <c r="B2" s="87"/>
      <c r="C2" s="87"/>
      <c r="D2" s="87"/>
      <c r="E2" s="87"/>
      <c r="F2" s="87"/>
      <c r="G2" s="87"/>
      <c r="H2" s="87"/>
      <c r="I2" s="1"/>
    </row>
    <row r="3" spans="1:9" ht="24" customHeight="1" x14ac:dyDescent="0.25">
      <c r="A3" s="89" t="s">
        <v>50</v>
      </c>
      <c r="B3" s="91" t="s">
        <v>249</v>
      </c>
      <c r="C3" s="93" t="s">
        <v>167</v>
      </c>
      <c r="D3" s="93"/>
      <c r="E3" s="92"/>
      <c r="F3" s="93" t="s">
        <v>248</v>
      </c>
      <c r="G3" s="93"/>
      <c r="H3" s="92"/>
      <c r="I3" s="96" t="s">
        <v>250</v>
      </c>
    </row>
    <row r="4" spans="1:9" ht="24" customHeight="1" x14ac:dyDescent="0.25">
      <c r="A4" s="90"/>
      <c r="B4" s="92"/>
      <c r="C4" s="10" t="s">
        <v>154</v>
      </c>
      <c r="D4" s="10" t="s">
        <v>162</v>
      </c>
      <c r="E4" s="10" t="s">
        <v>55</v>
      </c>
      <c r="F4" s="10" t="s">
        <v>141</v>
      </c>
      <c r="G4" s="10" t="s">
        <v>168</v>
      </c>
      <c r="H4" s="10" t="s">
        <v>55</v>
      </c>
      <c r="I4" s="93"/>
    </row>
    <row r="5" spans="1:9" ht="12" customHeight="1" x14ac:dyDescent="0.25">
      <c r="A5" s="1"/>
      <c r="B5" s="84" t="str">
        <f>REPT("-",88)&amp;" Dollars "&amp;REPT("-",148)</f>
        <v>---------------------------------------------------------------------------------------- Dollars ----------------------------------------------------------------------------------------------------------------------------------------------------</v>
      </c>
      <c r="C5" s="84"/>
      <c r="D5" s="84"/>
      <c r="E5" s="84"/>
      <c r="F5" s="84"/>
      <c r="G5" s="84"/>
      <c r="H5" s="84"/>
      <c r="I5" s="84"/>
    </row>
    <row r="6" spans="1:9" ht="12" customHeight="1" x14ac:dyDescent="0.25">
      <c r="A6" s="3" t="s">
        <v>412</v>
      </c>
    </row>
    <row r="7" spans="1:9" ht="12" customHeight="1" x14ac:dyDescent="0.25">
      <c r="A7" s="2" t="str">
        <f>"Oct "&amp;RIGHT(A6,4)-1</f>
        <v>Oct 2022</v>
      </c>
      <c r="B7" s="11" t="s">
        <v>411</v>
      </c>
      <c r="C7" s="11">
        <v>241560482.00850001</v>
      </c>
      <c r="D7" s="11">
        <v>1648914</v>
      </c>
      <c r="E7" s="11">
        <v>243209396.00850001</v>
      </c>
      <c r="F7" s="11" t="s">
        <v>411</v>
      </c>
      <c r="G7" s="11" t="s">
        <v>411</v>
      </c>
      <c r="H7" s="11" t="s">
        <v>411</v>
      </c>
      <c r="I7" s="11">
        <v>243209396.00850001</v>
      </c>
    </row>
    <row r="8" spans="1:9" ht="12" customHeight="1" x14ac:dyDescent="0.25">
      <c r="A8" s="2" t="str">
        <f>"Nov "&amp;RIGHT(A6,4)-1</f>
        <v>Nov 2022</v>
      </c>
      <c r="B8" s="11" t="s">
        <v>411</v>
      </c>
      <c r="C8" s="11">
        <v>194137997.6566</v>
      </c>
      <c r="D8" s="11">
        <v>1550143.8</v>
      </c>
      <c r="E8" s="11">
        <v>195688141.45660001</v>
      </c>
      <c r="F8" s="11" t="s">
        <v>411</v>
      </c>
      <c r="G8" s="11" t="s">
        <v>411</v>
      </c>
      <c r="H8" s="11" t="s">
        <v>411</v>
      </c>
      <c r="I8" s="11">
        <v>195688141.45660001</v>
      </c>
    </row>
    <row r="9" spans="1:9" ht="12" customHeight="1" x14ac:dyDescent="0.25">
      <c r="A9" s="2" t="str">
        <f>"Dec "&amp;RIGHT(A6,4)-1</f>
        <v>Dec 2022</v>
      </c>
      <c r="B9" s="11" t="s">
        <v>411</v>
      </c>
      <c r="C9" s="11">
        <v>146561654.98390001</v>
      </c>
      <c r="D9" s="11">
        <v>30128704.100000001</v>
      </c>
      <c r="E9" s="11">
        <v>176690359.0839</v>
      </c>
      <c r="F9" s="11" t="s">
        <v>411</v>
      </c>
      <c r="G9" s="11" t="s">
        <v>411</v>
      </c>
      <c r="H9" s="11" t="s">
        <v>411</v>
      </c>
      <c r="I9" s="11">
        <v>176690359.0839</v>
      </c>
    </row>
    <row r="10" spans="1:9" ht="12" customHeight="1" x14ac:dyDescent="0.25">
      <c r="A10" s="2" t="str">
        <f>"Jan "&amp;RIGHT(A6,4)</f>
        <v>Jan 2023</v>
      </c>
      <c r="B10" s="11" t="s">
        <v>411</v>
      </c>
      <c r="C10" s="11">
        <v>214610072.315</v>
      </c>
      <c r="D10" s="11">
        <v>1590962.4</v>
      </c>
      <c r="E10" s="11">
        <v>216201034.715</v>
      </c>
      <c r="F10" s="11" t="s">
        <v>411</v>
      </c>
      <c r="G10" s="11" t="s">
        <v>411</v>
      </c>
      <c r="H10" s="11" t="s">
        <v>411</v>
      </c>
      <c r="I10" s="11">
        <v>216201034.715</v>
      </c>
    </row>
    <row r="11" spans="1:9" ht="12" customHeight="1" x14ac:dyDescent="0.25">
      <c r="A11" s="2" t="str">
        <f>"Feb "&amp;RIGHT(A6,4)</f>
        <v>Feb 2023</v>
      </c>
      <c r="B11" s="11" t="s">
        <v>411</v>
      </c>
      <c r="C11" s="11">
        <v>143751958.56999999</v>
      </c>
      <c r="D11" s="11">
        <v>1484190.6</v>
      </c>
      <c r="E11" s="11">
        <v>145236149.16999999</v>
      </c>
      <c r="F11" s="11" t="s">
        <v>411</v>
      </c>
      <c r="G11" s="11" t="s">
        <v>411</v>
      </c>
      <c r="H11" s="11" t="s">
        <v>411</v>
      </c>
      <c r="I11" s="11">
        <v>145236149.16999999</v>
      </c>
    </row>
    <row r="12" spans="1:9" ht="12" customHeight="1" x14ac:dyDescent="0.25">
      <c r="A12" s="2" t="str">
        <f>"Mar "&amp;RIGHT(A6,4)</f>
        <v>Mar 2023</v>
      </c>
      <c r="B12" s="11" t="s">
        <v>411</v>
      </c>
      <c r="C12" s="11">
        <v>152224027.05599999</v>
      </c>
      <c r="D12" s="11">
        <v>49031804</v>
      </c>
      <c r="E12" s="11">
        <v>201255831.05599999</v>
      </c>
      <c r="F12" s="11" t="s">
        <v>411</v>
      </c>
      <c r="G12" s="11" t="s">
        <v>411</v>
      </c>
      <c r="H12" s="11" t="s">
        <v>411</v>
      </c>
      <c r="I12" s="11">
        <v>201255831.05599999</v>
      </c>
    </row>
    <row r="13" spans="1:9" ht="12" customHeight="1" x14ac:dyDescent="0.25">
      <c r="A13" s="2" t="str">
        <f>"Apr "&amp;RIGHT(A6,4)</f>
        <v>Apr 2023</v>
      </c>
      <c r="B13" s="11" t="s">
        <v>411</v>
      </c>
      <c r="C13" s="11">
        <v>107615275.6978</v>
      </c>
      <c r="D13" s="11">
        <v>1577762.7</v>
      </c>
      <c r="E13" s="11">
        <v>109193038.3978</v>
      </c>
      <c r="F13" s="11" t="s">
        <v>411</v>
      </c>
      <c r="G13" s="11" t="s">
        <v>411</v>
      </c>
      <c r="H13" s="11" t="s">
        <v>411</v>
      </c>
      <c r="I13" s="11">
        <v>109193038.3978</v>
      </c>
    </row>
    <row r="14" spans="1:9" ht="12" customHeight="1" x14ac:dyDescent="0.25">
      <c r="A14" s="2" t="str">
        <f>"May "&amp;RIGHT(A6,4)</f>
        <v>May 2023</v>
      </c>
      <c r="B14" s="11" t="s">
        <v>411</v>
      </c>
      <c r="C14" s="11">
        <v>75347449.584700003</v>
      </c>
      <c r="D14" s="11">
        <v>1328439.6000000001</v>
      </c>
      <c r="E14" s="11">
        <v>76675889.184699997</v>
      </c>
      <c r="F14" s="11" t="s">
        <v>411</v>
      </c>
      <c r="G14" s="11" t="s">
        <v>411</v>
      </c>
      <c r="H14" s="11" t="s">
        <v>411</v>
      </c>
      <c r="I14" s="11">
        <v>76675889.184699997</v>
      </c>
    </row>
    <row r="15" spans="1:9" ht="12" customHeight="1" x14ac:dyDescent="0.25">
      <c r="A15" s="2" t="str">
        <f>"Jun "&amp;RIGHT(A6,4)</f>
        <v>Jun 2023</v>
      </c>
      <c r="B15" s="11" t="s">
        <v>411</v>
      </c>
      <c r="C15" s="11">
        <v>55480515.290200002</v>
      </c>
      <c r="D15" s="11">
        <v>52631854.899999999</v>
      </c>
      <c r="E15" s="11">
        <v>108112370.1902</v>
      </c>
      <c r="F15" s="11" t="s">
        <v>411</v>
      </c>
      <c r="G15" s="11" t="s">
        <v>411</v>
      </c>
      <c r="H15" s="11" t="s">
        <v>411</v>
      </c>
      <c r="I15" s="11">
        <v>108112370.1902</v>
      </c>
    </row>
    <row r="16" spans="1:9" ht="12" customHeight="1" x14ac:dyDescent="0.25">
      <c r="A16" s="2" t="str">
        <f>"Jul "&amp;RIGHT(A6,4)</f>
        <v>Jul 2023</v>
      </c>
      <c r="B16" s="11" t="s">
        <v>411</v>
      </c>
      <c r="C16" s="11">
        <v>150390573.28569999</v>
      </c>
      <c r="D16" s="11">
        <v>8881.27</v>
      </c>
      <c r="E16" s="11">
        <v>150399454.5557</v>
      </c>
      <c r="F16" s="11" t="s">
        <v>411</v>
      </c>
      <c r="G16" s="11" t="s">
        <v>411</v>
      </c>
      <c r="H16" s="11" t="s">
        <v>411</v>
      </c>
      <c r="I16" s="11">
        <v>150399454.5557</v>
      </c>
    </row>
    <row r="17" spans="1:9" ht="12" customHeight="1" x14ac:dyDescent="0.25">
      <c r="A17" s="2" t="str">
        <f>"Aug "&amp;RIGHT(A6,4)</f>
        <v>Aug 2023</v>
      </c>
      <c r="B17" s="11" t="s">
        <v>411</v>
      </c>
      <c r="C17" s="11">
        <v>185801431.882</v>
      </c>
      <c r="D17" s="11">
        <v>1031720.905</v>
      </c>
      <c r="E17" s="11">
        <v>186833152.787</v>
      </c>
      <c r="F17" s="11" t="s">
        <v>411</v>
      </c>
      <c r="G17" s="11" t="s">
        <v>411</v>
      </c>
      <c r="H17" s="11" t="s">
        <v>411</v>
      </c>
      <c r="I17" s="11">
        <v>186833152.787</v>
      </c>
    </row>
    <row r="18" spans="1:9" ht="12" customHeight="1" x14ac:dyDescent="0.25">
      <c r="A18" s="2" t="str">
        <f>"Sep "&amp;RIGHT(A6,4)</f>
        <v>Sep 2023</v>
      </c>
      <c r="B18" s="11" t="s">
        <v>411</v>
      </c>
      <c r="C18" s="11">
        <v>185482266.62090001</v>
      </c>
      <c r="D18" s="11">
        <v>48865598.859999999</v>
      </c>
      <c r="E18" s="11">
        <v>234347865.48089999</v>
      </c>
      <c r="F18" s="11" t="s">
        <v>411</v>
      </c>
      <c r="G18" s="11" t="s">
        <v>411</v>
      </c>
      <c r="H18" s="11" t="s">
        <v>411</v>
      </c>
      <c r="I18" s="11">
        <v>234347865.48089999</v>
      </c>
    </row>
    <row r="19" spans="1:9" ht="12" customHeight="1" x14ac:dyDescent="0.25">
      <c r="A19" s="12" t="s">
        <v>55</v>
      </c>
      <c r="B19" s="13" t="s">
        <v>411</v>
      </c>
      <c r="C19" s="13">
        <v>1852963704.9512999</v>
      </c>
      <c r="D19" s="13">
        <v>190878977.13499999</v>
      </c>
      <c r="E19" s="13">
        <v>2043842682.0862999</v>
      </c>
      <c r="F19" s="13" t="s">
        <v>411</v>
      </c>
      <c r="G19" s="13" t="s">
        <v>411</v>
      </c>
      <c r="H19" s="13" t="s">
        <v>411</v>
      </c>
      <c r="I19" s="13">
        <v>2043842682.0862999</v>
      </c>
    </row>
    <row r="20" spans="1:9" ht="12" customHeight="1" x14ac:dyDescent="0.25">
      <c r="A20" s="14" t="s">
        <v>413</v>
      </c>
      <c r="B20" s="15" t="s">
        <v>411</v>
      </c>
      <c r="C20" s="15">
        <v>1481680006.4484</v>
      </c>
      <c r="D20" s="15">
        <v>140981657.37</v>
      </c>
      <c r="E20" s="15">
        <v>1622661663.8183999</v>
      </c>
      <c r="F20" s="15" t="s">
        <v>411</v>
      </c>
      <c r="G20" s="15" t="s">
        <v>411</v>
      </c>
      <c r="H20" s="15" t="s">
        <v>411</v>
      </c>
      <c r="I20" s="15">
        <v>1622661663.8183999</v>
      </c>
    </row>
    <row r="21" spans="1:9" ht="12" customHeight="1" x14ac:dyDescent="0.25">
      <c r="A21" s="3" t="str">
        <f>"FY "&amp;RIGHT(A6,4)+1</f>
        <v>FY 2024</v>
      </c>
    </row>
    <row r="22" spans="1:9" ht="12" customHeight="1" x14ac:dyDescent="0.25">
      <c r="A22" s="2" t="str">
        <f>"Oct "&amp;RIGHT(A6,4)</f>
        <v>Oct 2023</v>
      </c>
      <c r="B22" s="11" t="s">
        <v>411</v>
      </c>
      <c r="C22" s="11">
        <v>228527614.02309999</v>
      </c>
      <c r="D22" s="11">
        <v>1704781.6950000001</v>
      </c>
      <c r="E22" s="11">
        <v>230232395.71810001</v>
      </c>
      <c r="F22" s="11" t="s">
        <v>411</v>
      </c>
      <c r="G22" s="11" t="s">
        <v>411</v>
      </c>
      <c r="H22" s="11" t="s">
        <v>411</v>
      </c>
      <c r="I22" s="11">
        <v>230232395.71810001</v>
      </c>
    </row>
    <row r="23" spans="1:9" ht="12" customHeight="1" x14ac:dyDescent="0.25">
      <c r="A23" s="2" t="str">
        <f>"Nov "&amp;RIGHT(A6,4)</f>
        <v>Nov 2023</v>
      </c>
      <c r="B23" s="11" t="s">
        <v>411</v>
      </c>
      <c r="C23" s="11">
        <v>187191153.27779999</v>
      </c>
      <c r="D23" s="11">
        <v>1533671.075</v>
      </c>
      <c r="E23" s="11">
        <v>188724824.35280001</v>
      </c>
      <c r="F23" s="11" t="s">
        <v>411</v>
      </c>
      <c r="G23" s="11" t="s">
        <v>411</v>
      </c>
      <c r="H23" s="11" t="s">
        <v>411</v>
      </c>
      <c r="I23" s="11">
        <v>188724824.35280001</v>
      </c>
    </row>
    <row r="24" spans="1:9" ht="12" customHeight="1" x14ac:dyDescent="0.25">
      <c r="A24" s="2" t="str">
        <f>"Dec "&amp;RIGHT(A6,4)</f>
        <v>Dec 2023</v>
      </c>
      <c r="B24" s="11" t="s">
        <v>411</v>
      </c>
      <c r="C24" s="11">
        <v>153722607.13069999</v>
      </c>
      <c r="D24" s="11">
        <v>43555267.555</v>
      </c>
      <c r="E24" s="11">
        <v>197277874.6857</v>
      </c>
      <c r="F24" s="11" t="s">
        <v>411</v>
      </c>
      <c r="G24" s="11" t="s">
        <v>411</v>
      </c>
      <c r="H24" s="11" t="s">
        <v>411</v>
      </c>
      <c r="I24" s="11">
        <v>197277874.6857</v>
      </c>
    </row>
    <row r="25" spans="1:9" ht="12" customHeight="1" x14ac:dyDescent="0.25">
      <c r="A25" s="2" t="str">
        <f>"Jan "&amp;RIGHT(A6,4)+1</f>
        <v>Jan 2024</v>
      </c>
      <c r="B25" s="11" t="s">
        <v>411</v>
      </c>
      <c r="C25" s="11">
        <v>198652091.59639999</v>
      </c>
      <c r="D25" s="11">
        <v>1310638.095</v>
      </c>
      <c r="E25" s="11">
        <v>199962729.69139999</v>
      </c>
      <c r="F25" s="11" t="s">
        <v>411</v>
      </c>
      <c r="G25" s="11" t="s">
        <v>411</v>
      </c>
      <c r="H25" s="11" t="s">
        <v>411</v>
      </c>
      <c r="I25" s="11">
        <v>199962729.69139999</v>
      </c>
    </row>
    <row r="26" spans="1:9" ht="12" customHeight="1" x14ac:dyDescent="0.25">
      <c r="A26" s="2" t="str">
        <f>"Feb "&amp;RIGHT(A6,4)+1</f>
        <v>Feb 2024</v>
      </c>
      <c r="B26" s="11" t="s">
        <v>411</v>
      </c>
      <c r="C26" s="11">
        <v>152119455.82800001</v>
      </c>
      <c r="D26" s="11">
        <v>1584988.6850000001</v>
      </c>
      <c r="E26" s="11">
        <v>153704444.51300001</v>
      </c>
      <c r="F26" s="11" t="s">
        <v>411</v>
      </c>
      <c r="G26" s="11" t="s">
        <v>411</v>
      </c>
      <c r="H26" s="11" t="s">
        <v>411</v>
      </c>
      <c r="I26" s="11">
        <v>153704444.51300001</v>
      </c>
    </row>
    <row r="27" spans="1:9" ht="12" customHeight="1" x14ac:dyDescent="0.25">
      <c r="A27" s="2" t="str">
        <f>"Mar "&amp;RIGHT(A6,4)+1</f>
        <v>Mar 2024</v>
      </c>
      <c r="B27" s="11" t="s">
        <v>411</v>
      </c>
      <c r="C27" s="11">
        <v>142163953.04879999</v>
      </c>
      <c r="D27" s="11">
        <v>39031435.835000001</v>
      </c>
      <c r="E27" s="11">
        <v>181195388.8838</v>
      </c>
      <c r="F27" s="11" t="s">
        <v>411</v>
      </c>
      <c r="G27" s="11" t="s">
        <v>411</v>
      </c>
      <c r="H27" s="11" t="s">
        <v>411</v>
      </c>
      <c r="I27" s="11">
        <v>181195388.8838</v>
      </c>
    </row>
    <row r="28" spans="1:9" ht="12" customHeight="1" x14ac:dyDescent="0.25">
      <c r="A28" s="2" t="str">
        <f>"Apr "&amp;RIGHT(A6,4)+1</f>
        <v>Apr 2024</v>
      </c>
      <c r="B28" s="11" t="s">
        <v>411</v>
      </c>
      <c r="C28" s="11">
        <v>105367839.7295</v>
      </c>
      <c r="D28" s="11">
        <v>1763056.585</v>
      </c>
      <c r="E28" s="11">
        <v>107130896.3145</v>
      </c>
      <c r="F28" s="11" t="s">
        <v>411</v>
      </c>
      <c r="G28" s="11" t="s">
        <v>411</v>
      </c>
      <c r="H28" s="11" t="s">
        <v>411</v>
      </c>
      <c r="I28" s="11">
        <v>107130896.3145</v>
      </c>
    </row>
    <row r="29" spans="1:9" ht="12" customHeight="1" x14ac:dyDescent="0.25">
      <c r="A29" s="2" t="str">
        <f>"May "&amp;RIGHT(A6,4)+1</f>
        <v>May 2024</v>
      </c>
      <c r="B29" s="11" t="s">
        <v>411</v>
      </c>
      <c r="C29" s="11">
        <v>64827525.440800004</v>
      </c>
      <c r="D29" s="11">
        <v>1231547.71</v>
      </c>
      <c r="E29" s="11">
        <v>66059073.150799997</v>
      </c>
      <c r="F29" s="11" t="s">
        <v>411</v>
      </c>
      <c r="G29" s="11" t="s">
        <v>411</v>
      </c>
      <c r="H29" s="11" t="s">
        <v>411</v>
      </c>
      <c r="I29" s="11">
        <v>66059073.150799997</v>
      </c>
    </row>
    <row r="30" spans="1:9" ht="12" customHeight="1" x14ac:dyDescent="0.25">
      <c r="A30" s="2" t="str">
        <f>"Jun "&amp;RIGHT(A6,4)+1</f>
        <v>Jun 2024</v>
      </c>
      <c r="B30" s="11" t="s">
        <v>411</v>
      </c>
      <c r="C30" s="11">
        <v>69128986.244499996</v>
      </c>
      <c r="D30" s="11">
        <v>52162789.219999999</v>
      </c>
      <c r="E30" s="11">
        <v>121291775.4645</v>
      </c>
      <c r="F30" s="11" t="s">
        <v>411</v>
      </c>
      <c r="G30" s="11" t="s">
        <v>411</v>
      </c>
      <c r="H30" s="11" t="s">
        <v>411</v>
      </c>
      <c r="I30" s="11">
        <v>121291775.4645</v>
      </c>
    </row>
    <row r="31" spans="1:9" ht="12" customHeight="1" x14ac:dyDescent="0.25">
      <c r="A31" s="2" t="str">
        <f>"Jul "&amp;RIGHT(A6,4)+1</f>
        <v>Jul 2024</v>
      </c>
      <c r="B31" s="11" t="s">
        <v>411</v>
      </c>
      <c r="C31" s="11">
        <v>186652864.9637</v>
      </c>
      <c r="D31" s="11">
        <v>5651.1</v>
      </c>
      <c r="E31" s="11">
        <v>186658516.06369999</v>
      </c>
      <c r="F31" s="11" t="s">
        <v>411</v>
      </c>
      <c r="G31" s="11" t="s">
        <v>411</v>
      </c>
      <c r="H31" s="11" t="s">
        <v>411</v>
      </c>
      <c r="I31" s="11">
        <v>186658516.06369999</v>
      </c>
    </row>
    <row r="32" spans="1:9" ht="12" customHeight="1" x14ac:dyDescent="0.25">
      <c r="A32" s="2" t="str">
        <f>"Aug "&amp;RIGHT(A6,4)+1</f>
        <v>Aug 2024</v>
      </c>
      <c r="B32" s="11" t="s">
        <v>411</v>
      </c>
      <c r="C32" s="11" t="s">
        <v>411</v>
      </c>
      <c r="D32" s="11" t="s">
        <v>411</v>
      </c>
      <c r="E32" s="11" t="s">
        <v>411</v>
      </c>
      <c r="F32" s="11" t="s">
        <v>411</v>
      </c>
      <c r="G32" s="11" t="s">
        <v>411</v>
      </c>
      <c r="H32" s="11" t="s">
        <v>411</v>
      </c>
      <c r="I32" s="11" t="s">
        <v>411</v>
      </c>
    </row>
    <row r="33" spans="1:9" ht="12" customHeight="1" x14ac:dyDescent="0.25">
      <c r="A33" s="2" t="str">
        <f>"Sep "&amp;RIGHT(A6,4)+1</f>
        <v>Sep 2024</v>
      </c>
      <c r="B33" s="11" t="s">
        <v>411</v>
      </c>
      <c r="C33" s="11" t="s">
        <v>411</v>
      </c>
      <c r="D33" s="11" t="s">
        <v>411</v>
      </c>
      <c r="E33" s="11" t="s">
        <v>411</v>
      </c>
      <c r="F33" s="11" t="s">
        <v>411</v>
      </c>
      <c r="G33" s="11" t="s">
        <v>411</v>
      </c>
      <c r="H33" s="11" t="s">
        <v>411</v>
      </c>
      <c r="I33" s="11" t="s">
        <v>411</v>
      </c>
    </row>
    <row r="34" spans="1:9" ht="12" customHeight="1" x14ac:dyDescent="0.25">
      <c r="A34" s="12" t="s">
        <v>55</v>
      </c>
      <c r="B34" s="13" t="s">
        <v>411</v>
      </c>
      <c r="C34" s="13">
        <v>1488354091.2832999</v>
      </c>
      <c r="D34" s="13">
        <v>143883827.55500001</v>
      </c>
      <c r="E34" s="13">
        <v>1632237918.8383</v>
      </c>
      <c r="F34" s="13" t="s">
        <v>411</v>
      </c>
      <c r="G34" s="13" t="s">
        <v>411</v>
      </c>
      <c r="H34" s="13" t="s">
        <v>411</v>
      </c>
      <c r="I34" s="13">
        <v>1632237918.8383</v>
      </c>
    </row>
    <row r="35" spans="1:9" ht="12" customHeight="1" x14ac:dyDescent="0.25">
      <c r="A35" s="14" t="str">
        <f>"Total "&amp;MID(A20,7,LEN(A20)-13)&amp;" Months"</f>
        <v>Total 10 Months</v>
      </c>
      <c r="B35" s="15" t="s">
        <v>411</v>
      </c>
      <c r="C35" s="15">
        <v>1488354091.2832999</v>
      </c>
      <c r="D35" s="15">
        <v>143883827.55500001</v>
      </c>
      <c r="E35" s="15">
        <v>1632237918.8383</v>
      </c>
      <c r="F35" s="15" t="s">
        <v>411</v>
      </c>
      <c r="G35" s="15" t="s">
        <v>411</v>
      </c>
      <c r="H35" s="15" t="s">
        <v>411</v>
      </c>
      <c r="I35" s="15">
        <v>1632237918.8383</v>
      </c>
    </row>
    <row r="36" spans="1:9" ht="12" customHeight="1" x14ac:dyDescent="0.25">
      <c r="A36" s="84"/>
      <c r="B36" s="84"/>
      <c r="C36" s="84"/>
      <c r="D36" s="84"/>
      <c r="E36" s="84"/>
      <c r="F36" s="84"/>
      <c r="G36" s="84"/>
      <c r="H36" s="84"/>
      <c r="I36" s="84"/>
    </row>
    <row r="37" spans="1:9" ht="70" customHeight="1" x14ac:dyDescent="0.25">
      <c r="A37" s="95" t="s">
        <v>335</v>
      </c>
      <c r="B37" s="95"/>
      <c r="C37" s="95"/>
      <c r="D37" s="95"/>
      <c r="E37" s="95"/>
      <c r="F37" s="95"/>
      <c r="G37" s="95"/>
      <c r="H37" s="95"/>
      <c r="I37" s="95"/>
    </row>
  </sheetData>
  <mergeCells count="10">
    <mergeCell ref="I3:I4"/>
    <mergeCell ref="B5:I5"/>
    <mergeCell ref="A36:I36"/>
    <mergeCell ref="A37:I37"/>
    <mergeCell ref="A1:H1"/>
    <mergeCell ref="A2:H2"/>
    <mergeCell ref="A3:A4"/>
    <mergeCell ref="B3:B4"/>
    <mergeCell ref="C3:E3"/>
    <mergeCell ref="F3:H3"/>
  </mergeCells>
  <phoneticPr fontId="0" type="noConversion"/>
  <pageMargins left="0.75" right="0.5" top="0.75" bottom="0.5" header="0.5" footer="0.25"/>
  <pageSetup orientation="landscape"/>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9">
    <pageSetUpPr fitToPage="1"/>
  </sheetPr>
  <dimension ref="A1:H37"/>
  <sheetViews>
    <sheetView showGridLines="0" workbookViewId="0">
      <selection sqref="A1:G1"/>
    </sheetView>
  </sheetViews>
  <sheetFormatPr defaultRowHeight="12.5" x14ac:dyDescent="0.25"/>
  <cols>
    <col min="1" max="1" width="12.1796875" customWidth="1"/>
    <col min="2" max="6" width="11.453125" customWidth="1"/>
    <col min="7" max="7" width="12.26953125" customWidth="1"/>
    <col min="8" max="8" width="12.1796875" customWidth="1"/>
  </cols>
  <sheetData>
    <row r="1" spans="1:8" ht="12" customHeight="1" x14ac:dyDescent="0.25">
      <c r="A1" s="85" t="s">
        <v>420</v>
      </c>
      <c r="B1" s="85"/>
      <c r="C1" s="85"/>
      <c r="D1" s="85"/>
      <c r="E1" s="85"/>
      <c r="F1" s="85"/>
      <c r="G1" s="85"/>
      <c r="H1" s="81">
        <v>45576</v>
      </c>
    </row>
    <row r="2" spans="1:8" ht="12" customHeight="1" x14ac:dyDescent="0.25">
      <c r="A2" s="87" t="s">
        <v>169</v>
      </c>
      <c r="B2" s="87"/>
      <c r="C2" s="87"/>
      <c r="D2" s="87"/>
      <c r="E2" s="87"/>
      <c r="F2" s="87"/>
      <c r="G2" s="87"/>
      <c r="H2" s="1"/>
    </row>
    <row r="3" spans="1:8" ht="24" customHeight="1" x14ac:dyDescent="0.25">
      <c r="A3" s="89" t="s">
        <v>50</v>
      </c>
      <c r="B3" s="93" t="s">
        <v>251</v>
      </c>
      <c r="C3" s="93"/>
      <c r="D3" s="93"/>
      <c r="E3" s="92"/>
      <c r="F3" s="91" t="s">
        <v>252</v>
      </c>
      <c r="G3" s="91" t="s">
        <v>253</v>
      </c>
      <c r="H3" s="96" t="s">
        <v>254</v>
      </c>
    </row>
    <row r="4" spans="1:8" ht="24" customHeight="1" x14ac:dyDescent="0.25">
      <c r="A4" s="90"/>
      <c r="B4" s="10" t="s">
        <v>170</v>
      </c>
      <c r="C4" s="10" t="s">
        <v>171</v>
      </c>
      <c r="D4" s="10" t="s">
        <v>135</v>
      </c>
      <c r="E4" s="10" t="s">
        <v>55</v>
      </c>
      <c r="F4" s="92"/>
      <c r="G4" s="92"/>
      <c r="H4" s="93"/>
    </row>
    <row r="5" spans="1:8" ht="12" customHeight="1" x14ac:dyDescent="0.25">
      <c r="A5" s="1"/>
      <c r="B5" s="84" t="str">
        <f>REPT("-",80)&amp;" Dollars "&amp;REPT("-",80)</f>
        <v>-------------------------------------------------------------------------------- Dollars --------------------------------------------------------------------------------</v>
      </c>
      <c r="C5" s="84"/>
      <c r="D5" s="84"/>
      <c r="E5" s="84"/>
      <c r="F5" s="84"/>
      <c r="G5" s="84"/>
      <c r="H5" s="84"/>
    </row>
    <row r="6" spans="1:8" ht="12" customHeight="1" x14ac:dyDescent="0.25">
      <c r="A6" s="3" t="s">
        <v>412</v>
      </c>
    </row>
    <row r="7" spans="1:8" ht="12" customHeight="1" x14ac:dyDescent="0.25">
      <c r="A7" s="2" t="str">
        <f>"Oct "&amp;RIGHT(A6,4)-1</f>
        <v>Oct 2022</v>
      </c>
      <c r="B7" s="11">
        <v>785722.63</v>
      </c>
      <c r="C7" s="11" t="s">
        <v>411</v>
      </c>
      <c r="D7" s="11" t="s">
        <v>411</v>
      </c>
      <c r="E7" s="11">
        <v>785722.63</v>
      </c>
      <c r="F7" s="11">
        <v>155968.24</v>
      </c>
      <c r="G7" s="11">
        <v>1248.6600000000001</v>
      </c>
      <c r="H7" s="11" t="s">
        <v>411</v>
      </c>
    </row>
    <row r="8" spans="1:8" ht="12" customHeight="1" x14ac:dyDescent="0.25">
      <c r="A8" s="2" t="str">
        <f>"Nov "&amp;RIGHT(A6,4)-1</f>
        <v>Nov 2022</v>
      </c>
      <c r="B8" s="11">
        <v>162452.70000000001</v>
      </c>
      <c r="C8" s="11" t="s">
        <v>411</v>
      </c>
      <c r="D8" s="11" t="s">
        <v>411</v>
      </c>
      <c r="E8" s="11">
        <v>162452.70000000001</v>
      </c>
      <c r="F8" s="11">
        <v>113408.19</v>
      </c>
      <c r="G8" s="11">
        <v>2750.58</v>
      </c>
      <c r="H8" s="11" t="s">
        <v>411</v>
      </c>
    </row>
    <row r="9" spans="1:8" ht="12" customHeight="1" x14ac:dyDescent="0.25">
      <c r="A9" s="2" t="str">
        <f>"Dec "&amp;RIGHT(A6,4)-1</f>
        <v>Dec 2022</v>
      </c>
      <c r="B9" s="11">
        <v>212726.59</v>
      </c>
      <c r="C9" s="11">
        <v>116.6</v>
      </c>
      <c r="D9" s="11" t="s">
        <v>411</v>
      </c>
      <c r="E9" s="11">
        <v>212843.19</v>
      </c>
      <c r="F9" s="11">
        <v>128459.19</v>
      </c>
      <c r="G9" s="11">
        <v>5232.78</v>
      </c>
      <c r="H9" s="11" t="s">
        <v>411</v>
      </c>
    </row>
    <row r="10" spans="1:8" ht="12" customHeight="1" x14ac:dyDescent="0.25">
      <c r="A10" s="2" t="str">
        <f>"Jan "&amp;RIGHT(A6,4)</f>
        <v>Jan 2023</v>
      </c>
      <c r="B10" s="11" t="s">
        <v>411</v>
      </c>
      <c r="C10" s="11" t="s">
        <v>411</v>
      </c>
      <c r="D10" s="11" t="s">
        <v>411</v>
      </c>
      <c r="E10" s="11" t="s">
        <v>411</v>
      </c>
      <c r="F10" s="11" t="s">
        <v>411</v>
      </c>
      <c r="G10" s="11">
        <v>0</v>
      </c>
      <c r="H10" s="11" t="s">
        <v>411</v>
      </c>
    </row>
    <row r="11" spans="1:8" ht="12" customHeight="1" x14ac:dyDescent="0.25">
      <c r="A11" s="2" t="str">
        <f>"Feb "&amp;RIGHT(A6,4)</f>
        <v>Feb 2023</v>
      </c>
      <c r="B11" s="11" t="s">
        <v>411</v>
      </c>
      <c r="C11" s="11" t="s">
        <v>411</v>
      </c>
      <c r="D11" s="11" t="s">
        <v>411</v>
      </c>
      <c r="E11" s="11" t="s">
        <v>411</v>
      </c>
      <c r="F11" s="11" t="s">
        <v>411</v>
      </c>
      <c r="G11" s="11">
        <v>2939.58</v>
      </c>
      <c r="H11" s="11" t="s">
        <v>411</v>
      </c>
    </row>
    <row r="12" spans="1:8" ht="12" customHeight="1" x14ac:dyDescent="0.25">
      <c r="A12" s="2" t="str">
        <f>"Mar "&amp;RIGHT(A6,4)</f>
        <v>Mar 2023</v>
      </c>
      <c r="B12" s="11" t="s">
        <v>411</v>
      </c>
      <c r="C12" s="11" t="s">
        <v>411</v>
      </c>
      <c r="D12" s="11" t="s">
        <v>411</v>
      </c>
      <c r="E12" s="11" t="s">
        <v>411</v>
      </c>
      <c r="F12" s="11" t="s">
        <v>411</v>
      </c>
      <c r="G12" s="11">
        <v>11685.24</v>
      </c>
      <c r="H12" s="11" t="s">
        <v>411</v>
      </c>
    </row>
    <row r="13" spans="1:8" ht="12" customHeight="1" x14ac:dyDescent="0.25">
      <c r="A13" s="2" t="str">
        <f>"Apr "&amp;RIGHT(A6,4)</f>
        <v>Apr 2023</v>
      </c>
      <c r="B13" s="11" t="s">
        <v>411</v>
      </c>
      <c r="C13" s="11" t="s">
        <v>411</v>
      </c>
      <c r="D13" s="11" t="s">
        <v>411</v>
      </c>
      <c r="E13" s="11" t="s">
        <v>411</v>
      </c>
      <c r="F13" s="11" t="s">
        <v>411</v>
      </c>
      <c r="G13" s="11">
        <v>4667.04</v>
      </c>
      <c r="H13" s="11" t="s">
        <v>411</v>
      </c>
    </row>
    <row r="14" spans="1:8" ht="12" customHeight="1" x14ac:dyDescent="0.25">
      <c r="A14" s="2" t="str">
        <f>"May "&amp;RIGHT(A6,4)</f>
        <v>May 2023</v>
      </c>
      <c r="B14" s="11" t="s">
        <v>411</v>
      </c>
      <c r="C14" s="11" t="s">
        <v>411</v>
      </c>
      <c r="D14" s="11" t="s">
        <v>411</v>
      </c>
      <c r="E14" s="11" t="s">
        <v>411</v>
      </c>
      <c r="F14" s="11" t="s">
        <v>411</v>
      </c>
      <c r="G14" s="11">
        <v>729.77880000000005</v>
      </c>
      <c r="H14" s="11" t="s">
        <v>411</v>
      </c>
    </row>
    <row r="15" spans="1:8" ht="12" customHeight="1" x14ac:dyDescent="0.25">
      <c r="A15" s="2" t="str">
        <f>"Jun "&amp;RIGHT(A6,4)</f>
        <v>Jun 2023</v>
      </c>
      <c r="B15" s="11" t="s">
        <v>411</v>
      </c>
      <c r="C15" s="11" t="s">
        <v>411</v>
      </c>
      <c r="D15" s="11" t="s">
        <v>411</v>
      </c>
      <c r="E15" s="11" t="s">
        <v>411</v>
      </c>
      <c r="F15" s="11" t="s">
        <v>411</v>
      </c>
      <c r="G15" s="11">
        <v>88.036299999999997</v>
      </c>
      <c r="H15" s="11" t="s">
        <v>411</v>
      </c>
    </row>
    <row r="16" spans="1:8" ht="12" customHeight="1" x14ac:dyDescent="0.25">
      <c r="A16" s="2" t="str">
        <f>"Jul "&amp;RIGHT(A6,4)</f>
        <v>Jul 2023</v>
      </c>
      <c r="B16" s="11" t="s">
        <v>411</v>
      </c>
      <c r="C16" s="11" t="s">
        <v>411</v>
      </c>
      <c r="D16" s="11" t="s">
        <v>411</v>
      </c>
      <c r="E16" s="11" t="s">
        <v>411</v>
      </c>
      <c r="F16" s="11" t="s">
        <v>411</v>
      </c>
      <c r="G16" s="11">
        <v>455.9325</v>
      </c>
      <c r="H16" s="11" t="s">
        <v>411</v>
      </c>
    </row>
    <row r="17" spans="1:8" ht="12" customHeight="1" x14ac:dyDescent="0.25">
      <c r="A17" s="2" t="str">
        <f>"Aug "&amp;RIGHT(A6,4)</f>
        <v>Aug 2023</v>
      </c>
      <c r="B17" s="11" t="s">
        <v>411</v>
      </c>
      <c r="C17" s="11" t="s">
        <v>411</v>
      </c>
      <c r="D17" s="11" t="s">
        <v>411</v>
      </c>
      <c r="E17" s="11" t="s">
        <v>411</v>
      </c>
      <c r="F17" s="11" t="s">
        <v>411</v>
      </c>
      <c r="G17" s="11">
        <v>0</v>
      </c>
      <c r="H17" s="11" t="s">
        <v>411</v>
      </c>
    </row>
    <row r="18" spans="1:8" ht="12" customHeight="1" x14ac:dyDescent="0.25">
      <c r="A18" s="2" t="str">
        <f>"Sep "&amp;RIGHT(A6,4)</f>
        <v>Sep 2023</v>
      </c>
      <c r="B18" s="11" t="s">
        <v>411</v>
      </c>
      <c r="C18" s="11" t="s">
        <v>411</v>
      </c>
      <c r="D18" s="11" t="s">
        <v>411</v>
      </c>
      <c r="E18" s="11" t="s">
        <v>411</v>
      </c>
      <c r="F18" s="11" t="s">
        <v>411</v>
      </c>
      <c r="G18" s="11">
        <v>291.06</v>
      </c>
      <c r="H18" s="11" t="s">
        <v>411</v>
      </c>
    </row>
    <row r="19" spans="1:8" ht="12" customHeight="1" x14ac:dyDescent="0.25">
      <c r="A19" s="12" t="s">
        <v>55</v>
      </c>
      <c r="B19" s="13">
        <v>1160901.92</v>
      </c>
      <c r="C19" s="13">
        <v>116.6</v>
      </c>
      <c r="D19" s="13" t="s">
        <v>411</v>
      </c>
      <c r="E19" s="13">
        <v>1161018.52</v>
      </c>
      <c r="F19" s="13">
        <v>397835.62</v>
      </c>
      <c r="G19" s="13">
        <v>30088.687600000001</v>
      </c>
      <c r="H19" s="13" t="s">
        <v>411</v>
      </c>
    </row>
    <row r="20" spans="1:8" ht="12" customHeight="1" x14ac:dyDescent="0.25">
      <c r="A20" s="14" t="s">
        <v>413</v>
      </c>
      <c r="B20" s="15">
        <v>1160901.92</v>
      </c>
      <c r="C20" s="15">
        <v>116.6</v>
      </c>
      <c r="D20" s="15" t="s">
        <v>411</v>
      </c>
      <c r="E20" s="15">
        <v>1161018.52</v>
      </c>
      <c r="F20" s="15">
        <v>397835.62</v>
      </c>
      <c r="G20" s="15">
        <v>29797.6276</v>
      </c>
      <c r="H20" s="15" t="s">
        <v>411</v>
      </c>
    </row>
    <row r="21" spans="1:8" ht="12" customHeight="1" x14ac:dyDescent="0.25">
      <c r="A21" s="3" t="str">
        <f>"FY "&amp;RIGHT(A6,4)+1</f>
        <v>FY 2024</v>
      </c>
    </row>
    <row r="22" spans="1:8" ht="12" customHeight="1" x14ac:dyDescent="0.25">
      <c r="A22" s="2" t="str">
        <f>"Oct "&amp;RIGHT(A6,4)</f>
        <v>Oct 2023</v>
      </c>
      <c r="B22" s="11">
        <v>0</v>
      </c>
      <c r="C22" s="11" t="s">
        <v>411</v>
      </c>
      <c r="D22" s="11" t="s">
        <v>411</v>
      </c>
      <c r="E22" s="11">
        <v>0</v>
      </c>
      <c r="F22" s="11" t="s">
        <v>411</v>
      </c>
      <c r="G22" s="11">
        <v>0</v>
      </c>
      <c r="H22" s="11" t="s">
        <v>411</v>
      </c>
    </row>
    <row r="23" spans="1:8" ht="12" customHeight="1" x14ac:dyDescent="0.25">
      <c r="A23" s="2" t="str">
        <f>"Nov "&amp;RIGHT(A6,4)</f>
        <v>Nov 2023</v>
      </c>
      <c r="B23" s="11">
        <v>686154</v>
      </c>
      <c r="C23" s="11" t="s">
        <v>411</v>
      </c>
      <c r="D23" s="11" t="s">
        <v>411</v>
      </c>
      <c r="E23" s="11">
        <v>686154</v>
      </c>
      <c r="F23" s="11" t="s">
        <v>411</v>
      </c>
      <c r="G23" s="11">
        <v>0</v>
      </c>
      <c r="H23" s="11" t="s">
        <v>411</v>
      </c>
    </row>
    <row r="24" spans="1:8" ht="12" customHeight="1" x14ac:dyDescent="0.25">
      <c r="A24" s="2" t="str">
        <f>"Dec "&amp;RIGHT(A6,4)</f>
        <v>Dec 2023</v>
      </c>
      <c r="B24" s="11" t="s">
        <v>411</v>
      </c>
      <c r="C24" s="11" t="s">
        <v>411</v>
      </c>
      <c r="D24" s="11" t="s">
        <v>411</v>
      </c>
      <c r="E24" s="11" t="s">
        <v>411</v>
      </c>
      <c r="F24" s="11" t="s">
        <v>411</v>
      </c>
      <c r="G24" s="11">
        <v>0</v>
      </c>
      <c r="H24" s="11" t="s">
        <v>411</v>
      </c>
    </row>
    <row r="25" spans="1:8" ht="12" customHeight="1" x14ac:dyDescent="0.25">
      <c r="A25" s="2" t="str">
        <f>"Jan "&amp;RIGHT(A6,4)+1</f>
        <v>Jan 2024</v>
      </c>
      <c r="B25" s="11" t="s">
        <v>411</v>
      </c>
      <c r="C25" s="11" t="s">
        <v>411</v>
      </c>
      <c r="D25" s="11" t="s">
        <v>411</v>
      </c>
      <c r="E25" s="11" t="s">
        <v>411</v>
      </c>
      <c r="F25" s="11" t="s">
        <v>411</v>
      </c>
      <c r="G25" s="11">
        <v>0</v>
      </c>
      <c r="H25" s="11" t="s">
        <v>411</v>
      </c>
    </row>
    <row r="26" spans="1:8" ht="12" customHeight="1" x14ac:dyDescent="0.25">
      <c r="A26" s="2" t="str">
        <f>"Feb "&amp;RIGHT(A6,4)+1</f>
        <v>Feb 2024</v>
      </c>
      <c r="B26" s="11">
        <v>981927.81</v>
      </c>
      <c r="C26" s="11" t="s">
        <v>411</v>
      </c>
      <c r="D26" s="11" t="s">
        <v>411</v>
      </c>
      <c r="E26" s="11">
        <v>981927.81</v>
      </c>
      <c r="F26" s="11" t="s">
        <v>411</v>
      </c>
      <c r="G26" s="11">
        <v>0</v>
      </c>
      <c r="H26" s="11" t="s">
        <v>411</v>
      </c>
    </row>
    <row r="27" spans="1:8" ht="12" customHeight="1" x14ac:dyDescent="0.25">
      <c r="A27" s="2" t="str">
        <f>"Mar "&amp;RIGHT(A6,4)+1</f>
        <v>Mar 2024</v>
      </c>
      <c r="B27" s="11">
        <v>1760059.3</v>
      </c>
      <c r="C27" s="11" t="s">
        <v>411</v>
      </c>
      <c r="D27" s="11" t="s">
        <v>411</v>
      </c>
      <c r="E27" s="11">
        <v>1760059.3</v>
      </c>
      <c r="F27" s="11" t="s">
        <v>411</v>
      </c>
      <c r="G27" s="11">
        <v>0</v>
      </c>
      <c r="H27" s="11" t="s">
        <v>411</v>
      </c>
    </row>
    <row r="28" spans="1:8" ht="12" customHeight="1" x14ac:dyDescent="0.25">
      <c r="A28" s="2" t="str">
        <f>"Apr "&amp;RIGHT(A6,4)+1</f>
        <v>Apr 2024</v>
      </c>
      <c r="B28" s="11">
        <v>1760059.31</v>
      </c>
      <c r="C28" s="11" t="s">
        <v>411</v>
      </c>
      <c r="D28" s="11" t="s">
        <v>411</v>
      </c>
      <c r="E28" s="11">
        <v>1760059.31</v>
      </c>
      <c r="F28" s="11" t="s">
        <v>411</v>
      </c>
      <c r="G28" s="11">
        <v>0</v>
      </c>
      <c r="H28" s="11" t="s">
        <v>411</v>
      </c>
    </row>
    <row r="29" spans="1:8" ht="12" customHeight="1" x14ac:dyDescent="0.25">
      <c r="A29" s="2" t="str">
        <f>"May "&amp;RIGHT(A6,4)+1</f>
        <v>May 2024</v>
      </c>
      <c r="B29" s="11">
        <v>1537736.03</v>
      </c>
      <c r="C29" s="11" t="s">
        <v>411</v>
      </c>
      <c r="D29" s="11" t="s">
        <v>411</v>
      </c>
      <c r="E29" s="11">
        <v>1537736.03</v>
      </c>
      <c r="F29" s="11" t="s">
        <v>411</v>
      </c>
      <c r="G29" s="11">
        <v>0</v>
      </c>
      <c r="H29" s="11" t="s">
        <v>411</v>
      </c>
    </row>
    <row r="30" spans="1:8" ht="12" customHeight="1" x14ac:dyDescent="0.25">
      <c r="A30" s="2" t="str">
        <f>"Jun "&amp;RIGHT(A6,4)+1</f>
        <v>Jun 2024</v>
      </c>
      <c r="B30" s="11">
        <v>722550.67</v>
      </c>
      <c r="C30" s="11" t="s">
        <v>411</v>
      </c>
      <c r="D30" s="11" t="s">
        <v>411</v>
      </c>
      <c r="E30" s="11">
        <v>722550.67</v>
      </c>
      <c r="F30" s="11" t="s">
        <v>411</v>
      </c>
      <c r="G30" s="11">
        <v>0</v>
      </c>
      <c r="H30" s="11" t="s">
        <v>411</v>
      </c>
    </row>
    <row r="31" spans="1:8" ht="12" customHeight="1" x14ac:dyDescent="0.25">
      <c r="A31" s="2" t="str">
        <f>"Jul "&amp;RIGHT(A6,4)+1</f>
        <v>Jul 2024</v>
      </c>
      <c r="B31" s="11">
        <v>389065.74</v>
      </c>
      <c r="C31" s="11" t="s">
        <v>411</v>
      </c>
      <c r="D31" s="11" t="s">
        <v>411</v>
      </c>
      <c r="E31" s="11">
        <v>389065.74</v>
      </c>
      <c r="F31" s="11" t="s">
        <v>411</v>
      </c>
      <c r="G31" s="11">
        <v>2559.06</v>
      </c>
      <c r="H31" s="11" t="s">
        <v>411</v>
      </c>
    </row>
    <row r="32" spans="1:8" ht="12" customHeight="1" x14ac:dyDescent="0.25">
      <c r="A32" s="2" t="str">
        <f>"Aug "&amp;RIGHT(A6,4)+1</f>
        <v>Aug 2024</v>
      </c>
      <c r="B32" s="11" t="s">
        <v>411</v>
      </c>
      <c r="C32" s="11" t="s">
        <v>411</v>
      </c>
      <c r="D32" s="11" t="s">
        <v>411</v>
      </c>
      <c r="E32" s="11" t="s">
        <v>411</v>
      </c>
      <c r="F32" s="11" t="s">
        <v>411</v>
      </c>
      <c r="G32" s="11" t="s">
        <v>411</v>
      </c>
      <c r="H32" s="11" t="s">
        <v>411</v>
      </c>
    </row>
    <row r="33" spans="1:8" ht="12" customHeight="1" x14ac:dyDescent="0.25">
      <c r="A33" s="2" t="str">
        <f>"Sep "&amp;RIGHT(A6,4)+1</f>
        <v>Sep 2024</v>
      </c>
      <c r="B33" s="11" t="s">
        <v>411</v>
      </c>
      <c r="C33" s="11" t="s">
        <v>411</v>
      </c>
      <c r="D33" s="11" t="s">
        <v>411</v>
      </c>
      <c r="E33" s="11" t="s">
        <v>411</v>
      </c>
      <c r="F33" s="11" t="s">
        <v>411</v>
      </c>
      <c r="G33" s="11" t="s">
        <v>411</v>
      </c>
      <c r="H33" s="11" t="s">
        <v>411</v>
      </c>
    </row>
    <row r="34" spans="1:8" ht="12" customHeight="1" x14ac:dyDescent="0.25">
      <c r="A34" s="12" t="s">
        <v>55</v>
      </c>
      <c r="B34" s="13">
        <v>7837552.8600000003</v>
      </c>
      <c r="C34" s="13" t="s">
        <v>411</v>
      </c>
      <c r="D34" s="13" t="s">
        <v>411</v>
      </c>
      <c r="E34" s="13">
        <v>7837552.8600000003</v>
      </c>
      <c r="F34" s="13" t="s">
        <v>411</v>
      </c>
      <c r="G34" s="13">
        <v>2559.06</v>
      </c>
      <c r="H34" s="13" t="s">
        <v>411</v>
      </c>
    </row>
    <row r="35" spans="1:8" ht="12" customHeight="1" x14ac:dyDescent="0.25">
      <c r="A35" s="14" t="str">
        <f>"Total "&amp;MID(A20,7,LEN(A20)-13)&amp;" Months"</f>
        <v>Total 10 Months</v>
      </c>
      <c r="B35" s="15">
        <v>7837552.8600000003</v>
      </c>
      <c r="C35" s="15" t="s">
        <v>411</v>
      </c>
      <c r="D35" s="15" t="s">
        <v>411</v>
      </c>
      <c r="E35" s="15">
        <v>7837552.8600000003</v>
      </c>
      <c r="F35" s="15" t="s">
        <v>411</v>
      </c>
      <c r="G35" s="15">
        <v>2559.06</v>
      </c>
      <c r="H35" s="15" t="s">
        <v>411</v>
      </c>
    </row>
    <row r="36" spans="1:8" ht="12" customHeight="1" x14ac:dyDescent="0.25">
      <c r="A36" s="84"/>
      <c r="B36" s="84"/>
      <c r="C36" s="84"/>
      <c r="D36" s="84"/>
      <c r="E36" s="84"/>
      <c r="F36" s="84"/>
      <c r="G36" s="84"/>
      <c r="H36" s="84"/>
    </row>
    <row r="37" spans="1:8" ht="70" customHeight="1" x14ac:dyDescent="0.25">
      <c r="A37" s="95" t="s">
        <v>416</v>
      </c>
      <c r="B37" s="95"/>
      <c r="C37" s="95"/>
      <c r="D37" s="95"/>
      <c r="E37" s="95"/>
      <c r="F37" s="95"/>
      <c r="G37" s="95"/>
      <c r="H37" s="95"/>
    </row>
  </sheetData>
  <mergeCells count="10">
    <mergeCell ref="H3:H4"/>
    <mergeCell ref="B5:H5"/>
    <mergeCell ref="A36:H36"/>
    <mergeCell ref="A37:H37"/>
    <mergeCell ref="A1:G1"/>
    <mergeCell ref="A2:G2"/>
    <mergeCell ref="A3:A4"/>
    <mergeCell ref="B3:E3"/>
    <mergeCell ref="F3:F4"/>
    <mergeCell ref="G3:G4"/>
  </mergeCells>
  <phoneticPr fontId="0" type="noConversion"/>
  <pageMargins left="0.75" right="0.5" top="0.75" bottom="0.5" header="0.5" footer="0.25"/>
  <pageSetup orientation="landscape"/>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0">
    <pageSetUpPr fitToPage="1"/>
  </sheetPr>
  <dimension ref="A1:J37"/>
  <sheetViews>
    <sheetView showGridLines="0" workbookViewId="0">
      <selection sqref="A1:H1"/>
    </sheetView>
  </sheetViews>
  <sheetFormatPr defaultRowHeight="12.5" x14ac:dyDescent="0.25"/>
  <cols>
    <col min="1" max="1" width="12.1796875" customWidth="1"/>
    <col min="2" max="9" width="11.453125" customWidth="1"/>
    <col min="10" max="10" width="27.453125" customWidth="1"/>
  </cols>
  <sheetData>
    <row r="1" spans="1:9" ht="12" customHeight="1" x14ac:dyDescent="0.25">
      <c r="A1" s="85" t="s">
        <v>420</v>
      </c>
      <c r="B1" s="85"/>
      <c r="C1" s="85"/>
      <c r="D1" s="85"/>
      <c r="E1" s="85"/>
      <c r="F1" s="85"/>
      <c r="G1" s="85"/>
      <c r="H1" s="85"/>
      <c r="I1" s="81">
        <v>45576</v>
      </c>
    </row>
    <row r="2" spans="1:9" ht="12" customHeight="1" x14ac:dyDescent="0.25">
      <c r="A2" s="87" t="s">
        <v>256</v>
      </c>
      <c r="B2" s="87"/>
      <c r="C2" s="87"/>
      <c r="D2" s="87"/>
      <c r="E2" s="87"/>
      <c r="F2" s="87"/>
      <c r="G2" s="87"/>
      <c r="H2" s="87"/>
      <c r="I2" s="1"/>
    </row>
    <row r="3" spans="1:9" ht="24" customHeight="1" x14ac:dyDescent="0.25">
      <c r="A3" s="89" t="s">
        <v>50</v>
      </c>
      <c r="B3" s="93" t="s">
        <v>172</v>
      </c>
      <c r="C3" s="93"/>
      <c r="D3" s="92"/>
      <c r="E3" s="91" t="s">
        <v>173</v>
      </c>
      <c r="F3" s="91" t="s">
        <v>174</v>
      </c>
      <c r="G3" s="91" t="s">
        <v>175</v>
      </c>
      <c r="H3" s="91" t="s">
        <v>257</v>
      </c>
      <c r="I3" s="96" t="s">
        <v>176</v>
      </c>
    </row>
    <row r="4" spans="1:9" ht="24" customHeight="1" x14ac:dyDescent="0.25">
      <c r="A4" s="90"/>
      <c r="B4" s="10" t="s">
        <v>255</v>
      </c>
      <c r="C4" s="10" t="s">
        <v>177</v>
      </c>
      <c r="D4" s="10" t="s">
        <v>55</v>
      </c>
      <c r="E4" s="92"/>
      <c r="F4" s="92"/>
      <c r="G4" s="92"/>
      <c r="H4" s="92"/>
      <c r="I4" s="93"/>
    </row>
    <row r="5" spans="1:9" ht="12" customHeight="1" x14ac:dyDescent="0.25">
      <c r="A5" s="1"/>
      <c r="B5" s="84" t="str">
        <f>REPT("-",88)&amp;" Dollars "&amp;REPT("-",148)</f>
        <v>---------------------------------------------------------------------------------------- Dollars ----------------------------------------------------------------------------------------------------------------------------------------------------</v>
      </c>
      <c r="C5" s="84"/>
      <c r="D5" s="84"/>
      <c r="E5" s="84"/>
      <c r="F5" s="84"/>
      <c r="G5" s="84"/>
      <c r="H5" s="84"/>
      <c r="I5" s="84"/>
    </row>
    <row r="6" spans="1:9" ht="12" customHeight="1" x14ac:dyDescent="0.25">
      <c r="A6" s="3" t="s">
        <v>412</v>
      </c>
    </row>
    <row r="7" spans="1:9" ht="12" customHeight="1" x14ac:dyDescent="0.25">
      <c r="A7" s="2" t="str">
        <f>"Oct "&amp;RIGHT(A6,4)-1</f>
        <v>Oct 2022</v>
      </c>
      <c r="B7" s="11">
        <v>2590.54</v>
      </c>
      <c r="C7" s="11" t="s">
        <v>411</v>
      </c>
      <c r="D7" s="11">
        <v>2590.54</v>
      </c>
      <c r="E7" s="11" t="s">
        <v>411</v>
      </c>
      <c r="F7" s="11" t="s">
        <v>411</v>
      </c>
      <c r="G7" s="11">
        <v>945530.07</v>
      </c>
      <c r="H7" s="11">
        <v>145121484.97999999</v>
      </c>
      <c r="I7" s="11">
        <v>146067015.05000001</v>
      </c>
    </row>
    <row r="8" spans="1:9" ht="12" customHeight="1" x14ac:dyDescent="0.25">
      <c r="A8" s="2" t="str">
        <f>"Nov "&amp;RIGHT(A6,4)-1</f>
        <v>Nov 2022</v>
      </c>
      <c r="B8" s="11">
        <v>2157.4499999999998</v>
      </c>
      <c r="C8" s="11" t="s">
        <v>411</v>
      </c>
      <c r="D8" s="11">
        <v>2157.4499999999998</v>
      </c>
      <c r="E8" s="11" t="s">
        <v>411</v>
      </c>
      <c r="F8" s="11" t="s">
        <v>411</v>
      </c>
      <c r="G8" s="11">
        <v>280768.92</v>
      </c>
      <c r="H8" s="11">
        <v>153053082.77000001</v>
      </c>
      <c r="I8" s="11">
        <v>153333851.69</v>
      </c>
    </row>
    <row r="9" spans="1:9" ht="12" customHeight="1" x14ac:dyDescent="0.25">
      <c r="A9" s="2" t="str">
        <f>"Dec "&amp;RIGHT(A6,4)-1</f>
        <v>Dec 2022</v>
      </c>
      <c r="B9" s="11">
        <v>1767.5271</v>
      </c>
      <c r="C9" s="11" t="s">
        <v>411</v>
      </c>
      <c r="D9" s="11">
        <v>1767.5271</v>
      </c>
      <c r="E9" s="11" t="s">
        <v>411</v>
      </c>
      <c r="F9" s="11" t="s">
        <v>411</v>
      </c>
      <c r="G9" s="11">
        <v>348302.68709999998</v>
      </c>
      <c r="H9" s="11">
        <v>112641749.79000001</v>
      </c>
      <c r="I9" s="11">
        <v>112990052.4771</v>
      </c>
    </row>
    <row r="10" spans="1:9" ht="12" customHeight="1" x14ac:dyDescent="0.25">
      <c r="A10" s="2" t="str">
        <f>"Jan "&amp;RIGHT(A6,4)</f>
        <v>Jan 2023</v>
      </c>
      <c r="B10" s="11">
        <v>1219.4186</v>
      </c>
      <c r="C10" s="11" t="s">
        <v>411</v>
      </c>
      <c r="D10" s="11">
        <v>1219.4186</v>
      </c>
      <c r="E10" s="11" t="s">
        <v>411</v>
      </c>
      <c r="F10" s="11" t="s">
        <v>411</v>
      </c>
      <c r="G10" s="11">
        <v>1219.4186</v>
      </c>
      <c r="H10" s="11">
        <v>77683905.209999993</v>
      </c>
      <c r="I10" s="11">
        <v>77685124.628600001</v>
      </c>
    </row>
    <row r="11" spans="1:9" ht="12" customHeight="1" x14ac:dyDescent="0.25">
      <c r="A11" s="2" t="str">
        <f>"Feb "&amp;RIGHT(A6,4)</f>
        <v>Feb 2023</v>
      </c>
      <c r="B11" s="11">
        <v>4985.8777</v>
      </c>
      <c r="C11" s="11" t="s">
        <v>411</v>
      </c>
      <c r="D11" s="11">
        <v>4985.8777</v>
      </c>
      <c r="E11" s="11" t="s">
        <v>411</v>
      </c>
      <c r="F11" s="11" t="s">
        <v>411</v>
      </c>
      <c r="G11" s="11">
        <v>7925.4576999999999</v>
      </c>
      <c r="H11" s="11">
        <v>75301110.590000004</v>
      </c>
      <c r="I11" s="11">
        <v>75309036.047700003</v>
      </c>
    </row>
    <row r="12" spans="1:9" ht="12" customHeight="1" x14ac:dyDescent="0.25">
      <c r="A12" s="2" t="str">
        <f>"Mar "&amp;RIGHT(A6,4)</f>
        <v>Mar 2023</v>
      </c>
      <c r="B12" s="11">
        <v>2948.7179999999998</v>
      </c>
      <c r="C12" s="11" t="s">
        <v>411</v>
      </c>
      <c r="D12" s="11">
        <v>2948.7179999999998</v>
      </c>
      <c r="E12" s="11" t="s">
        <v>411</v>
      </c>
      <c r="F12" s="11" t="s">
        <v>411</v>
      </c>
      <c r="G12" s="11">
        <v>14633.958000000001</v>
      </c>
      <c r="H12" s="11">
        <v>106487097.65000001</v>
      </c>
      <c r="I12" s="11">
        <v>106501731.608</v>
      </c>
    </row>
    <row r="13" spans="1:9" ht="12" customHeight="1" x14ac:dyDescent="0.25">
      <c r="A13" s="2" t="str">
        <f>"Apr "&amp;RIGHT(A6,4)</f>
        <v>Apr 2023</v>
      </c>
      <c r="B13" s="11">
        <v>1466.7</v>
      </c>
      <c r="C13" s="11" t="s">
        <v>411</v>
      </c>
      <c r="D13" s="11">
        <v>1466.7</v>
      </c>
      <c r="E13" s="11" t="s">
        <v>411</v>
      </c>
      <c r="F13" s="11" t="s">
        <v>411</v>
      </c>
      <c r="G13" s="11">
        <v>6133.74</v>
      </c>
      <c r="H13" s="11">
        <v>96761897.5</v>
      </c>
      <c r="I13" s="11">
        <v>96768031.239999995</v>
      </c>
    </row>
    <row r="14" spans="1:9" ht="12" customHeight="1" x14ac:dyDescent="0.25">
      <c r="A14" s="2" t="str">
        <f>"May "&amp;RIGHT(A6,4)</f>
        <v>May 2023</v>
      </c>
      <c r="B14" s="11">
        <v>1981.48</v>
      </c>
      <c r="C14" s="11" t="s">
        <v>411</v>
      </c>
      <c r="D14" s="11">
        <v>1981.48</v>
      </c>
      <c r="E14" s="11" t="s">
        <v>411</v>
      </c>
      <c r="F14" s="11" t="s">
        <v>411</v>
      </c>
      <c r="G14" s="11">
        <v>2711.2588000000001</v>
      </c>
      <c r="H14" s="11">
        <v>127106499.36</v>
      </c>
      <c r="I14" s="11">
        <v>127109210.6188</v>
      </c>
    </row>
    <row r="15" spans="1:9" ht="12" customHeight="1" x14ac:dyDescent="0.25">
      <c r="A15" s="2" t="str">
        <f>"Jun "&amp;RIGHT(A6,4)</f>
        <v>Jun 2023</v>
      </c>
      <c r="B15" s="11">
        <v>1528.4583</v>
      </c>
      <c r="C15" s="11" t="s">
        <v>411</v>
      </c>
      <c r="D15" s="11">
        <v>1528.4583</v>
      </c>
      <c r="E15" s="11" t="s">
        <v>411</v>
      </c>
      <c r="F15" s="11" t="s">
        <v>411</v>
      </c>
      <c r="G15" s="11">
        <v>1616.4946</v>
      </c>
      <c r="H15" s="11">
        <v>125595344.29000001</v>
      </c>
      <c r="I15" s="11">
        <v>125596960.7846</v>
      </c>
    </row>
    <row r="16" spans="1:9" ht="12" customHeight="1" x14ac:dyDescent="0.25">
      <c r="A16" s="2" t="str">
        <f>"Jul "&amp;RIGHT(A6,4)</f>
        <v>Jul 2023</v>
      </c>
      <c r="B16" s="11">
        <v>1839.77</v>
      </c>
      <c r="C16" s="11" t="s">
        <v>411</v>
      </c>
      <c r="D16" s="11">
        <v>1839.77</v>
      </c>
      <c r="E16" s="11" t="s">
        <v>411</v>
      </c>
      <c r="F16" s="11" t="s">
        <v>411</v>
      </c>
      <c r="G16" s="11">
        <v>2295.7024999999999</v>
      </c>
      <c r="H16" s="11">
        <v>179542546.19999999</v>
      </c>
      <c r="I16" s="11">
        <v>179544841.9025</v>
      </c>
    </row>
    <row r="17" spans="1:9" ht="12" customHeight="1" x14ac:dyDescent="0.25">
      <c r="A17" s="2" t="str">
        <f>"Aug "&amp;RIGHT(A6,4)</f>
        <v>Aug 2023</v>
      </c>
      <c r="B17" s="11">
        <v>2129.37</v>
      </c>
      <c r="C17" s="11" t="s">
        <v>411</v>
      </c>
      <c r="D17" s="11">
        <v>2129.37</v>
      </c>
      <c r="E17" s="11" t="s">
        <v>411</v>
      </c>
      <c r="F17" s="11" t="s">
        <v>411</v>
      </c>
      <c r="G17" s="11">
        <v>2129.37</v>
      </c>
      <c r="H17" s="11">
        <v>228151281.84999999</v>
      </c>
      <c r="I17" s="11">
        <v>228153411.22</v>
      </c>
    </row>
    <row r="18" spans="1:9" ht="12" customHeight="1" x14ac:dyDescent="0.25">
      <c r="A18" s="2" t="str">
        <f>"Sep "&amp;RIGHT(A6,4)</f>
        <v>Sep 2023</v>
      </c>
      <c r="B18" s="11">
        <v>3144.72</v>
      </c>
      <c r="C18" s="11" t="s">
        <v>411</v>
      </c>
      <c r="D18" s="11">
        <v>3144.72</v>
      </c>
      <c r="E18" s="11" t="s">
        <v>411</v>
      </c>
      <c r="F18" s="11" t="s">
        <v>411</v>
      </c>
      <c r="G18" s="11">
        <v>3435.78</v>
      </c>
      <c r="H18" s="11">
        <v>230909905.88999999</v>
      </c>
      <c r="I18" s="11">
        <v>230913341.66999999</v>
      </c>
    </row>
    <row r="19" spans="1:9" ht="12" customHeight="1" x14ac:dyDescent="0.25">
      <c r="A19" s="12" t="s">
        <v>55</v>
      </c>
      <c r="B19" s="13">
        <v>27760.029699999999</v>
      </c>
      <c r="C19" s="13" t="s">
        <v>411</v>
      </c>
      <c r="D19" s="13">
        <v>27760.029699999999</v>
      </c>
      <c r="E19" s="13" t="s">
        <v>411</v>
      </c>
      <c r="F19" s="13" t="s">
        <v>411</v>
      </c>
      <c r="G19" s="13">
        <v>1616702.8573</v>
      </c>
      <c r="H19" s="13">
        <v>1658355906.0799999</v>
      </c>
      <c r="I19" s="13">
        <v>1659972608.9373</v>
      </c>
    </row>
    <row r="20" spans="1:9" ht="12" customHeight="1" x14ac:dyDescent="0.25">
      <c r="A20" s="14" t="s">
        <v>413</v>
      </c>
      <c r="B20" s="15">
        <v>22485.939699999999</v>
      </c>
      <c r="C20" s="15" t="s">
        <v>411</v>
      </c>
      <c r="D20" s="15">
        <v>22485.939699999999</v>
      </c>
      <c r="E20" s="15" t="s">
        <v>411</v>
      </c>
      <c r="F20" s="15" t="s">
        <v>411</v>
      </c>
      <c r="G20" s="15">
        <v>1611137.7072999999</v>
      </c>
      <c r="H20" s="15">
        <v>1199294718.3399999</v>
      </c>
      <c r="I20" s="15">
        <v>1200905856.0473001</v>
      </c>
    </row>
    <row r="21" spans="1:9" ht="12" customHeight="1" x14ac:dyDescent="0.25">
      <c r="A21" s="3" t="str">
        <f>"FY "&amp;RIGHT(A6,4)+1</f>
        <v>FY 2024</v>
      </c>
    </row>
    <row r="22" spans="1:9" ht="12" customHeight="1" x14ac:dyDescent="0.25">
      <c r="A22" s="2" t="str">
        <f>"Oct "&amp;RIGHT(A6,4)</f>
        <v>Oct 2023</v>
      </c>
      <c r="B22" s="11">
        <v>2828.56</v>
      </c>
      <c r="C22" s="11" t="s">
        <v>411</v>
      </c>
      <c r="D22" s="11">
        <v>2828.56</v>
      </c>
      <c r="E22" s="11" t="s">
        <v>411</v>
      </c>
      <c r="F22" s="11" t="s">
        <v>411</v>
      </c>
      <c r="G22" s="11">
        <v>2828.56</v>
      </c>
      <c r="H22" s="11">
        <v>264956635.63999999</v>
      </c>
      <c r="I22" s="11">
        <v>264959464.19999999</v>
      </c>
    </row>
    <row r="23" spans="1:9" ht="12" customHeight="1" x14ac:dyDescent="0.25">
      <c r="A23" s="2" t="str">
        <f>"Nov "&amp;RIGHT(A6,4)</f>
        <v>Nov 2023</v>
      </c>
      <c r="B23" s="11">
        <v>2577.9843000000001</v>
      </c>
      <c r="C23" s="11" t="s">
        <v>411</v>
      </c>
      <c r="D23" s="11">
        <v>2577.9843000000001</v>
      </c>
      <c r="E23" s="11" t="s">
        <v>411</v>
      </c>
      <c r="F23" s="11" t="s">
        <v>411</v>
      </c>
      <c r="G23" s="11">
        <v>688731.98430000001</v>
      </c>
      <c r="H23" s="11">
        <v>213752410.80000001</v>
      </c>
      <c r="I23" s="11">
        <v>214441142.7843</v>
      </c>
    </row>
    <row r="24" spans="1:9" ht="12" customHeight="1" x14ac:dyDescent="0.25">
      <c r="A24" s="2" t="str">
        <f>"Dec "&amp;RIGHT(A6,4)</f>
        <v>Dec 2023</v>
      </c>
      <c r="B24" s="11">
        <v>2098.357</v>
      </c>
      <c r="C24" s="11" t="s">
        <v>411</v>
      </c>
      <c r="D24" s="11">
        <v>2098.357</v>
      </c>
      <c r="E24" s="11" t="s">
        <v>411</v>
      </c>
      <c r="F24" s="11" t="s">
        <v>411</v>
      </c>
      <c r="G24" s="11">
        <v>2098.357</v>
      </c>
      <c r="H24" s="11">
        <v>186261439.12</v>
      </c>
      <c r="I24" s="11">
        <v>186263537.477</v>
      </c>
    </row>
    <row r="25" spans="1:9" ht="12" customHeight="1" x14ac:dyDescent="0.25">
      <c r="A25" s="2" t="str">
        <f>"Jan "&amp;RIGHT(A6,4)+1</f>
        <v>Jan 2024</v>
      </c>
      <c r="B25" s="11">
        <v>2490.73</v>
      </c>
      <c r="C25" s="11" t="s">
        <v>411</v>
      </c>
      <c r="D25" s="11">
        <v>2490.73</v>
      </c>
      <c r="E25" s="11" t="s">
        <v>411</v>
      </c>
      <c r="F25" s="11" t="s">
        <v>411</v>
      </c>
      <c r="G25" s="11">
        <v>2490.73</v>
      </c>
      <c r="H25" s="11">
        <v>163115760.66</v>
      </c>
      <c r="I25" s="11">
        <v>163118251.38999999</v>
      </c>
    </row>
    <row r="26" spans="1:9" ht="12" customHeight="1" x14ac:dyDescent="0.25">
      <c r="A26" s="2" t="str">
        <f>"Feb "&amp;RIGHT(A6,4)+1</f>
        <v>Feb 2024</v>
      </c>
      <c r="B26" s="11">
        <v>3011.02</v>
      </c>
      <c r="C26" s="11" t="s">
        <v>411</v>
      </c>
      <c r="D26" s="11">
        <v>3011.02</v>
      </c>
      <c r="E26" s="11" t="s">
        <v>411</v>
      </c>
      <c r="F26" s="11" t="s">
        <v>411</v>
      </c>
      <c r="G26" s="11">
        <v>984938.83</v>
      </c>
      <c r="H26" s="11">
        <v>157416861.56999999</v>
      </c>
      <c r="I26" s="11">
        <v>158401800.40000001</v>
      </c>
    </row>
    <row r="27" spans="1:9" ht="12" customHeight="1" x14ac:dyDescent="0.25">
      <c r="A27" s="2" t="str">
        <f>"Mar "&amp;RIGHT(A6,4)+1</f>
        <v>Mar 2024</v>
      </c>
      <c r="B27" s="11">
        <v>1557.9142999999999</v>
      </c>
      <c r="C27" s="11" t="s">
        <v>411</v>
      </c>
      <c r="D27" s="11">
        <v>1557.9142999999999</v>
      </c>
      <c r="E27" s="11" t="s">
        <v>411</v>
      </c>
      <c r="F27" s="11" t="s">
        <v>411</v>
      </c>
      <c r="G27" s="11">
        <v>1761617.2143000001</v>
      </c>
      <c r="H27" s="11">
        <v>163657342.93000001</v>
      </c>
      <c r="I27" s="11">
        <v>165418960.14430001</v>
      </c>
    </row>
    <row r="28" spans="1:9" ht="12" customHeight="1" x14ac:dyDescent="0.25">
      <c r="A28" s="2" t="str">
        <f>"Apr "&amp;RIGHT(A6,4)+1</f>
        <v>Apr 2024</v>
      </c>
      <c r="B28" s="11">
        <v>1091.9449</v>
      </c>
      <c r="C28" s="11" t="s">
        <v>411</v>
      </c>
      <c r="D28" s="11">
        <v>1091.9449</v>
      </c>
      <c r="E28" s="11" t="s">
        <v>411</v>
      </c>
      <c r="F28" s="11" t="s">
        <v>411</v>
      </c>
      <c r="G28" s="11">
        <v>1761151.2549000001</v>
      </c>
      <c r="H28" s="11">
        <v>202608448.24000001</v>
      </c>
      <c r="I28" s="11">
        <v>204369599.49489999</v>
      </c>
    </row>
    <row r="29" spans="1:9" ht="12" customHeight="1" x14ac:dyDescent="0.25">
      <c r="A29" s="2" t="str">
        <f>"May "&amp;RIGHT(A6,4)+1</f>
        <v>May 2024</v>
      </c>
      <c r="B29" s="11">
        <v>940.33730000000003</v>
      </c>
      <c r="C29" s="11">
        <v>36712.19</v>
      </c>
      <c r="D29" s="11">
        <v>37652.527300000002</v>
      </c>
      <c r="E29" s="11" t="s">
        <v>411</v>
      </c>
      <c r="F29" s="11" t="s">
        <v>411</v>
      </c>
      <c r="G29" s="11">
        <v>1575388.5573</v>
      </c>
      <c r="H29" s="11">
        <v>181528938.87</v>
      </c>
      <c r="I29" s="11">
        <v>183104327.42730001</v>
      </c>
    </row>
    <row r="30" spans="1:9" ht="12" customHeight="1" x14ac:dyDescent="0.25">
      <c r="A30" s="2" t="str">
        <f>"Jun "&amp;RIGHT(A6,4)+1</f>
        <v>Jun 2024</v>
      </c>
      <c r="B30" s="11">
        <v>1063.6923999999999</v>
      </c>
      <c r="C30" s="11" t="s">
        <v>411</v>
      </c>
      <c r="D30" s="11">
        <v>1063.6923999999999</v>
      </c>
      <c r="E30" s="11" t="s">
        <v>411</v>
      </c>
      <c r="F30" s="11" t="s">
        <v>411</v>
      </c>
      <c r="G30" s="11">
        <v>723614.36239999998</v>
      </c>
      <c r="H30" s="11">
        <v>179624623.97</v>
      </c>
      <c r="I30" s="11">
        <v>180348238.33239999</v>
      </c>
    </row>
    <row r="31" spans="1:9" ht="12" customHeight="1" x14ac:dyDescent="0.25">
      <c r="A31" s="2" t="str">
        <f>"Jul "&amp;RIGHT(A6,4)+1</f>
        <v>Jul 2024</v>
      </c>
      <c r="B31" s="11">
        <v>1398.7824000000001</v>
      </c>
      <c r="C31" s="11">
        <v>73424.38</v>
      </c>
      <c r="D31" s="11">
        <v>74823.162400000001</v>
      </c>
      <c r="E31" s="11" t="s">
        <v>411</v>
      </c>
      <c r="F31" s="11" t="s">
        <v>411</v>
      </c>
      <c r="G31" s="11">
        <v>466447.96240000002</v>
      </c>
      <c r="H31" s="11">
        <v>187618677.41</v>
      </c>
      <c r="I31" s="11">
        <v>188085125.37239999</v>
      </c>
    </row>
    <row r="32" spans="1:9" ht="12" customHeight="1" x14ac:dyDescent="0.25">
      <c r="A32" s="2" t="str">
        <f>"Aug "&amp;RIGHT(A6,4)+1</f>
        <v>Aug 2024</v>
      </c>
      <c r="B32" s="11" t="s">
        <v>411</v>
      </c>
      <c r="C32" s="11" t="s">
        <v>411</v>
      </c>
      <c r="D32" s="11" t="s">
        <v>411</v>
      </c>
      <c r="E32" s="11" t="s">
        <v>411</v>
      </c>
      <c r="F32" s="11" t="s">
        <v>411</v>
      </c>
      <c r="G32" s="11" t="s">
        <v>411</v>
      </c>
      <c r="H32" s="11" t="s">
        <v>411</v>
      </c>
      <c r="I32" s="11" t="s">
        <v>411</v>
      </c>
    </row>
    <row r="33" spans="1:10" ht="12" customHeight="1" x14ac:dyDescent="0.25">
      <c r="A33" s="2" t="str">
        <f>"Sep "&amp;RIGHT(A6,4)+1</f>
        <v>Sep 2024</v>
      </c>
      <c r="B33" s="11" t="s">
        <v>411</v>
      </c>
      <c r="C33" s="11" t="s">
        <v>411</v>
      </c>
      <c r="D33" s="11" t="s">
        <v>411</v>
      </c>
      <c r="E33" s="11" t="s">
        <v>411</v>
      </c>
      <c r="F33" s="11" t="s">
        <v>411</v>
      </c>
      <c r="G33" s="11" t="s">
        <v>411</v>
      </c>
      <c r="H33" s="11" t="s">
        <v>411</v>
      </c>
      <c r="I33" s="11" t="s">
        <v>411</v>
      </c>
    </row>
    <row r="34" spans="1:10" ht="12" customHeight="1" x14ac:dyDescent="0.25">
      <c r="A34" s="12" t="s">
        <v>55</v>
      </c>
      <c r="B34" s="13">
        <v>19059.3226</v>
      </c>
      <c r="C34" s="13">
        <v>110136.57</v>
      </c>
      <c r="D34" s="13">
        <v>129195.89260000001</v>
      </c>
      <c r="E34" s="13" t="s">
        <v>411</v>
      </c>
      <c r="F34" s="13" t="s">
        <v>411</v>
      </c>
      <c r="G34" s="13">
        <v>7969307.8125999998</v>
      </c>
      <c r="H34" s="13">
        <v>1900541139.21</v>
      </c>
      <c r="I34" s="13">
        <v>1908510447.0225999</v>
      </c>
    </row>
    <row r="35" spans="1:10" ht="12" customHeight="1" x14ac:dyDescent="0.25">
      <c r="A35" s="14" t="str">
        <f>"Total "&amp;MID(A20,7,LEN(A20)-13)&amp;" Months"</f>
        <v>Total 10 Months</v>
      </c>
      <c r="B35" s="15">
        <v>19059.3226</v>
      </c>
      <c r="C35" s="15">
        <v>110136.57</v>
      </c>
      <c r="D35" s="15">
        <v>129195.89260000001</v>
      </c>
      <c r="E35" s="15" t="s">
        <v>411</v>
      </c>
      <c r="F35" s="15" t="s">
        <v>411</v>
      </c>
      <c r="G35" s="15">
        <v>7969307.8125999998</v>
      </c>
      <c r="H35" s="15">
        <v>1900541139.21</v>
      </c>
      <c r="I35" s="15">
        <v>1908510447.0225999</v>
      </c>
    </row>
    <row r="36" spans="1:10" ht="12" customHeight="1" x14ac:dyDescent="0.25">
      <c r="A36" s="110"/>
      <c r="B36" s="110"/>
      <c r="C36" s="110"/>
      <c r="D36" s="110"/>
      <c r="E36" s="110"/>
      <c r="F36" s="110"/>
      <c r="G36" s="110"/>
      <c r="H36" s="110"/>
      <c r="I36" s="110"/>
      <c r="J36" s="110"/>
    </row>
    <row r="37" spans="1:10" ht="70" customHeight="1" x14ac:dyDescent="0.25">
      <c r="A37" s="95" t="s">
        <v>417</v>
      </c>
      <c r="B37" s="95"/>
      <c r="C37" s="95"/>
      <c r="D37" s="95"/>
      <c r="E37" s="95"/>
      <c r="F37" s="95"/>
      <c r="G37" s="95"/>
      <c r="H37" s="95"/>
      <c r="I37" s="95"/>
      <c r="J37" s="95"/>
    </row>
  </sheetData>
  <mergeCells count="12">
    <mergeCell ref="A37:J37"/>
    <mergeCell ref="A1:H1"/>
    <mergeCell ref="A2:H2"/>
    <mergeCell ref="A3:A4"/>
    <mergeCell ref="B3:D3"/>
    <mergeCell ref="E3:E4"/>
    <mergeCell ref="F3:F4"/>
    <mergeCell ref="G3:G4"/>
    <mergeCell ref="H3:H4"/>
    <mergeCell ref="I3:I4"/>
    <mergeCell ref="B5:I5"/>
    <mergeCell ref="A36:J36"/>
  </mergeCells>
  <phoneticPr fontId="0" type="noConversion"/>
  <pageMargins left="0.75" right="0.5" top="0.75" bottom="0.5" header="0.5" footer="0.25"/>
  <pageSetup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J37"/>
  <sheetViews>
    <sheetView showGridLines="0" zoomScaleNormal="100" workbookViewId="0">
      <selection sqref="A1:I1"/>
    </sheetView>
  </sheetViews>
  <sheetFormatPr defaultRowHeight="12.5" x14ac:dyDescent="0.25"/>
  <cols>
    <col min="1" max="4" width="11.453125" customWidth="1"/>
    <col min="5" max="5" width="12.54296875" bestFit="1" customWidth="1"/>
    <col min="6" max="7" width="12.26953125" customWidth="1"/>
    <col min="8" max="8" width="12.453125" customWidth="1"/>
    <col min="9" max="9" width="11.453125" customWidth="1"/>
    <col min="10" max="10" width="12.54296875" bestFit="1" customWidth="1"/>
  </cols>
  <sheetData>
    <row r="1" spans="1:10" ht="12" customHeight="1" x14ac:dyDescent="0.25">
      <c r="A1" s="85" t="s">
        <v>420</v>
      </c>
      <c r="B1" s="85"/>
      <c r="C1" s="85"/>
      <c r="D1" s="85"/>
      <c r="E1" s="85"/>
      <c r="F1" s="85"/>
      <c r="G1" s="85"/>
      <c r="H1" s="85"/>
      <c r="I1" s="85"/>
      <c r="J1" s="81">
        <v>45576</v>
      </c>
    </row>
    <row r="2" spans="1:10" ht="12" customHeight="1" x14ac:dyDescent="0.25">
      <c r="A2" s="87" t="s">
        <v>325</v>
      </c>
      <c r="B2" s="87"/>
      <c r="C2" s="87"/>
      <c r="D2" s="87"/>
      <c r="E2" s="87"/>
      <c r="F2" s="87"/>
      <c r="G2" s="87"/>
      <c r="H2" s="87"/>
      <c r="I2" s="87"/>
      <c r="J2" s="1"/>
    </row>
    <row r="3" spans="1:10" ht="24" customHeight="1" x14ac:dyDescent="0.25">
      <c r="A3" s="89" t="s">
        <v>50</v>
      </c>
      <c r="B3" s="93" t="s">
        <v>194</v>
      </c>
      <c r="C3" s="92"/>
      <c r="D3" s="93" t="s">
        <v>56</v>
      </c>
      <c r="E3" s="92"/>
      <c r="F3" s="91" t="s">
        <v>195</v>
      </c>
      <c r="G3" s="91" t="s">
        <v>337</v>
      </c>
      <c r="H3" s="91" t="s">
        <v>57</v>
      </c>
      <c r="I3" s="91" t="s">
        <v>336</v>
      </c>
      <c r="J3" s="96" t="s">
        <v>58</v>
      </c>
    </row>
    <row r="4" spans="1:10" ht="24" customHeight="1" x14ac:dyDescent="0.25">
      <c r="A4" s="90"/>
      <c r="B4" s="10" t="s">
        <v>59</v>
      </c>
      <c r="C4" s="10" t="s">
        <v>60</v>
      </c>
      <c r="D4" s="10" t="s">
        <v>61</v>
      </c>
      <c r="E4" s="10" t="s">
        <v>208</v>
      </c>
      <c r="F4" s="92"/>
      <c r="G4" s="94"/>
      <c r="H4" s="92"/>
      <c r="I4" s="92"/>
      <c r="J4" s="93"/>
    </row>
    <row r="5" spans="1:10" ht="12" customHeight="1" x14ac:dyDescent="0.25">
      <c r="A5" s="1"/>
      <c r="B5" s="84" t="str">
        <f>REPT("-",17)&amp;" Number "&amp;REPT("-",17)</f>
        <v>----------------- Number -----------------</v>
      </c>
      <c r="C5" s="84"/>
      <c r="D5" s="84" t="str">
        <f>REPT("-",67)&amp;" Dollars "&amp;REPT("-",67)</f>
        <v>------------------------------------------------------------------- Dollars -------------------------------------------------------------------</v>
      </c>
      <c r="E5" s="84"/>
      <c r="F5" s="84"/>
      <c r="G5" s="84"/>
      <c r="H5" s="84"/>
      <c r="I5" s="84"/>
      <c r="J5" s="84"/>
    </row>
    <row r="6" spans="1:10" ht="12" customHeight="1" x14ac:dyDescent="0.25">
      <c r="A6" s="3" t="s">
        <v>412</v>
      </c>
    </row>
    <row r="7" spans="1:10" ht="12" customHeight="1" x14ac:dyDescent="0.25">
      <c r="A7" s="2" t="str">
        <f>"Oct "&amp;RIGHT(A6,4)-1</f>
        <v>Oct 2022</v>
      </c>
      <c r="B7" s="11">
        <v>22320309</v>
      </c>
      <c r="C7" s="11">
        <v>42336750</v>
      </c>
      <c r="D7" s="16">
        <v>253.97489999999999</v>
      </c>
      <c r="E7" s="11">
        <v>10752470711</v>
      </c>
      <c r="F7" s="11" t="s">
        <v>411</v>
      </c>
      <c r="G7" s="11" t="s">
        <v>411</v>
      </c>
      <c r="H7" s="11" t="s">
        <v>411</v>
      </c>
      <c r="I7" s="11">
        <v>31341315</v>
      </c>
      <c r="J7" s="11">
        <v>10783812026</v>
      </c>
    </row>
    <row r="8" spans="1:10" ht="12" customHeight="1" x14ac:dyDescent="0.25">
      <c r="A8" s="2" t="str">
        <f>"Nov "&amp;RIGHT(A6,4)-1</f>
        <v>Nov 2022</v>
      </c>
      <c r="B8" s="11">
        <v>22284748</v>
      </c>
      <c r="C8" s="11">
        <v>42400812</v>
      </c>
      <c r="D8" s="16">
        <v>259.50479999999999</v>
      </c>
      <c r="E8" s="11">
        <v>11003213872</v>
      </c>
      <c r="F8" s="11" t="s">
        <v>411</v>
      </c>
      <c r="G8" s="11" t="s">
        <v>411</v>
      </c>
      <c r="H8" s="11" t="s">
        <v>411</v>
      </c>
      <c r="I8" s="11">
        <v>31341315</v>
      </c>
      <c r="J8" s="11">
        <v>11034555187</v>
      </c>
    </row>
    <row r="9" spans="1:10" ht="12" customHeight="1" x14ac:dyDescent="0.25">
      <c r="A9" s="2" t="str">
        <f>"Dec "&amp;RIGHT(A6,4)-1</f>
        <v>Dec 2022</v>
      </c>
      <c r="B9" s="11">
        <v>22536060</v>
      </c>
      <c r="C9" s="11">
        <v>42694515</v>
      </c>
      <c r="D9" s="16">
        <v>259.2038</v>
      </c>
      <c r="E9" s="11">
        <v>11066580767</v>
      </c>
      <c r="F9" s="11">
        <v>1093717284</v>
      </c>
      <c r="G9" s="11">
        <v>90737007</v>
      </c>
      <c r="H9" s="11">
        <v>82806090</v>
      </c>
      <c r="I9" s="11">
        <v>31341315</v>
      </c>
      <c r="J9" s="11">
        <v>12365182463</v>
      </c>
    </row>
    <row r="10" spans="1:10" ht="12" customHeight="1" x14ac:dyDescent="0.25">
      <c r="A10" s="2" t="str">
        <f>"Jan "&amp;RIGHT(A6,4)</f>
        <v>Jan 2023</v>
      </c>
      <c r="B10" s="11">
        <v>22545536</v>
      </c>
      <c r="C10" s="11">
        <v>42765476</v>
      </c>
      <c r="D10" s="16">
        <v>253.9271</v>
      </c>
      <c r="E10" s="11">
        <v>10859314387</v>
      </c>
      <c r="F10" s="11" t="s">
        <v>411</v>
      </c>
      <c r="G10" s="11" t="s">
        <v>411</v>
      </c>
      <c r="H10" s="11" t="s">
        <v>411</v>
      </c>
      <c r="I10" s="11">
        <v>31341315</v>
      </c>
      <c r="J10" s="11">
        <v>10890655702</v>
      </c>
    </row>
    <row r="11" spans="1:10" ht="12" customHeight="1" x14ac:dyDescent="0.25">
      <c r="A11" s="2" t="str">
        <f>"Feb "&amp;RIGHT(A6,4)</f>
        <v>Feb 2023</v>
      </c>
      <c r="B11" s="11">
        <v>22498521</v>
      </c>
      <c r="C11" s="11">
        <v>42603929</v>
      </c>
      <c r="D11" s="16">
        <v>245.86859999999999</v>
      </c>
      <c r="E11" s="11">
        <v>10474967790</v>
      </c>
      <c r="F11" s="11" t="s">
        <v>411</v>
      </c>
      <c r="G11" s="11" t="s">
        <v>411</v>
      </c>
      <c r="H11" s="11" t="s">
        <v>411</v>
      </c>
      <c r="I11" s="11">
        <v>31341315</v>
      </c>
      <c r="J11" s="11">
        <v>10506309105</v>
      </c>
    </row>
    <row r="12" spans="1:10" ht="12" customHeight="1" x14ac:dyDescent="0.25">
      <c r="A12" s="2" t="str">
        <f>"Mar "&amp;RIGHT(A6,4)</f>
        <v>Mar 2023</v>
      </c>
      <c r="B12" s="11">
        <v>22479555</v>
      </c>
      <c r="C12" s="11">
        <v>42430208</v>
      </c>
      <c r="D12" s="16">
        <v>205.5104</v>
      </c>
      <c r="E12" s="11">
        <v>8719847807</v>
      </c>
      <c r="F12" s="11">
        <v>1130561528</v>
      </c>
      <c r="G12" s="11">
        <v>70300044</v>
      </c>
      <c r="H12" s="11">
        <v>106206455</v>
      </c>
      <c r="I12" s="11">
        <v>31341315</v>
      </c>
      <c r="J12" s="11">
        <v>10058257149</v>
      </c>
    </row>
    <row r="13" spans="1:10" ht="12" customHeight="1" x14ac:dyDescent="0.25">
      <c r="A13" s="2" t="str">
        <f>"Apr "&amp;RIGHT(A6,4)</f>
        <v>Apr 2023</v>
      </c>
      <c r="B13" s="11">
        <v>22202307</v>
      </c>
      <c r="C13" s="11">
        <v>41913810</v>
      </c>
      <c r="D13" s="16">
        <v>176.95009999999999</v>
      </c>
      <c r="E13" s="11">
        <v>7416651344</v>
      </c>
      <c r="F13" s="11" t="s">
        <v>411</v>
      </c>
      <c r="G13" s="11" t="s">
        <v>411</v>
      </c>
      <c r="H13" s="11" t="s">
        <v>411</v>
      </c>
      <c r="I13" s="11">
        <v>31341315</v>
      </c>
      <c r="J13" s="11">
        <v>7447992659</v>
      </c>
    </row>
    <row r="14" spans="1:10" ht="12" customHeight="1" x14ac:dyDescent="0.25">
      <c r="A14" s="2" t="str">
        <f>"May "&amp;RIGHT(A6,4)</f>
        <v>May 2023</v>
      </c>
      <c r="B14" s="11">
        <v>22277060</v>
      </c>
      <c r="C14" s="11">
        <v>41995368</v>
      </c>
      <c r="D14" s="16">
        <v>174.25919999999999</v>
      </c>
      <c r="E14" s="11">
        <v>7318081305</v>
      </c>
      <c r="F14" s="11" t="s">
        <v>411</v>
      </c>
      <c r="G14" s="11" t="s">
        <v>411</v>
      </c>
      <c r="H14" s="11" t="s">
        <v>411</v>
      </c>
      <c r="I14" s="11">
        <v>31341315</v>
      </c>
      <c r="J14" s="11">
        <v>7349422620</v>
      </c>
    </row>
    <row r="15" spans="1:10" ht="12" customHeight="1" x14ac:dyDescent="0.25">
      <c r="A15" s="2" t="str">
        <f>"Jun "&amp;RIGHT(A6,4)</f>
        <v>Jun 2023</v>
      </c>
      <c r="B15" s="11">
        <v>22215809</v>
      </c>
      <c r="C15" s="11">
        <v>41925988</v>
      </c>
      <c r="D15" s="16">
        <v>177.0796</v>
      </c>
      <c r="E15" s="11">
        <v>7424236710</v>
      </c>
      <c r="F15" s="11">
        <v>1180427723</v>
      </c>
      <c r="G15" s="11">
        <v>66881740</v>
      </c>
      <c r="H15" s="11">
        <v>93479088</v>
      </c>
      <c r="I15" s="11">
        <v>31341315</v>
      </c>
      <c r="J15" s="11">
        <v>8796366576</v>
      </c>
    </row>
    <row r="16" spans="1:10" ht="12" customHeight="1" x14ac:dyDescent="0.25">
      <c r="A16" s="2" t="str">
        <f>"Jul "&amp;RIGHT(A6,4)</f>
        <v>Jul 2023</v>
      </c>
      <c r="B16" s="11">
        <v>21940769</v>
      </c>
      <c r="C16" s="11">
        <v>41303331</v>
      </c>
      <c r="D16" s="16">
        <v>173.0616</v>
      </c>
      <c r="E16" s="11">
        <v>7148021175</v>
      </c>
      <c r="F16" s="11" t="s">
        <v>411</v>
      </c>
      <c r="G16" s="11" t="s">
        <v>411</v>
      </c>
      <c r="H16" s="11" t="s">
        <v>411</v>
      </c>
      <c r="I16" s="11">
        <v>31341315</v>
      </c>
      <c r="J16" s="11">
        <v>7179362490</v>
      </c>
    </row>
    <row r="17" spans="1:10" ht="12" customHeight="1" x14ac:dyDescent="0.25">
      <c r="A17" s="2" t="str">
        <f>"Aug "&amp;RIGHT(A6,4)</f>
        <v>Aug 2023</v>
      </c>
      <c r="B17" s="11">
        <v>22229939</v>
      </c>
      <c r="C17" s="11">
        <v>42006955</v>
      </c>
      <c r="D17" s="16">
        <v>178.6361</v>
      </c>
      <c r="E17" s="11">
        <v>7503958649</v>
      </c>
      <c r="F17" s="11" t="s">
        <v>411</v>
      </c>
      <c r="G17" s="11" t="s">
        <v>411</v>
      </c>
      <c r="H17" s="11" t="s">
        <v>411</v>
      </c>
      <c r="I17" s="11">
        <v>31341315</v>
      </c>
      <c r="J17" s="11">
        <v>7535299964</v>
      </c>
    </row>
    <row r="18" spans="1:10" ht="12" customHeight="1" x14ac:dyDescent="0.25">
      <c r="A18" s="2" t="str">
        <f>"Sep "&amp;RIGHT(A6,4)</f>
        <v>Sep 2023</v>
      </c>
      <c r="B18" s="11">
        <v>22125975</v>
      </c>
      <c r="C18" s="11">
        <v>41651427</v>
      </c>
      <c r="D18" s="16">
        <v>178.02959999999999</v>
      </c>
      <c r="E18" s="11">
        <v>7415186345</v>
      </c>
      <c r="F18" s="11">
        <v>1401655856</v>
      </c>
      <c r="G18" s="11">
        <v>240693997</v>
      </c>
      <c r="H18" s="11">
        <v>114608741</v>
      </c>
      <c r="I18" s="11">
        <v>31341324</v>
      </c>
      <c r="J18" s="11">
        <v>9203486263</v>
      </c>
    </row>
    <row r="19" spans="1:10" ht="12" customHeight="1" x14ac:dyDescent="0.25">
      <c r="A19" s="12" t="s">
        <v>55</v>
      </c>
      <c r="B19" s="13">
        <v>22304715.666700002</v>
      </c>
      <c r="C19" s="13">
        <v>42169047.416699998</v>
      </c>
      <c r="D19" s="17">
        <v>211.65309999999999</v>
      </c>
      <c r="E19" s="13">
        <v>107102530862</v>
      </c>
      <c r="F19" s="13">
        <v>4806362391</v>
      </c>
      <c r="G19" s="13">
        <v>468612788</v>
      </c>
      <c r="H19" s="13">
        <v>397100374</v>
      </c>
      <c r="I19" s="13">
        <v>376095789</v>
      </c>
      <c r="J19" s="13">
        <v>113150702204</v>
      </c>
    </row>
    <row r="20" spans="1:10" ht="12" customHeight="1" x14ac:dyDescent="0.25">
      <c r="A20" s="14" t="s">
        <v>413</v>
      </c>
      <c r="B20" s="15">
        <v>22330067.399999999</v>
      </c>
      <c r="C20" s="15">
        <v>42237018.700000003</v>
      </c>
      <c r="D20" s="18">
        <v>218.2526</v>
      </c>
      <c r="E20" s="15">
        <v>92183385868</v>
      </c>
      <c r="F20" s="15">
        <v>3404706535</v>
      </c>
      <c r="G20" s="15">
        <v>227918791</v>
      </c>
      <c r="H20" s="15">
        <v>282491633</v>
      </c>
      <c r="I20" s="15">
        <v>313413150</v>
      </c>
      <c r="J20" s="15">
        <v>96411915977</v>
      </c>
    </row>
    <row r="21" spans="1:10" ht="12" customHeight="1" x14ac:dyDescent="0.25">
      <c r="A21" s="3" t="str">
        <f>"FY "&amp;RIGHT(A6,4)+1</f>
        <v>FY 2024</v>
      </c>
      <c r="B21" s="11"/>
      <c r="C21" s="11"/>
      <c r="D21" s="11"/>
      <c r="E21" s="11"/>
      <c r="F21" s="11"/>
      <c r="G21" s="11"/>
      <c r="H21" s="11"/>
      <c r="I21" s="11"/>
      <c r="J21" s="11"/>
    </row>
    <row r="22" spans="1:10" ht="12" customHeight="1" x14ac:dyDescent="0.25">
      <c r="A22" s="2" t="str">
        <f>"Oct "&amp;RIGHT(A6,4)</f>
        <v>Oct 2023</v>
      </c>
      <c r="B22" s="11">
        <v>22126282</v>
      </c>
      <c r="C22" s="11">
        <v>41694229</v>
      </c>
      <c r="D22" s="16">
        <v>188.1191</v>
      </c>
      <c r="E22" s="11">
        <v>7843479192</v>
      </c>
      <c r="F22" s="11" t="s">
        <v>411</v>
      </c>
      <c r="G22" s="11" t="s">
        <v>411</v>
      </c>
      <c r="H22" s="11" t="s">
        <v>411</v>
      </c>
      <c r="I22" s="11">
        <v>33112666</v>
      </c>
      <c r="J22" s="11">
        <v>7876591858</v>
      </c>
    </row>
    <row r="23" spans="1:10" ht="12" customHeight="1" x14ac:dyDescent="0.25">
      <c r="A23" s="2" t="str">
        <f>"Nov "&amp;RIGHT(A6,4)</f>
        <v>Nov 2023</v>
      </c>
      <c r="B23" s="11">
        <v>21989417</v>
      </c>
      <c r="C23" s="11">
        <v>41464728</v>
      </c>
      <c r="D23" s="16">
        <v>188.52690000000001</v>
      </c>
      <c r="E23" s="11">
        <v>7817218403</v>
      </c>
      <c r="F23" s="11" t="s">
        <v>411</v>
      </c>
      <c r="G23" s="11" t="s">
        <v>411</v>
      </c>
      <c r="H23" s="11" t="s">
        <v>411</v>
      </c>
      <c r="I23" s="11">
        <v>33112666</v>
      </c>
      <c r="J23" s="11">
        <v>7850331069</v>
      </c>
    </row>
    <row r="24" spans="1:10" ht="12" customHeight="1" x14ac:dyDescent="0.25">
      <c r="A24" s="2" t="str">
        <f>"Dec "&amp;RIGHT(A6,4)</f>
        <v>Dec 2023</v>
      </c>
      <c r="B24" s="11">
        <v>21950141</v>
      </c>
      <c r="C24" s="11">
        <v>41335813</v>
      </c>
      <c r="D24" s="16">
        <v>189.98859999999999</v>
      </c>
      <c r="E24" s="11">
        <v>7853333309</v>
      </c>
      <c r="F24" s="11">
        <v>1203134886</v>
      </c>
      <c r="G24" s="11">
        <v>78478330</v>
      </c>
      <c r="H24" s="11">
        <v>105446850</v>
      </c>
      <c r="I24" s="11">
        <v>33112666</v>
      </c>
      <c r="J24" s="11">
        <v>9273506041</v>
      </c>
    </row>
    <row r="25" spans="1:10" ht="12" customHeight="1" x14ac:dyDescent="0.25">
      <c r="A25" s="2" t="str">
        <f>"Jan "&amp;RIGHT(A6,4)+1</f>
        <v>Jan 2024</v>
      </c>
      <c r="B25" s="11">
        <v>21955757</v>
      </c>
      <c r="C25" s="11">
        <v>41279845</v>
      </c>
      <c r="D25" s="16">
        <v>187.59350000000001</v>
      </c>
      <c r="E25" s="11">
        <v>7743831511</v>
      </c>
      <c r="F25" s="11" t="s">
        <v>411</v>
      </c>
      <c r="G25" s="11" t="s">
        <v>411</v>
      </c>
      <c r="H25" s="11" t="s">
        <v>411</v>
      </c>
      <c r="I25" s="11">
        <v>33112666</v>
      </c>
      <c r="J25" s="11">
        <v>7776944177</v>
      </c>
    </row>
    <row r="26" spans="1:10" ht="12" customHeight="1" x14ac:dyDescent="0.25">
      <c r="A26" s="2" t="str">
        <f>"Feb "&amp;RIGHT(A6,4)+1</f>
        <v>Feb 2024</v>
      </c>
      <c r="B26" s="11">
        <v>21958843</v>
      </c>
      <c r="C26" s="11">
        <v>41261754</v>
      </c>
      <c r="D26" s="16">
        <v>182.95670000000001</v>
      </c>
      <c r="E26" s="11">
        <v>7549112488</v>
      </c>
      <c r="F26" s="11" t="s">
        <v>411</v>
      </c>
      <c r="G26" s="11" t="s">
        <v>411</v>
      </c>
      <c r="H26" s="11" t="s">
        <v>411</v>
      </c>
      <c r="I26" s="11">
        <v>33112666</v>
      </c>
      <c r="J26" s="11">
        <v>7582225154</v>
      </c>
    </row>
    <row r="27" spans="1:10" ht="12" customHeight="1" x14ac:dyDescent="0.25">
      <c r="A27" s="2" t="str">
        <f>"Mar "&amp;RIGHT(A6,4)+1</f>
        <v>Mar 2024</v>
      </c>
      <c r="B27" s="11">
        <v>22157600</v>
      </c>
      <c r="C27" s="11">
        <v>41571972</v>
      </c>
      <c r="D27" s="16">
        <v>186.57210000000001</v>
      </c>
      <c r="E27" s="11">
        <v>7756171710</v>
      </c>
      <c r="F27" s="11">
        <v>1185440464</v>
      </c>
      <c r="G27" s="11">
        <v>72035594</v>
      </c>
      <c r="H27" s="11">
        <v>75233836</v>
      </c>
      <c r="I27" s="11">
        <v>33112666</v>
      </c>
      <c r="J27" s="11">
        <v>9121994270</v>
      </c>
    </row>
    <row r="28" spans="1:10" ht="12" customHeight="1" x14ac:dyDescent="0.25">
      <c r="A28" s="2" t="str">
        <f>"Apr "&amp;RIGHT(A6,4)+1</f>
        <v>Apr 2024</v>
      </c>
      <c r="B28" s="11">
        <v>22210789</v>
      </c>
      <c r="C28" s="11">
        <v>41596806</v>
      </c>
      <c r="D28" s="16">
        <v>181.6103</v>
      </c>
      <c r="E28" s="11">
        <v>7554407508</v>
      </c>
      <c r="F28" s="11" t="s">
        <v>411</v>
      </c>
      <c r="G28" s="11" t="s">
        <v>411</v>
      </c>
      <c r="H28" s="11" t="s">
        <v>411</v>
      </c>
      <c r="I28" s="11">
        <v>33112666</v>
      </c>
      <c r="J28" s="11">
        <v>7587520174</v>
      </c>
    </row>
    <row r="29" spans="1:10" ht="12" customHeight="1" x14ac:dyDescent="0.25">
      <c r="A29" s="2" t="str">
        <f>"May "&amp;RIGHT(A6,4)+1</f>
        <v>May 2024</v>
      </c>
      <c r="B29" s="11">
        <v>22280987</v>
      </c>
      <c r="C29" s="11">
        <v>41742557</v>
      </c>
      <c r="D29" s="16">
        <v>185.44649999999999</v>
      </c>
      <c r="E29" s="11">
        <v>7741009316</v>
      </c>
      <c r="F29" s="11" t="s">
        <v>411</v>
      </c>
      <c r="G29" s="11" t="s">
        <v>411</v>
      </c>
      <c r="H29" s="11" t="s">
        <v>411</v>
      </c>
      <c r="I29" s="11">
        <v>33112666</v>
      </c>
      <c r="J29" s="11">
        <v>7774121982</v>
      </c>
    </row>
    <row r="30" spans="1:10" ht="12" customHeight="1" x14ac:dyDescent="0.25">
      <c r="A30" s="2" t="str">
        <f>"Jun "&amp;RIGHT(A6,4)+1</f>
        <v>Jun 2024</v>
      </c>
      <c r="B30" s="11">
        <v>22309622</v>
      </c>
      <c r="C30" s="11">
        <v>41864038</v>
      </c>
      <c r="D30" s="16">
        <v>184.6797</v>
      </c>
      <c r="E30" s="11">
        <v>7731439268</v>
      </c>
      <c r="F30" s="11">
        <v>1314000886.5</v>
      </c>
      <c r="G30" s="11">
        <v>80991597</v>
      </c>
      <c r="H30" s="11">
        <v>88575676</v>
      </c>
      <c r="I30" s="11">
        <v>33112666</v>
      </c>
      <c r="J30" s="11">
        <v>9248120093.5</v>
      </c>
    </row>
    <row r="31" spans="1:10" ht="12" customHeight="1" x14ac:dyDescent="0.25">
      <c r="A31" s="2" t="str">
        <f>"Jul "&amp;RIGHT(A6,4)+1</f>
        <v>Jul 2024</v>
      </c>
      <c r="B31" s="11">
        <v>22448226</v>
      </c>
      <c r="C31" s="11">
        <v>42076082</v>
      </c>
      <c r="D31" s="16">
        <v>191.77860000000001</v>
      </c>
      <c r="E31" s="11">
        <v>8069293119</v>
      </c>
      <c r="F31" s="11" t="s">
        <v>411</v>
      </c>
      <c r="G31" s="11" t="s">
        <v>411</v>
      </c>
      <c r="H31" s="11" t="s">
        <v>411</v>
      </c>
      <c r="I31" s="11">
        <v>33112666</v>
      </c>
      <c r="J31" s="11">
        <v>8102405785</v>
      </c>
    </row>
    <row r="32" spans="1:10" ht="12" customHeight="1" x14ac:dyDescent="0.25">
      <c r="A32" s="2" t="str">
        <f>"Aug "&amp;RIGHT(A6,4)+1</f>
        <v>Aug 2024</v>
      </c>
      <c r="B32" s="11" t="s">
        <v>411</v>
      </c>
      <c r="C32" s="11" t="s">
        <v>411</v>
      </c>
      <c r="D32" s="16" t="s">
        <v>411</v>
      </c>
      <c r="E32" s="11" t="s">
        <v>411</v>
      </c>
      <c r="F32" s="11" t="s">
        <v>411</v>
      </c>
      <c r="G32" s="11" t="s">
        <v>411</v>
      </c>
      <c r="H32" s="11" t="s">
        <v>411</v>
      </c>
      <c r="I32" s="11" t="s">
        <v>411</v>
      </c>
      <c r="J32" s="11" t="s">
        <v>411</v>
      </c>
    </row>
    <row r="33" spans="1:10" ht="12" customHeight="1" x14ac:dyDescent="0.25">
      <c r="A33" s="2" t="str">
        <f>"Sep "&amp;RIGHT(A6,4)+1</f>
        <v>Sep 2024</v>
      </c>
      <c r="B33" s="11" t="s">
        <v>411</v>
      </c>
      <c r="C33" s="11" t="s">
        <v>411</v>
      </c>
      <c r="D33" s="16" t="s">
        <v>411</v>
      </c>
      <c r="E33" s="11" t="s">
        <v>411</v>
      </c>
      <c r="F33" s="11" t="s">
        <v>411</v>
      </c>
      <c r="G33" s="11" t="s">
        <v>411</v>
      </c>
      <c r="H33" s="11" t="s">
        <v>411</v>
      </c>
      <c r="I33" s="11" t="s">
        <v>411</v>
      </c>
      <c r="J33" s="11" t="s">
        <v>411</v>
      </c>
    </row>
    <row r="34" spans="1:10" ht="12" customHeight="1" x14ac:dyDescent="0.25">
      <c r="A34" s="12" t="s">
        <v>55</v>
      </c>
      <c r="B34" s="13">
        <v>22138766.399999999</v>
      </c>
      <c r="C34" s="13">
        <v>41588782.399999999</v>
      </c>
      <c r="D34" s="17">
        <v>186.73140000000001</v>
      </c>
      <c r="E34" s="13">
        <v>77659295824</v>
      </c>
      <c r="F34" s="13">
        <v>3702576236.5</v>
      </c>
      <c r="G34" s="13">
        <v>231505521</v>
      </c>
      <c r="H34" s="13">
        <v>269256362</v>
      </c>
      <c r="I34" s="13">
        <v>331126660</v>
      </c>
      <c r="J34" s="13">
        <v>82193760603.5</v>
      </c>
    </row>
    <row r="35" spans="1:10" ht="12" customHeight="1" x14ac:dyDescent="0.25">
      <c r="A35" s="14" t="str">
        <f>"Total "&amp;MID(A20,7,LEN(A20)-13)&amp;" Months"</f>
        <v>Total 10 Months</v>
      </c>
      <c r="B35" s="15">
        <v>22138766.399999999</v>
      </c>
      <c r="C35" s="15">
        <v>41588782.399999999</v>
      </c>
      <c r="D35" s="18">
        <v>186.73140000000001</v>
      </c>
      <c r="E35" s="15">
        <v>77659295824</v>
      </c>
      <c r="F35" s="15">
        <v>3702576236.5</v>
      </c>
      <c r="G35" s="15">
        <v>231505521</v>
      </c>
      <c r="H35" s="15">
        <v>269256362</v>
      </c>
      <c r="I35" s="15">
        <v>331126660</v>
      </c>
      <c r="J35" s="15">
        <v>82193760603.5</v>
      </c>
    </row>
    <row r="36" spans="1:10" ht="12" customHeight="1" x14ac:dyDescent="0.25">
      <c r="A36" s="84"/>
      <c r="B36" s="84"/>
      <c r="C36" s="84"/>
      <c r="D36" s="84"/>
      <c r="E36" s="84"/>
      <c r="F36" s="84"/>
      <c r="G36" s="84"/>
      <c r="H36" s="84"/>
      <c r="I36" s="84"/>
      <c r="J36" s="84"/>
    </row>
    <row r="37" spans="1:10" ht="104.25" customHeight="1" x14ac:dyDescent="0.25">
      <c r="A37" s="95" t="s">
        <v>392</v>
      </c>
      <c r="B37" s="95"/>
      <c r="C37" s="95"/>
      <c r="D37" s="95"/>
      <c r="E37" s="95"/>
      <c r="F37" s="95"/>
      <c r="G37" s="95"/>
      <c r="H37" s="95"/>
      <c r="I37" s="95"/>
      <c r="J37" s="95"/>
    </row>
  </sheetData>
  <mergeCells count="14">
    <mergeCell ref="A1:I1"/>
    <mergeCell ref="A2:I2"/>
    <mergeCell ref="A3:A4"/>
    <mergeCell ref="B3:C3"/>
    <mergeCell ref="D3:E3"/>
    <mergeCell ref="A37:J37"/>
    <mergeCell ref="J3:J4"/>
    <mergeCell ref="B5:C5"/>
    <mergeCell ref="D5:J5"/>
    <mergeCell ref="A36:J36"/>
    <mergeCell ref="F3:F4"/>
    <mergeCell ref="H3:H4"/>
    <mergeCell ref="I3:I4"/>
    <mergeCell ref="G3:G4"/>
  </mergeCells>
  <phoneticPr fontId="0" type="noConversion"/>
  <pageMargins left="0.75" right="0.5" top="0.75" bottom="0.5" header="0.5" footer="0.25"/>
  <pageSetup scale="38"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1">
    <pageSetUpPr fitToPage="1"/>
  </sheetPr>
  <dimension ref="A1:G38"/>
  <sheetViews>
    <sheetView showGridLines="0" workbookViewId="0">
      <selection sqref="A1:F1"/>
    </sheetView>
  </sheetViews>
  <sheetFormatPr defaultRowHeight="12.5" x14ac:dyDescent="0.25"/>
  <cols>
    <col min="1" max="1" width="12.1796875" customWidth="1"/>
    <col min="2" max="7" width="11.453125" customWidth="1"/>
  </cols>
  <sheetData>
    <row r="1" spans="1:7" ht="12" customHeight="1" x14ac:dyDescent="0.25">
      <c r="A1" s="85" t="s">
        <v>420</v>
      </c>
      <c r="B1" s="85"/>
      <c r="C1" s="85"/>
      <c r="D1" s="85"/>
      <c r="E1" s="85"/>
      <c r="F1" s="85"/>
      <c r="G1" s="81">
        <v>45576</v>
      </c>
    </row>
    <row r="2" spans="1:7" ht="12" customHeight="1" x14ac:dyDescent="0.25">
      <c r="A2" s="87" t="s">
        <v>178</v>
      </c>
      <c r="B2" s="87"/>
      <c r="C2" s="87"/>
      <c r="D2" s="87"/>
      <c r="E2" s="87"/>
      <c r="F2" s="87"/>
      <c r="G2" s="1"/>
    </row>
    <row r="3" spans="1:7" ht="24" customHeight="1" x14ac:dyDescent="0.25">
      <c r="A3" s="89" t="s">
        <v>50</v>
      </c>
      <c r="B3" s="93" t="s">
        <v>179</v>
      </c>
      <c r="C3" s="93"/>
      <c r="D3" s="92"/>
      <c r="E3" s="93" t="s">
        <v>180</v>
      </c>
      <c r="F3" s="92"/>
      <c r="G3" s="96" t="s">
        <v>181</v>
      </c>
    </row>
    <row r="4" spans="1:7" ht="24" customHeight="1" x14ac:dyDescent="0.25">
      <c r="A4" s="89"/>
      <c r="B4" s="91" t="s">
        <v>182</v>
      </c>
      <c r="C4" s="91" t="s">
        <v>183</v>
      </c>
      <c r="D4" s="91" t="s">
        <v>55</v>
      </c>
      <c r="E4" s="91" t="s">
        <v>184</v>
      </c>
      <c r="F4" s="91" t="s">
        <v>258</v>
      </c>
      <c r="G4" s="96"/>
    </row>
    <row r="5" spans="1:7" ht="24" customHeight="1" x14ac:dyDescent="0.25">
      <c r="A5" s="90"/>
      <c r="B5" s="92"/>
      <c r="C5" s="92"/>
      <c r="D5" s="92"/>
      <c r="E5" s="92"/>
      <c r="F5" s="92"/>
      <c r="G5" s="93"/>
    </row>
    <row r="6" spans="1:7" ht="12" customHeight="1" x14ac:dyDescent="0.25">
      <c r="A6" s="1"/>
      <c r="B6" s="84" t="str">
        <f>REPT("-",64)&amp;" Dollars "&amp;REPT("-",64)</f>
        <v>---------------------------------------------------------------- Dollars ----------------------------------------------------------------</v>
      </c>
      <c r="C6" s="84"/>
      <c r="D6" s="84"/>
      <c r="E6" s="84"/>
      <c r="F6" s="84"/>
      <c r="G6" s="84"/>
    </row>
    <row r="7" spans="1:7" ht="12" customHeight="1" x14ac:dyDescent="0.25">
      <c r="A7" s="3" t="s">
        <v>412</v>
      </c>
    </row>
    <row r="8" spans="1:7" ht="12" customHeight="1" x14ac:dyDescent="0.25">
      <c r="A8" s="2" t="str">
        <f>"Oct "&amp;RIGHT(A7,4)-1</f>
        <v>Oct 2022</v>
      </c>
      <c r="B8" s="11">
        <v>243209396.00850001</v>
      </c>
      <c r="C8" s="11" t="s">
        <v>411</v>
      </c>
      <c r="D8" s="11">
        <v>243209396.00850001</v>
      </c>
      <c r="E8" s="11">
        <v>945530.07</v>
      </c>
      <c r="F8" s="11">
        <v>145121484.97999999</v>
      </c>
      <c r="G8" s="11">
        <v>389276411.05849999</v>
      </c>
    </row>
    <row r="9" spans="1:7" ht="12" customHeight="1" x14ac:dyDescent="0.25">
      <c r="A9" s="2" t="str">
        <f>"Nov "&amp;RIGHT(A7,4)-1</f>
        <v>Nov 2022</v>
      </c>
      <c r="B9" s="11">
        <v>195688141.45660001</v>
      </c>
      <c r="C9" s="11" t="s">
        <v>411</v>
      </c>
      <c r="D9" s="11">
        <v>195688141.45660001</v>
      </c>
      <c r="E9" s="11">
        <v>280768.92</v>
      </c>
      <c r="F9" s="11">
        <v>153053082.77000001</v>
      </c>
      <c r="G9" s="11">
        <v>349021993.14660001</v>
      </c>
    </row>
    <row r="10" spans="1:7" ht="12" customHeight="1" x14ac:dyDescent="0.25">
      <c r="A10" s="2" t="str">
        <f>"Dec "&amp;RIGHT(A7,4)-1</f>
        <v>Dec 2022</v>
      </c>
      <c r="B10" s="11">
        <v>176690359.0839</v>
      </c>
      <c r="C10" s="11" t="s">
        <v>411</v>
      </c>
      <c r="D10" s="11">
        <v>176690359.0839</v>
      </c>
      <c r="E10" s="11">
        <v>348302.68709999998</v>
      </c>
      <c r="F10" s="11">
        <v>112641749.79000001</v>
      </c>
      <c r="G10" s="11">
        <v>289680411.56099999</v>
      </c>
    </row>
    <row r="11" spans="1:7" ht="12" customHeight="1" x14ac:dyDescent="0.25">
      <c r="A11" s="2" t="str">
        <f>"Jan "&amp;RIGHT(A7,4)</f>
        <v>Jan 2023</v>
      </c>
      <c r="B11" s="11">
        <v>216201034.715</v>
      </c>
      <c r="C11" s="11" t="s">
        <v>411</v>
      </c>
      <c r="D11" s="11">
        <v>216201034.715</v>
      </c>
      <c r="E11" s="11">
        <v>1219.4186</v>
      </c>
      <c r="F11" s="11">
        <v>77683905.209999993</v>
      </c>
      <c r="G11" s="11">
        <v>293886159.34359998</v>
      </c>
    </row>
    <row r="12" spans="1:7" ht="12" customHeight="1" x14ac:dyDescent="0.25">
      <c r="A12" s="2" t="str">
        <f>"Feb "&amp;RIGHT(A7,4)</f>
        <v>Feb 2023</v>
      </c>
      <c r="B12" s="11">
        <v>145236149.16999999</v>
      </c>
      <c r="C12" s="11" t="s">
        <v>411</v>
      </c>
      <c r="D12" s="11">
        <v>145236149.16999999</v>
      </c>
      <c r="E12" s="11">
        <v>7925.4576999999999</v>
      </c>
      <c r="F12" s="11">
        <v>75301110.590000004</v>
      </c>
      <c r="G12" s="11">
        <v>220545185.2177</v>
      </c>
    </row>
    <row r="13" spans="1:7" ht="12" customHeight="1" x14ac:dyDescent="0.25">
      <c r="A13" s="2" t="str">
        <f>"Mar "&amp;RIGHT(A7,4)</f>
        <v>Mar 2023</v>
      </c>
      <c r="B13" s="11">
        <v>201255831.05599999</v>
      </c>
      <c r="C13" s="11" t="s">
        <v>411</v>
      </c>
      <c r="D13" s="11">
        <v>201255831.05599999</v>
      </c>
      <c r="E13" s="11">
        <v>14633.958000000001</v>
      </c>
      <c r="F13" s="11">
        <v>106487097.65000001</v>
      </c>
      <c r="G13" s="11">
        <v>307757562.66399997</v>
      </c>
    </row>
    <row r="14" spans="1:7" ht="12" customHeight="1" x14ac:dyDescent="0.25">
      <c r="A14" s="2" t="str">
        <f>"Apr "&amp;RIGHT(A7,4)</f>
        <v>Apr 2023</v>
      </c>
      <c r="B14" s="11">
        <v>109193038.3978</v>
      </c>
      <c r="C14" s="11" t="s">
        <v>411</v>
      </c>
      <c r="D14" s="11">
        <v>109193038.3978</v>
      </c>
      <c r="E14" s="11">
        <v>6133.74</v>
      </c>
      <c r="F14" s="11">
        <v>96761897.5</v>
      </c>
      <c r="G14" s="11">
        <v>205961069.63780001</v>
      </c>
    </row>
    <row r="15" spans="1:7" ht="12" customHeight="1" x14ac:dyDescent="0.25">
      <c r="A15" s="2" t="str">
        <f>"May "&amp;RIGHT(A7,4)</f>
        <v>May 2023</v>
      </c>
      <c r="B15" s="11">
        <v>76675889.184699997</v>
      </c>
      <c r="C15" s="11" t="s">
        <v>411</v>
      </c>
      <c r="D15" s="11">
        <v>76675889.184699997</v>
      </c>
      <c r="E15" s="11">
        <v>2711.2588000000001</v>
      </c>
      <c r="F15" s="11">
        <v>127106499.36</v>
      </c>
      <c r="G15" s="11">
        <v>203785099.8035</v>
      </c>
    </row>
    <row r="16" spans="1:7" ht="12" customHeight="1" x14ac:dyDescent="0.25">
      <c r="A16" s="2" t="str">
        <f>"Jun "&amp;RIGHT(A7,4)</f>
        <v>Jun 2023</v>
      </c>
      <c r="B16" s="11">
        <v>108112370.1902</v>
      </c>
      <c r="C16" s="11" t="s">
        <v>411</v>
      </c>
      <c r="D16" s="11">
        <v>108112370.1902</v>
      </c>
      <c r="E16" s="11">
        <v>1616.4946</v>
      </c>
      <c r="F16" s="11">
        <v>125595344.29000001</v>
      </c>
      <c r="G16" s="11">
        <v>233709330.97479999</v>
      </c>
    </row>
    <row r="17" spans="1:7" ht="12" customHeight="1" x14ac:dyDescent="0.25">
      <c r="A17" s="2" t="str">
        <f>"Jul "&amp;RIGHT(A7,4)</f>
        <v>Jul 2023</v>
      </c>
      <c r="B17" s="11">
        <v>151136305.51570001</v>
      </c>
      <c r="C17" s="11" t="s">
        <v>411</v>
      </c>
      <c r="D17" s="11">
        <v>151136305.51570001</v>
      </c>
      <c r="E17" s="11">
        <v>2295.7024999999999</v>
      </c>
      <c r="F17" s="11">
        <v>179542546.19999999</v>
      </c>
      <c r="G17" s="11">
        <v>330681147.41820002</v>
      </c>
    </row>
    <row r="18" spans="1:7" ht="12" customHeight="1" x14ac:dyDescent="0.25">
      <c r="A18" s="2" t="str">
        <f>"Aug "&amp;RIGHT(A7,4)</f>
        <v>Aug 2023</v>
      </c>
      <c r="B18" s="11">
        <v>187339964.727</v>
      </c>
      <c r="C18" s="11" t="s">
        <v>411</v>
      </c>
      <c r="D18" s="11">
        <v>187339964.727</v>
      </c>
      <c r="E18" s="11">
        <v>2129.37</v>
      </c>
      <c r="F18" s="11">
        <v>228151281.84999999</v>
      </c>
      <c r="G18" s="11">
        <v>415493375.94700003</v>
      </c>
    </row>
    <row r="19" spans="1:7" ht="12" customHeight="1" x14ac:dyDescent="0.25">
      <c r="A19" s="2" t="str">
        <f>"Sep "&amp;RIGHT(A7,4)</f>
        <v>Sep 2023</v>
      </c>
      <c r="B19" s="11">
        <v>235116059.0009</v>
      </c>
      <c r="C19" s="11" t="s">
        <v>411</v>
      </c>
      <c r="D19" s="11">
        <v>235116059.0009</v>
      </c>
      <c r="E19" s="11">
        <v>3435.78</v>
      </c>
      <c r="F19" s="11">
        <v>230909905.88999999</v>
      </c>
      <c r="G19" s="11">
        <v>466029400.67089999</v>
      </c>
    </row>
    <row r="20" spans="1:7" ht="12" customHeight="1" x14ac:dyDescent="0.25">
      <c r="A20" s="12" t="s">
        <v>55</v>
      </c>
      <c r="B20" s="13">
        <v>2045854538.5063</v>
      </c>
      <c r="C20" s="13" t="s">
        <v>411</v>
      </c>
      <c r="D20" s="13">
        <v>2045854538.5063</v>
      </c>
      <c r="E20" s="13">
        <v>1616702.8573</v>
      </c>
      <c r="F20" s="13">
        <v>1658355906.0799999</v>
      </c>
      <c r="G20" s="13">
        <v>3705827147.4436002</v>
      </c>
    </row>
    <row r="21" spans="1:7" ht="12" customHeight="1" x14ac:dyDescent="0.25">
      <c r="A21" s="14" t="s">
        <v>413</v>
      </c>
      <c r="B21" s="15">
        <v>1623398514.7783999</v>
      </c>
      <c r="C21" s="15" t="s">
        <v>411</v>
      </c>
      <c r="D21" s="15">
        <v>1623398514.7783999</v>
      </c>
      <c r="E21" s="15">
        <v>1611137.7072999999</v>
      </c>
      <c r="F21" s="15">
        <v>1199294718.3399999</v>
      </c>
      <c r="G21" s="15">
        <v>2824304370.8256998</v>
      </c>
    </row>
    <row r="22" spans="1:7" ht="12" customHeight="1" x14ac:dyDescent="0.25">
      <c r="A22" s="3" t="str">
        <f>"FY "&amp;RIGHT(A7,4)+1</f>
        <v>FY 2024</v>
      </c>
    </row>
    <row r="23" spans="1:7" ht="12" customHeight="1" x14ac:dyDescent="0.25">
      <c r="A23" s="2" t="str">
        <f>"Oct "&amp;RIGHT(A7,4)</f>
        <v>Oct 2023</v>
      </c>
      <c r="B23" s="11">
        <v>230232395.71810001</v>
      </c>
      <c r="C23" s="11" t="s">
        <v>411</v>
      </c>
      <c r="D23" s="11">
        <v>230232395.71810001</v>
      </c>
      <c r="E23" s="11">
        <v>2828.56</v>
      </c>
      <c r="F23" s="11">
        <v>264956635.63999999</v>
      </c>
      <c r="G23" s="11">
        <v>495191859.9181</v>
      </c>
    </row>
    <row r="24" spans="1:7" ht="12" customHeight="1" x14ac:dyDescent="0.25">
      <c r="A24" s="2" t="str">
        <f>"Nov "&amp;RIGHT(A7,4)</f>
        <v>Nov 2023</v>
      </c>
      <c r="B24" s="11">
        <v>188764137.66280001</v>
      </c>
      <c r="C24" s="11" t="s">
        <v>411</v>
      </c>
      <c r="D24" s="11">
        <v>188764137.66280001</v>
      </c>
      <c r="E24" s="11">
        <v>688731.98430000001</v>
      </c>
      <c r="F24" s="11">
        <v>213752410.80000001</v>
      </c>
      <c r="G24" s="11">
        <v>403205280.44709998</v>
      </c>
    </row>
    <row r="25" spans="1:7" ht="12" customHeight="1" x14ac:dyDescent="0.25">
      <c r="A25" s="2" t="str">
        <f>"Dec "&amp;RIGHT(A7,4)</f>
        <v>Dec 2023</v>
      </c>
      <c r="B25" s="11">
        <v>197277874.6857</v>
      </c>
      <c r="C25" s="11" t="s">
        <v>411</v>
      </c>
      <c r="D25" s="11">
        <v>197277874.6857</v>
      </c>
      <c r="E25" s="11">
        <v>2098.357</v>
      </c>
      <c r="F25" s="11">
        <v>186261439.12</v>
      </c>
      <c r="G25" s="11">
        <v>383541412.1627</v>
      </c>
    </row>
    <row r="26" spans="1:7" ht="12" customHeight="1" x14ac:dyDescent="0.25">
      <c r="A26" s="2" t="str">
        <f>"Jan "&amp;RIGHT(A7,4)+1</f>
        <v>Jan 2024</v>
      </c>
      <c r="B26" s="11">
        <v>199962729.69139999</v>
      </c>
      <c r="C26" s="11" t="s">
        <v>411</v>
      </c>
      <c r="D26" s="11">
        <v>199962729.69139999</v>
      </c>
      <c r="E26" s="11">
        <v>2490.73</v>
      </c>
      <c r="F26" s="11">
        <v>163115760.66</v>
      </c>
      <c r="G26" s="11">
        <v>363080981.08139998</v>
      </c>
    </row>
    <row r="27" spans="1:7" ht="12" customHeight="1" x14ac:dyDescent="0.25">
      <c r="A27" s="2" t="str">
        <f>"Feb "&amp;RIGHT(A7,4)+1</f>
        <v>Feb 2024</v>
      </c>
      <c r="B27" s="11">
        <v>153704444.51300001</v>
      </c>
      <c r="C27" s="11" t="s">
        <v>411</v>
      </c>
      <c r="D27" s="11">
        <v>153704444.51300001</v>
      </c>
      <c r="E27" s="11">
        <v>984938.83</v>
      </c>
      <c r="F27" s="11">
        <v>157416861.56999999</v>
      </c>
      <c r="G27" s="11">
        <v>312106244.91299999</v>
      </c>
    </row>
    <row r="28" spans="1:7" ht="12" customHeight="1" x14ac:dyDescent="0.25">
      <c r="A28" s="2" t="str">
        <f>"Mar "&amp;RIGHT(A7,4)+1</f>
        <v>Mar 2024</v>
      </c>
      <c r="B28" s="11">
        <v>181195388.8838</v>
      </c>
      <c r="C28" s="11" t="s">
        <v>411</v>
      </c>
      <c r="D28" s="11">
        <v>181195388.8838</v>
      </c>
      <c r="E28" s="11">
        <v>1761617.2143000001</v>
      </c>
      <c r="F28" s="11">
        <v>163657342.93000001</v>
      </c>
      <c r="G28" s="11">
        <v>346614349.02810001</v>
      </c>
    </row>
    <row r="29" spans="1:7" ht="12" customHeight="1" x14ac:dyDescent="0.25">
      <c r="A29" s="2" t="str">
        <f>"Apr "&amp;RIGHT(A7,4)+1</f>
        <v>Apr 2024</v>
      </c>
      <c r="B29" s="11">
        <v>107130896.3145</v>
      </c>
      <c r="C29" s="11" t="s">
        <v>411</v>
      </c>
      <c r="D29" s="11">
        <v>107130896.3145</v>
      </c>
      <c r="E29" s="11">
        <v>1761151.2549000001</v>
      </c>
      <c r="F29" s="11">
        <v>202608448.24000001</v>
      </c>
      <c r="G29" s="11">
        <v>311500495.80940002</v>
      </c>
    </row>
    <row r="30" spans="1:7" ht="12" customHeight="1" x14ac:dyDescent="0.25">
      <c r="A30" s="2" t="str">
        <f>"May "&amp;RIGHT(A7,4)+1</f>
        <v>May 2024</v>
      </c>
      <c r="B30" s="11">
        <v>66059073.150799997</v>
      </c>
      <c r="C30" s="11" t="s">
        <v>411</v>
      </c>
      <c r="D30" s="11">
        <v>66059073.150799997</v>
      </c>
      <c r="E30" s="11">
        <v>1575388.5573</v>
      </c>
      <c r="F30" s="11">
        <v>181528938.87</v>
      </c>
      <c r="G30" s="11">
        <v>249163400.5781</v>
      </c>
    </row>
    <row r="31" spans="1:7" ht="12" customHeight="1" x14ac:dyDescent="0.25">
      <c r="A31" s="2" t="str">
        <f>"Jun "&amp;RIGHT(A7,4)+1</f>
        <v>Jun 2024</v>
      </c>
      <c r="B31" s="11">
        <v>121291775.4645</v>
      </c>
      <c r="C31" s="11" t="s">
        <v>411</v>
      </c>
      <c r="D31" s="11">
        <v>121291775.4645</v>
      </c>
      <c r="E31" s="11">
        <v>723614.36239999998</v>
      </c>
      <c r="F31" s="11">
        <v>179624623.97</v>
      </c>
      <c r="G31" s="11">
        <v>301640013.79689997</v>
      </c>
    </row>
    <row r="32" spans="1:7" ht="12" customHeight="1" x14ac:dyDescent="0.25">
      <c r="A32" s="2" t="str">
        <f>"Jul "&amp;RIGHT(A7,4)+1</f>
        <v>Jul 2024</v>
      </c>
      <c r="B32" s="11">
        <v>187552195.8337</v>
      </c>
      <c r="C32" s="11" t="s">
        <v>411</v>
      </c>
      <c r="D32" s="11">
        <v>187552195.8337</v>
      </c>
      <c r="E32" s="11">
        <v>466447.96240000002</v>
      </c>
      <c r="F32" s="11">
        <v>187618677.41</v>
      </c>
      <c r="G32" s="11">
        <v>375637321.20609999</v>
      </c>
    </row>
    <row r="33" spans="1:7" ht="12" customHeight="1" x14ac:dyDescent="0.25">
      <c r="A33" s="2" t="str">
        <f>"Aug "&amp;RIGHT(A7,4)+1</f>
        <v>Aug 2024</v>
      </c>
      <c r="B33" s="11" t="s">
        <v>411</v>
      </c>
      <c r="C33" s="11" t="s">
        <v>411</v>
      </c>
      <c r="D33" s="11" t="s">
        <v>411</v>
      </c>
      <c r="E33" s="11" t="s">
        <v>411</v>
      </c>
      <c r="F33" s="11" t="s">
        <v>411</v>
      </c>
      <c r="G33" s="11" t="s">
        <v>411</v>
      </c>
    </row>
    <row r="34" spans="1:7" ht="12" customHeight="1" x14ac:dyDescent="0.25">
      <c r="A34" s="2" t="str">
        <f>"Sep "&amp;RIGHT(A7,4)+1</f>
        <v>Sep 2024</v>
      </c>
      <c r="B34" s="11" t="s">
        <v>411</v>
      </c>
      <c r="C34" s="11" t="s">
        <v>411</v>
      </c>
      <c r="D34" s="11" t="s">
        <v>411</v>
      </c>
      <c r="E34" s="11" t="s">
        <v>411</v>
      </c>
      <c r="F34" s="11" t="s">
        <v>411</v>
      </c>
      <c r="G34" s="11" t="s">
        <v>411</v>
      </c>
    </row>
    <row r="35" spans="1:7" ht="12" customHeight="1" x14ac:dyDescent="0.25">
      <c r="A35" s="12" t="s">
        <v>55</v>
      </c>
      <c r="B35" s="13">
        <v>1633170911.9182999</v>
      </c>
      <c r="C35" s="13" t="s">
        <v>411</v>
      </c>
      <c r="D35" s="13">
        <v>1633170911.9182999</v>
      </c>
      <c r="E35" s="13">
        <v>7969307.8125999998</v>
      </c>
      <c r="F35" s="13">
        <v>1900541139.21</v>
      </c>
      <c r="G35" s="13">
        <v>3541681358.9408998</v>
      </c>
    </row>
    <row r="36" spans="1:7" ht="12" customHeight="1" x14ac:dyDescent="0.25">
      <c r="A36" s="14" t="str">
        <f>"Total "&amp;MID(A21,7,LEN(A21)-13)&amp;" Months"</f>
        <v>Total 10 Months</v>
      </c>
      <c r="B36" s="15">
        <v>1633170911.9182999</v>
      </c>
      <c r="C36" s="15" t="s">
        <v>411</v>
      </c>
      <c r="D36" s="15">
        <v>1633170911.9182999</v>
      </c>
      <c r="E36" s="15">
        <v>7969307.8125999998</v>
      </c>
      <c r="F36" s="15">
        <v>1900541139.21</v>
      </c>
      <c r="G36" s="15">
        <v>3541681358.9408998</v>
      </c>
    </row>
    <row r="37" spans="1:7" ht="12" customHeight="1" x14ac:dyDescent="0.25">
      <c r="A37" s="84"/>
      <c r="B37" s="84"/>
      <c r="C37" s="84"/>
      <c r="D37" s="84"/>
      <c r="E37" s="84"/>
      <c r="F37" s="84"/>
      <c r="G37" s="84"/>
    </row>
    <row r="38" spans="1:7" ht="70" customHeight="1" x14ac:dyDescent="0.25">
      <c r="A38" s="95" t="s">
        <v>418</v>
      </c>
      <c r="B38" s="95"/>
      <c r="C38" s="95"/>
      <c r="D38" s="95"/>
      <c r="E38" s="95"/>
      <c r="F38" s="95"/>
      <c r="G38" s="95"/>
    </row>
  </sheetData>
  <mergeCells count="14">
    <mergeCell ref="A38:G38"/>
    <mergeCell ref="G3:G5"/>
    <mergeCell ref="B4:B5"/>
    <mergeCell ref="C4:C5"/>
    <mergeCell ref="D4:D5"/>
    <mergeCell ref="B6:G6"/>
    <mergeCell ref="A37:G37"/>
    <mergeCell ref="A1:F1"/>
    <mergeCell ref="A2:F2"/>
    <mergeCell ref="A3:A5"/>
    <mergeCell ref="B3:D3"/>
    <mergeCell ref="E3:F3"/>
    <mergeCell ref="E4:E5"/>
    <mergeCell ref="F4:F5"/>
  </mergeCells>
  <phoneticPr fontId="0" type="noConversion"/>
  <pageMargins left="0.75" right="0.5" top="0.75" bottom="0.5" header="0.5" footer="0.25"/>
  <pageSetup orientation="landscape"/>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2">
    <pageSetUpPr fitToPage="1"/>
  </sheetPr>
  <dimension ref="A1:H37"/>
  <sheetViews>
    <sheetView showGridLines="0" workbookViewId="0">
      <selection sqref="A1:G1"/>
    </sheetView>
  </sheetViews>
  <sheetFormatPr defaultRowHeight="12.5" x14ac:dyDescent="0.25"/>
  <cols>
    <col min="1" max="1" width="12.1796875" customWidth="1"/>
    <col min="2" max="2" width="19.26953125" bestFit="1" customWidth="1"/>
    <col min="3" max="8" width="11.453125" customWidth="1"/>
  </cols>
  <sheetData>
    <row r="1" spans="1:8" ht="12" customHeight="1" x14ac:dyDescent="0.25">
      <c r="A1" s="85" t="s">
        <v>420</v>
      </c>
      <c r="B1" s="85"/>
      <c r="C1" s="85"/>
      <c r="D1" s="85"/>
      <c r="E1" s="85"/>
      <c r="F1" s="85"/>
      <c r="G1" s="85"/>
      <c r="H1" s="81">
        <v>45576</v>
      </c>
    </row>
    <row r="2" spans="1:8" ht="12" customHeight="1" x14ac:dyDescent="0.25">
      <c r="A2" s="87" t="s">
        <v>259</v>
      </c>
      <c r="B2" s="87"/>
      <c r="C2" s="87"/>
      <c r="D2" s="87"/>
      <c r="E2" s="87"/>
      <c r="F2" s="87"/>
      <c r="G2" s="87"/>
      <c r="H2" s="1"/>
    </row>
    <row r="3" spans="1:8" ht="24" customHeight="1" x14ac:dyDescent="0.25">
      <c r="A3" s="89" t="s">
        <v>50</v>
      </c>
      <c r="B3" s="91" t="s">
        <v>330</v>
      </c>
      <c r="C3" s="91" t="s">
        <v>269</v>
      </c>
      <c r="D3" s="93" t="s">
        <v>53</v>
      </c>
      <c r="E3" s="92"/>
      <c r="F3" s="93" t="s">
        <v>185</v>
      </c>
      <c r="G3" s="93"/>
      <c r="H3" s="93"/>
    </row>
    <row r="4" spans="1:8" ht="24" customHeight="1" x14ac:dyDescent="0.25">
      <c r="A4" s="90"/>
      <c r="B4" s="92"/>
      <c r="C4" s="92"/>
      <c r="D4" s="10" t="s">
        <v>260</v>
      </c>
      <c r="E4" s="10" t="s">
        <v>350</v>
      </c>
      <c r="F4" s="10" t="s">
        <v>382</v>
      </c>
      <c r="G4" s="10" t="s">
        <v>261</v>
      </c>
      <c r="H4" s="9" t="s">
        <v>55</v>
      </c>
    </row>
    <row r="5" spans="1:8" ht="12" customHeight="1" x14ac:dyDescent="0.25">
      <c r="A5" s="1"/>
      <c r="B5" s="84" t="str">
        <f>REPT("-",78)&amp;" Dollars "&amp;REPT("-",78)</f>
        <v>------------------------------------------------------------------------------ Dollars ------------------------------------------------------------------------------</v>
      </c>
      <c r="C5" s="84"/>
      <c r="D5" s="84"/>
      <c r="E5" s="84"/>
      <c r="F5" s="84"/>
      <c r="G5" s="84"/>
      <c r="H5" s="84"/>
    </row>
    <row r="6" spans="1:8" ht="12" customHeight="1" x14ac:dyDescent="0.25">
      <c r="A6" s="3" t="s">
        <v>412</v>
      </c>
    </row>
    <row r="7" spans="1:8" ht="12" customHeight="1" x14ac:dyDescent="0.25">
      <c r="A7" s="2" t="str">
        <f>"Oct "&amp;RIGHT(A6,4)-1</f>
        <v>Oct 2022</v>
      </c>
      <c r="B7" s="11">
        <v>10783812026</v>
      </c>
      <c r="C7" s="11">
        <v>238411499</v>
      </c>
      <c r="D7" s="11">
        <v>996326883</v>
      </c>
      <c r="E7" s="11">
        <v>27393274.9498</v>
      </c>
      <c r="F7" s="11">
        <v>6577474.8687000005</v>
      </c>
      <c r="G7" s="11" t="s">
        <v>411</v>
      </c>
      <c r="H7" s="11">
        <v>6577474.8687000005</v>
      </c>
    </row>
    <row r="8" spans="1:8" ht="12" customHeight="1" x14ac:dyDescent="0.25">
      <c r="A8" s="2" t="str">
        <f>"Nov "&amp;RIGHT(A6,4)-1</f>
        <v>Nov 2022</v>
      </c>
      <c r="B8" s="11">
        <v>11034555187</v>
      </c>
      <c r="C8" s="11">
        <v>238411499</v>
      </c>
      <c r="D8" s="11">
        <v>447418281</v>
      </c>
      <c r="E8" s="11">
        <v>27459219.6087</v>
      </c>
      <c r="F8" s="11">
        <v>6620928.5478999997</v>
      </c>
      <c r="G8" s="11" t="s">
        <v>411</v>
      </c>
      <c r="H8" s="11">
        <v>6620928.5478999997</v>
      </c>
    </row>
    <row r="9" spans="1:8" ht="12" customHeight="1" x14ac:dyDescent="0.25">
      <c r="A9" s="2" t="str">
        <f>"Dec "&amp;RIGHT(A6,4)-1</f>
        <v>Dec 2022</v>
      </c>
      <c r="B9" s="11">
        <v>12365182463</v>
      </c>
      <c r="C9" s="11">
        <v>246587725</v>
      </c>
      <c r="D9" s="11">
        <v>469083963</v>
      </c>
      <c r="E9" s="11">
        <v>26118286.704300001</v>
      </c>
      <c r="F9" s="11">
        <v>14091702.5667</v>
      </c>
      <c r="G9" s="11" t="s">
        <v>411</v>
      </c>
      <c r="H9" s="11">
        <v>14091702.5667</v>
      </c>
    </row>
    <row r="10" spans="1:8" ht="12" customHeight="1" x14ac:dyDescent="0.25">
      <c r="A10" s="2" t="str">
        <f>"Jan "&amp;RIGHT(A6,4)</f>
        <v>Jan 2023</v>
      </c>
      <c r="B10" s="11">
        <v>10890655702</v>
      </c>
      <c r="C10" s="11">
        <v>238411499</v>
      </c>
      <c r="D10" s="11">
        <v>561635244</v>
      </c>
      <c r="E10" s="11">
        <v>26436060.4439</v>
      </c>
      <c r="F10" s="11">
        <v>6387467.0396999996</v>
      </c>
      <c r="G10" s="11" t="s">
        <v>411</v>
      </c>
      <c r="H10" s="11">
        <v>6387467.0396999996</v>
      </c>
    </row>
    <row r="11" spans="1:8" ht="12" customHeight="1" x14ac:dyDescent="0.25">
      <c r="A11" s="2" t="str">
        <f>"Feb "&amp;RIGHT(A6,4)</f>
        <v>Feb 2023</v>
      </c>
      <c r="B11" s="11">
        <v>10506309105</v>
      </c>
      <c r="C11" s="11">
        <v>238411499</v>
      </c>
      <c r="D11" s="11">
        <v>475981112</v>
      </c>
      <c r="E11" s="11">
        <v>25978188.758299999</v>
      </c>
      <c r="F11" s="11">
        <v>5894604.6994000003</v>
      </c>
      <c r="G11" s="11" t="s">
        <v>411</v>
      </c>
      <c r="H11" s="11">
        <v>5894604.6994000003</v>
      </c>
    </row>
    <row r="12" spans="1:8" ht="12" customHeight="1" x14ac:dyDescent="0.25">
      <c r="A12" s="2" t="str">
        <f>"Mar "&amp;RIGHT(A6,4)</f>
        <v>Mar 2023</v>
      </c>
      <c r="B12" s="11">
        <v>10058257149</v>
      </c>
      <c r="C12" s="11">
        <v>251557776</v>
      </c>
      <c r="D12" s="11">
        <v>508603053</v>
      </c>
      <c r="E12" s="11">
        <v>26551413.198399998</v>
      </c>
      <c r="F12" s="11">
        <v>16349095.275599999</v>
      </c>
      <c r="G12" s="11" t="s">
        <v>411</v>
      </c>
      <c r="H12" s="11">
        <v>16349095.275599999</v>
      </c>
    </row>
    <row r="13" spans="1:8" ht="12" customHeight="1" x14ac:dyDescent="0.25">
      <c r="A13" s="2" t="str">
        <f>"Apr "&amp;RIGHT(A6,4)</f>
        <v>Apr 2023</v>
      </c>
      <c r="B13" s="11">
        <v>7447992659</v>
      </c>
      <c r="C13" s="11">
        <v>238411499</v>
      </c>
      <c r="D13" s="11">
        <v>514642985</v>
      </c>
      <c r="E13" s="11">
        <v>26593107.368799999</v>
      </c>
      <c r="F13" s="11">
        <v>6106393.7189999996</v>
      </c>
      <c r="G13" s="11" t="s">
        <v>411</v>
      </c>
      <c r="H13" s="11">
        <v>6106393.7189999996</v>
      </c>
    </row>
    <row r="14" spans="1:8" ht="12" customHeight="1" x14ac:dyDescent="0.25">
      <c r="A14" s="2" t="str">
        <f>"May "&amp;RIGHT(A6,4)</f>
        <v>May 2023</v>
      </c>
      <c r="B14" s="11">
        <v>7349422620</v>
      </c>
      <c r="C14" s="11">
        <v>238411499</v>
      </c>
      <c r="D14" s="11">
        <v>510989209</v>
      </c>
      <c r="E14" s="11">
        <v>27407954.106899999</v>
      </c>
      <c r="F14" s="11">
        <v>6163730.6166000003</v>
      </c>
      <c r="G14" s="11" t="s">
        <v>411</v>
      </c>
      <c r="H14" s="11">
        <v>6163730.6166000003</v>
      </c>
    </row>
    <row r="15" spans="1:8" ht="12" customHeight="1" x14ac:dyDescent="0.25">
      <c r="A15" s="2" t="str">
        <f>"Jun "&amp;RIGHT(A6,4)</f>
        <v>Jun 2023</v>
      </c>
      <c r="B15" s="11">
        <v>8796366576</v>
      </c>
      <c r="C15" s="11">
        <v>248040636</v>
      </c>
      <c r="D15" s="11">
        <v>514612819</v>
      </c>
      <c r="E15" s="11">
        <v>26428447.4274</v>
      </c>
      <c r="F15" s="11">
        <v>18010790.467399999</v>
      </c>
      <c r="G15" s="11" t="s">
        <v>411</v>
      </c>
      <c r="H15" s="11">
        <v>18010790.467399999</v>
      </c>
    </row>
    <row r="16" spans="1:8" ht="12" customHeight="1" x14ac:dyDescent="0.25">
      <c r="A16" s="2" t="str">
        <f>"Jul "&amp;RIGHT(A6,4)</f>
        <v>Jul 2023</v>
      </c>
      <c r="B16" s="11">
        <v>7179362490</v>
      </c>
      <c r="C16" s="11">
        <v>238411499</v>
      </c>
      <c r="D16" s="11">
        <v>495543961</v>
      </c>
      <c r="E16" s="11">
        <v>25845862.133000001</v>
      </c>
      <c r="F16" s="11">
        <v>6260806.2551999995</v>
      </c>
      <c r="G16" s="11">
        <v>736850.96</v>
      </c>
      <c r="H16" s="11">
        <v>6997657.2152000004</v>
      </c>
    </row>
    <row r="17" spans="1:8" ht="12" customHeight="1" x14ac:dyDescent="0.25">
      <c r="A17" s="2" t="str">
        <f>"Aug "&amp;RIGHT(A6,4)</f>
        <v>Aug 2023</v>
      </c>
      <c r="B17" s="11">
        <v>7535299964</v>
      </c>
      <c r="C17" s="11">
        <v>238411499</v>
      </c>
      <c r="D17" s="11">
        <v>513350863</v>
      </c>
      <c r="E17" s="11">
        <v>26314922.589899998</v>
      </c>
      <c r="F17" s="11">
        <v>6494366.8920999998</v>
      </c>
      <c r="G17" s="11">
        <v>506811.94</v>
      </c>
      <c r="H17" s="11">
        <v>7001178.8321000002</v>
      </c>
    </row>
    <row r="18" spans="1:8" ht="12" customHeight="1" x14ac:dyDescent="0.25">
      <c r="A18" s="2" t="str">
        <f>"Sep "&amp;RIGHT(A6,4)</f>
        <v>Sep 2023</v>
      </c>
      <c r="B18" s="11">
        <v>9203486263</v>
      </c>
      <c r="C18" s="11">
        <v>249988955</v>
      </c>
      <c r="D18" s="11">
        <v>694256580</v>
      </c>
      <c r="E18" s="11">
        <v>96333078.851300001</v>
      </c>
      <c r="F18" s="11">
        <v>39891419.169600002</v>
      </c>
      <c r="G18" s="11">
        <v>768193.52</v>
      </c>
      <c r="H18" s="11">
        <v>40659612.689599998</v>
      </c>
    </row>
    <row r="19" spans="1:8" ht="12" customHeight="1" x14ac:dyDescent="0.25">
      <c r="A19" s="12" t="s">
        <v>55</v>
      </c>
      <c r="B19" s="13">
        <v>113150702204</v>
      </c>
      <c r="C19" s="13">
        <v>2903467084</v>
      </c>
      <c r="D19" s="13">
        <v>6702444953</v>
      </c>
      <c r="E19" s="13">
        <v>388859816.14069998</v>
      </c>
      <c r="F19" s="13">
        <v>138848780.11790001</v>
      </c>
      <c r="G19" s="13">
        <v>2011856.42</v>
      </c>
      <c r="H19" s="13">
        <v>140860636.5379</v>
      </c>
    </row>
    <row r="20" spans="1:8" ht="12" customHeight="1" x14ac:dyDescent="0.25">
      <c r="A20" s="14" t="s">
        <v>413</v>
      </c>
      <c r="B20" s="15">
        <v>96411915977</v>
      </c>
      <c r="C20" s="15">
        <v>2415066630</v>
      </c>
      <c r="D20" s="15">
        <v>5494837510</v>
      </c>
      <c r="E20" s="15">
        <v>266211814.69949999</v>
      </c>
      <c r="F20" s="15">
        <v>92462994.056199998</v>
      </c>
      <c r="G20" s="15">
        <v>736850.96</v>
      </c>
      <c r="H20" s="15">
        <v>93199845.016200006</v>
      </c>
    </row>
    <row r="21" spans="1:8" ht="12" customHeight="1" x14ac:dyDescent="0.25">
      <c r="A21" s="3" t="str">
        <f>"FY "&amp;RIGHT(A6,4)+1</f>
        <v>FY 2024</v>
      </c>
    </row>
    <row r="22" spans="1:8" ht="12" customHeight="1" x14ac:dyDescent="0.25">
      <c r="A22" s="2" t="str">
        <f>"Oct "&amp;RIGHT(A6,4)</f>
        <v>Oct 2023</v>
      </c>
      <c r="B22" s="11">
        <v>7876591858</v>
      </c>
      <c r="C22" s="11">
        <v>246850166</v>
      </c>
      <c r="D22" s="11">
        <v>1094147575</v>
      </c>
      <c r="E22" s="11">
        <v>26249317.394699998</v>
      </c>
      <c r="F22" s="11">
        <v>8597611.2383999992</v>
      </c>
      <c r="G22" s="11" t="s">
        <v>411</v>
      </c>
      <c r="H22" s="11">
        <v>8597611.2383999992</v>
      </c>
    </row>
    <row r="23" spans="1:8" ht="12" customHeight="1" x14ac:dyDescent="0.25">
      <c r="A23" s="2" t="str">
        <f>"Nov "&amp;RIGHT(A6,4)</f>
        <v>Nov 2023</v>
      </c>
      <c r="B23" s="11">
        <v>7850331069</v>
      </c>
      <c r="C23" s="11">
        <v>246850166</v>
      </c>
      <c r="D23" s="11">
        <v>471137978</v>
      </c>
      <c r="E23" s="11">
        <v>26489110.8695</v>
      </c>
      <c r="F23" s="11">
        <v>10332652.3126</v>
      </c>
      <c r="G23" s="11">
        <v>39313.31</v>
      </c>
      <c r="H23" s="11">
        <v>10371965.6226</v>
      </c>
    </row>
    <row r="24" spans="1:8" ht="12" customHeight="1" x14ac:dyDescent="0.25">
      <c r="A24" s="2" t="str">
        <f>"Dec "&amp;RIGHT(A6,4)</f>
        <v>Dec 2023</v>
      </c>
      <c r="B24" s="11">
        <v>9273506041</v>
      </c>
      <c r="C24" s="11">
        <v>258370807</v>
      </c>
      <c r="D24" s="11">
        <v>607580312</v>
      </c>
      <c r="E24" s="11">
        <v>46774568.512100004</v>
      </c>
      <c r="F24" s="11">
        <v>16269556.7556</v>
      </c>
      <c r="G24" s="11" t="s">
        <v>411</v>
      </c>
      <c r="H24" s="11">
        <v>16269556.7556</v>
      </c>
    </row>
    <row r="25" spans="1:8" ht="12" customHeight="1" x14ac:dyDescent="0.25">
      <c r="A25" s="2" t="str">
        <f>"Jan "&amp;RIGHT(A6,4)+1</f>
        <v>Jan 2024</v>
      </c>
      <c r="B25" s="11">
        <v>7776944177</v>
      </c>
      <c r="C25" s="11">
        <v>246850166</v>
      </c>
      <c r="D25" s="11">
        <v>584661349</v>
      </c>
      <c r="E25" s="11">
        <v>26109410.269200001</v>
      </c>
      <c r="F25" s="11">
        <v>8795887.3071999997</v>
      </c>
      <c r="G25" s="11" t="s">
        <v>411</v>
      </c>
      <c r="H25" s="11">
        <v>8795887.3071999997</v>
      </c>
    </row>
    <row r="26" spans="1:8" ht="12" customHeight="1" x14ac:dyDescent="0.25">
      <c r="A26" s="2" t="str">
        <f>"Feb "&amp;RIGHT(A6,4)+1</f>
        <v>Feb 2024</v>
      </c>
      <c r="B26" s="11">
        <v>7582225154</v>
      </c>
      <c r="C26" s="11">
        <v>246850166</v>
      </c>
      <c r="D26" s="11">
        <v>522240225.5</v>
      </c>
      <c r="E26" s="11">
        <v>25724237.5436</v>
      </c>
      <c r="F26" s="11">
        <v>8474825.3643999994</v>
      </c>
      <c r="G26" s="11" t="s">
        <v>411</v>
      </c>
      <c r="H26" s="11">
        <v>8474825.3643999994</v>
      </c>
    </row>
    <row r="27" spans="1:8" ht="12" customHeight="1" x14ac:dyDescent="0.25">
      <c r="A27" s="2" t="str">
        <f>"Mar "&amp;RIGHT(A6,4)+1</f>
        <v>Mar 2024</v>
      </c>
      <c r="B27" s="11">
        <v>9121994270</v>
      </c>
      <c r="C27" s="11">
        <v>256562627</v>
      </c>
      <c r="D27" s="11">
        <v>559270583.5</v>
      </c>
      <c r="E27" s="11">
        <v>39015909.861100003</v>
      </c>
      <c r="F27" s="11">
        <v>18305814.881999999</v>
      </c>
      <c r="G27" s="11" t="s">
        <v>411</v>
      </c>
      <c r="H27" s="11">
        <v>18305814.881999999</v>
      </c>
    </row>
    <row r="28" spans="1:8" ht="12" customHeight="1" x14ac:dyDescent="0.25">
      <c r="A28" s="2" t="str">
        <f>"Apr "&amp;RIGHT(A6,4)+1</f>
        <v>Apr 2024</v>
      </c>
      <c r="B28" s="11">
        <v>7587520174</v>
      </c>
      <c r="C28" s="11">
        <v>246850166</v>
      </c>
      <c r="D28" s="11">
        <v>548662060.5</v>
      </c>
      <c r="E28" s="11">
        <v>27387384.980700001</v>
      </c>
      <c r="F28" s="11">
        <v>8697571.4637000002</v>
      </c>
      <c r="G28" s="11" t="s">
        <v>411</v>
      </c>
      <c r="H28" s="11">
        <v>8697571.4637000002</v>
      </c>
    </row>
    <row r="29" spans="1:8" ht="12" customHeight="1" x14ac:dyDescent="0.25">
      <c r="A29" s="2" t="str">
        <f>"May "&amp;RIGHT(A6,4)+1</f>
        <v>May 2024</v>
      </c>
      <c r="B29" s="11">
        <v>7774121982</v>
      </c>
      <c r="C29" s="11">
        <v>246850166</v>
      </c>
      <c r="D29" s="11">
        <v>533746772.5</v>
      </c>
      <c r="E29" s="11">
        <v>26111589.418699998</v>
      </c>
      <c r="F29" s="11">
        <v>8247025.0993999997</v>
      </c>
      <c r="G29" s="11">
        <v>36712.19</v>
      </c>
      <c r="H29" s="11">
        <v>8283737.2894000001</v>
      </c>
    </row>
    <row r="30" spans="1:8" ht="12" customHeight="1" x14ac:dyDescent="0.25">
      <c r="A30" s="2" t="str">
        <f>"Jun "&amp;RIGHT(A6,4)+1</f>
        <v>Jun 2024</v>
      </c>
      <c r="B30" s="11">
        <v>9248120093.5</v>
      </c>
      <c r="C30" s="11">
        <v>250527951</v>
      </c>
      <c r="D30" s="11">
        <v>528541000.5</v>
      </c>
      <c r="E30" s="11">
        <v>54019035.620399997</v>
      </c>
      <c r="F30" s="11">
        <v>22788774.1765</v>
      </c>
      <c r="G30" s="11" t="s">
        <v>411</v>
      </c>
      <c r="H30" s="11">
        <v>22788774.1765</v>
      </c>
    </row>
    <row r="31" spans="1:8" ht="12" customHeight="1" x14ac:dyDescent="0.25">
      <c r="A31" s="2" t="str">
        <f>"Jul "&amp;RIGHT(A6,4)+1</f>
        <v>Jul 2024</v>
      </c>
      <c r="B31" s="11">
        <v>8102405785</v>
      </c>
      <c r="C31" s="11">
        <v>246850166</v>
      </c>
      <c r="D31" s="11">
        <v>559404214.27779996</v>
      </c>
      <c r="E31" s="11">
        <v>26070572.4351</v>
      </c>
      <c r="F31" s="11">
        <v>9446583.1309999991</v>
      </c>
      <c r="G31" s="11">
        <v>967104.15</v>
      </c>
      <c r="H31" s="11">
        <v>10413687.280999999</v>
      </c>
    </row>
    <row r="32" spans="1:8" ht="12" customHeight="1" x14ac:dyDescent="0.25">
      <c r="A32" s="2" t="str">
        <f>"Aug "&amp;RIGHT(A6,4)+1</f>
        <v>Aug 2024</v>
      </c>
      <c r="B32" s="11" t="s">
        <v>411</v>
      </c>
      <c r="C32" s="11" t="s">
        <v>411</v>
      </c>
      <c r="D32" s="11" t="s">
        <v>411</v>
      </c>
      <c r="E32" s="11" t="s">
        <v>411</v>
      </c>
      <c r="F32" s="11" t="s">
        <v>411</v>
      </c>
      <c r="G32" s="11" t="s">
        <v>411</v>
      </c>
      <c r="H32" s="11" t="s">
        <v>411</v>
      </c>
    </row>
    <row r="33" spans="1:8" ht="12" customHeight="1" x14ac:dyDescent="0.25">
      <c r="A33" s="2" t="str">
        <f>"Sep "&amp;RIGHT(A6,4)+1</f>
        <v>Sep 2024</v>
      </c>
      <c r="B33" s="11" t="s">
        <v>411</v>
      </c>
      <c r="C33" s="11" t="s">
        <v>411</v>
      </c>
      <c r="D33" s="11" t="s">
        <v>411</v>
      </c>
      <c r="E33" s="11" t="s">
        <v>411</v>
      </c>
      <c r="F33" s="11" t="s">
        <v>411</v>
      </c>
      <c r="G33" s="11" t="s">
        <v>411</v>
      </c>
      <c r="H33" s="11" t="s">
        <v>411</v>
      </c>
    </row>
    <row r="34" spans="1:8" ht="12" customHeight="1" x14ac:dyDescent="0.25">
      <c r="A34" s="12" t="s">
        <v>55</v>
      </c>
      <c r="B34" s="13">
        <v>82193760603.5</v>
      </c>
      <c r="C34" s="13">
        <v>2493412547</v>
      </c>
      <c r="D34" s="13">
        <v>6009392070.7777996</v>
      </c>
      <c r="E34" s="13">
        <v>323951136.90509999</v>
      </c>
      <c r="F34" s="13">
        <v>119956301.7308</v>
      </c>
      <c r="G34" s="13">
        <v>1043129.65</v>
      </c>
      <c r="H34" s="13">
        <v>120999431.38079999</v>
      </c>
    </row>
    <row r="35" spans="1:8" ht="12" customHeight="1" x14ac:dyDescent="0.25">
      <c r="A35" s="14" t="str">
        <f>"Total "&amp;MID(A20,7,LEN(A20)-13)&amp;" Months"</f>
        <v>Total 10 Months</v>
      </c>
      <c r="B35" s="15">
        <v>82193760603.5</v>
      </c>
      <c r="C35" s="15">
        <v>2493412547</v>
      </c>
      <c r="D35" s="15">
        <v>6009392070.7777996</v>
      </c>
      <c r="E35" s="15">
        <v>323951136.90509999</v>
      </c>
      <c r="F35" s="15">
        <v>119956301.7308</v>
      </c>
      <c r="G35" s="15">
        <v>1043129.65</v>
      </c>
      <c r="H35" s="15">
        <v>120999431.38079999</v>
      </c>
    </row>
    <row r="36" spans="1:8" ht="12" customHeight="1" x14ac:dyDescent="0.25">
      <c r="A36" s="84"/>
      <c r="B36" s="84"/>
      <c r="C36" s="84"/>
      <c r="D36" s="84"/>
      <c r="E36" s="84"/>
      <c r="F36" s="84"/>
      <c r="G36" s="84"/>
      <c r="H36" s="84"/>
    </row>
    <row r="37" spans="1:8" ht="84" customHeight="1" x14ac:dyDescent="0.25">
      <c r="A37" s="95" t="s">
        <v>406</v>
      </c>
      <c r="B37" s="95"/>
      <c r="C37" s="95"/>
      <c r="D37" s="95"/>
      <c r="E37" s="95"/>
      <c r="F37" s="95"/>
      <c r="G37" s="95"/>
      <c r="H37" s="95"/>
    </row>
  </sheetData>
  <mergeCells count="10">
    <mergeCell ref="A37:H37"/>
    <mergeCell ref="B5:H5"/>
    <mergeCell ref="A36:H36"/>
    <mergeCell ref="A1:G1"/>
    <mergeCell ref="A2:G2"/>
    <mergeCell ref="A3:A4"/>
    <mergeCell ref="C3:C4"/>
    <mergeCell ref="D3:E3"/>
    <mergeCell ref="F3:H3"/>
    <mergeCell ref="B3:B4"/>
  </mergeCells>
  <phoneticPr fontId="0" type="noConversion"/>
  <pageMargins left="0.75" right="0.5" top="0.75" bottom="0.5" header="0.5" footer="0.25"/>
  <pageSetup orientation="landscape"/>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3">
    <pageSetUpPr fitToPage="1"/>
  </sheetPr>
  <dimension ref="A1:I37"/>
  <sheetViews>
    <sheetView showGridLines="0" workbookViewId="0">
      <selection sqref="A1:H1"/>
    </sheetView>
  </sheetViews>
  <sheetFormatPr defaultRowHeight="12.5" x14ac:dyDescent="0.25"/>
  <cols>
    <col min="1" max="1" width="12.1796875" customWidth="1"/>
    <col min="2" max="9" width="11.453125" customWidth="1"/>
  </cols>
  <sheetData>
    <row r="1" spans="1:9" ht="12" customHeight="1" x14ac:dyDescent="0.25">
      <c r="A1" s="85" t="s">
        <v>420</v>
      </c>
      <c r="B1" s="85"/>
      <c r="C1" s="85"/>
      <c r="D1" s="85"/>
      <c r="E1" s="85"/>
      <c r="F1" s="85"/>
      <c r="G1" s="85"/>
      <c r="H1" s="85"/>
      <c r="I1" s="81">
        <v>45576</v>
      </c>
    </row>
    <row r="2" spans="1:9" ht="12" customHeight="1" x14ac:dyDescent="0.25">
      <c r="A2" s="87" t="s">
        <v>262</v>
      </c>
      <c r="B2" s="87"/>
      <c r="C2" s="87"/>
      <c r="D2" s="87"/>
      <c r="E2" s="87"/>
      <c r="F2" s="87"/>
      <c r="G2" s="87"/>
      <c r="H2" s="87"/>
      <c r="I2" s="1"/>
    </row>
    <row r="3" spans="1:9" ht="24" customHeight="1" x14ac:dyDescent="0.25">
      <c r="A3" s="89" t="s">
        <v>50</v>
      </c>
      <c r="B3" s="93" t="s">
        <v>263</v>
      </c>
      <c r="C3" s="93"/>
      <c r="D3" s="93"/>
      <c r="E3" s="93"/>
      <c r="F3" s="93"/>
      <c r="G3" s="93"/>
      <c r="H3" s="92"/>
      <c r="I3" s="96" t="s">
        <v>52</v>
      </c>
    </row>
    <row r="4" spans="1:9" ht="24" customHeight="1" x14ac:dyDescent="0.25">
      <c r="A4" s="90"/>
      <c r="B4" s="10" t="s">
        <v>186</v>
      </c>
      <c r="C4" s="10" t="s">
        <v>187</v>
      </c>
      <c r="D4" s="10" t="s">
        <v>188</v>
      </c>
      <c r="E4" s="10" t="s">
        <v>171</v>
      </c>
      <c r="F4" s="10" t="s">
        <v>189</v>
      </c>
      <c r="G4" s="10" t="s">
        <v>190</v>
      </c>
      <c r="H4" s="10" t="s">
        <v>55</v>
      </c>
      <c r="I4" s="93"/>
    </row>
    <row r="5" spans="1:9" ht="12" customHeight="1" x14ac:dyDescent="0.25">
      <c r="A5" s="1"/>
      <c r="B5" s="84" t="str">
        <f>REPT("-",90)&amp;" Dollars "&amp;REPT("-",90)</f>
        <v>------------------------------------------------------------------------------------------ Dollars ------------------------------------------------------------------------------------------</v>
      </c>
      <c r="C5" s="84"/>
      <c r="D5" s="84"/>
      <c r="E5" s="84"/>
      <c r="F5" s="84"/>
      <c r="G5" s="84"/>
      <c r="H5" s="84"/>
      <c r="I5" s="84"/>
    </row>
    <row r="6" spans="1:9" ht="12" customHeight="1" x14ac:dyDescent="0.25">
      <c r="A6" s="3" t="s">
        <v>412</v>
      </c>
    </row>
    <row r="7" spans="1:9" ht="12" customHeight="1" x14ac:dyDescent="0.25">
      <c r="A7" s="2" t="str">
        <f>"Oct "&amp;RIGHT(A6,4)-1</f>
        <v>Oct 2022</v>
      </c>
      <c r="B7" s="11">
        <v>1899789399.49</v>
      </c>
      <c r="C7" s="11" t="s">
        <v>411</v>
      </c>
      <c r="D7" s="11">
        <v>554335932.55999994</v>
      </c>
      <c r="E7" s="11">
        <v>319412279.66000003</v>
      </c>
      <c r="F7" s="11">
        <v>178949.69</v>
      </c>
      <c r="G7" s="11" t="s">
        <v>411</v>
      </c>
      <c r="H7" s="11">
        <v>2773716561.4000001</v>
      </c>
      <c r="I7" s="11">
        <v>506844.35</v>
      </c>
    </row>
    <row r="8" spans="1:9" ht="12" customHeight="1" x14ac:dyDescent="0.25">
      <c r="A8" s="2" t="str">
        <f>"Nov "&amp;RIGHT(A6,4)-1</f>
        <v>Nov 2022</v>
      </c>
      <c r="B8" s="11">
        <v>1665885482.99</v>
      </c>
      <c r="C8" s="11" t="s">
        <v>411</v>
      </c>
      <c r="D8" s="11">
        <v>497192259.85000002</v>
      </c>
      <c r="E8" s="11">
        <v>295910887.44</v>
      </c>
      <c r="F8" s="11">
        <v>359212.28</v>
      </c>
      <c r="G8" s="11" t="s">
        <v>411</v>
      </c>
      <c r="H8" s="11">
        <v>2459347842.5599999</v>
      </c>
      <c r="I8" s="11">
        <v>471384.1</v>
      </c>
    </row>
    <row r="9" spans="1:9" ht="12" customHeight="1" x14ac:dyDescent="0.25">
      <c r="A9" s="2" t="str">
        <f>"Dec "&amp;RIGHT(A6,4)-1</f>
        <v>Dec 2022</v>
      </c>
      <c r="B9" s="11">
        <v>1323556006.6700001</v>
      </c>
      <c r="C9" s="11" t="s">
        <v>411</v>
      </c>
      <c r="D9" s="11">
        <v>393188021.99000001</v>
      </c>
      <c r="E9" s="11">
        <v>327201797.31999999</v>
      </c>
      <c r="F9" s="11">
        <v>8099897.2000000002</v>
      </c>
      <c r="G9" s="11">
        <v>318855855</v>
      </c>
      <c r="H9" s="11">
        <v>2370901578.1799998</v>
      </c>
      <c r="I9" s="11">
        <v>374641.01</v>
      </c>
    </row>
    <row r="10" spans="1:9" ht="12" customHeight="1" x14ac:dyDescent="0.25">
      <c r="A10" s="2" t="str">
        <f>"Jan "&amp;RIGHT(A6,4)</f>
        <v>Jan 2023</v>
      </c>
      <c r="B10" s="11">
        <v>1802561145.4100001</v>
      </c>
      <c r="C10" s="11" t="s">
        <v>411</v>
      </c>
      <c r="D10" s="11">
        <v>519979600.43000001</v>
      </c>
      <c r="E10" s="11">
        <v>316887621.02999997</v>
      </c>
      <c r="F10" s="11">
        <v>96473.1</v>
      </c>
      <c r="G10" s="11" t="s">
        <v>411</v>
      </c>
      <c r="H10" s="11">
        <v>2639524839.9699998</v>
      </c>
      <c r="I10" s="11">
        <v>502393.07</v>
      </c>
    </row>
    <row r="11" spans="1:9" ht="12" customHeight="1" x14ac:dyDescent="0.25">
      <c r="A11" s="2" t="str">
        <f>"Feb "&amp;RIGHT(A6,4)</f>
        <v>Feb 2023</v>
      </c>
      <c r="B11" s="11">
        <v>1717690242.4400001</v>
      </c>
      <c r="C11" s="11" t="s">
        <v>411</v>
      </c>
      <c r="D11" s="11">
        <v>522100766.35000002</v>
      </c>
      <c r="E11" s="11">
        <v>312642848.63</v>
      </c>
      <c r="F11" s="11">
        <v>-254409.89</v>
      </c>
      <c r="G11" s="11" t="s">
        <v>411</v>
      </c>
      <c r="H11" s="11">
        <v>2552179447.5300002</v>
      </c>
      <c r="I11" s="11">
        <v>478321.82</v>
      </c>
    </row>
    <row r="12" spans="1:9" ht="12" customHeight="1" x14ac:dyDescent="0.25">
      <c r="A12" s="2" t="str">
        <f>"Mar "&amp;RIGHT(A6,4)</f>
        <v>Mar 2023</v>
      </c>
      <c r="B12" s="11">
        <v>1907243478.9000001</v>
      </c>
      <c r="C12" s="11" t="s">
        <v>411</v>
      </c>
      <c r="D12" s="11">
        <v>590419173.5</v>
      </c>
      <c r="E12" s="11">
        <v>444979214.01999998</v>
      </c>
      <c r="F12" s="11">
        <v>1535253.36</v>
      </c>
      <c r="G12" s="11">
        <v>293086349</v>
      </c>
      <c r="H12" s="11">
        <v>3237263468.7800002</v>
      </c>
      <c r="I12" s="11">
        <v>512715.73</v>
      </c>
    </row>
    <row r="13" spans="1:9" ht="12" customHeight="1" x14ac:dyDescent="0.25">
      <c r="A13" s="2" t="str">
        <f>"Apr "&amp;RIGHT(A6,4)</f>
        <v>Apr 2023</v>
      </c>
      <c r="B13" s="11">
        <v>1587167745.1700001</v>
      </c>
      <c r="C13" s="11" t="s">
        <v>411</v>
      </c>
      <c r="D13" s="11">
        <v>499140529.87</v>
      </c>
      <c r="E13" s="11">
        <v>312698825.18000001</v>
      </c>
      <c r="F13" s="11">
        <v>124562.37</v>
      </c>
      <c r="G13" s="11" t="s">
        <v>411</v>
      </c>
      <c r="H13" s="11">
        <v>2399131662.5900002</v>
      </c>
      <c r="I13" s="11">
        <v>443669.37</v>
      </c>
    </row>
    <row r="14" spans="1:9" ht="12" customHeight="1" x14ac:dyDescent="0.25">
      <c r="A14" s="2" t="str">
        <f>"May "&amp;RIGHT(A6,4)</f>
        <v>May 2023</v>
      </c>
      <c r="B14" s="11">
        <v>1823843802.49</v>
      </c>
      <c r="C14" s="11" t="s">
        <v>411</v>
      </c>
      <c r="D14" s="11">
        <v>600220108.78999996</v>
      </c>
      <c r="E14" s="11">
        <v>350696153.14999998</v>
      </c>
      <c r="F14" s="11">
        <v>3270625.5</v>
      </c>
      <c r="G14" s="11" t="s">
        <v>411</v>
      </c>
      <c r="H14" s="11">
        <v>2778030689.9299998</v>
      </c>
      <c r="I14" s="11">
        <v>525459.37</v>
      </c>
    </row>
    <row r="15" spans="1:9" ht="12" customHeight="1" x14ac:dyDescent="0.25">
      <c r="A15" s="2" t="str">
        <f>"Jun "&amp;RIGHT(A6,4)</f>
        <v>Jun 2023</v>
      </c>
      <c r="B15" s="11">
        <v>414012763</v>
      </c>
      <c r="C15" s="11" t="s">
        <v>411</v>
      </c>
      <c r="D15" s="11">
        <v>143388232.13</v>
      </c>
      <c r="E15" s="11">
        <v>332487039.94999999</v>
      </c>
      <c r="F15" s="11">
        <v>178517794.56</v>
      </c>
      <c r="G15" s="11">
        <v>241275881</v>
      </c>
      <c r="H15" s="11">
        <v>1309681710.6400001</v>
      </c>
      <c r="I15" s="11">
        <v>250020.25</v>
      </c>
    </row>
    <row r="16" spans="1:9" ht="12" customHeight="1" x14ac:dyDescent="0.25">
      <c r="A16" s="2" t="str">
        <f>"Jul "&amp;RIGHT(A6,4)</f>
        <v>Jul 2023</v>
      </c>
      <c r="B16" s="11">
        <v>183730512.34</v>
      </c>
      <c r="C16" s="11" t="s">
        <v>411</v>
      </c>
      <c r="D16" s="11">
        <v>28140652.57</v>
      </c>
      <c r="E16" s="11">
        <v>200512688.33000001</v>
      </c>
      <c r="F16" s="11">
        <v>203781968.15000001</v>
      </c>
      <c r="G16" s="11" t="s">
        <v>411</v>
      </c>
      <c r="H16" s="11">
        <v>616165821.38999999</v>
      </c>
      <c r="I16" s="11">
        <v>310584.59000000003</v>
      </c>
    </row>
    <row r="17" spans="1:9" ht="12" customHeight="1" x14ac:dyDescent="0.25">
      <c r="A17" s="2" t="str">
        <f>"Aug "&amp;RIGHT(A6,4)</f>
        <v>Aug 2023</v>
      </c>
      <c r="B17" s="11">
        <v>1092711619.9949999</v>
      </c>
      <c r="C17" s="11" t="s">
        <v>411</v>
      </c>
      <c r="D17" s="11">
        <v>320340114.61000001</v>
      </c>
      <c r="E17" s="11">
        <v>278649139.30000001</v>
      </c>
      <c r="F17" s="11">
        <v>74315386.680000007</v>
      </c>
      <c r="G17" s="11" t="s">
        <v>411</v>
      </c>
      <c r="H17" s="11">
        <v>1766016260.585</v>
      </c>
      <c r="I17" s="11">
        <v>249859.10750000001</v>
      </c>
    </row>
    <row r="18" spans="1:9" ht="12" customHeight="1" x14ac:dyDescent="0.25">
      <c r="A18" s="2" t="str">
        <f>"Sep "&amp;RIGHT(A6,4)</f>
        <v>Sep 2023</v>
      </c>
      <c r="B18" s="11">
        <v>1894348510.49</v>
      </c>
      <c r="C18" s="11" t="s">
        <v>411</v>
      </c>
      <c r="D18" s="11">
        <v>608760458.24000001</v>
      </c>
      <c r="E18" s="11">
        <v>394170506.24000001</v>
      </c>
      <c r="F18" s="11">
        <v>46339469.350000001</v>
      </c>
      <c r="G18" s="11">
        <v>1408103089</v>
      </c>
      <c r="H18" s="11">
        <v>4351722033.3199997</v>
      </c>
      <c r="I18" s="11">
        <v>463550.33750000002</v>
      </c>
    </row>
    <row r="19" spans="1:9" ht="12" customHeight="1" x14ac:dyDescent="0.25">
      <c r="A19" s="12" t="s">
        <v>55</v>
      </c>
      <c r="B19" s="13">
        <v>17312540709.384998</v>
      </c>
      <c r="C19" s="13" t="s">
        <v>411</v>
      </c>
      <c r="D19" s="13">
        <v>5277205850.8900003</v>
      </c>
      <c r="E19" s="13">
        <v>3886249000.25</v>
      </c>
      <c r="F19" s="13">
        <v>516365182.35000002</v>
      </c>
      <c r="G19" s="13">
        <v>2261321174</v>
      </c>
      <c r="H19" s="13">
        <v>29253681916.875</v>
      </c>
      <c r="I19" s="13">
        <v>5089443.1050000004</v>
      </c>
    </row>
    <row r="20" spans="1:9" ht="12" customHeight="1" x14ac:dyDescent="0.25">
      <c r="A20" s="14" t="s">
        <v>413</v>
      </c>
      <c r="B20" s="15">
        <v>14325480578.9</v>
      </c>
      <c r="C20" s="15" t="s">
        <v>411</v>
      </c>
      <c r="D20" s="15">
        <v>4348105278.04</v>
      </c>
      <c r="E20" s="15">
        <v>3213429354.71</v>
      </c>
      <c r="F20" s="15">
        <v>395710326.31999999</v>
      </c>
      <c r="G20" s="15">
        <v>853218085</v>
      </c>
      <c r="H20" s="15">
        <v>23135943622.970001</v>
      </c>
      <c r="I20" s="15">
        <v>4376033.66</v>
      </c>
    </row>
    <row r="21" spans="1:9" ht="12" customHeight="1" x14ac:dyDescent="0.25">
      <c r="A21" s="3" t="str">
        <f>"FY "&amp;RIGHT(A6,4)+1</f>
        <v>FY 2024</v>
      </c>
    </row>
    <row r="22" spans="1:9" ht="12" customHeight="1" x14ac:dyDescent="0.25">
      <c r="A22" s="2" t="str">
        <f>"Oct "&amp;RIGHT(A6,4)</f>
        <v>Oct 2023</v>
      </c>
      <c r="B22" s="11">
        <v>2015375136.605</v>
      </c>
      <c r="C22" s="11" t="s">
        <v>411</v>
      </c>
      <c r="D22" s="11">
        <v>641934187.78999996</v>
      </c>
      <c r="E22" s="11">
        <v>356543423.79000002</v>
      </c>
      <c r="F22" s="11">
        <v>109905.91</v>
      </c>
      <c r="G22" s="11" t="s">
        <v>411</v>
      </c>
      <c r="H22" s="11">
        <v>3013962654.0949998</v>
      </c>
      <c r="I22" s="11">
        <v>489593.16249999998</v>
      </c>
    </row>
    <row r="23" spans="1:9" ht="12" customHeight="1" x14ac:dyDescent="0.25">
      <c r="A23" s="2" t="str">
        <f>"Nov "&amp;RIGHT(A6,4)</f>
        <v>Nov 2023</v>
      </c>
      <c r="B23" s="11">
        <v>1723323843.8050001</v>
      </c>
      <c r="C23" s="11" t="s">
        <v>411</v>
      </c>
      <c r="D23" s="11">
        <v>560129435.52999997</v>
      </c>
      <c r="E23" s="11">
        <v>320265767.30000001</v>
      </c>
      <c r="F23" s="11">
        <v>249447.67999999999</v>
      </c>
      <c r="G23" s="11" t="s">
        <v>411</v>
      </c>
      <c r="H23" s="11">
        <v>2603968494.3150001</v>
      </c>
      <c r="I23" s="11">
        <v>424259.87</v>
      </c>
    </row>
    <row r="24" spans="1:9" ht="12" customHeight="1" x14ac:dyDescent="0.25">
      <c r="A24" s="2" t="str">
        <f>"Dec "&amp;RIGHT(A6,4)</f>
        <v>Dec 2023</v>
      </c>
      <c r="B24" s="11">
        <v>1361677958.5350001</v>
      </c>
      <c r="C24" s="11" t="s">
        <v>411</v>
      </c>
      <c r="D24" s="11">
        <v>438228471.02999997</v>
      </c>
      <c r="E24" s="11">
        <v>355880075.80000001</v>
      </c>
      <c r="F24" s="11">
        <v>3124354.65</v>
      </c>
      <c r="G24" s="11">
        <v>141187576</v>
      </c>
      <c r="H24" s="11">
        <v>2300098436.0149999</v>
      </c>
      <c r="I24" s="11">
        <v>336661.17249999999</v>
      </c>
    </row>
    <row r="25" spans="1:9" ht="12" customHeight="1" x14ac:dyDescent="0.25">
      <c r="A25" s="2" t="str">
        <f>"Jan "&amp;RIGHT(A6,4)+1</f>
        <v>Jan 2024</v>
      </c>
      <c r="B25" s="11">
        <v>1699994995.4449999</v>
      </c>
      <c r="C25" s="11" t="s">
        <v>411</v>
      </c>
      <c r="D25" s="11">
        <v>516710403.92000002</v>
      </c>
      <c r="E25" s="11">
        <v>327046447.93000001</v>
      </c>
      <c r="F25" s="11">
        <v>230696.36</v>
      </c>
      <c r="G25" s="11" t="s">
        <v>411</v>
      </c>
      <c r="H25" s="11">
        <v>2543982543.6550002</v>
      </c>
      <c r="I25" s="11">
        <v>397210.86499999999</v>
      </c>
    </row>
    <row r="26" spans="1:9" ht="12" customHeight="1" x14ac:dyDescent="0.25">
      <c r="A26" s="2" t="str">
        <f>"Feb "&amp;RIGHT(A6,4)+1</f>
        <v>Feb 2024</v>
      </c>
      <c r="B26" s="11">
        <v>1858055286.625</v>
      </c>
      <c r="C26" s="11" t="s">
        <v>411</v>
      </c>
      <c r="D26" s="11">
        <v>610126995.63</v>
      </c>
      <c r="E26" s="11">
        <v>351331415.83999997</v>
      </c>
      <c r="F26" s="11">
        <v>118841.91</v>
      </c>
      <c r="G26" s="11" t="s">
        <v>411</v>
      </c>
      <c r="H26" s="11">
        <v>2819632540.0050001</v>
      </c>
      <c r="I26" s="11">
        <v>457394.39250000002</v>
      </c>
    </row>
    <row r="27" spans="1:9" ht="12" customHeight="1" x14ac:dyDescent="0.25">
      <c r="A27" s="2" t="str">
        <f>"Mar "&amp;RIGHT(A6,4)+1</f>
        <v>Mar 2024</v>
      </c>
      <c r="B27" s="11">
        <v>1643546080.925</v>
      </c>
      <c r="C27" s="11" t="s">
        <v>411</v>
      </c>
      <c r="D27" s="11">
        <v>545233253.51999998</v>
      </c>
      <c r="E27" s="11">
        <v>409905296.56999999</v>
      </c>
      <c r="F27" s="11">
        <v>3046112.13</v>
      </c>
      <c r="G27" s="11">
        <v>144068218</v>
      </c>
      <c r="H27" s="11">
        <v>2745798961.145</v>
      </c>
      <c r="I27" s="11">
        <v>392561.61</v>
      </c>
    </row>
    <row r="28" spans="1:9" ht="12" customHeight="1" x14ac:dyDescent="0.25">
      <c r="A28" s="2" t="str">
        <f>"Apr "&amp;RIGHT(A6,4)+1</f>
        <v>Apr 2024</v>
      </c>
      <c r="B28" s="11">
        <v>1839095640.085</v>
      </c>
      <c r="C28" s="11" t="s">
        <v>411</v>
      </c>
      <c r="D28" s="11">
        <v>623295790.30999994</v>
      </c>
      <c r="E28" s="11">
        <v>368523097.25</v>
      </c>
      <c r="F28" s="11">
        <v>144643.71</v>
      </c>
      <c r="G28" s="11" t="s">
        <v>411</v>
      </c>
      <c r="H28" s="11">
        <v>2831059171.355</v>
      </c>
      <c r="I28" s="11">
        <v>468692.71500000003</v>
      </c>
    </row>
    <row r="29" spans="1:9" ht="12" customHeight="1" x14ac:dyDescent="0.25">
      <c r="A29" s="2" t="str">
        <f>"May "&amp;RIGHT(A6,4)+1</f>
        <v>May 2024</v>
      </c>
      <c r="B29" s="11">
        <v>1732606439.4200001</v>
      </c>
      <c r="C29" s="11" t="s">
        <v>411</v>
      </c>
      <c r="D29" s="11">
        <v>610303512.45000005</v>
      </c>
      <c r="E29" s="11">
        <v>358249728.32999998</v>
      </c>
      <c r="F29" s="11">
        <v>7290005.8600000003</v>
      </c>
      <c r="G29" s="11" t="s">
        <v>411</v>
      </c>
      <c r="H29" s="11">
        <v>2708449686.0599999</v>
      </c>
      <c r="I29" s="11">
        <v>455659.6825</v>
      </c>
    </row>
    <row r="30" spans="1:9" ht="12" customHeight="1" x14ac:dyDescent="0.25">
      <c r="A30" s="2" t="str">
        <f>"Jun "&amp;RIGHT(A6,4)+1</f>
        <v>Jun 2024</v>
      </c>
      <c r="B30" s="11">
        <v>393094377.20999998</v>
      </c>
      <c r="C30" s="11" t="s">
        <v>411</v>
      </c>
      <c r="D30" s="11">
        <v>141076995.53</v>
      </c>
      <c r="E30" s="11">
        <v>321477349.19</v>
      </c>
      <c r="F30" s="11">
        <v>211773655.86000001</v>
      </c>
      <c r="G30" s="11">
        <v>131565794</v>
      </c>
      <c r="H30" s="11">
        <v>1198988171.79</v>
      </c>
      <c r="I30" s="11">
        <v>244763.37</v>
      </c>
    </row>
    <row r="31" spans="1:9" ht="12" customHeight="1" x14ac:dyDescent="0.25">
      <c r="A31" s="2" t="str">
        <f>"Jul "&amp;RIGHT(A6,4)+1</f>
        <v>Jul 2024</v>
      </c>
      <c r="B31" s="11">
        <v>230722805.44999999</v>
      </c>
      <c r="C31" s="11" t="s">
        <v>411</v>
      </c>
      <c r="D31" s="11">
        <v>34488954.219999999</v>
      </c>
      <c r="E31" s="11">
        <v>236172848.30250001</v>
      </c>
      <c r="F31" s="11">
        <v>262763024.38</v>
      </c>
      <c r="G31" s="11" t="s">
        <v>411</v>
      </c>
      <c r="H31" s="11">
        <v>764147632.35249996</v>
      </c>
      <c r="I31" s="11">
        <v>292519.95</v>
      </c>
    </row>
    <row r="32" spans="1:9" ht="12" customHeight="1" x14ac:dyDescent="0.25">
      <c r="A32" s="2" t="str">
        <f>"Aug "&amp;RIGHT(A6,4)+1</f>
        <v>Aug 2024</v>
      </c>
      <c r="B32" s="11" t="s">
        <v>411</v>
      </c>
      <c r="C32" s="11" t="s">
        <v>411</v>
      </c>
      <c r="D32" s="11" t="s">
        <v>411</v>
      </c>
      <c r="E32" s="11" t="s">
        <v>411</v>
      </c>
      <c r="F32" s="11" t="s">
        <v>411</v>
      </c>
      <c r="G32" s="11" t="s">
        <v>411</v>
      </c>
      <c r="H32" s="11" t="s">
        <v>411</v>
      </c>
      <c r="I32" s="11" t="s">
        <v>411</v>
      </c>
    </row>
    <row r="33" spans="1:9" ht="12" customHeight="1" x14ac:dyDescent="0.25">
      <c r="A33" s="2" t="str">
        <f>"Sep "&amp;RIGHT(A6,4)+1</f>
        <v>Sep 2024</v>
      </c>
      <c r="B33" s="11" t="s">
        <v>411</v>
      </c>
      <c r="C33" s="11" t="s">
        <v>411</v>
      </c>
      <c r="D33" s="11" t="s">
        <v>411</v>
      </c>
      <c r="E33" s="11" t="s">
        <v>411</v>
      </c>
      <c r="F33" s="11" t="s">
        <v>411</v>
      </c>
      <c r="G33" s="11" t="s">
        <v>411</v>
      </c>
      <c r="H33" s="11" t="s">
        <v>411</v>
      </c>
      <c r="I33" s="11" t="s">
        <v>411</v>
      </c>
    </row>
    <row r="34" spans="1:9" ht="12" customHeight="1" x14ac:dyDescent="0.25">
      <c r="A34" s="12" t="s">
        <v>55</v>
      </c>
      <c r="B34" s="13">
        <v>14497492564.105</v>
      </c>
      <c r="C34" s="13" t="s">
        <v>411</v>
      </c>
      <c r="D34" s="13">
        <v>4721527999.9300003</v>
      </c>
      <c r="E34" s="13">
        <v>3405395450.3024998</v>
      </c>
      <c r="F34" s="13">
        <v>488850688.44999999</v>
      </c>
      <c r="G34" s="13">
        <v>416821588</v>
      </c>
      <c r="H34" s="13">
        <v>23530088290.787498</v>
      </c>
      <c r="I34" s="13">
        <v>3959316.79</v>
      </c>
    </row>
    <row r="35" spans="1:9" ht="12" customHeight="1" x14ac:dyDescent="0.25">
      <c r="A35" s="14" t="str">
        <f>"Total "&amp;MID(A20,7,LEN(A20)-13)&amp;" Months"</f>
        <v>Total 10 Months</v>
      </c>
      <c r="B35" s="15">
        <v>14497492564.105</v>
      </c>
      <c r="C35" s="15" t="s">
        <v>411</v>
      </c>
      <c r="D35" s="15">
        <v>4721527999.9300003</v>
      </c>
      <c r="E35" s="15">
        <v>3405395450.3024998</v>
      </c>
      <c r="F35" s="15">
        <v>488850688.44999999</v>
      </c>
      <c r="G35" s="15">
        <v>416821588</v>
      </c>
      <c r="H35" s="15">
        <v>23530088290.787498</v>
      </c>
      <c r="I35" s="15">
        <v>3959316.79</v>
      </c>
    </row>
    <row r="36" spans="1:9" ht="12" customHeight="1" x14ac:dyDescent="0.25">
      <c r="A36" s="84"/>
      <c r="B36" s="84"/>
      <c r="C36" s="84"/>
      <c r="D36" s="84"/>
      <c r="E36" s="84"/>
      <c r="F36" s="84"/>
      <c r="G36" s="84"/>
      <c r="H36" s="84"/>
      <c r="I36" s="84"/>
    </row>
    <row r="37" spans="1:9" ht="261.75" customHeight="1" x14ac:dyDescent="0.25">
      <c r="A37" s="95" t="s">
        <v>407</v>
      </c>
      <c r="B37" s="95"/>
      <c r="C37" s="95"/>
      <c r="D37" s="95"/>
      <c r="E37" s="95"/>
      <c r="F37" s="95"/>
      <c r="G37" s="95"/>
      <c r="H37" s="95"/>
      <c r="I37" s="95"/>
    </row>
  </sheetData>
  <mergeCells count="8">
    <mergeCell ref="A36:I36"/>
    <mergeCell ref="A37:I37"/>
    <mergeCell ref="A1:H1"/>
    <mergeCell ref="A2:H2"/>
    <mergeCell ref="A3:A4"/>
    <mergeCell ref="B3:H3"/>
    <mergeCell ref="I3:I4"/>
    <mergeCell ref="B5:I5"/>
  </mergeCells>
  <phoneticPr fontId="0" type="noConversion"/>
  <pageMargins left="0.75" right="0.5" top="0.75" bottom="0.5" header="0.5" footer="0.25"/>
  <pageSetup orientation="landscape"/>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4">
    <pageSetUpPr fitToPage="1"/>
  </sheetPr>
  <dimension ref="A1:I37"/>
  <sheetViews>
    <sheetView showGridLines="0" zoomScaleNormal="100" workbookViewId="0">
      <selection sqref="A1:H1"/>
    </sheetView>
  </sheetViews>
  <sheetFormatPr defaultRowHeight="12.5" x14ac:dyDescent="0.25"/>
  <cols>
    <col min="1" max="1" width="12.1796875" customWidth="1"/>
    <col min="2" max="5" width="11.453125" customWidth="1"/>
    <col min="6" max="7" width="12.7265625" customWidth="1"/>
    <col min="8" max="8" width="15.7265625" customWidth="1"/>
    <col min="9" max="9" width="19.26953125" customWidth="1"/>
  </cols>
  <sheetData>
    <row r="1" spans="1:9" ht="12" customHeight="1" x14ac:dyDescent="0.3">
      <c r="A1" s="85" t="s">
        <v>420</v>
      </c>
      <c r="B1" s="85"/>
      <c r="C1" s="85"/>
      <c r="D1" s="85"/>
      <c r="E1" s="85"/>
      <c r="F1" s="85"/>
      <c r="G1" s="85"/>
      <c r="H1" s="86"/>
      <c r="I1" s="81">
        <v>45576</v>
      </c>
    </row>
    <row r="2" spans="1:9" ht="12" customHeight="1" x14ac:dyDescent="0.25">
      <c r="A2" s="87" t="s">
        <v>264</v>
      </c>
      <c r="B2" s="87"/>
      <c r="C2" s="87"/>
      <c r="D2" s="87"/>
      <c r="E2" s="87"/>
      <c r="F2" s="87"/>
      <c r="G2" s="87"/>
      <c r="H2" s="5"/>
      <c r="I2" s="1"/>
    </row>
    <row r="3" spans="1:9" ht="24" customHeight="1" x14ac:dyDescent="0.25">
      <c r="A3" s="89" t="s">
        <v>50</v>
      </c>
      <c r="B3" s="91" t="s">
        <v>265</v>
      </c>
      <c r="C3" s="91" t="s">
        <v>266</v>
      </c>
      <c r="D3" s="91" t="s">
        <v>141</v>
      </c>
      <c r="E3" s="91" t="s">
        <v>191</v>
      </c>
      <c r="F3" s="91" t="s">
        <v>384</v>
      </c>
      <c r="G3" s="91" t="s">
        <v>331</v>
      </c>
      <c r="H3" s="91" t="s">
        <v>385</v>
      </c>
      <c r="I3" s="96" t="s">
        <v>332</v>
      </c>
    </row>
    <row r="4" spans="1:9" ht="24" customHeight="1" x14ac:dyDescent="0.25">
      <c r="A4" s="90"/>
      <c r="B4" s="92"/>
      <c r="C4" s="92"/>
      <c r="D4" s="92"/>
      <c r="E4" s="92"/>
      <c r="F4" s="92"/>
      <c r="G4" s="92"/>
      <c r="H4" s="92"/>
      <c r="I4" s="93"/>
    </row>
    <row r="5" spans="1:9" ht="12" customHeight="1" x14ac:dyDescent="0.25">
      <c r="A5" s="1"/>
      <c r="B5" s="84" t="str">
        <f>REPT("-",79)&amp;" Dollars "&amp;REPT("-",79)</f>
        <v>------------------------------------------------------------------------------- Dollars -------------------------------------------------------------------------------</v>
      </c>
      <c r="C5" s="84"/>
      <c r="D5" s="84"/>
      <c r="E5" s="84"/>
      <c r="F5" s="84"/>
      <c r="G5" s="84"/>
      <c r="H5" s="84"/>
      <c r="I5" s="84"/>
    </row>
    <row r="6" spans="1:9" ht="12" customHeight="1" x14ac:dyDescent="0.25">
      <c r="A6" s="3" t="s">
        <v>412</v>
      </c>
    </row>
    <row r="7" spans="1:9" ht="12" customHeight="1" x14ac:dyDescent="0.25">
      <c r="A7" s="2" t="str">
        <f>"Oct "&amp;RIGHT(A6,4)-1</f>
        <v>Oct 2022</v>
      </c>
      <c r="B7" s="11">
        <v>155968.24</v>
      </c>
      <c r="C7" s="11" t="s">
        <v>411</v>
      </c>
      <c r="D7" s="11" t="s">
        <v>411</v>
      </c>
      <c r="E7" s="11" t="s">
        <v>411</v>
      </c>
      <c r="F7" s="11">
        <v>145121484.97999999</v>
      </c>
      <c r="G7" s="11">
        <v>8409430</v>
      </c>
      <c r="H7" s="11" t="s">
        <v>411</v>
      </c>
      <c r="I7" s="11">
        <v>14980431446.7885</v>
      </c>
    </row>
    <row r="8" spans="1:9" ht="12" customHeight="1" x14ac:dyDescent="0.25">
      <c r="A8" s="2" t="str">
        <f>"Nov "&amp;RIGHT(A6,4)-1</f>
        <v>Nov 2022</v>
      </c>
      <c r="B8" s="11">
        <v>113408.19</v>
      </c>
      <c r="C8" s="11" t="s">
        <v>411</v>
      </c>
      <c r="D8" s="11" t="s">
        <v>411</v>
      </c>
      <c r="E8" s="11" t="s">
        <v>411</v>
      </c>
      <c r="F8" s="11">
        <v>153053082.77000001</v>
      </c>
      <c r="G8" s="11">
        <v>15779678</v>
      </c>
      <c r="H8" s="11" t="s">
        <v>411</v>
      </c>
      <c r="I8" s="11">
        <v>14383230510.7766</v>
      </c>
    </row>
    <row r="9" spans="1:9" ht="12" customHeight="1" x14ac:dyDescent="0.25">
      <c r="A9" s="2" t="str">
        <f>"Dec "&amp;RIGHT(A6,4)-1</f>
        <v>Dec 2022</v>
      </c>
      <c r="B9" s="11">
        <v>128459.19</v>
      </c>
      <c r="C9" s="11" t="s">
        <v>411</v>
      </c>
      <c r="D9" s="11" t="s">
        <v>411</v>
      </c>
      <c r="E9" s="11" t="s">
        <v>411</v>
      </c>
      <c r="F9" s="11">
        <v>123908179.79000001</v>
      </c>
      <c r="G9" s="11">
        <v>11728549</v>
      </c>
      <c r="H9" s="11" t="s">
        <v>411</v>
      </c>
      <c r="I9" s="11">
        <v>15628105547.441</v>
      </c>
    </row>
    <row r="10" spans="1:9" ht="12" customHeight="1" x14ac:dyDescent="0.25">
      <c r="A10" s="2" t="str">
        <f>"Jan "&amp;RIGHT(A6,4)</f>
        <v>Jan 2023</v>
      </c>
      <c r="B10" s="11" t="s">
        <v>411</v>
      </c>
      <c r="C10" s="11" t="s">
        <v>411</v>
      </c>
      <c r="D10" s="11" t="s">
        <v>411</v>
      </c>
      <c r="E10" s="11" t="s">
        <v>411</v>
      </c>
      <c r="F10" s="11">
        <v>77683905.209999993</v>
      </c>
      <c r="G10" s="11">
        <v>13494060</v>
      </c>
      <c r="H10" s="11" t="s">
        <v>411</v>
      </c>
      <c r="I10" s="11">
        <v>14454731170.733601</v>
      </c>
    </row>
    <row r="11" spans="1:9" ht="12" customHeight="1" x14ac:dyDescent="0.25">
      <c r="A11" s="2" t="str">
        <f>"Feb "&amp;RIGHT(A6,4)</f>
        <v>Feb 2023</v>
      </c>
      <c r="B11" s="11" t="s">
        <v>411</v>
      </c>
      <c r="C11" s="11" t="s">
        <v>411</v>
      </c>
      <c r="D11" s="11" t="s">
        <v>411</v>
      </c>
      <c r="E11" s="11" t="s">
        <v>411</v>
      </c>
      <c r="F11" s="11">
        <v>75301110.590000004</v>
      </c>
      <c r="G11" s="11">
        <v>12950668</v>
      </c>
      <c r="H11" s="11" t="s">
        <v>411</v>
      </c>
      <c r="I11" s="11">
        <v>13893484057.397699</v>
      </c>
    </row>
    <row r="12" spans="1:9" ht="12" customHeight="1" x14ac:dyDescent="0.25">
      <c r="A12" s="2" t="str">
        <f>"Mar "&amp;RIGHT(A6,4)</f>
        <v>Mar 2023</v>
      </c>
      <c r="B12" s="11" t="s">
        <v>411</v>
      </c>
      <c r="C12" s="11" t="s">
        <v>411</v>
      </c>
      <c r="D12" s="11" t="s">
        <v>411</v>
      </c>
      <c r="E12" s="11" t="s">
        <v>411</v>
      </c>
      <c r="F12" s="11">
        <v>151827513.65000001</v>
      </c>
      <c r="G12" s="11">
        <v>15902862</v>
      </c>
      <c r="H12" s="11" t="s">
        <v>411</v>
      </c>
      <c r="I12" s="11">
        <v>14266825046.634001</v>
      </c>
    </row>
    <row r="13" spans="1:9" ht="12" customHeight="1" x14ac:dyDescent="0.25">
      <c r="A13" s="2" t="str">
        <f>"Apr "&amp;RIGHT(A6,4)</f>
        <v>Apr 2023</v>
      </c>
      <c r="B13" s="11" t="s">
        <v>411</v>
      </c>
      <c r="C13" s="11" t="s">
        <v>411</v>
      </c>
      <c r="D13" s="11" t="s">
        <v>411</v>
      </c>
      <c r="E13" s="11" t="s">
        <v>411</v>
      </c>
      <c r="F13" s="11">
        <v>96761897.5</v>
      </c>
      <c r="G13" s="11">
        <v>16588305</v>
      </c>
      <c r="H13" s="11" t="s">
        <v>411</v>
      </c>
      <c r="I13" s="11">
        <v>10746672178.5478</v>
      </c>
    </row>
    <row r="14" spans="1:9" ht="12" customHeight="1" x14ac:dyDescent="0.25">
      <c r="A14" s="2" t="str">
        <f>"May "&amp;RIGHT(A6,4)</f>
        <v>May 2023</v>
      </c>
      <c r="B14" s="11" t="s">
        <v>411</v>
      </c>
      <c r="C14" s="11" t="s">
        <v>411</v>
      </c>
      <c r="D14" s="11" t="s">
        <v>411</v>
      </c>
      <c r="E14" s="11" t="s">
        <v>411</v>
      </c>
      <c r="F14" s="11">
        <v>127106499.36</v>
      </c>
      <c r="G14" s="11">
        <v>18231343</v>
      </c>
      <c r="H14" s="11" t="s">
        <v>411</v>
      </c>
      <c r="I14" s="11">
        <v>11056289004.383499</v>
      </c>
    </row>
    <row r="15" spans="1:9" ht="12" customHeight="1" x14ac:dyDescent="0.25">
      <c r="A15" s="2" t="str">
        <f>"Jun "&amp;RIGHT(A6,4)</f>
        <v>Jun 2023</v>
      </c>
      <c r="B15" s="11" t="s">
        <v>411</v>
      </c>
      <c r="C15" s="11" t="s">
        <v>411</v>
      </c>
      <c r="D15" s="11" t="s">
        <v>411</v>
      </c>
      <c r="E15" s="11" t="s">
        <v>411</v>
      </c>
      <c r="F15" s="11">
        <v>180285225.28999999</v>
      </c>
      <c r="G15" s="11">
        <v>13323334</v>
      </c>
      <c r="H15" s="11" t="s">
        <v>411</v>
      </c>
      <c r="I15" s="11">
        <v>11106999559.0748</v>
      </c>
    </row>
    <row r="16" spans="1:9" ht="12" customHeight="1" x14ac:dyDescent="0.25">
      <c r="A16" s="2" t="str">
        <f>"Jul "&amp;RIGHT(A6,4)</f>
        <v>Jul 2023</v>
      </c>
      <c r="B16" s="11" t="s">
        <v>411</v>
      </c>
      <c r="C16" s="11" t="s">
        <v>411</v>
      </c>
      <c r="D16" s="11" t="s">
        <v>411</v>
      </c>
      <c r="E16" s="11" t="s">
        <v>411</v>
      </c>
      <c r="F16" s="11">
        <v>179542546.19999999</v>
      </c>
      <c r="G16" s="11">
        <v>28055492</v>
      </c>
      <c r="H16" s="11" t="s">
        <v>411</v>
      </c>
      <c r="I16" s="11">
        <v>8770235913.5282001</v>
      </c>
    </row>
    <row r="17" spans="1:9" ht="12" customHeight="1" x14ac:dyDescent="0.25">
      <c r="A17" s="2" t="str">
        <f>"Aug "&amp;RIGHT(A6,4)</f>
        <v>Aug 2023</v>
      </c>
      <c r="B17" s="11" t="s">
        <v>411</v>
      </c>
      <c r="C17" s="11" t="s">
        <v>411</v>
      </c>
      <c r="D17" s="11" t="s">
        <v>411</v>
      </c>
      <c r="E17" s="11" t="s">
        <v>411</v>
      </c>
      <c r="F17" s="11">
        <v>228151281.84999999</v>
      </c>
      <c r="G17" s="11">
        <v>12826452</v>
      </c>
      <c r="H17" s="11" t="s">
        <v>411</v>
      </c>
      <c r="I17" s="11">
        <v>10327622280.9645</v>
      </c>
    </row>
    <row r="18" spans="1:9" ht="12" customHeight="1" x14ac:dyDescent="0.25">
      <c r="A18" s="2" t="str">
        <f>"Sep "&amp;RIGHT(A6,4)</f>
        <v>Sep 2023</v>
      </c>
      <c r="B18" s="11" t="s">
        <v>411</v>
      </c>
      <c r="C18" s="11" t="s">
        <v>411</v>
      </c>
      <c r="D18" s="11" t="s">
        <v>411</v>
      </c>
      <c r="E18" s="11" t="s">
        <v>411</v>
      </c>
      <c r="F18" s="11">
        <v>312268770.88999999</v>
      </c>
      <c r="G18" s="11">
        <v>9652314</v>
      </c>
      <c r="H18" s="11" t="s">
        <v>411</v>
      </c>
      <c r="I18" s="11">
        <v>14958831158.0884</v>
      </c>
    </row>
    <row r="19" spans="1:9" ht="12" customHeight="1" x14ac:dyDescent="0.25">
      <c r="A19" s="12" t="s">
        <v>55</v>
      </c>
      <c r="B19" s="13">
        <v>397835.62</v>
      </c>
      <c r="C19" s="13" t="s">
        <v>411</v>
      </c>
      <c r="D19" s="13" t="s">
        <v>411</v>
      </c>
      <c r="E19" s="13" t="s">
        <v>411</v>
      </c>
      <c r="F19" s="13">
        <v>1851011498.0799999</v>
      </c>
      <c r="G19" s="13">
        <v>176942487</v>
      </c>
      <c r="H19" s="13" t="s">
        <v>411</v>
      </c>
      <c r="I19" s="13">
        <v>154573457874.35861</v>
      </c>
    </row>
    <row r="20" spans="1:9" ht="12" customHeight="1" x14ac:dyDescent="0.25">
      <c r="A20" s="14" t="s">
        <v>413</v>
      </c>
      <c r="B20" s="15">
        <v>397835.62</v>
      </c>
      <c r="C20" s="15" t="s">
        <v>411</v>
      </c>
      <c r="D20" s="15" t="s">
        <v>411</v>
      </c>
      <c r="E20" s="15" t="s">
        <v>411</v>
      </c>
      <c r="F20" s="15">
        <v>1310591445.3399999</v>
      </c>
      <c r="G20" s="15">
        <v>154463721</v>
      </c>
      <c r="H20" s="15" t="s">
        <v>411</v>
      </c>
      <c r="I20" s="15">
        <v>129287004435.30569</v>
      </c>
    </row>
    <row r="21" spans="1:9" ht="12" customHeight="1" x14ac:dyDescent="0.25">
      <c r="A21" s="3" t="str">
        <f>"FY "&amp;RIGHT(A6,4)+1</f>
        <v>FY 2024</v>
      </c>
    </row>
    <row r="22" spans="1:9" ht="12" customHeight="1" x14ac:dyDescent="0.25">
      <c r="A22" s="2" t="str">
        <f>"Oct "&amp;RIGHT(A6,4)</f>
        <v>Oct 2023</v>
      </c>
      <c r="B22" s="11" t="s">
        <v>411</v>
      </c>
      <c r="C22" s="11" t="s">
        <v>411</v>
      </c>
      <c r="D22" s="11" t="s">
        <v>411</v>
      </c>
      <c r="E22" s="11" t="s">
        <v>411</v>
      </c>
      <c r="F22" s="11">
        <v>264956635.63999999</v>
      </c>
      <c r="G22" s="11">
        <v>8761175</v>
      </c>
      <c r="H22" s="11" t="s">
        <v>411</v>
      </c>
      <c r="I22" s="11">
        <v>12540606585.5306</v>
      </c>
    </row>
    <row r="23" spans="1:9" ht="12" customHeight="1" x14ac:dyDescent="0.25">
      <c r="A23" s="2" t="str">
        <f>"Nov "&amp;RIGHT(A6,4)</f>
        <v>Nov 2023</v>
      </c>
      <c r="B23" s="11" t="s">
        <v>411</v>
      </c>
      <c r="C23" s="11" t="s">
        <v>411</v>
      </c>
      <c r="D23" s="11" t="s">
        <v>411</v>
      </c>
      <c r="E23" s="11" t="s">
        <v>411</v>
      </c>
      <c r="F23" s="11">
        <v>213752410.80000001</v>
      </c>
      <c r="G23" s="11">
        <v>16758395</v>
      </c>
      <c r="H23" s="11" t="s">
        <v>411</v>
      </c>
      <c r="I23" s="11">
        <v>11440083849.4771</v>
      </c>
    </row>
    <row r="24" spans="1:9" ht="12" customHeight="1" x14ac:dyDescent="0.25">
      <c r="A24" s="2" t="str">
        <f>"Dec "&amp;RIGHT(A6,4)</f>
        <v>Dec 2023</v>
      </c>
      <c r="B24" s="11" t="s">
        <v>411</v>
      </c>
      <c r="C24" s="11" t="s">
        <v>411</v>
      </c>
      <c r="D24" s="11" t="s">
        <v>411</v>
      </c>
      <c r="E24" s="11" t="s">
        <v>411</v>
      </c>
      <c r="F24" s="11">
        <v>200013954.12</v>
      </c>
      <c r="G24" s="11">
        <v>12838542</v>
      </c>
      <c r="H24" s="11" t="s">
        <v>411</v>
      </c>
      <c r="I24" s="11">
        <v>12715788878.575199</v>
      </c>
    </row>
    <row r="25" spans="1:9" ht="12" customHeight="1" x14ac:dyDescent="0.25">
      <c r="A25" s="2" t="str">
        <f>"Jan "&amp;RIGHT(A6,4)+1</f>
        <v>Jan 2024</v>
      </c>
      <c r="B25" s="11" t="s">
        <v>411</v>
      </c>
      <c r="C25" s="11" t="s">
        <v>411</v>
      </c>
      <c r="D25" s="11" t="s">
        <v>411</v>
      </c>
      <c r="E25" s="11" t="s">
        <v>411</v>
      </c>
      <c r="F25" s="11">
        <v>163115760.66</v>
      </c>
      <c r="G25" s="11">
        <v>14170363</v>
      </c>
      <c r="H25" s="11" t="s">
        <v>411</v>
      </c>
      <c r="I25" s="11">
        <v>11365026867.756399</v>
      </c>
    </row>
    <row r="26" spans="1:9" ht="12" customHeight="1" x14ac:dyDescent="0.25">
      <c r="A26" s="2" t="str">
        <f>"Feb "&amp;RIGHT(A6,4)+1</f>
        <v>Feb 2024</v>
      </c>
      <c r="B26" s="11" t="s">
        <v>411</v>
      </c>
      <c r="C26" s="11" t="s">
        <v>411</v>
      </c>
      <c r="D26" s="11" t="s">
        <v>411</v>
      </c>
      <c r="E26" s="11" t="s">
        <v>411</v>
      </c>
      <c r="F26" s="11">
        <v>157416861.56999999</v>
      </c>
      <c r="G26" s="11">
        <v>15001848</v>
      </c>
      <c r="H26" s="11" t="s">
        <v>411</v>
      </c>
      <c r="I26" s="11">
        <v>11378023252.3755</v>
      </c>
    </row>
    <row r="27" spans="1:9" ht="12" customHeight="1" x14ac:dyDescent="0.25">
      <c r="A27" s="2" t="str">
        <f>"Mar "&amp;RIGHT(A6,4)+1</f>
        <v>Mar 2024</v>
      </c>
      <c r="B27" s="11" t="s">
        <v>411</v>
      </c>
      <c r="C27" s="11" t="s">
        <v>411</v>
      </c>
      <c r="D27" s="11" t="s">
        <v>411</v>
      </c>
      <c r="E27" s="11" t="s">
        <v>411</v>
      </c>
      <c r="F27" s="11">
        <v>184467804.93000001</v>
      </c>
      <c r="G27" s="11">
        <v>13552679</v>
      </c>
      <c r="H27" s="11" t="s">
        <v>411</v>
      </c>
      <c r="I27" s="11">
        <v>12939361211.928101</v>
      </c>
    </row>
    <row r="28" spans="1:9" ht="12" customHeight="1" x14ac:dyDescent="0.25">
      <c r="A28" s="2" t="str">
        <f>"Apr "&amp;RIGHT(A6,4)+1</f>
        <v>Apr 2024</v>
      </c>
      <c r="B28" s="11" t="s">
        <v>411</v>
      </c>
      <c r="C28" s="11" t="s">
        <v>411</v>
      </c>
      <c r="D28" s="11" t="s">
        <v>411</v>
      </c>
      <c r="E28" s="11" t="s">
        <v>411</v>
      </c>
      <c r="F28" s="11">
        <v>202608448.24000001</v>
      </c>
      <c r="G28" s="11">
        <v>13823534</v>
      </c>
      <c r="H28" s="11" t="s">
        <v>411</v>
      </c>
      <c r="I28" s="11">
        <v>11467077203.2544</v>
      </c>
    </row>
    <row r="29" spans="1:9" ht="12" customHeight="1" x14ac:dyDescent="0.25">
      <c r="A29" s="2" t="str">
        <f>"May "&amp;RIGHT(A6,4)+1</f>
        <v>May 2024</v>
      </c>
      <c r="B29" s="11" t="s">
        <v>411</v>
      </c>
      <c r="C29" s="11" t="s">
        <v>411</v>
      </c>
      <c r="D29" s="11" t="s">
        <v>411</v>
      </c>
      <c r="E29" s="11" t="s">
        <v>411</v>
      </c>
      <c r="F29" s="11">
        <v>181528938.87</v>
      </c>
      <c r="G29" s="11">
        <v>10732271</v>
      </c>
      <c r="H29" s="11" t="s">
        <v>411</v>
      </c>
      <c r="I29" s="11">
        <v>11490280802.820601</v>
      </c>
    </row>
    <row r="30" spans="1:9" ht="12" customHeight="1" x14ac:dyDescent="0.25">
      <c r="A30" s="2" t="str">
        <f>"Jun "&amp;RIGHT(A6,4)+1</f>
        <v>Jun 2024</v>
      </c>
      <c r="B30" s="11" t="s">
        <v>411</v>
      </c>
      <c r="C30" s="11" t="s">
        <v>411</v>
      </c>
      <c r="D30" s="11" t="s">
        <v>411</v>
      </c>
      <c r="E30" s="11" t="s">
        <v>411</v>
      </c>
      <c r="F30" s="11">
        <v>233646918.97</v>
      </c>
      <c r="G30" s="11">
        <v>15163759</v>
      </c>
      <c r="H30" s="11" t="s">
        <v>411</v>
      </c>
      <c r="I30" s="11">
        <v>11552040467.926901</v>
      </c>
    </row>
    <row r="31" spans="1:9" ht="12" customHeight="1" x14ac:dyDescent="0.25">
      <c r="A31" s="2" t="str">
        <f>"Jul "&amp;RIGHT(A6,4)+1</f>
        <v>Jul 2024</v>
      </c>
      <c r="B31" s="11" t="s">
        <v>411</v>
      </c>
      <c r="C31" s="11" t="s">
        <v>411</v>
      </c>
      <c r="D31" s="11" t="s">
        <v>411</v>
      </c>
      <c r="E31" s="11" t="s">
        <v>411</v>
      </c>
      <c r="F31" s="11">
        <v>187618677.41</v>
      </c>
      <c r="G31" s="11">
        <v>21101578</v>
      </c>
      <c r="H31" s="11" t="s">
        <v>411</v>
      </c>
      <c r="I31" s="11">
        <v>9918304832.7063999</v>
      </c>
    </row>
    <row r="32" spans="1:9" ht="12" customHeight="1" x14ac:dyDescent="0.25">
      <c r="A32" s="2" t="str">
        <f>"Aug "&amp;RIGHT(A6,4)+1</f>
        <v>Aug 2024</v>
      </c>
      <c r="B32" s="11" t="s">
        <v>411</v>
      </c>
      <c r="C32" s="11" t="s">
        <v>411</v>
      </c>
      <c r="D32" s="11" t="s">
        <v>411</v>
      </c>
      <c r="E32" s="11" t="s">
        <v>411</v>
      </c>
      <c r="F32" s="11" t="s">
        <v>411</v>
      </c>
      <c r="G32" s="11" t="s">
        <v>411</v>
      </c>
      <c r="H32" s="11" t="s">
        <v>411</v>
      </c>
      <c r="I32" s="11" t="s">
        <v>411</v>
      </c>
    </row>
    <row r="33" spans="1:9" ht="12" customHeight="1" x14ac:dyDescent="0.25">
      <c r="A33" s="2" t="str">
        <f>"Sep "&amp;RIGHT(A6,4)+1</f>
        <v>Sep 2024</v>
      </c>
      <c r="B33" s="11" t="s">
        <v>411</v>
      </c>
      <c r="C33" s="11" t="s">
        <v>411</v>
      </c>
      <c r="D33" s="11" t="s">
        <v>411</v>
      </c>
      <c r="E33" s="11" t="s">
        <v>411</v>
      </c>
      <c r="F33" s="11" t="s">
        <v>411</v>
      </c>
      <c r="G33" s="11" t="s">
        <v>411</v>
      </c>
      <c r="H33" s="11" t="s">
        <v>411</v>
      </c>
      <c r="I33" s="11" t="s">
        <v>411</v>
      </c>
    </row>
    <row r="34" spans="1:9" ht="12" customHeight="1" x14ac:dyDescent="0.25">
      <c r="A34" s="12" t="s">
        <v>55</v>
      </c>
      <c r="B34" s="13" t="s">
        <v>411</v>
      </c>
      <c r="C34" s="13" t="s">
        <v>411</v>
      </c>
      <c r="D34" s="13" t="s">
        <v>411</v>
      </c>
      <c r="E34" s="13" t="s">
        <v>411</v>
      </c>
      <c r="F34" s="13">
        <v>1989126411.21</v>
      </c>
      <c r="G34" s="13">
        <v>141904144</v>
      </c>
      <c r="H34" s="13" t="s">
        <v>411</v>
      </c>
      <c r="I34" s="13">
        <v>116806593952.3512</v>
      </c>
    </row>
    <row r="35" spans="1:9" ht="12" customHeight="1" x14ac:dyDescent="0.25">
      <c r="A35" s="14" t="str">
        <f>"Total "&amp;MID(A20,7,LEN(A20)-13)&amp;" Months"</f>
        <v>Total 10 Months</v>
      </c>
      <c r="B35" s="15" t="s">
        <v>411</v>
      </c>
      <c r="C35" s="15" t="s">
        <v>411</v>
      </c>
      <c r="D35" s="15" t="s">
        <v>411</v>
      </c>
      <c r="E35" s="15" t="s">
        <v>411</v>
      </c>
      <c r="F35" s="15">
        <v>1989126411.21</v>
      </c>
      <c r="G35" s="15">
        <v>141904144</v>
      </c>
      <c r="H35" s="15" t="s">
        <v>411</v>
      </c>
      <c r="I35" s="15">
        <v>116806593952.3512</v>
      </c>
    </row>
    <row r="36" spans="1:9" ht="12" customHeight="1" x14ac:dyDescent="0.25">
      <c r="A36" s="84"/>
      <c r="B36" s="84"/>
      <c r="C36" s="84"/>
      <c r="D36" s="84"/>
      <c r="E36" s="84"/>
      <c r="F36" s="84"/>
      <c r="G36" s="84"/>
      <c r="H36" s="84"/>
      <c r="I36" s="84"/>
    </row>
    <row r="37" spans="1:9" ht="78.650000000000006" customHeight="1" x14ac:dyDescent="0.25">
      <c r="A37" s="95" t="s">
        <v>396</v>
      </c>
      <c r="B37" s="95"/>
      <c r="C37" s="95"/>
      <c r="D37" s="95"/>
      <c r="E37" s="95"/>
      <c r="F37" s="95"/>
      <c r="G37" s="95"/>
      <c r="H37" s="95"/>
      <c r="I37" s="95"/>
    </row>
  </sheetData>
  <mergeCells count="14">
    <mergeCell ref="B5:I5"/>
    <mergeCell ref="A36:I36"/>
    <mergeCell ref="A37:I37"/>
    <mergeCell ref="A1:H1"/>
    <mergeCell ref="A3:A4"/>
    <mergeCell ref="B3:B4"/>
    <mergeCell ref="C3:C4"/>
    <mergeCell ref="D3:D4"/>
    <mergeCell ref="H3:H4"/>
    <mergeCell ref="E3:E4"/>
    <mergeCell ref="F3:F4"/>
    <mergeCell ref="G3:G4"/>
    <mergeCell ref="I3:I4"/>
    <mergeCell ref="A2:G2"/>
  </mergeCells>
  <phoneticPr fontId="0" type="noConversion"/>
  <pageMargins left="0.75" right="0.5" top="0.75" bottom="0.5" header="0.5" footer="0.25"/>
  <pageSetup scale="3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107"/>
  <sheetViews>
    <sheetView showGridLines="0" zoomScaleNormal="100" workbookViewId="0">
      <selection sqref="A1:P1"/>
    </sheetView>
  </sheetViews>
  <sheetFormatPr defaultRowHeight="12.5" x14ac:dyDescent="0.25"/>
  <cols>
    <col min="1" max="1" width="10.7265625" style="1" customWidth="1"/>
    <col min="2" max="3" width="8.81640625" bestFit="1" customWidth="1"/>
    <col min="4" max="4" width="13.1796875" customWidth="1"/>
    <col min="7" max="7" width="10.7265625" customWidth="1"/>
    <col min="10" max="10" width="11.7265625" bestFit="1" customWidth="1"/>
    <col min="13" max="13" width="10.7265625" customWidth="1"/>
    <col min="14" max="15" width="8.81640625" bestFit="1" customWidth="1"/>
    <col min="16" max="16" width="8.7265625" customWidth="1"/>
    <col min="17" max="18" width="8.81640625" bestFit="1" customWidth="1"/>
    <col min="19" max="19" width="17.7265625" customWidth="1"/>
    <col min="245" max="245" width="10.453125" customWidth="1"/>
    <col min="246" max="246" width="0.54296875" customWidth="1"/>
    <col min="247" max="248" width="8.81640625" bestFit="1" customWidth="1"/>
    <col min="250" max="250" width="4.7265625" customWidth="1"/>
    <col min="251" max="251" width="0.54296875" customWidth="1"/>
    <col min="255" max="255" width="4.7265625" customWidth="1"/>
    <col min="256" max="256" width="0.54296875" customWidth="1"/>
    <col min="260" max="260" width="4.7265625" customWidth="1"/>
    <col min="261" max="261" width="0.54296875" customWidth="1"/>
    <col min="265" max="265" width="4.7265625" customWidth="1"/>
    <col min="266" max="266" width="0.54296875" customWidth="1"/>
    <col min="267" max="268" width="8.81640625" bestFit="1" customWidth="1"/>
    <col min="269" max="269" width="8.7265625" customWidth="1"/>
    <col min="270" max="270" width="4.7265625" customWidth="1"/>
    <col min="271" max="271" width="0.54296875" customWidth="1"/>
    <col min="272" max="273" width="8.81640625" bestFit="1" customWidth="1"/>
    <col min="274" max="274" width="8.7265625" customWidth="1"/>
    <col min="275" max="275" width="4.7265625" customWidth="1"/>
    <col min="501" max="501" width="10.453125" customWidth="1"/>
    <col min="502" max="502" width="0.54296875" customWidth="1"/>
    <col min="503" max="504" width="8.81640625" bestFit="1" customWidth="1"/>
    <col min="506" max="506" width="4.7265625" customWidth="1"/>
    <col min="507" max="507" width="0.54296875" customWidth="1"/>
    <col min="511" max="511" width="4.7265625" customWidth="1"/>
    <col min="512" max="512" width="0.54296875" customWidth="1"/>
    <col min="516" max="516" width="4.7265625" customWidth="1"/>
    <col min="517" max="517" width="0.54296875" customWidth="1"/>
    <col min="521" max="521" width="4.7265625" customWidth="1"/>
    <col min="522" max="522" width="0.54296875" customWidth="1"/>
    <col min="523" max="524" width="8.81640625" bestFit="1" customWidth="1"/>
    <col min="525" max="525" width="8.7265625" customWidth="1"/>
    <col min="526" max="526" width="4.7265625" customWidth="1"/>
    <col min="527" max="527" width="0.54296875" customWidth="1"/>
    <col min="528" max="529" width="8.81640625" bestFit="1" customWidth="1"/>
    <col min="530" max="530" width="8.7265625" customWidth="1"/>
    <col min="531" max="531" width="4.7265625" customWidth="1"/>
    <col min="757" max="757" width="10.453125" customWidth="1"/>
    <col min="758" max="758" width="0.54296875" customWidth="1"/>
    <col min="759" max="760" width="8.81640625" bestFit="1" customWidth="1"/>
    <col min="762" max="762" width="4.7265625" customWidth="1"/>
    <col min="763" max="763" width="0.54296875" customWidth="1"/>
    <col min="767" max="767" width="4.7265625" customWidth="1"/>
    <col min="768" max="768" width="0.54296875" customWidth="1"/>
    <col min="772" max="772" width="4.7265625" customWidth="1"/>
    <col min="773" max="773" width="0.54296875" customWidth="1"/>
    <col min="777" max="777" width="4.7265625" customWidth="1"/>
    <col min="778" max="778" width="0.54296875" customWidth="1"/>
    <col min="779" max="780" width="8.81640625" bestFit="1" customWidth="1"/>
    <col min="781" max="781" width="8.7265625" customWidth="1"/>
    <col min="782" max="782" width="4.7265625" customWidth="1"/>
    <col min="783" max="783" width="0.54296875" customWidth="1"/>
    <col min="784" max="785" width="8.81640625" bestFit="1" customWidth="1"/>
    <col min="786" max="786" width="8.7265625" customWidth="1"/>
    <col min="787" max="787" width="4.7265625" customWidth="1"/>
    <col min="1013" max="1013" width="10.453125" customWidth="1"/>
    <col min="1014" max="1014" width="0.54296875" customWidth="1"/>
    <col min="1015" max="1016" width="8.81640625" bestFit="1" customWidth="1"/>
    <col min="1018" max="1018" width="4.7265625" customWidth="1"/>
    <col min="1019" max="1019" width="0.54296875" customWidth="1"/>
    <col min="1023" max="1023" width="4.7265625" customWidth="1"/>
    <col min="1024" max="1024" width="0.54296875" customWidth="1"/>
    <col min="1028" max="1028" width="4.7265625" customWidth="1"/>
    <col min="1029" max="1029" width="0.54296875" customWidth="1"/>
    <col min="1033" max="1033" width="4.7265625" customWidth="1"/>
    <col min="1034" max="1034" width="0.54296875" customWidth="1"/>
    <col min="1035" max="1036" width="8.81640625" bestFit="1" customWidth="1"/>
    <col min="1037" max="1037" width="8.7265625" customWidth="1"/>
    <col min="1038" max="1038" width="4.7265625" customWidth="1"/>
    <col min="1039" max="1039" width="0.54296875" customWidth="1"/>
    <col min="1040" max="1041" width="8.81640625" bestFit="1" customWidth="1"/>
    <col min="1042" max="1042" width="8.7265625" customWidth="1"/>
    <col min="1043" max="1043" width="4.7265625" customWidth="1"/>
    <col min="1269" max="1269" width="10.453125" customWidth="1"/>
    <col min="1270" max="1270" width="0.54296875" customWidth="1"/>
    <col min="1271" max="1272" width="8.81640625" bestFit="1" customWidth="1"/>
    <col min="1274" max="1274" width="4.7265625" customWidth="1"/>
    <col min="1275" max="1275" width="0.54296875" customWidth="1"/>
    <col min="1279" max="1279" width="4.7265625" customWidth="1"/>
    <col min="1280" max="1280" width="0.54296875" customWidth="1"/>
    <col min="1284" max="1284" width="4.7265625" customWidth="1"/>
    <col min="1285" max="1285" width="0.54296875" customWidth="1"/>
    <col min="1289" max="1289" width="4.7265625" customWidth="1"/>
    <col min="1290" max="1290" width="0.54296875" customWidth="1"/>
    <col min="1291" max="1292" width="8.81640625" bestFit="1" customWidth="1"/>
    <col min="1293" max="1293" width="8.7265625" customWidth="1"/>
    <col min="1294" max="1294" width="4.7265625" customWidth="1"/>
    <col min="1295" max="1295" width="0.54296875" customWidth="1"/>
    <col min="1296" max="1297" width="8.81640625" bestFit="1" customWidth="1"/>
    <col min="1298" max="1298" width="8.7265625" customWidth="1"/>
    <col min="1299" max="1299" width="4.7265625" customWidth="1"/>
    <col min="1525" max="1525" width="10.453125" customWidth="1"/>
    <col min="1526" max="1526" width="0.54296875" customWidth="1"/>
    <col min="1527" max="1528" width="8.81640625" bestFit="1" customWidth="1"/>
    <col min="1530" max="1530" width="4.7265625" customWidth="1"/>
    <col min="1531" max="1531" width="0.54296875" customWidth="1"/>
    <col min="1535" max="1535" width="4.7265625" customWidth="1"/>
    <col min="1536" max="1536" width="0.54296875" customWidth="1"/>
    <col min="1540" max="1540" width="4.7265625" customWidth="1"/>
    <col min="1541" max="1541" width="0.54296875" customWidth="1"/>
    <col min="1545" max="1545" width="4.7265625" customWidth="1"/>
    <col min="1546" max="1546" width="0.54296875" customWidth="1"/>
    <col min="1547" max="1548" width="8.81640625" bestFit="1" customWidth="1"/>
    <col min="1549" max="1549" width="8.7265625" customWidth="1"/>
    <col min="1550" max="1550" width="4.7265625" customWidth="1"/>
    <col min="1551" max="1551" width="0.54296875" customWidth="1"/>
    <col min="1552" max="1553" width="8.81640625" bestFit="1" customWidth="1"/>
    <col min="1554" max="1554" width="8.7265625" customWidth="1"/>
    <col min="1555" max="1555" width="4.7265625" customWidth="1"/>
    <col min="1781" max="1781" width="10.453125" customWidth="1"/>
    <col min="1782" max="1782" width="0.54296875" customWidth="1"/>
    <col min="1783" max="1784" width="8.81640625" bestFit="1" customWidth="1"/>
    <col min="1786" max="1786" width="4.7265625" customWidth="1"/>
    <col min="1787" max="1787" width="0.54296875" customWidth="1"/>
    <col min="1791" max="1791" width="4.7265625" customWidth="1"/>
    <col min="1792" max="1792" width="0.54296875" customWidth="1"/>
    <col min="1796" max="1796" width="4.7265625" customWidth="1"/>
    <col min="1797" max="1797" width="0.54296875" customWidth="1"/>
    <col min="1801" max="1801" width="4.7265625" customWidth="1"/>
    <col min="1802" max="1802" width="0.54296875" customWidth="1"/>
    <col min="1803" max="1804" width="8.81640625" bestFit="1" customWidth="1"/>
    <col min="1805" max="1805" width="8.7265625" customWidth="1"/>
    <col min="1806" max="1806" width="4.7265625" customWidth="1"/>
    <col min="1807" max="1807" width="0.54296875" customWidth="1"/>
    <col min="1808" max="1809" width="8.81640625" bestFit="1" customWidth="1"/>
    <col min="1810" max="1810" width="8.7265625" customWidth="1"/>
    <col min="1811" max="1811" width="4.7265625" customWidth="1"/>
    <col min="2037" max="2037" width="10.453125" customWidth="1"/>
    <col min="2038" max="2038" width="0.54296875" customWidth="1"/>
    <col min="2039" max="2040" width="8.81640625" bestFit="1" customWidth="1"/>
    <col min="2042" max="2042" width="4.7265625" customWidth="1"/>
    <col min="2043" max="2043" width="0.54296875" customWidth="1"/>
    <col min="2047" max="2047" width="4.7265625" customWidth="1"/>
    <col min="2048" max="2048" width="0.54296875" customWidth="1"/>
    <col min="2052" max="2052" width="4.7265625" customWidth="1"/>
    <col min="2053" max="2053" width="0.54296875" customWidth="1"/>
    <col min="2057" max="2057" width="4.7265625" customWidth="1"/>
    <col min="2058" max="2058" width="0.54296875" customWidth="1"/>
    <col min="2059" max="2060" width="8.81640625" bestFit="1" customWidth="1"/>
    <col min="2061" max="2061" width="8.7265625" customWidth="1"/>
    <col min="2062" max="2062" width="4.7265625" customWidth="1"/>
    <col min="2063" max="2063" width="0.54296875" customWidth="1"/>
    <col min="2064" max="2065" width="8.81640625" bestFit="1" customWidth="1"/>
    <col min="2066" max="2066" width="8.7265625" customWidth="1"/>
    <col min="2067" max="2067" width="4.7265625" customWidth="1"/>
    <col min="2293" max="2293" width="10.453125" customWidth="1"/>
    <col min="2294" max="2294" width="0.54296875" customWidth="1"/>
    <col min="2295" max="2296" width="8.81640625" bestFit="1" customWidth="1"/>
    <col min="2298" max="2298" width="4.7265625" customWidth="1"/>
    <col min="2299" max="2299" width="0.54296875" customWidth="1"/>
    <col min="2303" max="2303" width="4.7265625" customWidth="1"/>
    <col min="2304" max="2304" width="0.54296875" customWidth="1"/>
    <col min="2308" max="2308" width="4.7265625" customWidth="1"/>
    <col min="2309" max="2309" width="0.54296875" customWidth="1"/>
    <col min="2313" max="2313" width="4.7265625" customWidth="1"/>
    <col min="2314" max="2314" width="0.54296875" customWidth="1"/>
    <col min="2315" max="2316" width="8.81640625" bestFit="1" customWidth="1"/>
    <col min="2317" max="2317" width="8.7265625" customWidth="1"/>
    <col min="2318" max="2318" width="4.7265625" customWidth="1"/>
    <col min="2319" max="2319" width="0.54296875" customWidth="1"/>
    <col min="2320" max="2321" width="8.81640625" bestFit="1" customWidth="1"/>
    <col min="2322" max="2322" width="8.7265625" customWidth="1"/>
    <col min="2323" max="2323" width="4.7265625" customWidth="1"/>
    <col min="2549" max="2549" width="10.453125" customWidth="1"/>
    <col min="2550" max="2550" width="0.54296875" customWidth="1"/>
    <col min="2551" max="2552" width="8.81640625" bestFit="1" customWidth="1"/>
    <col min="2554" max="2554" width="4.7265625" customWidth="1"/>
    <col min="2555" max="2555" width="0.54296875" customWidth="1"/>
    <col min="2559" max="2559" width="4.7265625" customWidth="1"/>
    <col min="2560" max="2560" width="0.54296875" customWidth="1"/>
    <col min="2564" max="2564" width="4.7265625" customWidth="1"/>
    <col min="2565" max="2565" width="0.54296875" customWidth="1"/>
    <col min="2569" max="2569" width="4.7265625" customWidth="1"/>
    <col min="2570" max="2570" width="0.54296875" customWidth="1"/>
    <col min="2571" max="2572" width="8.81640625" bestFit="1" customWidth="1"/>
    <col min="2573" max="2573" width="8.7265625" customWidth="1"/>
    <col min="2574" max="2574" width="4.7265625" customWidth="1"/>
    <col min="2575" max="2575" width="0.54296875" customWidth="1"/>
    <col min="2576" max="2577" width="8.81640625" bestFit="1" customWidth="1"/>
    <col min="2578" max="2578" width="8.7265625" customWidth="1"/>
    <col min="2579" max="2579" width="4.7265625" customWidth="1"/>
    <col min="2805" max="2805" width="10.453125" customWidth="1"/>
    <col min="2806" max="2806" width="0.54296875" customWidth="1"/>
    <col min="2807" max="2808" width="8.81640625" bestFit="1" customWidth="1"/>
    <col min="2810" max="2810" width="4.7265625" customWidth="1"/>
    <col min="2811" max="2811" width="0.54296875" customWidth="1"/>
    <col min="2815" max="2815" width="4.7265625" customWidth="1"/>
    <col min="2816" max="2816" width="0.54296875" customWidth="1"/>
    <col min="2820" max="2820" width="4.7265625" customWidth="1"/>
    <col min="2821" max="2821" width="0.54296875" customWidth="1"/>
    <col min="2825" max="2825" width="4.7265625" customWidth="1"/>
    <col min="2826" max="2826" width="0.54296875" customWidth="1"/>
    <col min="2827" max="2828" width="8.81640625" bestFit="1" customWidth="1"/>
    <col min="2829" max="2829" width="8.7265625" customWidth="1"/>
    <col min="2830" max="2830" width="4.7265625" customWidth="1"/>
    <col min="2831" max="2831" width="0.54296875" customWidth="1"/>
    <col min="2832" max="2833" width="8.81640625" bestFit="1" customWidth="1"/>
    <col min="2834" max="2834" width="8.7265625" customWidth="1"/>
    <col min="2835" max="2835" width="4.7265625" customWidth="1"/>
    <col min="3061" max="3061" width="10.453125" customWidth="1"/>
    <col min="3062" max="3062" width="0.54296875" customWidth="1"/>
    <col min="3063" max="3064" width="8.81640625" bestFit="1" customWidth="1"/>
    <col min="3066" max="3066" width="4.7265625" customWidth="1"/>
    <col min="3067" max="3067" width="0.54296875" customWidth="1"/>
    <col min="3071" max="3071" width="4.7265625" customWidth="1"/>
    <col min="3072" max="3072" width="0.54296875" customWidth="1"/>
    <col min="3076" max="3076" width="4.7265625" customWidth="1"/>
    <col min="3077" max="3077" width="0.54296875" customWidth="1"/>
    <col min="3081" max="3081" width="4.7265625" customWidth="1"/>
    <col min="3082" max="3082" width="0.54296875" customWidth="1"/>
    <col min="3083" max="3084" width="8.81640625" bestFit="1" customWidth="1"/>
    <col min="3085" max="3085" width="8.7265625" customWidth="1"/>
    <col min="3086" max="3086" width="4.7265625" customWidth="1"/>
    <col min="3087" max="3087" width="0.54296875" customWidth="1"/>
    <col min="3088" max="3089" width="8.81640625" bestFit="1" customWidth="1"/>
    <col min="3090" max="3090" width="8.7265625" customWidth="1"/>
    <col min="3091" max="3091" width="4.7265625" customWidth="1"/>
    <col min="3317" max="3317" width="10.453125" customWidth="1"/>
    <col min="3318" max="3318" width="0.54296875" customWidth="1"/>
    <col min="3319" max="3320" width="8.81640625" bestFit="1" customWidth="1"/>
    <col min="3322" max="3322" width="4.7265625" customWidth="1"/>
    <col min="3323" max="3323" width="0.54296875" customWidth="1"/>
    <col min="3327" max="3327" width="4.7265625" customWidth="1"/>
    <col min="3328" max="3328" width="0.54296875" customWidth="1"/>
    <col min="3332" max="3332" width="4.7265625" customWidth="1"/>
    <col min="3333" max="3333" width="0.54296875" customWidth="1"/>
    <col min="3337" max="3337" width="4.7265625" customWidth="1"/>
    <col min="3338" max="3338" width="0.54296875" customWidth="1"/>
    <col min="3339" max="3340" width="8.81640625" bestFit="1" customWidth="1"/>
    <col min="3341" max="3341" width="8.7265625" customWidth="1"/>
    <col min="3342" max="3342" width="4.7265625" customWidth="1"/>
    <col min="3343" max="3343" width="0.54296875" customWidth="1"/>
    <col min="3344" max="3345" width="8.81640625" bestFit="1" customWidth="1"/>
    <col min="3346" max="3346" width="8.7265625" customWidth="1"/>
    <col min="3347" max="3347" width="4.7265625" customWidth="1"/>
    <col min="3573" max="3573" width="10.453125" customWidth="1"/>
    <col min="3574" max="3574" width="0.54296875" customWidth="1"/>
    <col min="3575" max="3576" width="8.81640625" bestFit="1" customWidth="1"/>
    <col min="3578" max="3578" width="4.7265625" customWidth="1"/>
    <col min="3579" max="3579" width="0.54296875" customWidth="1"/>
    <col min="3583" max="3583" width="4.7265625" customWidth="1"/>
    <col min="3584" max="3584" width="0.54296875" customWidth="1"/>
    <col min="3588" max="3588" width="4.7265625" customWidth="1"/>
    <col min="3589" max="3589" width="0.54296875" customWidth="1"/>
    <col min="3593" max="3593" width="4.7265625" customWidth="1"/>
    <col min="3594" max="3594" width="0.54296875" customWidth="1"/>
    <col min="3595" max="3596" width="8.81640625" bestFit="1" customWidth="1"/>
    <col min="3597" max="3597" width="8.7265625" customWidth="1"/>
    <col min="3598" max="3598" width="4.7265625" customWidth="1"/>
    <col min="3599" max="3599" width="0.54296875" customWidth="1"/>
    <col min="3600" max="3601" width="8.81640625" bestFit="1" customWidth="1"/>
    <col min="3602" max="3602" width="8.7265625" customWidth="1"/>
    <col min="3603" max="3603" width="4.7265625" customWidth="1"/>
    <col min="3829" max="3829" width="10.453125" customWidth="1"/>
    <col min="3830" max="3830" width="0.54296875" customWidth="1"/>
    <col min="3831" max="3832" width="8.81640625" bestFit="1" customWidth="1"/>
    <col min="3834" max="3834" width="4.7265625" customWidth="1"/>
    <col min="3835" max="3835" width="0.54296875" customWidth="1"/>
    <col min="3839" max="3839" width="4.7265625" customWidth="1"/>
    <col min="3840" max="3840" width="0.54296875" customWidth="1"/>
    <col min="3844" max="3844" width="4.7265625" customWidth="1"/>
    <col min="3845" max="3845" width="0.54296875" customWidth="1"/>
    <col min="3849" max="3849" width="4.7265625" customWidth="1"/>
    <col min="3850" max="3850" width="0.54296875" customWidth="1"/>
    <col min="3851" max="3852" width="8.81640625" bestFit="1" customWidth="1"/>
    <col min="3853" max="3853" width="8.7265625" customWidth="1"/>
    <col min="3854" max="3854" width="4.7265625" customWidth="1"/>
    <col min="3855" max="3855" width="0.54296875" customWidth="1"/>
    <col min="3856" max="3857" width="8.81640625" bestFit="1" customWidth="1"/>
    <col min="3858" max="3858" width="8.7265625" customWidth="1"/>
    <col min="3859" max="3859" width="4.7265625" customWidth="1"/>
    <col min="4085" max="4085" width="10.453125" customWidth="1"/>
    <col min="4086" max="4086" width="0.54296875" customWidth="1"/>
    <col min="4087" max="4088" width="8.81640625" bestFit="1" customWidth="1"/>
    <col min="4090" max="4090" width="4.7265625" customWidth="1"/>
    <col min="4091" max="4091" width="0.54296875" customWidth="1"/>
    <col min="4095" max="4095" width="4.7265625" customWidth="1"/>
    <col min="4096" max="4096" width="0.54296875" customWidth="1"/>
    <col min="4100" max="4100" width="4.7265625" customWidth="1"/>
    <col min="4101" max="4101" width="0.54296875" customWidth="1"/>
    <col min="4105" max="4105" width="4.7265625" customWidth="1"/>
    <col min="4106" max="4106" width="0.54296875" customWidth="1"/>
    <col min="4107" max="4108" width="8.81640625" bestFit="1" customWidth="1"/>
    <col min="4109" max="4109" width="8.7265625" customWidth="1"/>
    <col min="4110" max="4110" width="4.7265625" customWidth="1"/>
    <col min="4111" max="4111" width="0.54296875" customWidth="1"/>
    <col min="4112" max="4113" width="8.81640625" bestFit="1" customWidth="1"/>
    <col min="4114" max="4114" width="8.7265625" customWidth="1"/>
    <col min="4115" max="4115" width="4.7265625" customWidth="1"/>
    <col min="4341" max="4341" width="10.453125" customWidth="1"/>
    <col min="4342" max="4342" width="0.54296875" customWidth="1"/>
    <col min="4343" max="4344" width="8.81640625" bestFit="1" customWidth="1"/>
    <col min="4346" max="4346" width="4.7265625" customWidth="1"/>
    <col min="4347" max="4347" width="0.54296875" customWidth="1"/>
    <col min="4351" max="4351" width="4.7265625" customWidth="1"/>
    <col min="4352" max="4352" width="0.54296875" customWidth="1"/>
    <col min="4356" max="4356" width="4.7265625" customWidth="1"/>
    <col min="4357" max="4357" width="0.54296875" customWidth="1"/>
    <col min="4361" max="4361" width="4.7265625" customWidth="1"/>
    <col min="4362" max="4362" width="0.54296875" customWidth="1"/>
    <col min="4363" max="4364" width="8.81640625" bestFit="1" customWidth="1"/>
    <col min="4365" max="4365" width="8.7265625" customWidth="1"/>
    <col min="4366" max="4366" width="4.7265625" customWidth="1"/>
    <col min="4367" max="4367" width="0.54296875" customWidth="1"/>
    <col min="4368" max="4369" width="8.81640625" bestFit="1" customWidth="1"/>
    <col min="4370" max="4370" width="8.7265625" customWidth="1"/>
    <col min="4371" max="4371" width="4.7265625" customWidth="1"/>
    <col min="4597" max="4597" width="10.453125" customWidth="1"/>
    <col min="4598" max="4598" width="0.54296875" customWidth="1"/>
    <col min="4599" max="4600" width="8.81640625" bestFit="1" customWidth="1"/>
    <col min="4602" max="4602" width="4.7265625" customWidth="1"/>
    <col min="4603" max="4603" width="0.54296875" customWidth="1"/>
    <col min="4607" max="4607" width="4.7265625" customWidth="1"/>
    <col min="4608" max="4608" width="0.54296875" customWidth="1"/>
    <col min="4612" max="4612" width="4.7265625" customWidth="1"/>
    <col min="4613" max="4613" width="0.54296875" customWidth="1"/>
    <col min="4617" max="4617" width="4.7265625" customWidth="1"/>
    <col min="4618" max="4618" width="0.54296875" customWidth="1"/>
    <col min="4619" max="4620" width="8.81640625" bestFit="1" customWidth="1"/>
    <col min="4621" max="4621" width="8.7265625" customWidth="1"/>
    <col min="4622" max="4622" width="4.7265625" customWidth="1"/>
    <col min="4623" max="4623" width="0.54296875" customWidth="1"/>
    <col min="4624" max="4625" width="8.81640625" bestFit="1" customWidth="1"/>
    <col min="4626" max="4626" width="8.7265625" customWidth="1"/>
    <col min="4627" max="4627" width="4.7265625" customWidth="1"/>
    <col min="4853" max="4853" width="10.453125" customWidth="1"/>
    <col min="4854" max="4854" width="0.54296875" customWidth="1"/>
    <col min="4855" max="4856" width="8.81640625" bestFit="1" customWidth="1"/>
    <col min="4858" max="4858" width="4.7265625" customWidth="1"/>
    <col min="4859" max="4859" width="0.54296875" customWidth="1"/>
    <col min="4863" max="4863" width="4.7265625" customWidth="1"/>
    <col min="4864" max="4864" width="0.54296875" customWidth="1"/>
    <col min="4868" max="4868" width="4.7265625" customWidth="1"/>
    <col min="4869" max="4869" width="0.54296875" customWidth="1"/>
    <col min="4873" max="4873" width="4.7265625" customWidth="1"/>
    <col min="4874" max="4874" width="0.54296875" customWidth="1"/>
    <col min="4875" max="4876" width="8.81640625" bestFit="1" customWidth="1"/>
    <col min="4877" max="4877" width="8.7265625" customWidth="1"/>
    <col min="4878" max="4878" width="4.7265625" customWidth="1"/>
    <col min="4879" max="4879" width="0.54296875" customWidth="1"/>
    <col min="4880" max="4881" width="8.81640625" bestFit="1" customWidth="1"/>
    <col min="4882" max="4882" width="8.7265625" customWidth="1"/>
    <col min="4883" max="4883" width="4.7265625" customWidth="1"/>
    <col min="5109" max="5109" width="10.453125" customWidth="1"/>
    <col min="5110" max="5110" width="0.54296875" customWidth="1"/>
    <col min="5111" max="5112" width="8.81640625" bestFit="1" customWidth="1"/>
    <col min="5114" max="5114" width="4.7265625" customWidth="1"/>
    <col min="5115" max="5115" width="0.54296875" customWidth="1"/>
    <col min="5119" max="5119" width="4.7265625" customWidth="1"/>
    <col min="5120" max="5120" width="0.54296875" customWidth="1"/>
    <col min="5124" max="5124" width="4.7265625" customWidth="1"/>
    <col min="5125" max="5125" width="0.54296875" customWidth="1"/>
    <col min="5129" max="5129" width="4.7265625" customWidth="1"/>
    <col min="5130" max="5130" width="0.54296875" customWidth="1"/>
    <col min="5131" max="5132" width="8.81640625" bestFit="1" customWidth="1"/>
    <col min="5133" max="5133" width="8.7265625" customWidth="1"/>
    <col min="5134" max="5134" width="4.7265625" customWidth="1"/>
    <col min="5135" max="5135" width="0.54296875" customWidth="1"/>
    <col min="5136" max="5137" width="8.81640625" bestFit="1" customWidth="1"/>
    <col min="5138" max="5138" width="8.7265625" customWidth="1"/>
    <col min="5139" max="5139" width="4.7265625" customWidth="1"/>
    <col min="5365" max="5365" width="10.453125" customWidth="1"/>
    <col min="5366" max="5366" width="0.54296875" customWidth="1"/>
    <col min="5367" max="5368" width="8.81640625" bestFit="1" customWidth="1"/>
    <col min="5370" max="5370" width="4.7265625" customWidth="1"/>
    <col min="5371" max="5371" width="0.54296875" customWidth="1"/>
    <col min="5375" max="5375" width="4.7265625" customWidth="1"/>
    <col min="5376" max="5376" width="0.54296875" customWidth="1"/>
    <col min="5380" max="5380" width="4.7265625" customWidth="1"/>
    <col min="5381" max="5381" width="0.54296875" customWidth="1"/>
    <col min="5385" max="5385" width="4.7265625" customWidth="1"/>
    <col min="5386" max="5386" width="0.54296875" customWidth="1"/>
    <col min="5387" max="5388" width="8.81640625" bestFit="1" customWidth="1"/>
    <col min="5389" max="5389" width="8.7265625" customWidth="1"/>
    <col min="5390" max="5390" width="4.7265625" customWidth="1"/>
    <col min="5391" max="5391" width="0.54296875" customWidth="1"/>
    <col min="5392" max="5393" width="8.81640625" bestFit="1" customWidth="1"/>
    <col min="5394" max="5394" width="8.7265625" customWidth="1"/>
    <col min="5395" max="5395" width="4.7265625" customWidth="1"/>
    <col min="5621" max="5621" width="10.453125" customWidth="1"/>
    <col min="5622" max="5622" width="0.54296875" customWidth="1"/>
    <col min="5623" max="5624" width="8.81640625" bestFit="1" customWidth="1"/>
    <col min="5626" max="5626" width="4.7265625" customWidth="1"/>
    <col min="5627" max="5627" width="0.54296875" customWidth="1"/>
    <col min="5631" max="5631" width="4.7265625" customWidth="1"/>
    <col min="5632" max="5632" width="0.54296875" customWidth="1"/>
    <col min="5636" max="5636" width="4.7265625" customWidth="1"/>
    <col min="5637" max="5637" width="0.54296875" customWidth="1"/>
    <col min="5641" max="5641" width="4.7265625" customWidth="1"/>
    <col min="5642" max="5642" width="0.54296875" customWidth="1"/>
    <col min="5643" max="5644" width="8.81640625" bestFit="1" customWidth="1"/>
    <col min="5645" max="5645" width="8.7265625" customWidth="1"/>
    <col min="5646" max="5646" width="4.7265625" customWidth="1"/>
    <col min="5647" max="5647" width="0.54296875" customWidth="1"/>
    <col min="5648" max="5649" width="8.81640625" bestFit="1" customWidth="1"/>
    <col min="5650" max="5650" width="8.7265625" customWidth="1"/>
    <col min="5651" max="5651" width="4.7265625" customWidth="1"/>
    <col min="5877" max="5877" width="10.453125" customWidth="1"/>
    <col min="5878" max="5878" width="0.54296875" customWidth="1"/>
    <col min="5879" max="5880" width="8.81640625" bestFit="1" customWidth="1"/>
    <col min="5882" max="5882" width="4.7265625" customWidth="1"/>
    <col min="5883" max="5883" width="0.54296875" customWidth="1"/>
    <col min="5887" max="5887" width="4.7265625" customWidth="1"/>
    <col min="5888" max="5888" width="0.54296875" customWidth="1"/>
    <col min="5892" max="5892" width="4.7265625" customWidth="1"/>
    <col min="5893" max="5893" width="0.54296875" customWidth="1"/>
    <col min="5897" max="5897" width="4.7265625" customWidth="1"/>
    <col min="5898" max="5898" width="0.54296875" customWidth="1"/>
    <col min="5899" max="5900" width="8.81640625" bestFit="1" customWidth="1"/>
    <col min="5901" max="5901" width="8.7265625" customWidth="1"/>
    <col min="5902" max="5902" width="4.7265625" customWidth="1"/>
    <col min="5903" max="5903" width="0.54296875" customWidth="1"/>
    <col min="5904" max="5905" width="8.81640625" bestFit="1" customWidth="1"/>
    <col min="5906" max="5906" width="8.7265625" customWidth="1"/>
    <col min="5907" max="5907" width="4.7265625" customWidth="1"/>
    <col min="6133" max="6133" width="10.453125" customWidth="1"/>
    <col min="6134" max="6134" width="0.54296875" customWidth="1"/>
    <col min="6135" max="6136" width="8.81640625" bestFit="1" customWidth="1"/>
    <col min="6138" max="6138" width="4.7265625" customWidth="1"/>
    <col min="6139" max="6139" width="0.54296875" customWidth="1"/>
    <col min="6143" max="6143" width="4.7265625" customWidth="1"/>
    <col min="6144" max="6144" width="0.54296875" customWidth="1"/>
    <col min="6148" max="6148" width="4.7265625" customWidth="1"/>
    <col min="6149" max="6149" width="0.54296875" customWidth="1"/>
    <col min="6153" max="6153" width="4.7265625" customWidth="1"/>
    <col min="6154" max="6154" width="0.54296875" customWidth="1"/>
    <col min="6155" max="6156" width="8.81640625" bestFit="1" customWidth="1"/>
    <col min="6157" max="6157" width="8.7265625" customWidth="1"/>
    <col min="6158" max="6158" width="4.7265625" customWidth="1"/>
    <col min="6159" max="6159" width="0.54296875" customWidth="1"/>
    <col min="6160" max="6161" width="8.81640625" bestFit="1" customWidth="1"/>
    <col min="6162" max="6162" width="8.7265625" customWidth="1"/>
    <col min="6163" max="6163" width="4.7265625" customWidth="1"/>
    <col min="6389" max="6389" width="10.453125" customWidth="1"/>
    <col min="6390" max="6390" width="0.54296875" customWidth="1"/>
    <col min="6391" max="6392" width="8.81640625" bestFit="1" customWidth="1"/>
    <col min="6394" max="6394" width="4.7265625" customWidth="1"/>
    <col min="6395" max="6395" width="0.54296875" customWidth="1"/>
    <col min="6399" max="6399" width="4.7265625" customWidth="1"/>
    <col min="6400" max="6400" width="0.54296875" customWidth="1"/>
    <col min="6404" max="6404" width="4.7265625" customWidth="1"/>
    <col min="6405" max="6405" width="0.54296875" customWidth="1"/>
    <col min="6409" max="6409" width="4.7265625" customWidth="1"/>
    <col min="6410" max="6410" width="0.54296875" customWidth="1"/>
    <col min="6411" max="6412" width="8.81640625" bestFit="1" customWidth="1"/>
    <col min="6413" max="6413" width="8.7265625" customWidth="1"/>
    <col min="6414" max="6414" width="4.7265625" customWidth="1"/>
    <col min="6415" max="6415" width="0.54296875" customWidth="1"/>
    <col min="6416" max="6417" width="8.81640625" bestFit="1" customWidth="1"/>
    <col min="6418" max="6418" width="8.7265625" customWidth="1"/>
    <col min="6419" max="6419" width="4.7265625" customWidth="1"/>
    <col min="6645" max="6645" width="10.453125" customWidth="1"/>
    <col min="6646" max="6646" width="0.54296875" customWidth="1"/>
    <col min="6647" max="6648" width="8.81640625" bestFit="1" customWidth="1"/>
    <col min="6650" max="6650" width="4.7265625" customWidth="1"/>
    <col min="6651" max="6651" width="0.54296875" customWidth="1"/>
    <col min="6655" max="6655" width="4.7265625" customWidth="1"/>
    <col min="6656" max="6656" width="0.54296875" customWidth="1"/>
    <col min="6660" max="6660" width="4.7265625" customWidth="1"/>
    <col min="6661" max="6661" width="0.54296875" customWidth="1"/>
    <col min="6665" max="6665" width="4.7265625" customWidth="1"/>
    <col min="6666" max="6666" width="0.54296875" customWidth="1"/>
    <col min="6667" max="6668" width="8.81640625" bestFit="1" customWidth="1"/>
    <col min="6669" max="6669" width="8.7265625" customWidth="1"/>
    <col min="6670" max="6670" width="4.7265625" customWidth="1"/>
    <col min="6671" max="6671" width="0.54296875" customWidth="1"/>
    <col min="6672" max="6673" width="8.81640625" bestFit="1" customWidth="1"/>
    <col min="6674" max="6674" width="8.7265625" customWidth="1"/>
    <col min="6675" max="6675" width="4.7265625" customWidth="1"/>
    <col min="6901" max="6901" width="10.453125" customWidth="1"/>
    <col min="6902" max="6902" width="0.54296875" customWidth="1"/>
    <col min="6903" max="6904" width="8.81640625" bestFit="1" customWidth="1"/>
    <col min="6906" max="6906" width="4.7265625" customWidth="1"/>
    <col min="6907" max="6907" width="0.54296875" customWidth="1"/>
    <col min="6911" max="6911" width="4.7265625" customWidth="1"/>
    <col min="6912" max="6912" width="0.54296875" customWidth="1"/>
    <col min="6916" max="6916" width="4.7265625" customWidth="1"/>
    <col min="6917" max="6917" width="0.54296875" customWidth="1"/>
    <col min="6921" max="6921" width="4.7265625" customWidth="1"/>
    <col min="6922" max="6922" width="0.54296875" customWidth="1"/>
    <col min="6923" max="6924" width="8.81640625" bestFit="1" customWidth="1"/>
    <col min="6925" max="6925" width="8.7265625" customWidth="1"/>
    <col min="6926" max="6926" width="4.7265625" customWidth="1"/>
    <col min="6927" max="6927" width="0.54296875" customWidth="1"/>
    <col min="6928" max="6929" width="8.81640625" bestFit="1" customWidth="1"/>
    <col min="6930" max="6930" width="8.7265625" customWidth="1"/>
    <col min="6931" max="6931" width="4.7265625" customWidth="1"/>
    <col min="7157" max="7157" width="10.453125" customWidth="1"/>
    <col min="7158" max="7158" width="0.54296875" customWidth="1"/>
    <col min="7159" max="7160" width="8.81640625" bestFit="1" customWidth="1"/>
    <col min="7162" max="7162" width="4.7265625" customWidth="1"/>
    <col min="7163" max="7163" width="0.54296875" customWidth="1"/>
    <col min="7167" max="7167" width="4.7265625" customWidth="1"/>
    <col min="7168" max="7168" width="0.54296875" customWidth="1"/>
    <col min="7172" max="7172" width="4.7265625" customWidth="1"/>
    <col min="7173" max="7173" width="0.54296875" customWidth="1"/>
    <col min="7177" max="7177" width="4.7265625" customWidth="1"/>
    <col min="7178" max="7178" width="0.54296875" customWidth="1"/>
    <col min="7179" max="7180" width="8.81640625" bestFit="1" customWidth="1"/>
    <col min="7181" max="7181" width="8.7265625" customWidth="1"/>
    <col min="7182" max="7182" width="4.7265625" customWidth="1"/>
    <col min="7183" max="7183" width="0.54296875" customWidth="1"/>
    <col min="7184" max="7185" width="8.81640625" bestFit="1" customWidth="1"/>
    <col min="7186" max="7186" width="8.7265625" customWidth="1"/>
    <col min="7187" max="7187" width="4.7265625" customWidth="1"/>
    <col min="7413" max="7413" width="10.453125" customWidth="1"/>
    <col min="7414" max="7414" width="0.54296875" customWidth="1"/>
    <col min="7415" max="7416" width="8.81640625" bestFit="1" customWidth="1"/>
    <col min="7418" max="7418" width="4.7265625" customWidth="1"/>
    <col min="7419" max="7419" width="0.54296875" customWidth="1"/>
    <col min="7423" max="7423" width="4.7265625" customWidth="1"/>
    <col min="7424" max="7424" width="0.54296875" customWidth="1"/>
    <col min="7428" max="7428" width="4.7265625" customWidth="1"/>
    <col min="7429" max="7429" width="0.54296875" customWidth="1"/>
    <col min="7433" max="7433" width="4.7265625" customWidth="1"/>
    <col min="7434" max="7434" width="0.54296875" customWidth="1"/>
    <col min="7435" max="7436" width="8.81640625" bestFit="1" customWidth="1"/>
    <col min="7437" max="7437" width="8.7265625" customWidth="1"/>
    <col min="7438" max="7438" width="4.7265625" customWidth="1"/>
    <col min="7439" max="7439" width="0.54296875" customWidth="1"/>
    <col min="7440" max="7441" width="8.81640625" bestFit="1" customWidth="1"/>
    <col min="7442" max="7442" width="8.7265625" customWidth="1"/>
    <col min="7443" max="7443" width="4.7265625" customWidth="1"/>
    <col min="7669" max="7669" width="10.453125" customWidth="1"/>
    <col min="7670" max="7670" width="0.54296875" customWidth="1"/>
    <col min="7671" max="7672" width="8.81640625" bestFit="1" customWidth="1"/>
    <col min="7674" max="7674" width="4.7265625" customWidth="1"/>
    <col min="7675" max="7675" width="0.54296875" customWidth="1"/>
    <col min="7679" max="7679" width="4.7265625" customWidth="1"/>
    <col min="7680" max="7680" width="0.54296875" customWidth="1"/>
    <col min="7684" max="7684" width="4.7265625" customWidth="1"/>
    <col min="7685" max="7685" width="0.54296875" customWidth="1"/>
    <col min="7689" max="7689" width="4.7265625" customWidth="1"/>
    <col min="7690" max="7690" width="0.54296875" customWidth="1"/>
    <col min="7691" max="7692" width="8.81640625" bestFit="1" customWidth="1"/>
    <col min="7693" max="7693" width="8.7265625" customWidth="1"/>
    <col min="7694" max="7694" width="4.7265625" customWidth="1"/>
    <col min="7695" max="7695" width="0.54296875" customWidth="1"/>
    <col min="7696" max="7697" width="8.81640625" bestFit="1" customWidth="1"/>
    <col min="7698" max="7698" width="8.7265625" customWidth="1"/>
    <col min="7699" max="7699" width="4.7265625" customWidth="1"/>
    <col min="7925" max="7925" width="10.453125" customWidth="1"/>
    <col min="7926" max="7926" width="0.54296875" customWidth="1"/>
    <col min="7927" max="7928" width="8.81640625" bestFit="1" customWidth="1"/>
    <col min="7930" max="7930" width="4.7265625" customWidth="1"/>
    <col min="7931" max="7931" width="0.54296875" customWidth="1"/>
    <col min="7935" max="7935" width="4.7265625" customWidth="1"/>
    <col min="7936" max="7936" width="0.54296875" customWidth="1"/>
    <col min="7940" max="7940" width="4.7265625" customWidth="1"/>
    <col min="7941" max="7941" width="0.54296875" customWidth="1"/>
    <col min="7945" max="7945" width="4.7265625" customWidth="1"/>
    <col min="7946" max="7946" width="0.54296875" customWidth="1"/>
    <col min="7947" max="7948" width="8.81640625" bestFit="1" customWidth="1"/>
    <col min="7949" max="7949" width="8.7265625" customWidth="1"/>
    <col min="7950" max="7950" width="4.7265625" customWidth="1"/>
    <col min="7951" max="7951" width="0.54296875" customWidth="1"/>
    <col min="7952" max="7953" width="8.81640625" bestFit="1" customWidth="1"/>
    <col min="7954" max="7954" width="8.7265625" customWidth="1"/>
    <col min="7955" max="7955" width="4.7265625" customWidth="1"/>
    <col min="8181" max="8181" width="10.453125" customWidth="1"/>
    <col min="8182" max="8182" width="0.54296875" customWidth="1"/>
    <col min="8183" max="8184" width="8.81640625" bestFit="1" customWidth="1"/>
    <col min="8186" max="8186" width="4.7265625" customWidth="1"/>
    <col min="8187" max="8187" width="0.54296875" customWidth="1"/>
    <col min="8191" max="8191" width="4.7265625" customWidth="1"/>
    <col min="8192" max="8192" width="0.54296875" customWidth="1"/>
    <col min="8196" max="8196" width="4.7265625" customWidth="1"/>
    <col min="8197" max="8197" width="0.54296875" customWidth="1"/>
    <col min="8201" max="8201" width="4.7265625" customWidth="1"/>
    <col min="8202" max="8202" width="0.54296875" customWidth="1"/>
    <col min="8203" max="8204" width="8.81640625" bestFit="1" customWidth="1"/>
    <col min="8205" max="8205" width="8.7265625" customWidth="1"/>
    <col min="8206" max="8206" width="4.7265625" customWidth="1"/>
    <col min="8207" max="8207" width="0.54296875" customWidth="1"/>
    <col min="8208" max="8209" width="8.81640625" bestFit="1" customWidth="1"/>
    <col min="8210" max="8210" width="8.7265625" customWidth="1"/>
    <col min="8211" max="8211" width="4.7265625" customWidth="1"/>
    <col min="8437" max="8437" width="10.453125" customWidth="1"/>
    <col min="8438" max="8438" width="0.54296875" customWidth="1"/>
    <col min="8439" max="8440" width="8.81640625" bestFit="1" customWidth="1"/>
    <col min="8442" max="8442" width="4.7265625" customWidth="1"/>
    <col min="8443" max="8443" width="0.54296875" customWidth="1"/>
    <col min="8447" max="8447" width="4.7265625" customWidth="1"/>
    <col min="8448" max="8448" width="0.54296875" customWidth="1"/>
    <col min="8452" max="8452" width="4.7265625" customWidth="1"/>
    <col min="8453" max="8453" width="0.54296875" customWidth="1"/>
    <col min="8457" max="8457" width="4.7265625" customWidth="1"/>
    <col min="8458" max="8458" width="0.54296875" customWidth="1"/>
    <col min="8459" max="8460" width="8.81640625" bestFit="1" customWidth="1"/>
    <col min="8461" max="8461" width="8.7265625" customWidth="1"/>
    <col min="8462" max="8462" width="4.7265625" customWidth="1"/>
    <col min="8463" max="8463" width="0.54296875" customWidth="1"/>
    <col min="8464" max="8465" width="8.81640625" bestFit="1" customWidth="1"/>
    <col min="8466" max="8466" width="8.7265625" customWidth="1"/>
    <col min="8467" max="8467" width="4.7265625" customWidth="1"/>
    <col min="8693" max="8693" width="10.453125" customWidth="1"/>
    <col min="8694" max="8694" width="0.54296875" customWidth="1"/>
    <col min="8695" max="8696" width="8.81640625" bestFit="1" customWidth="1"/>
    <col min="8698" max="8698" width="4.7265625" customWidth="1"/>
    <col min="8699" max="8699" width="0.54296875" customWidth="1"/>
    <col min="8703" max="8703" width="4.7265625" customWidth="1"/>
    <col min="8704" max="8704" width="0.54296875" customWidth="1"/>
    <col min="8708" max="8708" width="4.7265625" customWidth="1"/>
    <col min="8709" max="8709" width="0.54296875" customWidth="1"/>
    <col min="8713" max="8713" width="4.7265625" customWidth="1"/>
    <col min="8714" max="8714" width="0.54296875" customWidth="1"/>
    <col min="8715" max="8716" width="8.81640625" bestFit="1" customWidth="1"/>
    <col min="8717" max="8717" width="8.7265625" customWidth="1"/>
    <col min="8718" max="8718" width="4.7265625" customWidth="1"/>
    <col min="8719" max="8719" width="0.54296875" customWidth="1"/>
    <col min="8720" max="8721" width="8.81640625" bestFit="1" customWidth="1"/>
    <col min="8722" max="8722" width="8.7265625" customWidth="1"/>
    <col min="8723" max="8723" width="4.7265625" customWidth="1"/>
    <col min="8949" max="8949" width="10.453125" customWidth="1"/>
    <col min="8950" max="8950" width="0.54296875" customWidth="1"/>
    <col min="8951" max="8952" width="8.81640625" bestFit="1" customWidth="1"/>
    <col min="8954" max="8954" width="4.7265625" customWidth="1"/>
    <col min="8955" max="8955" width="0.54296875" customWidth="1"/>
    <col min="8959" max="8959" width="4.7265625" customWidth="1"/>
    <col min="8960" max="8960" width="0.54296875" customWidth="1"/>
    <col min="8964" max="8964" width="4.7265625" customWidth="1"/>
    <col min="8965" max="8965" width="0.54296875" customWidth="1"/>
    <col min="8969" max="8969" width="4.7265625" customWidth="1"/>
    <col min="8970" max="8970" width="0.54296875" customWidth="1"/>
    <col min="8971" max="8972" width="8.81640625" bestFit="1" customWidth="1"/>
    <col min="8973" max="8973" width="8.7265625" customWidth="1"/>
    <col min="8974" max="8974" width="4.7265625" customWidth="1"/>
    <col min="8975" max="8975" width="0.54296875" customWidth="1"/>
    <col min="8976" max="8977" width="8.81640625" bestFit="1" customWidth="1"/>
    <col min="8978" max="8978" width="8.7265625" customWidth="1"/>
    <col min="8979" max="8979" width="4.7265625" customWidth="1"/>
    <col min="9205" max="9205" width="10.453125" customWidth="1"/>
    <col min="9206" max="9206" width="0.54296875" customWidth="1"/>
    <col min="9207" max="9208" width="8.81640625" bestFit="1" customWidth="1"/>
    <col min="9210" max="9210" width="4.7265625" customWidth="1"/>
    <col min="9211" max="9211" width="0.54296875" customWidth="1"/>
    <col min="9215" max="9215" width="4.7265625" customWidth="1"/>
    <col min="9216" max="9216" width="0.54296875" customWidth="1"/>
    <col min="9220" max="9220" width="4.7265625" customWidth="1"/>
    <col min="9221" max="9221" width="0.54296875" customWidth="1"/>
    <col min="9225" max="9225" width="4.7265625" customWidth="1"/>
    <col min="9226" max="9226" width="0.54296875" customWidth="1"/>
    <col min="9227" max="9228" width="8.81640625" bestFit="1" customWidth="1"/>
    <col min="9229" max="9229" width="8.7265625" customWidth="1"/>
    <col min="9230" max="9230" width="4.7265625" customWidth="1"/>
    <col min="9231" max="9231" width="0.54296875" customWidth="1"/>
    <col min="9232" max="9233" width="8.81640625" bestFit="1" customWidth="1"/>
    <col min="9234" max="9234" width="8.7265625" customWidth="1"/>
    <col min="9235" max="9235" width="4.7265625" customWidth="1"/>
    <col min="9461" max="9461" width="10.453125" customWidth="1"/>
    <col min="9462" max="9462" width="0.54296875" customWidth="1"/>
    <col min="9463" max="9464" width="8.81640625" bestFit="1" customWidth="1"/>
    <col min="9466" max="9466" width="4.7265625" customWidth="1"/>
    <col min="9467" max="9467" width="0.54296875" customWidth="1"/>
    <col min="9471" max="9471" width="4.7265625" customWidth="1"/>
    <col min="9472" max="9472" width="0.54296875" customWidth="1"/>
    <col min="9476" max="9476" width="4.7265625" customWidth="1"/>
    <col min="9477" max="9477" width="0.54296875" customWidth="1"/>
    <col min="9481" max="9481" width="4.7265625" customWidth="1"/>
    <col min="9482" max="9482" width="0.54296875" customWidth="1"/>
    <col min="9483" max="9484" width="8.81640625" bestFit="1" customWidth="1"/>
    <col min="9485" max="9485" width="8.7265625" customWidth="1"/>
    <col min="9486" max="9486" width="4.7265625" customWidth="1"/>
    <col min="9487" max="9487" width="0.54296875" customWidth="1"/>
    <col min="9488" max="9489" width="8.81640625" bestFit="1" customWidth="1"/>
    <col min="9490" max="9490" width="8.7265625" customWidth="1"/>
    <col min="9491" max="9491" width="4.7265625" customWidth="1"/>
    <col min="9717" max="9717" width="10.453125" customWidth="1"/>
    <col min="9718" max="9718" width="0.54296875" customWidth="1"/>
    <col min="9719" max="9720" width="8.81640625" bestFit="1" customWidth="1"/>
    <col min="9722" max="9722" width="4.7265625" customWidth="1"/>
    <col min="9723" max="9723" width="0.54296875" customWidth="1"/>
    <col min="9727" max="9727" width="4.7265625" customWidth="1"/>
    <col min="9728" max="9728" width="0.54296875" customWidth="1"/>
    <col min="9732" max="9732" width="4.7265625" customWidth="1"/>
    <col min="9733" max="9733" width="0.54296875" customWidth="1"/>
    <col min="9737" max="9737" width="4.7265625" customWidth="1"/>
    <col min="9738" max="9738" width="0.54296875" customWidth="1"/>
    <col min="9739" max="9740" width="8.81640625" bestFit="1" customWidth="1"/>
    <col min="9741" max="9741" width="8.7265625" customWidth="1"/>
    <col min="9742" max="9742" width="4.7265625" customWidth="1"/>
    <col min="9743" max="9743" width="0.54296875" customWidth="1"/>
    <col min="9744" max="9745" width="8.81640625" bestFit="1" customWidth="1"/>
    <col min="9746" max="9746" width="8.7265625" customWidth="1"/>
    <col min="9747" max="9747" width="4.7265625" customWidth="1"/>
    <col min="9973" max="9973" width="10.453125" customWidth="1"/>
    <col min="9974" max="9974" width="0.54296875" customWidth="1"/>
    <col min="9975" max="9976" width="8.81640625" bestFit="1" customWidth="1"/>
    <col min="9978" max="9978" width="4.7265625" customWidth="1"/>
    <col min="9979" max="9979" width="0.54296875" customWidth="1"/>
    <col min="9983" max="9983" width="4.7265625" customWidth="1"/>
    <col min="9984" max="9984" width="0.54296875" customWidth="1"/>
    <col min="9988" max="9988" width="4.7265625" customWidth="1"/>
    <col min="9989" max="9989" width="0.54296875" customWidth="1"/>
    <col min="9993" max="9993" width="4.7265625" customWidth="1"/>
    <col min="9994" max="9994" width="0.54296875" customWidth="1"/>
    <col min="9995" max="9996" width="8.81640625" bestFit="1" customWidth="1"/>
    <col min="9997" max="9997" width="8.7265625" customWidth="1"/>
    <col min="9998" max="9998" width="4.7265625" customWidth="1"/>
    <col min="9999" max="9999" width="0.54296875" customWidth="1"/>
    <col min="10000" max="10001" width="8.81640625" bestFit="1" customWidth="1"/>
    <col min="10002" max="10002" width="8.7265625" customWidth="1"/>
    <col min="10003" max="10003" width="4.7265625" customWidth="1"/>
    <col min="10229" max="10229" width="10.453125" customWidth="1"/>
    <col min="10230" max="10230" width="0.54296875" customWidth="1"/>
    <col min="10231" max="10232" width="8.81640625" bestFit="1" customWidth="1"/>
    <col min="10234" max="10234" width="4.7265625" customWidth="1"/>
    <col min="10235" max="10235" width="0.54296875" customWidth="1"/>
    <col min="10239" max="10239" width="4.7265625" customWidth="1"/>
    <col min="10240" max="10240" width="0.54296875" customWidth="1"/>
    <col min="10244" max="10244" width="4.7265625" customWidth="1"/>
    <col min="10245" max="10245" width="0.54296875" customWidth="1"/>
    <col min="10249" max="10249" width="4.7265625" customWidth="1"/>
    <col min="10250" max="10250" width="0.54296875" customWidth="1"/>
    <col min="10251" max="10252" width="8.81640625" bestFit="1" customWidth="1"/>
    <col min="10253" max="10253" width="8.7265625" customWidth="1"/>
    <col min="10254" max="10254" width="4.7265625" customWidth="1"/>
    <col min="10255" max="10255" width="0.54296875" customWidth="1"/>
    <col min="10256" max="10257" width="8.81640625" bestFit="1" customWidth="1"/>
    <col min="10258" max="10258" width="8.7265625" customWidth="1"/>
    <col min="10259" max="10259" width="4.7265625" customWidth="1"/>
    <col min="10485" max="10485" width="10.453125" customWidth="1"/>
    <col min="10486" max="10486" width="0.54296875" customWidth="1"/>
    <col min="10487" max="10488" width="8.81640625" bestFit="1" customWidth="1"/>
    <col min="10490" max="10490" width="4.7265625" customWidth="1"/>
    <col min="10491" max="10491" width="0.54296875" customWidth="1"/>
    <col min="10495" max="10495" width="4.7265625" customWidth="1"/>
    <col min="10496" max="10496" width="0.54296875" customWidth="1"/>
    <col min="10500" max="10500" width="4.7265625" customWidth="1"/>
    <col min="10501" max="10501" width="0.54296875" customWidth="1"/>
    <col min="10505" max="10505" width="4.7265625" customWidth="1"/>
    <col min="10506" max="10506" width="0.54296875" customWidth="1"/>
    <col min="10507" max="10508" width="8.81640625" bestFit="1" customWidth="1"/>
    <col min="10509" max="10509" width="8.7265625" customWidth="1"/>
    <col min="10510" max="10510" width="4.7265625" customWidth="1"/>
    <col min="10511" max="10511" width="0.54296875" customWidth="1"/>
    <col min="10512" max="10513" width="8.81640625" bestFit="1" customWidth="1"/>
    <col min="10514" max="10514" width="8.7265625" customWidth="1"/>
    <col min="10515" max="10515" width="4.7265625" customWidth="1"/>
    <col min="10741" max="10741" width="10.453125" customWidth="1"/>
    <col min="10742" max="10742" width="0.54296875" customWidth="1"/>
    <col min="10743" max="10744" width="8.81640625" bestFit="1" customWidth="1"/>
    <col min="10746" max="10746" width="4.7265625" customWidth="1"/>
    <col min="10747" max="10747" width="0.54296875" customWidth="1"/>
    <col min="10751" max="10751" width="4.7265625" customWidth="1"/>
    <col min="10752" max="10752" width="0.54296875" customWidth="1"/>
    <col min="10756" max="10756" width="4.7265625" customWidth="1"/>
    <col min="10757" max="10757" width="0.54296875" customWidth="1"/>
    <col min="10761" max="10761" width="4.7265625" customWidth="1"/>
    <col min="10762" max="10762" width="0.54296875" customWidth="1"/>
    <col min="10763" max="10764" width="8.81640625" bestFit="1" customWidth="1"/>
    <col min="10765" max="10765" width="8.7265625" customWidth="1"/>
    <col min="10766" max="10766" width="4.7265625" customWidth="1"/>
    <col min="10767" max="10767" width="0.54296875" customWidth="1"/>
    <col min="10768" max="10769" width="8.81640625" bestFit="1" customWidth="1"/>
    <col min="10770" max="10770" width="8.7265625" customWidth="1"/>
    <col min="10771" max="10771" width="4.7265625" customWidth="1"/>
    <col min="10997" max="10997" width="10.453125" customWidth="1"/>
    <col min="10998" max="10998" width="0.54296875" customWidth="1"/>
    <col min="10999" max="11000" width="8.81640625" bestFit="1" customWidth="1"/>
    <col min="11002" max="11002" width="4.7265625" customWidth="1"/>
    <col min="11003" max="11003" width="0.54296875" customWidth="1"/>
    <col min="11007" max="11007" width="4.7265625" customWidth="1"/>
    <col min="11008" max="11008" width="0.54296875" customWidth="1"/>
    <col min="11012" max="11012" width="4.7265625" customWidth="1"/>
    <col min="11013" max="11013" width="0.54296875" customWidth="1"/>
    <col min="11017" max="11017" width="4.7265625" customWidth="1"/>
    <col min="11018" max="11018" width="0.54296875" customWidth="1"/>
    <col min="11019" max="11020" width="8.81640625" bestFit="1" customWidth="1"/>
    <col min="11021" max="11021" width="8.7265625" customWidth="1"/>
    <col min="11022" max="11022" width="4.7265625" customWidth="1"/>
    <col min="11023" max="11023" width="0.54296875" customWidth="1"/>
    <col min="11024" max="11025" width="8.81640625" bestFit="1" customWidth="1"/>
    <col min="11026" max="11026" width="8.7265625" customWidth="1"/>
    <col min="11027" max="11027" width="4.7265625" customWidth="1"/>
    <col min="11253" max="11253" width="10.453125" customWidth="1"/>
    <col min="11254" max="11254" width="0.54296875" customWidth="1"/>
    <col min="11255" max="11256" width="8.81640625" bestFit="1" customWidth="1"/>
    <col min="11258" max="11258" width="4.7265625" customWidth="1"/>
    <col min="11259" max="11259" width="0.54296875" customWidth="1"/>
    <col min="11263" max="11263" width="4.7265625" customWidth="1"/>
    <col min="11264" max="11264" width="0.54296875" customWidth="1"/>
    <col min="11268" max="11268" width="4.7265625" customWidth="1"/>
    <col min="11269" max="11269" width="0.54296875" customWidth="1"/>
    <col min="11273" max="11273" width="4.7265625" customWidth="1"/>
    <col min="11274" max="11274" width="0.54296875" customWidth="1"/>
    <col min="11275" max="11276" width="8.81640625" bestFit="1" customWidth="1"/>
    <col min="11277" max="11277" width="8.7265625" customWidth="1"/>
    <col min="11278" max="11278" width="4.7265625" customWidth="1"/>
    <col min="11279" max="11279" width="0.54296875" customWidth="1"/>
    <col min="11280" max="11281" width="8.81640625" bestFit="1" customWidth="1"/>
    <col min="11282" max="11282" width="8.7265625" customWidth="1"/>
    <col min="11283" max="11283" width="4.7265625" customWidth="1"/>
    <col min="11509" max="11509" width="10.453125" customWidth="1"/>
    <col min="11510" max="11510" width="0.54296875" customWidth="1"/>
    <col min="11511" max="11512" width="8.81640625" bestFit="1" customWidth="1"/>
    <col min="11514" max="11514" width="4.7265625" customWidth="1"/>
    <col min="11515" max="11515" width="0.54296875" customWidth="1"/>
    <col min="11519" max="11519" width="4.7265625" customWidth="1"/>
    <col min="11520" max="11520" width="0.54296875" customWidth="1"/>
    <col min="11524" max="11524" width="4.7265625" customWidth="1"/>
    <col min="11525" max="11525" width="0.54296875" customWidth="1"/>
    <col min="11529" max="11529" width="4.7265625" customWidth="1"/>
    <col min="11530" max="11530" width="0.54296875" customWidth="1"/>
    <col min="11531" max="11532" width="8.81640625" bestFit="1" customWidth="1"/>
    <col min="11533" max="11533" width="8.7265625" customWidth="1"/>
    <col min="11534" max="11534" width="4.7265625" customWidth="1"/>
    <col min="11535" max="11535" width="0.54296875" customWidth="1"/>
    <col min="11536" max="11537" width="8.81640625" bestFit="1" customWidth="1"/>
    <col min="11538" max="11538" width="8.7265625" customWidth="1"/>
    <col min="11539" max="11539" width="4.7265625" customWidth="1"/>
    <col min="11765" max="11765" width="10.453125" customWidth="1"/>
    <col min="11766" max="11766" width="0.54296875" customWidth="1"/>
    <col min="11767" max="11768" width="8.81640625" bestFit="1" customWidth="1"/>
    <col min="11770" max="11770" width="4.7265625" customWidth="1"/>
    <col min="11771" max="11771" width="0.54296875" customWidth="1"/>
    <col min="11775" max="11775" width="4.7265625" customWidth="1"/>
    <col min="11776" max="11776" width="0.54296875" customWidth="1"/>
    <col min="11780" max="11780" width="4.7265625" customWidth="1"/>
    <col min="11781" max="11781" width="0.54296875" customWidth="1"/>
    <col min="11785" max="11785" width="4.7265625" customWidth="1"/>
    <col min="11786" max="11786" width="0.54296875" customWidth="1"/>
    <col min="11787" max="11788" width="8.81640625" bestFit="1" customWidth="1"/>
    <col min="11789" max="11789" width="8.7265625" customWidth="1"/>
    <col min="11790" max="11790" width="4.7265625" customWidth="1"/>
    <col min="11791" max="11791" width="0.54296875" customWidth="1"/>
    <col min="11792" max="11793" width="8.81640625" bestFit="1" customWidth="1"/>
    <col min="11794" max="11794" width="8.7265625" customWidth="1"/>
    <col min="11795" max="11795" width="4.7265625" customWidth="1"/>
    <col min="12021" max="12021" width="10.453125" customWidth="1"/>
    <col min="12022" max="12022" width="0.54296875" customWidth="1"/>
    <col min="12023" max="12024" width="8.81640625" bestFit="1" customWidth="1"/>
    <col min="12026" max="12026" width="4.7265625" customWidth="1"/>
    <col min="12027" max="12027" width="0.54296875" customWidth="1"/>
    <col min="12031" max="12031" width="4.7265625" customWidth="1"/>
    <col min="12032" max="12032" width="0.54296875" customWidth="1"/>
    <col min="12036" max="12036" width="4.7265625" customWidth="1"/>
    <col min="12037" max="12037" width="0.54296875" customWidth="1"/>
    <col min="12041" max="12041" width="4.7265625" customWidth="1"/>
    <col min="12042" max="12042" width="0.54296875" customWidth="1"/>
    <col min="12043" max="12044" width="8.81640625" bestFit="1" customWidth="1"/>
    <col min="12045" max="12045" width="8.7265625" customWidth="1"/>
    <col min="12046" max="12046" width="4.7265625" customWidth="1"/>
    <col min="12047" max="12047" width="0.54296875" customWidth="1"/>
    <col min="12048" max="12049" width="8.81640625" bestFit="1" customWidth="1"/>
    <col min="12050" max="12050" width="8.7265625" customWidth="1"/>
    <col min="12051" max="12051" width="4.7265625" customWidth="1"/>
    <col min="12277" max="12277" width="10.453125" customWidth="1"/>
    <col min="12278" max="12278" width="0.54296875" customWidth="1"/>
    <col min="12279" max="12280" width="8.81640625" bestFit="1" customWidth="1"/>
    <col min="12282" max="12282" width="4.7265625" customWidth="1"/>
    <col min="12283" max="12283" width="0.54296875" customWidth="1"/>
    <col min="12287" max="12287" width="4.7265625" customWidth="1"/>
    <col min="12288" max="12288" width="0.54296875" customWidth="1"/>
    <col min="12292" max="12292" width="4.7265625" customWidth="1"/>
    <col min="12293" max="12293" width="0.54296875" customWidth="1"/>
    <col min="12297" max="12297" width="4.7265625" customWidth="1"/>
    <col min="12298" max="12298" width="0.54296875" customWidth="1"/>
    <col min="12299" max="12300" width="8.81640625" bestFit="1" customWidth="1"/>
    <col min="12301" max="12301" width="8.7265625" customWidth="1"/>
    <col min="12302" max="12302" width="4.7265625" customWidth="1"/>
    <col min="12303" max="12303" width="0.54296875" customWidth="1"/>
    <col min="12304" max="12305" width="8.81640625" bestFit="1" customWidth="1"/>
    <col min="12306" max="12306" width="8.7265625" customWidth="1"/>
    <col min="12307" max="12307" width="4.7265625" customWidth="1"/>
    <col min="12533" max="12533" width="10.453125" customWidth="1"/>
    <col min="12534" max="12534" width="0.54296875" customWidth="1"/>
    <col min="12535" max="12536" width="8.81640625" bestFit="1" customWidth="1"/>
    <col min="12538" max="12538" width="4.7265625" customWidth="1"/>
    <col min="12539" max="12539" width="0.54296875" customWidth="1"/>
    <col min="12543" max="12543" width="4.7265625" customWidth="1"/>
    <col min="12544" max="12544" width="0.54296875" customWidth="1"/>
    <col min="12548" max="12548" width="4.7265625" customWidth="1"/>
    <col min="12549" max="12549" width="0.54296875" customWidth="1"/>
    <col min="12553" max="12553" width="4.7265625" customWidth="1"/>
    <col min="12554" max="12554" width="0.54296875" customWidth="1"/>
    <col min="12555" max="12556" width="8.81640625" bestFit="1" customWidth="1"/>
    <col min="12557" max="12557" width="8.7265625" customWidth="1"/>
    <col min="12558" max="12558" width="4.7265625" customWidth="1"/>
    <col min="12559" max="12559" width="0.54296875" customWidth="1"/>
    <col min="12560" max="12561" width="8.81640625" bestFit="1" customWidth="1"/>
    <col min="12562" max="12562" width="8.7265625" customWidth="1"/>
    <col min="12563" max="12563" width="4.7265625" customWidth="1"/>
    <col min="12789" max="12789" width="10.453125" customWidth="1"/>
    <col min="12790" max="12790" width="0.54296875" customWidth="1"/>
    <col min="12791" max="12792" width="8.81640625" bestFit="1" customWidth="1"/>
    <col min="12794" max="12794" width="4.7265625" customWidth="1"/>
    <col min="12795" max="12795" width="0.54296875" customWidth="1"/>
    <col min="12799" max="12799" width="4.7265625" customWidth="1"/>
    <col min="12800" max="12800" width="0.54296875" customWidth="1"/>
    <col min="12804" max="12804" width="4.7265625" customWidth="1"/>
    <col min="12805" max="12805" width="0.54296875" customWidth="1"/>
    <col min="12809" max="12809" width="4.7265625" customWidth="1"/>
    <col min="12810" max="12810" width="0.54296875" customWidth="1"/>
    <col min="12811" max="12812" width="8.81640625" bestFit="1" customWidth="1"/>
    <col min="12813" max="12813" width="8.7265625" customWidth="1"/>
    <col min="12814" max="12814" width="4.7265625" customWidth="1"/>
    <col min="12815" max="12815" width="0.54296875" customWidth="1"/>
    <col min="12816" max="12817" width="8.81640625" bestFit="1" customWidth="1"/>
    <col min="12818" max="12818" width="8.7265625" customWidth="1"/>
    <col min="12819" max="12819" width="4.7265625" customWidth="1"/>
    <col min="13045" max="13045" width="10.453125" customWidth="1"/>
    <col min="13046" max="13046" width="0.54296875" customWidth="1"/>
    <col min="13047" max="13048" width="8.81640625" bestFit="1" customWidth="1"/>
    <col min="13050" max="13050" width="4.7265625" customWidth="1"/>
    <col min="13051" max="13051" width="0.54296875" customWidth="1"/>
    <col min="13055" max="13055" width="4.7265625" customWidth="1"/>
    <col min="13056" max="13056" width="0.54296875" customWidth="1"/>
    <col min="13060" max="13060" width="4.7265625" customWidth="1"/>
    <col min="13061" max="13061" width="0.54296875" customWidth="1"/>
    <col min="13065" max="13065" width="4.7265625" customWidth="1"/>
    <col min="13066" max="13066" width="0.54296875" customWidth="1"/>
    <col min="13067" max="13068" width="8.81640625" bestFit="1" customWidth="1"/>
    <col min="13069" max="13069" width="8.7265625" customWidth="1"/>
    <col min="13070" max="13070" width="4.7265625" customWidth="1"/>
    <col min="13071" max="13071" width="0.54296875" customWidth="1"/>
    <col min="13072" max="13073" width="8.81640625" bestFit="1" customWidth="1"/>
    <col min="13074" max="13074" width="8.7265625" customWidth="1"/>
    <col min="13075" max="13075" width="4.7265625" customWidth="1"/>
    <col min="13301" max="13301" width="10.453125" customWidth="1"/>
    <col min="13302" max="13302" width="0.54296875" customWidth="1"/>
    <col min="13303" max="13304" width="8.81640625" bestFit="1" customWidth="1"/>
    <col min="13306" max="13306" width="4.7265625" customWidth="1"/>
    <col min="13307" max="13307" width="0.54296875" customWidth="1"/>
    <col min="13311" max="13311" width="4.7265625" customWidth="1"/>
    <col min="13312" max="13312" width="0.54296875" customWidth="1"/>
    <col min="13316" max="13316" width="4.7265625" customWidth="1"/>
    <col min="13317" max="13317" width="0.54296875" customWidth="1"/>
    <col min="13321" max="13321" width="4.7265625" customWidth="1"/>
    <col min="13322" max="13322" width="0.54296875" customWidth="1"/>
    <col min="13323" max="13324" width="8.81640625" bestFit="1" customWidth="1"/>
    <col min="13325" max="13325" width="8.7265625" customWidth="1"/>
    <col min="13326" max="13326" width="4.7265625" customWidth="1"/>
    <col min="13327" max="13327" width="0.54296875" customWidth="1"/>
    <col min="13328" max="13329" width="8.81640625" bestFit="1" customWidth="1"/>
    <col min="13330" max="13330" width="8.7265625" customWidth="1"/>
    <col min="13331" max="13331" width="4.7265625" customWidth="1"/>
    <col min="13557" max="13557" width="10.453125" customWidth="1"/>
    <col min="13558" max="13558" width="0.54296875" customWidth="1"/>
    <col min="13559" max="13560" width="8.81640625" bestFit="1" customWidth="1"/>
    <col min="13562" max="13562" width="4.7265625" customWidth="1"/>
    <col min="13563" max="13563" width="0.54296875" customWidth="1"/>
    <col min="13567" max="13567" width="4.7265625" customWidth="1"/>
    <col min="13568" max="13568" width="0.54296875" customWidth="1"/>
    <col min="13572" max="13572" width="4.7265625" customWidth="1"/>
    <col min="13573" max="13573" width="0.54296875" customWidth="1"/>
    <col min="13577" max="13577" width="4.7265625" customWidth="1"/>
    <col min="13578" max="13578" width="0.54296875" customWidth="1"/>
    <col min="13579" max="13580" width="8.81640625" bestFit="1" customWidth="1"/>
    <col min="13581" max="13581" width="8.7265625" customWidth="1"/>
    <col min="13582" max="13582" width="4.7265625" customWidth="1"/>
    <col min="13583" max="13583" width="0.54296875" customWidth="1"/>
    <col min="13584" max="13585" width="8.81640625" bestFit="1" customWidth="1"/>
    <col min="13586" max="13586" width="8.7265625" customWidth="1"/>
    <col min="13587" max="13587" width="4.7265625" customWidth="1"/>
    <col min="13813" max="13813" width="10.453125" customWidth="1"/>
    <col min="13814" max="13814" width="0.54296875" customWidth="1"/>
    <col min="13815" max="13816" width="8.81640625" bestFit="1" customWidth="1"/>
    <col min="13818" max="13818" width="4.7265625" customWidth="1"/>
    <col min="13819" max="13819" width="0.54296875" customWidth="1"/>
    <col min="13823" max="13823" width="4.7265625" customWidth="1"/>
    <col min="13824" max="13824" width="0.54296875" customWidth="1"/>
    <col min="13828" max="13828" width="4.7265625" customWidth="1"/>
    <col min="13829" max="13829" width="0.54296875" customWidth="1"/>
    <col min="13833" max="13833" width="4.7265625" customWidth="1"/>
    <col min="13834" max="13834" width="0.54296875" customWidth="1"/>
    <col min="13835" max="13836" width="8.81640625" bestFit="1" customWidth="1"/>
    <col min="13837" max="13837" width="8.7265625" customWidth="1"/>
    <col min="13838" max="13838" width="4.7265625" customWidth="1"/>
    <col min="13839" max="13839" width="0.54296875" customWidth="1"/>
    <col min="13840" max="13841" width="8.81640625" bestFit="1" customWidth="1"/>
    <col min="13842" max="13842" width="8.7265625" customWidth="1"/>
    <col min="13843" max="13843" width="4.7265625" customWidth="1"/>
    <col min="14069" max="14069" width="10.453125" customWidth="1"/>
    <col min="14070" max="14070" width="0.54296875" customWidth="1"/>
    <col min="14071" max="14072" width="8.81640625" bestFit="1" customWidth="1"/>
    <col min="14074" max="14074" width="4.7265625" customWidth="1"/>
    <col min="14075" max="14075" width="0.54296875" customWidth="1"/>
    <col min="14079" max="14079" width="4.7265625" customWidth="1"/>
    <col min="14080" max="14080" width="0.54296875" customWidth="1"/>
    <col min="14084" max="14084" width="4.7265625" customWidth="1"/>
    <col min="14085" max="14085" width="0.54296875" customWidth="1"/>
    <col min="14089" max="14089" width="4.7265625" customWidth="1"/>
    <col min="14090" max="14090" width="0.54296875" customWidth="1"/>
    <col min="14091" max="14092" width="8.81640625" bestFit="1" customWidth="1"/>
    <col min="14093" max="14093" width="8.7265625" customWidth="1"/>
    <col min="14094" max="14094" width="4.7265625" customWidth="1"/>
    <col min="14095" max="14095" width="0.54296875" customWidth="1"/>
    <col min="14096" max="14097" width="8.81640625" bestFit="1" customWidth="1"/>
    <col min="14098" max="14098" width="8.7265625" customWidth="1"/>
    <col min="14099" max="14099" width="4.7265625" customWidth="1"/>
    <col min="14325" max="14325" width="10.453125" customWidth="1"/>
    <col min="14326" max="14326" width="0.54296875" customWidth="1"/>
    <col min="14327" max="14328" width="8.81640625" bestFit="1" customWidth="1"/>
    <col min="14330" max="14330" width="4.7265625" customWidth="1"/>
    <col min="14331" max="14331" width="0.54296875" customWidth="1"/>
    <col min="14335" max="14335" width="4.7265625" customWidth="1"/>
    <col min="14336" max="14336" width="0.54296875" customWidth="1"/>
    <col min="14340" max="14340" width="4.7265625" customWidth="1"/>
    <col min="14341" max="14341" width="0.54296875" customWidth="1"/>
    <col min="14345" max="14345" width="4.7265625" customWidth="1"/>
    <col min="14346" max="14346" width="0.54296875" customWidth="1"/>
    <col min="14347" max="14348" width="8.81640625" bestFit="1" customWidth="1"/>
    <col min="14349" max="14349" width="8.7265625" customWidth="1"/>
    <col min="14350" max="14350" width="4.7265625" customWidth="1"/>
    <col min="14351" max="14351" width="0.54296875" customWidth="1"/>
    <col min="14352" max="14353" width="8.81640625" bestFit="1" customWidth="1"/>
    <col min="14354" max="14354" width="8.7265625" customWidth="1"/>
    <col min="14355" max="14355" width="4.7265625" customWidth="1"/>
    <col min="14581" max="14581" width="10.453125" customWidth="1"/>
    <col min="14582" max="14582" width="0.54296875" customWidth="1"/>
    <col min="14583" max="14584" width="8.81640625" bestFit="1" customWidth="1"/>
    <col min="14586" max="14586" width="4.7265625" customWidth="1"/>
    <col min="14587" max="14587" width="0.54296875" customWidth="1"/>
    <col min="14591" max="14591" width="4.7265625" customWidth="1"/>
    <col min="14592" max="14592" width="0.54296875" customWidth="1"/>
    <col min="14596" max="14596" width="4.7265625" customWidth="1"/>
    <col min="14597" max="14597" width="0.54296875" customWidth="1"/>
    <col min="14601" max="14601" width="4.7265625" customWidth="1"/>
    <col min="14602" max="14602" width="0.54296875" customWidth="1"/>
    <col min="14603" max="14604" width="8.81640625" bestFit="1" customWidth="1"/>
    <col min="14605" max="14605" width="8.7265625" customWidth="1"/>
    <col min="14606" max="14606" width="4.7265625" customWidth="1"/>
    <col min="14607" max="14607" width="0.54296875" customWidth="1"/>
    <col min="14608" max="14609" width="8.81640625" bestFit="1" customWidth="1"/>
    <col min="14610" max="14610" width="8.7265625" customWidth="1"/>
    <col min="14611" max="14611" width="4.7265625" customWidth="1"/>
    <col min="14837" max="14837" width="10.453125" customWidth="1"/>
    <col min="14838" max="14838" width="0.54296875" customWidth="1"/>
    <col min="14839" max="14840" width="8.81640625" bestFit="1" customWidth="1"/>
    <col min="14842" max="14842" width="4.7265625" customWidth="1"/>
    <col min="14843" max="14843" width="0.54296875" customWidth="1"/>
    <col min="14847" max="14847" width="4.7265625" customWidth="1"/>
    <col min="14848" max="14848" width="0.54296875" customWidth="1"/>
    <col min="14852" max="14852" width="4.7265625" customWidth="1"/>
    <col min="14853" max="14853" width="0.54296875" customWidth="1"/>
    <col min="14857" max="14857" width="4.7265625" customWidth="1"/>
    <col min="14858" max="14858" width="0.54296875" customWidth="1"/>
    <col min="14859" max="14860" width="8.81640625" bestFit="1" customWidth="1"/>
    <col min="14861" max="14861" width="8.7265625" customWidth="1"/>
    <col min="14862" max="14862" width="4.7265625" customWidth="1"/>
    <col min="14863" max="14863" width="0.54296875" customWidth="1"/>
    <col min="14864" max="14865" width="8.81640625" bestFit="1" customWidth="1"/>
    <col min="14866" max="14866" width="8.7265625" customWidth="1"/>
    <col min="14867" max="14867" width="4.7265625" customWidth="1"/>
    <col min="15093" max="15093" width="10.453125" customWidth="1"/>
    <col min="15094" max="15094" width="0.54296875" customWidth="1"/>
    <col min="15095" max="15096" width="8.81640625" bestFit="1" customWidth="1"/>
    <col min="15098" max="15098" width="4.7265625" customWidth="1"/>
    <col min="15099" max="15099" width="0.54296875" customWidth="1"/>
    <col min="15103" max="15103" width="4.7265625" customWidth="1"/>
    <col min="15104" max="15104" width="0.54296875" customWidth="1"/>
    <col min="15108" max="15108" width="4.7265625" customWidth="1"/>
    <col min="15109" max="15109" width="0.54296875" customWidth="1"/>
    <col min="15113" max="15113" width="4.7265625" customWidth="1"/>
    <col min="15114" max="15114" width="0.54296875" customWidth="1"/>
    <col min="15115" max="15116" width="8.81640625" bestFit="1" customWidth="1"/>
    <col min="15117" max="15117" width="8.7265625" customWidth="1"/>
    <col min="15118" max="15118" width="4.7265625" customWidth="1"/>
    <col min="15119" max="15119" width="0.54296875" customWidth="1"/>
    <col min="15120" max="15121" width="8.81640625" bestFit="1" customWidth="1"/>
    <col min="15122" max="15122" width="8.7265625" customWidth="1"/>
    <col min="15123" max="15123" width="4.7265625" customWidth="1"/>
    <col min="15349" max="15349" width="10.453125" customWidth="1"/>
    <col min="15350" max="15350" width="0.54296875" customWidth="1"/>
    <col min="15351" max="15352" width="8.81640625" bestFit="1" customWidth="1"/>
    <col min="15354" max="15354" width="4.7265625" customWidth="1"/>
    <col min="15355" max="15355" width="0.54296875" customWidth="1"/>
    <col min="15359" max="15359" width="4.7265625" customWidth="1"/>
    <col min="15360" max="15360" width="0.54296875" customWidth="1"/>
    <col min="15364" max="15364" width="4.7265625" customWidth="1"/>
    <col min="15365" max="15365" width="0.54296875" customWidth="1"/>
    <col min="15369" max="15369" width="4.7265625" customWidth="1"/>
    <col min="15370" max="15370" width="0.54296875" customWidth="1"/>
    <col min="15371" max="15372" width="8.81640625" bestFit="1" customWidth="1"/>
    <col min="15373" max="15373" width="8.7265625" customWidth="1"/>
    <col min="15374" max="15374" width="4.7265625" customWidth="1"/>
    <col min="15375" max="15375" width="0.54296875" customWidth="1"/>
    <col min="15376" max="15377" width="8.81640625" bestFit="1" customWidth="1"/>
    <col min="15378" max="15378" width="8.7265625" customWidth="1"/>
    <col min="15379" max="15379" width="4.7265625" customWidth="1"/>
    <col min="15605" max="15605" width="10.453125" customWidth="1"/>
    <col min="15606" max="15606" width="0.54296875" customWidth="1"/>
    <col min="15607" max="15608" width="8.81640625" bestFit="1" customWidth="1"/>
    <col min="15610" max="15610" width="4.7265625" customWidth="1"/>
    <col min="15611" max="15611" width="0.54296875" customWidth="1"/>
    <col min="15615" max="15615" width="4.7265625" customWidth="1"/>
    <col min="15616" max="15616" width="0.54296875" customWidth="1"/>
    <col min="15620" max="15620" width="4.7265625" customWidth="1"/>
    <col min="15621" max="15621" width="0.54296875" customWidth="1"/>
    <col min="15625" max="15625" width="4.7265625" customWidth="1"/>
    <col min="15626" max="15626" width="0.54296875" customWidth="1"/>
    <col min="15627" max="15628" width="8.81640625" bestFit="1" customWidth="1"/>
    <col min="15629" max="15629" width="8.7265625" customWidth="1"/>
    <col min="15630" max="15630" width="4.7265625" customWidth="1"/>
    <col min="15631" max="15631" width="0.54296875" customWidth="1"/>
    <col min="15632" max="15633" width="8.81640625" bestFit="1" customWidth="1"/>
    <col min="15634" max="15634" width="8.7265625" customWidth="1"/>
    <col min="15635" max="15635" width="4.7265625" customWidth="1"/>
    <col min="15861" max="15861" width="10.453125" customWidth="1"/>
    <col min="15862" max="15862" width="0.54296875" customWidth="1"/>
    <col min="15863" max="15864" width="8.81640625" bestFit="1" customWidth="1"/>
    <col min="15866" max="15866" width="4.7265625" customWidth="1"/>
    <col min="15867" max="15867" width="0.54296875" customWidth="1"/>
    <col min="15871" max="15871" width="4.7265625" customWidth="1"/>
    <col min="15872" max="15872" width="0.54296875" customWidth="1"/>
    <col min="15876" max="15876" width="4.7265625" customWidth="1"/>
    <col min="15877" max="15877" width="0.54296875" customWidth="1"/>
    <col min="15881" max="15881" width="4.7265625" customWidth="1"/>
    <col min="15882" max="15882" width="0.54296875" customWidth="1"/>
    <col min="15883" max="15884" width="8.81640625" bestFit="1" customWidth="1"/>
    <col min="15885" max="15885" width="8.7265625" customWidth="1"/>
    <col min="15886" max="15886" width="4.7265625" customWidth="1"/>
    <col min="15887" max="15887" width="0.54296875" customWidth="1"/>
    <col min="15888" max="15889" width="8.81640625" bestFit="1" customWidth="1"/>
    <col min="15890" max="15890" width="8.7265625" customWidth="1"/>
    <col min="15891" max="15891" width="4.7265625" customWidth="1"/>
    <col min="16117" max="16117" width="10.453125" customWidth="1"/>
    <col min="16118" max="16118" width="0.54296875" customWidth="1"/>
    <col min="16119" max="16120" width="8.81640625" bestFit="1" customWidth="1"/>
    <col min="16122" max="16122" width="4.7265625" customWidth="1"/>
    <col min="16123" max="16123" width="0.54296875" customWidth="1"/>
    <col min="16127" max="16127" width="4.7265625" customWidth="1"/>
    <col min="16128" max="16128" width="0.54296875" customWidth="1"/>
    <col min="16132" max="16132" width="4.7265625" customWidth="1"/>
    <col min="16133" max="16133" width="0.54296875" customWidth="1"/>
    <col min="16137" max="16137" width="4.7265625" customWidth="1"/>
    <col min="16138" max="16138" width="0.54296875" customWidth="1"/>
    <col min="16139" max="16140" width="8.81640625" bestFit="1" customWidth="1"/>
    <col min="16141" max="16141" width="8.7265625" customWidth="1"/>
    <col min="16142" max="16142" width="4.7265625" customWidth="1"/>
    <col min="16143" max="16143" width="0.54296875" customWidth="1"/>
    <col min="16144" max="16145" width="8.81640625" bestFit="1" customWidth="1"/>
    <col min="16146" max="16146" width="8.7265625" customWidth="1"/>
    <col min="16147" max="16147" width="4.7265625" customWidth="1"/>
  </cols>
  <sheetData>
    <row r="1" spans="1:19" ht="13" x14ac:dyDescent="0.3">
      <c r="A1" s="85" t="s">
        <v>420</v>
      </c>
      <c r="B1" s="86"/>
      <c r="C1" s="86"/>
      <c r="D1" s="86"/>
      <c r="E1" s="86"/>
      <c r="F1" s="86"/>
      <c r="G1" s="86"/>
      <c r="H1" s="86"/>
      <c r="I1" s="86"/>
      <c r="J1" s="86"/>
      <c r="K1" s="86"/>
      <c r="L1" s="86"/>
      <c r="M1" s="86"/>
      <c r="N1" s="86"/>
      <c r="O1" s="86"/>
      <c r="P1" s="86"/>
      <c r="Q1" s="81">
        <v>45576</v>
      </c>
    </row>
    <row r="2" spans="1:19" ht="13" x14ac:dyDescent="0.3">
      <c r="A2" s="85" t="s">
        <v>351</v>
      </c>
      <c r="B2" s="86"/>
      <c r="C2" s="86"/>
      <c r="D2" s="86"/>
      <c r="E2" s="86"/>
      <c r="F2" s="86"/>
      <c r="G2" s="86"/>
      <c r="H2" s="86"/>
      <c r="I2" s="86"/>
      <c r="J2" s="86"/>
      <c r="K2" s="86"/>
      <c r="L2" s="86"/>
      <c r="M2" s="86"/>
      <c r="N2" s="86"/>
      <c r="O2" s="86"/>
      <c r="P2" s="86"/>
    </row>
    <row r="3" spans="1:19" s="29" customFormat="1" ht="25.15" customHeight="1" x14ac:dyDescent="0.2">
      <c r="A3" s="28" t="s">
        <v>352</v>
      </c>
      <c r="B3" s="103" t="s">
        <v>353</v>
      </c>
      <c r="C3" s="103"/>
      <c r="D3" s="104"/>
      <c r="E3" s="105" t="s">
        <v>354</v>
      </c>
      <c r="F3" s="105"/>
      <c r="G3" s="106"/>
      <c r="H3" s="103" t="s">
        <v>355</v>
      </c>
      <c r="I3" s="103"/>
      <c r="J3" s="104"/>
      <c r="K3" s="103" t="s">
        <v>356</v>
      </c>
      <c r="L3" s="103"/>
      <c r="M3" s="107"/>
      <c r="N3" s="103" t="s">
        <v>357</v>
      </c>
      <c r="O3" s="103"/>
      <c r="P3" s="104"/>
      <c r="Q3" s="103" t="s">
        <v>358</v>
      </c>
      <c r="R3" s="103"/>
      <c r="S3" s="104"/>
    </row>
    <row r="4" spans="1:19" s="30" customFormat="1" ht="10.5" x14ac:dyDescent="0.25">
      <c r="A4" s="108" t="s">
        <v>50</v>
      </c>
      <c r="B4" s="99" t="s">
        <v>359</v>
      </c>
      <c r="C4" s="99"/>
      <c r="D4" s="97" t="s">
        <v>127</v>
      </c>
      <c r="E4" s="99" t="s">
        <v>359</v>
      </c>
      <c r="F4" s="99"/>
      <c r="G4" s="97" t="s">
        <v>127</v>
      </c>
      <c r="H4" s="99" t="s">
        <v>359</v>
      </c>
      <c r="I4" s="99"/>
      <c r="J4" s="97" t="s">
        <v>127</v>
      </c>
      <c r="K4" s="99" t="s">
        <v>359</v>
      </c>
      <c r="L4" s="99"/>
      <c r="M4" s="97" t="s">
        <v>127</v>
      </c>
      <c r="N4" s="99" t="s">
        <v>359</v>
      </c>
      <c r="O4" s="99"/>
      <c r="P4" s="97" t="s">
        <v>127</v>
      </c>
      <c r="Q4" s="99" t="s">
        <v>360</v>
      </c>
      <c r="R4" s="99"/>
      <c r="S4" s="97" t="s">
        <v>127</v>
      </c>
    </row>
    <row r="5" spans="1:19" s="30" customFormat="1" ht="10.5" x14ac:dyDescent="0.2">
      <c r="A5" s="109"/>
      <c r="B5" s="31" t="s">
        <v>59</v>
      </c>
      <c r="C5" s="32" t="s">
        <v>60</v>
      </c>
      <c r="D5" s="100"/>
      <c r="E5" s="31" t="s">
        <v>59</v>
      </c>
      <c r="F5" s="32" t="s">
        <v>60</v>
      </c>
      <c r="G5" s="100"/>
      <c r="H5" s="31" t="s">
        <v>59</v>
      </c>
      <c r="I5" s="32" t="s">
        <v>60</v>
      </c>
      <c r="J5" s="98"/>
      <c r="K5" s="31" t="s">
        <v>59</v>
      </c>
      <c r="L5" s="32" t="s">
        <v>60</v>
      </c>
      <c r="M5" s="100"/>
      <c r="N5" s="31" t="s">
        <v>59</v>
      </c>
      <c r="O5" s="32" t="s">
        <v>60</v>
      </c>
      <c r="P5" s="98"/>
      <c r="Q5" s="31" t="s">
        <v>59</v>
      </c>
      <c r="R5" s="32" t="s">
        <v>60</v>
      </c>
      <c r="S5" s="100"/>
    </row>
    <row r="6" spans="1:19" x14ac:dyDescent="0.25">
      <c r="A6" s="3" t="s">
        <v>412</v>
      </c>
      <c r="B6" s="33" t="s">
        <v>352</v>
      </c>
      <c r="C6" s="34" t="s">
        <v>352</v>
      </c>
      <c r="D6" s="35" t="s">
        <v>352</v>
      </c>
      <c r="E6" s="34"/>
      <c r="F6" s="34"/>
      <c r="G6" s="35"/>
      <c r="H6" s="34"/>
      <c r="I6" s="34"/>
      <c r="J6" s="35"/>
      <c r="K6" s="34"/>
      <c r="L6" s="34"/>
      <c r="M6" s="35"/>
      <c r="N6" s="34"/>
      <c r="O6" s="34"/>
      <c r="P6" s="35"/>
      <c r="Q6" s="34"/>
      <c r="R6" s="34"/>
      <c r="S6" s="35"/>
    </row>
    <row r="7" spans="1:19" x14ac:dyDescent="0.25">
      <c r="A7" s="2" t="str">
        <f>"Oct "&amp;RIGHT(A6,4)-1</f>
        <v>Oct 2022</v>
      </c>
      <c r="B7" s="36">
        <v>22113072</v>
      </c>
      <c r="C7" s="37">
        <v>41828643</v>
      </c>
      <c r="D7" s="37">
        <v>7460082967</v>
      </c>
      <c r="E7" s="36">
        <v>207237</v>
      </c>
      <c r="F7" s="37">
        <v>508107</v>
      </c>
      <c r="G7" s="38">
        <v>124342755</v>
      </c>
      <c r="H7" s="37">
        <v>17018960</v>
      </c>
      <c r="I7" s="37">
        <v>31742039</v>
      </c>
      <c r="J7" s="38">
        <v>3110072221</v>
      </c>
      <c r="K7" s="37">
        <v>277883</v>
      </c>
      <c r="L7" s="37">
        <v>543427</v>
      </c>
      <c r="M7" s="38">
        <v>57941483</v>
      </c>
      <c r="N7" s="37" t="s">
        <v>411</v>
      </c>
      <c r="O7" s="37" t="s">
        <v>411</v>
      </c>
      <c r="P7" s="38">
        <v>31285</v>
      </c>
      <c r="Q7" s="37">
        <v>22320309</v>
      </c>
      <c r="R7" s="37">
        <v>42336750</v>
      </c>
      <c r="S7" s="38">
        <v>10752470711</v>
      </c>
    </row>
    <row r="8" spans="1:19" x14ac:dyDescent="0.25">
      <c r="A8" s="2" t="str">
        <f>"Nov "&amp;RIGHT(A6,4)-1</f>
        <v>Nov 2022</v>
      </c>
      <c r="B8" s="36">
        <v>22181084</v>
      </c>
      <c r="C8" s="37">
        <v>42123046</v>
      </c>
      <c r="D8" s="37">
        <v>7797608430</v>
      </c>
      <c r="E8" s="36">
        <v>103664</v>
      </c>
      <c r="F8" s="37">
        <v>277766</v>
      </c>
      <c r="G8" s="37">
        <v>66949770</v>
      </c>
      <c r="H8" s="36">
        <v>16899482</v>
      </c>
      <c r="I8" s="37">
        <v>31436643</v>
      </c>
      <c r="J8" s="37">
        <v>3137103744</v>
      </c>
      <c r="K8" s="36">
        <v>5324</v>
      </c>
      <c r="L8" s="37">
        <v>12936</v>
      </c>
      <c r="M8" s="37">
        <v>1510524</v>
      </c>
      <c r="N8" s="36" t="s">
        <v>411</v>
      </c>
      <c r="O8" s="37" t="s">
        <v>411</v>
      </c>
      <c r="P8" s="37">
        <v>41404</v>
      </c>
      <c r="Q8" s="36">
        <v>22284748</v>
      </c>
      <c r="R8" s="37">
        <v>42400812</v>
      </c>
      <c r="S8" s="38">
        <v>11003213872</v>
      </c>
    </row>
    <row r="9" spans="1:19" x14ac:dyDescent="0.25">
      <c r="A9" s="2" t="str">
        <f>"Dec "&amp;RIGHT(A6,4)-1</f>
        <v>Dec 2022</v>
      </c>
      <c r="B9" s="36">
        <v>22497643</v>
      </c>
      <c r="C9" s="37">
        <v>42586896</v>
      </c>
      <c r="D9" s="37">
        <v>7895351649</v>
      </c>
      <c r="E9" s="36">
        <v>38417</v>
      </c>
      <c r="F9" s="37">
        <v>107619</v>
      </c>
      <c r="G9" s="37">
        <v>25448589</v>
      </c>
      <c r="H9" s="36">
        <v>16988963</v>
      </c>
      <c r="I9" s="37">
        <v>31617616</v>
      </c>
      <c r="J9" s="37">
        <v>3143549766</v>
      </c>
      <c r="K9" s="36">
        <v>8037</v>
      </c>
      <c r="L9" s="37">
        <v>16516</v>
      </c>
      <c r="M9" s="37">
        <v>2199601</v>
      </c>
      <c r="N9" s="36" t="s">
        <v>411</v>
      </c>
      <c r="O9" s="37" t="s">
        <v>411</v>
      </c>
      <c r="P9" s="37">
        <v>31162</v>
      </c>
      <c r="Q9" s="36">
        <v>22536060</v>
      </c>
      <c r="R9" s="37">
        <v>42694515</v>
      </c>
      <c r="S9" s="38">
        <v>11066580767</v>
      </c>
    </row>
    <row r="10" spans="1:19" x14ac:dyDescent="0.25">
      <c r="A10" s="2" t="str">
        <f>"Jan "&amp;RIGHT(A6,4)</f>
        <v>Jan 2023</v>
      </c>
      <c r="B10" s="36">
        <v>22524160</v>
      </c>
      <c r="C10" s="37">
        <v>42703988</v>
      </c>
      <c r="D10" s="37">
        <v>7550745310</v>
      </c>
      <c r="E10" s="36">
        <v>21376</v>
      </c>
      <c r="F10" s="37">
        <v>61488</v>
      </c>
      <c r="G10" s="37">
        <v>14261981</v>
      </c>
      <c r="H10" s="36">
        <v>17038169</v>
      </c>
      <c r="I10" s="37">
        <v>31696757</v>
      </c>
      <c r="J10" s="37">
        <v>3288479535</v>
      </c>
      <c r="K10" s="36">
        <v>17073</v>
      </c>
      <c r="L10" s="37">
        <v>31325</v>
      </c>
      <c r="M10" s="37">
        <v>5797111</v>
      </c>
      <c r="N10" s="36" t="s">
        <v>411</v>
      </c>
      <c r="O10" s="37" t="s">
        <v>411</v>
      </c>
      <c r="P10" s="37">
        <v>30450</v>
      </c>
      <c r="Q10" s="36">
        <v>22545536</v>
      </c>
      <c r="R10" s="37">
        <v>42765476</v>
      </c>
      <c r="S10" s="38">
        <v>10859314387</v>
      </c>
    </row>
    <row r="11" spans="1:19" x14ac:dyDescent="0.25">
      <c r="A11" s="2" t="str">
        <f>"Feb "&amp;RIGHT(A6,4)</f>
        <v>Feb 2023</v>
      </c>
      <c r="B11" s="36">
        <v>22497006</v>
      </c>
      <c r="C11" s="37">
        <v>42601279</v>
      </c>
      <c r="D11" s="37">
        <v>7322770622</v>
      </c>
      <c r="E11" s="36">
        <v>1515</v>
      </c>
      <c r="F11" s="37">
        <v>2650</v>
      </c>
      <c r="G11" s="37">
        <v>445151</v>
      </c>
      <c r="H11" s="36">
        <v>16312064</v>
      </c>
      <c r="I11" s="37">
        <v>30214422</v>
      </c>
      <c r="J11" s="37">
        <v>3140182742</v>
      </c>
      <c r="K11" s="36">
        <v>43357</v>
      </c>
      <c r="L11" s="37">
        <v>76533</v>
      </c>
      <c r="M11" s="37">
        <v>11520661</v>
      </c>
      <c r="N11" s="36" t="s">
        <v>411</v>
      </c>
      <c r="O11" s="37" t="s">
        <v>411</v>
      </c>
      <c r="P11" s="37">
        <v>48614</v>
      </c>
      <c r="Q11" s="36">
        <v>22498521</v>
      </c>
      <c r="R11" s="37">
        <v>42603929</v>
      </c>
      <c r="S11" s="38">
        <v>10474967790</v>
      </c>
    </row>
    <row r="12" spans="1:19" x14ac:dyDescent="0.25">
      <c r="A12" s="2" t="str">
        <f>"Mar "&amp;RIGHT(A6,4)</f>
        <v>Mar 2023</v>
      </c>
      <c r="B12" s="36">
        <v>22479516</v>
      </c>
      <c r="C12" s="37">
        <v>42430140</v>
      </c>
      <c r="D12" s="37">
        <v>8003507592</v>
      </c>
      <c r="E12" s="36">
        <v>39</v>
      </c>
      <c r="F12" s="37">
        <v>68</v>
      </c>
      <c r="G12" s="37">
        <v>-508958</v>
      </c>
      <c r="H12" s="36">
        <v>3527414</v>
      </c>
      <c r="I12" s="37">
        <v>6260690</v>
      </c>
      <c r="J12" s="37">
        <v>711031655</v>
      </c>
      <c r="K12" s="36">
        <v>15753</v>
      </c>
      <c r="L12" s="37">
        <v>36432</v>
      </c>
      <c r="M12" s="37">
        <v>5767936</v>
      </c>
      <c r="N12" s="36" t="s">
        <v>411</v>
      </c>
      <c r="O12" s="37" t="s">
        <v>411</v>
      </c>
      <c r="P12" s="37">
        <v>49582</v>
      </c>
      <c r="Q12" s="36">
        <v>22479555</v>
      </c>
      <c r="R12" s="37">
        <v>42430208</v>
      </c>
      <c r="S12" s="38">
        <v>8719847807</v>
      </c>
    </row>
    <row r="13" spans="1:19" x14ac:dyDescent="0.25">
      <c r="A13" s="2" t="str">
        <f>"Apr "&amp;RIGHT(A6,4)</f>
        <v>Apr 2023</v>
      </c>
      <c r="B13" s="36">
        <v>22191798</v>
      </c>
      <c r="C13" s="37">
        <v>41892382</v>
      </c>
      <c r="D13" s="37">
        <v>7364908502</v>
      </c>
      <c r="E13" s="36">
        <v>10509</v>
      </c>
      <c r="F13" s="37">
        <v>21428</v>
      </c>
      <c r="G13" s="37">
        <v>5081247</v>
      </c>
      <c r="H13" s="36">
        <v>201836</v>
      </c>
      <c r="I13" s="37">
        <v>400074</v>
      </c>
      <c r="J13" s="37">
        <v>28485403</v>
      </c>
      <c r="K13" s="36">
        <v>90672</v>
      </c>
      <c r="L13" s="37">
        <v>176741</v>
      </c>
      <c r="M13" s="37">
        <v>18105008</v>
      </c>
      <c r="N13" s="36" t="s">
        <v>411</v>
      </c>
      <c r="O13" s="37" t="s">
        <v>411</v>
      </c>
      <c r="P13" s="37">
        <v>71184</v>
      </c>
      <c r="Q13" s="36">
        <v>22202307</v>
      </c>
      <c r="R13" s="37">
        <v>41913810</v>
      </c>
      <c r="S13" s="38">
        <v>7416651344</v>
      </c>
    </row>
    <row r="14" spans="1:19" x14ac:dyDescent="0.25">
      <c r="A14" s="2" t="str">
        <f>"May "&amp;RIGHT(A6,4)</f>
        <v>May 2023</v>
      </c>
      <c r="B14" s="36">
        <v>22263518</v>
      </c>
      <c r="C14" s="37">
        <v>41964029</v>
      </c>
      <c r="D14" s="37">
        <v>7308088428</v>
      </c>
      <c r="E14" s="36">
        <v>13542</v>
      </c>
      <c r="F14" s="37">
        <v>31339</v>
      </c>
      <c r="G14" s="37">
        <v>3422222</v>
      </c>
      <c r="H14" s="36">
        <v>96263</v>
      </c>
      <c r="I14" s="37">
        <v>180863</v>
      </c>
      <c r="J14" s="37">
        <v>4573230</v>
      </c>
      <c r="K14" s="36">
        <v>3913</v>
      </c>
      <c r="L14" s="37">
        <v>9849</v>
      </c>
      <c r="M14" s="37">
        <v>1925484</v>
      </c>
      <c r="N14" s="36" t="s">
        <v>411</v>
      </c>
      <c r="O14" s="37" t="s">
        <v>411</v>
      </c>
      <c r="P14" s="37">
        <v>71941</v>
      </c>
      <c r="Q14" s="36">
        <v>22277060</v>
      </c>
      <c r="R14" s="37">
        <v>41995368</v>
      </c>
      <c r="S14" s="38">
        <v>7318081305</v>
      </c>
    </row>
    <row r="15" spans="1:19" x14ac:dyDescent="0.25">
      <c r="A15" s="2" t="str">
        <f>"Jun "&amp;RIGHT(A6,4)</f>
        <v>Jun 2023</v>
      </c>
      <c r="B15" s="36">
        <v>22198141</v>
      </c>
      <c r="C15" s="37">
        <v>41885365</v>
      </c>
      <c r="D15" s="37">
        <v>7386965352</v>
      </c>
      <c r="E15" s="36">
        <v>17668</v>
      </c>
      <c r="F15" s="37">
        <v>40623</v>
      </c>
      <c r="G15" s="37">
        <v>-427895</v>
      </c>
      <c r="H15" s="36">
        <v>3235</v>
      </c>
      <c r="I15" s="37">
        <v>7100</v>
      </c>
      <c r="J15" s="37">
        <v>874843</v>
      </c>
      <c r="K15" s="36">
        <v>49864</v>
      </c>
      <c r="L15" s="37">
        <v>65909</v>
      </c>
      <c r="M15" s="37">
        <v>12796772</v>
      </c>
      <c r="N15" s="36" t="s">
        <v>411</v>
      </c>
      <c r="O15" s="37" t="s">
        <v>411</v>
      </c>
      <c r="P15" s="37">
        <v>62636</v>
      </c>
      <c r="Q15" s="36">
        <v>22215809</v>
      </c>
      <c r="R15" s="37">
        <v>41925988</v>
      </c>
      <c r="S15" s="38">
        <v>7400271708</v>
      </c>
    </row>
    <row r="16" spans="1:19" x14ac:dyDescent="0.25">
      <c r="A16" s="2" t="str">
        <f>"Jul "&amp;RIGHT(A6,4)</f>
        <v>Jul 2023</v>
      </c>
      <c r="B16" s="36">
        <v>21915204</v>
      </c>
      <c r="C16" s="37">
        <v>41240092</v>
      </c>
      <c r="D16" s="37">
        <v>7114028406</v>
      </c>
      <c r="E16" s="36">
        <v>25565</v>
      </c>
      <c r="F16" s="37">
        <v>63239</v>
      </c>
      <c r="G16" s="37">
        <v>22774068</v>
      </c>
      <c r="H16" s="36">
        <v>9619</v>
      </c>
      <c r="I16" s="37">
        <v>12138</v>
      </c>
      <c r="J16" s="37">
        <v>1517420</v>
      </c>
      <c r="K16" s="36">
        <v>26363</v>
      </c>
      <c r="L16" s="37">
        <v>56125</v>
      </c>
      <c r="M16" s="37">
        <v>9662610</v>
      </c>
      <c r="N16" s="36" t="s">
        <v>411</v>
      </c>
      <c r="O16" s="37" t="s">
        <v>411</v>
      </c>
      <c r="P16" s="37">
        <v>38671</v>
      </c>
      <c r="Q16" s="36">
        <v>21940769</v>
      </c>
      <c r="R16" s="37">
        <v>41303331</v>
      </c>
      <c r="S16" s="38">
        <v>7148021175</v>
      </c>
    </row>
    <row r="17" spans="1:19" x14ac:dyDescent="0.25">
      <c r="A17" s="2" t="str">
        <f>"Aug "&amp;RIGHT(A6,4)</f>
        <v>Aug 2023</v>
      </c>
      <c r="B17" s="36">
        <v>22229840</v>
      </c>
      <c r="C17" s="37">
        <v>42006708</v>
      </c>
      <c r="D17" s="37">
        <v>7495372376</v>
      </c>
      <c r="E17" s="36">
        <v>99</v>
      </c>
      <c r="F17" s="37">
        <v>247</v>
      </c>
      <c r="G17" s="37">
        <v>76089</v>
      </c>
      <c r="H17" s="36">
        <v>3217</v>
      </c>
      <c r="I17" s="37">
        <v>5086</v>
      </c>
      <c r="J17" s="37">
        <v>675158</v>
      </c>
      <c r="K17" s="36">
        <v>20634</v>
      </c>
      <c r="L17" s="37">
        <v>44393</v>
      </c>
      <c r="M17" s="37">
        <v>7775750</v>
      </c>
      <c r="N17" s="36" t="s">
        <v>411</v>
      </c>
      <c r="O17" s="37" t="s">
        <v>411</v>
      </c>
      <c r="P17" s="37">
        <v>59276</v>
      </c>
      <c r="Q17" s="36">
        <v>22229939</v>
      </c>
      <c r="R17" s="37">
        <v>42006955</v>
      </c>
      <c r="S17" s="38">
        <v>7503958649</v>
      </c>
    </row>
    <row r="18" spans="1:19" x14ac:dyDescent="0.25">
      <c r="A18" s="2" t="str">
        <f>"Sep "&amp;RIGHT(A6,4)</f>
        <v>Sep 2023</v>
      </c>
      <c r="B18" s="36">
        <v>22113585</v>
      </c>
      <c r="C18" s="37">
        <v>41621261</v>
      </c>
      <c r="D18" s="37">
        <v>7382670965</v>
      </c>
      <c r="E18" s="36">
        <v>12390</v>
      </c>
      <c r="F18" s="37">
        <v>30166</v>
      </c>
      <c r="G18" s="37">
        <v>9801053</v>
      </c>
      <c r="H18" s="36">
        <v>28154</v>
      </c>
      <c r="I18" s="37">
        <v>56101</v>
      </c>
      <c r="J18" s="37">
        <v>6940889</v>
      </c>
      <c r="K18" s="36">
        <v>63958</v>
      </c>
      <c r="L18" s="37">
        <v>127890</v>
      </c>
      <c r="M18" s="37">
        <v>15654867</v>
      </c>
      <c r="N18" s="36" t="s">
        <v>411</v>
      </c>
      <c r="O18" s="37" t="s">
        <v>411</v>
      </c>
      <c r="P18" s="37">
        <v>118571</v>
      </c>
      <c r="Q18" s="36">
        <v>22125975</v>
      </c>
      <c r="R18" s="37">
        <v>41651427</v>
      </c>
      <c r="S18" s="39">
        <v>7415186345</v>
      </c>
    </row>
    <row r="19" spans="1:19" s="42" customFormat="1" ht="13" x14ac:dyDescent="0.3">
      <c r="A19" s="40" t="s">
        <v>55</v>
      </c>
      <c r="B19" s="41">
        <v>22267047.25</v>
      </c>
      <c r="C19" s="41">
        <v>42073652.416699998</v>
      </c>
      <c r="D19" s="41">
        <v>90082100599</v>
      </c>
      <c r="E19" s="41">
        <v>37668.416700000002</v>
      </c>
      <c r="F19" s="41">
        <v>95395</v>
      </c>
      <c r="G19" s="41">
        <v>271666072</v>
      </c>
      <c r="H19" s="41">
        <v>7343948</v>
      </c>
      <c r="I19" s="41">
        <v>13635794.0833</v>
      </c>
      <c r="J19" s="41">
        <v>16573486606</v>
      </c>
      <c r="K19" s="41">
        <v>51902.583299999998</v>
      </c>
      <c r="L19" s="41">
        <v>99839.666700000002</v>
      </c>
      <c r="M19" s="41">
        <v>150657807</v>
      </c>
      <c r="N19" s="41" t="s">
        <v>411</v>
      </c>
      <c r="O19" s="41" t="s">
        <v>411</v>
      </c>
      <c r="P19" s="41">
        <v>654776</v>
      </c>
      <c r="Q19" s="41">
        <v>22304715.666700002</v>
      </c>
      <c r="R19" s="41">
        <v>42169047.416699998</v>
      </c>
      <c r="S19" s="41">
        <v>107078565860</v>
      </c>
    </row>
    <row r="20" spans="1:19" s="42" customFormat="1" ht="13" x14ac:dyDescent="0.3">
      <c r="A20" s="14" t="s">
        <v>413</v>
      </c>
      <c r="B20" s="43">
        <v>22286114.199999999</v>
      </c>
      <c r="C20" s="43">
        <v>42125586</v>
      </c>
      <c r="D20" s="43">
        <v>75204057258</v>
      </c>
      <c r="E20" s="43">
        <v>43953.2</v>
      </c>
      <c r="F20" s="43">
        <v>111432.7</v>
      </c>
      <c r="G20" s="43">
        <v>261788930</v>
      </c>
      <c r="H20" s="43">
        <v>8809600.5</v>
      </c>
      <c r="I20" s="43">
        <v>16356834.199999999</v>
      </c>
      <c r="J20" s="43">
        <v>16565870559</v>
      </c>
      <c r="K20" s="43">
        <v>53823.9</v>
      </c>
      <c r="L20" s="43">
        <v>102579.3</v>
      </c>
      <c r="M20" s="43">
        <v>127227190</v>
      </c>
      <c r="N20" s="43" t="s">
        <v>411</v>
      </c>
      <c r="O20" s="43" t="s">
        <v>411</v>
      </c>
      <c r="P20" s="43">
        <v>476929</v>
      </c>
      <c r="Q20" s="43">
        <v>22330067.399999999</v>
      </c>
      <c r="R20" s="43">
        <v>42237018.700000003</v>
      </c>
      <c r="S20" s="43">
        <v>92159420866</v>
      </c>
    </row>
    <row r="21" spans="1:19" x14ac:dyDescent="0.25">
      <c r="A21" s="3" t="str">
        <f>"FY "&amp;RIGHT(A6,4)+1</f>
        <v>FY 2024</v>
      </c>
      <c r="B21" s="44" t="s">
        <v>352</v>
      </c>
      <c r="C21" s="45" t="s">
        <v>352</v>
      </c>
      <c r="D21" s="46" t="s">
        <v>352</v>
      </c>
      <c r="E21" s="45"/>
      <c r="F21" s="45"/>
      <c r="G21" s="46"/>
      <c r="H21" s="45"/>
      <c r="I21" s="45"/>
      <c r="J21" s="46"/>
      <c r="K21" s="45"/>
      <c r="L21" s="45"/>
      <c r="M21" s="46"/>
      <c r="N21" s="45"/>
      <c r="O21" s="45"/>
      <c r="P21" s="46"/>
      <c r="Q21" s="45"/>
      <c r="R21" s="45"/>
      <c r="S21" s="46"/>
    </row>
    <row r="22" spans="1:19" x14ac:dyDescent="0.25">
      <c r="A22" s="2" t="str">
        <f>"Oct "&amp;RIGHT(A6,4)</f>
        <v>Oct 2023</v>
      </c>
      <c r="B22" s="36">
        <v>22116641</v>
      </c>
      <c r="C22" s="37">
        <v>41672241</v>
      </c>
      <c r="D22" s="37">
        <v>7832725438</v>
      </c>
      <c r="E22" s="36">
        <v>9641</v>
      </c>
      <c r="F22" s="37">
        <v>21988</v>
      </c>
      <c r="G22" s="37">
        <v>5029173</v>
      </c>
      <c r="H22" s="36">
        <v>1806</v>
      </c>
      <c r="I22" s="37">
        <v>3127</v>
      </c>
      <c r="J22" s="37">
        <v>580391</v>
      </c>
      <c r="K22" s="36">
        <v>6849</v>
      </c>
      <c r="L22" s="37">
        <v>14975</v>
      </c>
      <c r="M22" s="37">
        <v>5108339</v>
      </c>
      <c r="N22" s="36" t="s">
        <v>411</v>
      </c>
      <c r="O22" s="37" t="s">
        <v>411</v>
      </c>
      <c r="P22" s="37">
        <v>35851</v>
      </c>
      <c r="Q22" s="36">
        <v>22126282</v>
      </c>
      <c r="R22" s="37">
        <v>41694229</v>
      </c>
      <c r="S22" s="38">
        <v>7843479192</v>
      </c>
    </row>
    <row r="23" spans="1:19" x14ac:dyDescent="0.25">
      <c r="A23" s="2" t="str">
        <f>"Nov "&amp;RIGHT(A6,4)</f>
        <v>Nov 2023</v>
      </c>
      <c r="B23" s="36">
        <v>21989414</v>
      </c>
      <c r="C23" s="37">
        <v>41464719</v>
      </c>
      <c r="D23" s="37">
        <v>7812930554</v>
      </c>
      <c r="E23" s="36">
        <v>3</v>
      </c>
      <c r="F23" s="37">
        <v>9</v>
      </c>
      <c r="G23" s="37">
        <v>-147455</v>
      </c>
      <c r="H23" s="36">
        <v>1093</v>
      </c>
      <c r="I23" s="37">
        <v>1685</v>
      </c>
      <c r="J23" s="37">
        <v>477845</v>
      </c>
      <c r="K23" s="36">
        <v>5300</v>
      </c>
      <c r="L23" s="37">
        <v>14333</v>
      </c>
      <c r="M23" s="37">
        <v>3812978</v>
      </c>
      <c r="N23" s="36" t="s">
        <v>411</v>
      </c>
      <c r="O23" s="37" t="s">
        <v>411</v>
      </c>
      <c r="P23" s="37">
        <v>144481</v>
      </c>
      <c r="Q23" s="36">
        <v>21989417</v>
      </c>
      <c r="R23" s="37">
        <v>41464728</v>
      </c>
      <c r="S23" s="38">
        <v>7817218403</v>
      </c>
    </row>
    <row r="24" spans="1:19" x14ac:dyDescent="0.25">
      <c r="A24" s="2" t="str">
        <f>"Dec "&amp;RIGHT(A6,4)</f>
        <v>Dec 2023</v>
      </c>
      <c r="B24" s="36">
        <v>21950141</v>
      </c>
      <c r="C24" s="37">
        <v>41335813</v>
      </c>
      <c r="D24" s="37">
        <v>7848187267</v>
      </c>
      <c r="E24" s="36">
        <v>0</v>
      </c>
      <c r="F24" s="37">
        <v>0</v>
      </c>
      <c r="G24" s="37">
        <v>-69765</v>
      </c>
      <c r="H24" s="36">
        <v>655</v>
      </c>
      <c r="I24" s="37">
        <v>695</v>
      </c>
      <c r="J24" s="37">
        <v>191850</v>
      </c>
      <c r="K24" s="36">
        <v>10202</v>
      </c>
      <c r="L24" s="37">
        <v>26209</v>
      </c>
      <c r="M24" s="37">
        <v>4434670</v>
      </c>
      <c r="N24" s="36" t="s">
        <v>411</v>
      </c>
      <c r="O24" s="37" t="s">
        <v>411</v>
      </c>
      <c r="P24" s="37">
        <v>589287</v>
      </c>
      <c r="Q24" s="36">
        <v>21950141</v>
      </c>
      <c r="R24" s="37">
        <v>41335813</v>
      </c>
      <c r="S24" s="38">
        <v>7853333309</v>
      </c>
    </row>
    <row r="25" spans="1:19" x14ac:dyDescent="0.25">
      <c r="A25" s="2" t="str">
        <f>"Jan "&amp;RIGHT(A6,4)+1</f>
        <v>Jan 2024</v>
      </c>
      <c r="B25" s="36">
        <v>21955757</v>
      </c>
      <c r="C25" s="37">
        <v>41279845</v>
      </c>
      <c r="D25" s="37">
        <v>7724239798</v>
      </c>
      <c r="E25" s="36">
        <v>0</v>
      </c>
      <c r="F25" s="37">
        <v>0</v>
      </c>
      <c r="G25" s="37">
        <v>-88607</v>
      </c>
      <c r="H25" s="36">
        <v>430</v>
      </c>
      <c r="I25" s="37">
        <v>433</v>
      </c>
      <c r="J25" s="37">
        <v>133174</v>
      </c>
      <c r="K25" s="36">
        <v>90658</v>
      </c>
      <c r="L25" s="37">
        <v>168624</v>
      </c>
      <c r="M25" s="37">
        <v>19441560</v>
      </c>
      <c r="N25" s="36" t="s">
        <v>411</v>
      </c>
      <c r="O25" s="37" t="s">
        <v>411</v>
      </c>
      <c r="P25" s="37">
        <v>105586</v>
      </c>
      <c r="Q25" s="36">
        <v>21955757</v>
      </c>
      <c r="R25" s="37">
        <v>41279845</v>
      </c>
      <c r="S25" s="38">
        <v>7743831511</v>
      </c>
    </row>
    <row r="26" spans="1:19" x14ac:dyDescent="0.25">
      <c r="A26" s="2" t="str">
        <f>"Feb "&amp;RIGHT(A6,4)+1</f>
        <v>Feb 2024</v>
      </c>
      <c r="B26" s="36">
        <v>21958843</v>
      </c>
      <c r="C26" s="37">
        <v>41261754</v>
      </c>
      <c r="D26" s="37">
        <v>7544958410</v>
      </c>
      <c r="E26" s="36">
        <v>0</v>
      </c>
      <c r="F26" s="37">
        <v>0</v>
      </c>
      <c r="G26" s="37">
        <v>-57282</v>
      </c>
      <c r="H26" s="36">
        <v>899</v>
      </c>
      <c r="I26" s="37">
        <v>900</v>
      </c>
      <c r="J26" s="37">
        <v>332005</v>
      </c>
      <c r="K26" s="36">
        <v>14330</v>
      </c>
      <c r="L26" s="37">
        <v>35230</v>
      </c>
      <c r="M26" s="37">
        <v>3836050</v>
      </c>
      <c r="N26" s="36" t="s">
        <v>411</v>
      </c>
      <c r="O26" s="37" t="s">
        <v>411</v>
      </c>
      <c r="P26" s="37">
        <v>43305</v>
      </c>
      <c r="Q26" s="36">
        <v>21958843</v>
      </c>
      <c r="R26" s="37">
        <v>41261754</v>
      </c>
      <c r="S26" s="38">
        <v>7549112488</v>
      </c>
    </row>
    <row r="27" spans="1:19" x14ac:dyDescent="0.25">
      <c r="A27" s="2" t="str">
        <f>"Mar "&amp;RIGHT(A6,4)+1</f>
        <v>Mar 2024</v>
      </c>
      <c r="B27" s="36">
        <v>22152454</v>
      </c>
      <c r="C27" s="37">
        <v>41563118</v>
      </c>
      <c r="D27" s="37">
        <v>7739513771</v>
      </c>
      <c r="E27" s="36">
        <v>5146</v>
      </c>
      <c r="F27" s="37">
        <v>8854</v>
      </c>
      <c r="G27" s="37">
        <v>3533742</v>
      </c>
      <c r="H27" s="36">
        <v>9547</v>
      </c>
      <c r="I27" s="37">
        <v>15668</v>
      </c>
      <c r="J27" s="37">
        <v>3091383</v>
      </c>
      <c r="K27" s="36">
        <v>35309</v>
      </c>
      <c r="L27" s="37">
        <v>69186</v>
      </c>
      <c r="M27" s="37">
        <v>9342745</v>
      </c>
      <c r="N27" s="36" t="s">
        <v>411</v>
      </c>
      <c r="O27" s="37" t="s">
        <v>411</v>
      </c>
      <c r="P27" s="37">
        <v>690069</v>
      </c>
      <c r="Q27" s="36">
        <v>22157600</v>
      </c>
      <c r="R27" s="37">
        <v>41571972</v>
      </c>
      <c r="S27" s="38">
        <v>7756171710</v>
      </c>
    </row>
    <row r="28" spans="1:19" x14ac:dyDescent="0.25">
      <c r="A28" s="2" t="str">
        <f>"Apr "&amp;RIGHT(A6,4)+1</f>
        <v>Apr 2024</v>
      </c>
      <c r="B28" s="36">
        <v>22210778</v>
      </c>
      <c r="C28" s="37">
        <v>41596787</v>
      </c>
      <c r="D28" s="37">
        <v>7547844755</v>
      </c>
      <c r="E28" s="36">
        <v>11</v>
      </c>
      <c r="F28" s="37">
        <v>19</v>
      </c>
      <c r="G28" s="37">
        <v>832</v>
      </c>
      <c r="H28" s="36">
        <v>1058</v>
      </c>
      <c r="I28" s="37">
        <v>1073</v>
      </c>
      <c r="J28" s="37">
        <v>273823</v>
      </c>
      <c r="K28" s="36">
        <v>16533</v>
      </c>
      <c r="L28" s="37">
        <v>39007</v>
      </c>
      <c r="M28" s="37">
        <v>6253436</v>
      </c>
      <c r="N28" s="36" t="s">
        <v>411</v>
      </c>
      <c r="O28" s="37" t="s">
        <v>411</v>
      </c>
      <c r="P28" s="37">
        <v>34662</v>
      </c>
      <c r="Q28" s="36">
        <v>22210789</v>
      </c>
      <c r="R28" s="37">
        <v>41596806</v>
      </c>
      <c r="S28" s="38">
        <v>7554407508</v>
      </c>
    </row>
    <row r="29" spans="1:19" x14ac:dyDescent="0.25">
      <c r="A29" s="2" t="str">
        <f>"May "&amp;RIGHT(A6,4)+1</f>
        <v>May 2024</v>
      </c>
      <c r="B29" s="36">
        <v>22280987</v>
      </c>
      <c r="C29" s="37">
        <v>41742557</v>
      </c>
      <c r="D29" s="37">
        <v>7732804365</v>
      </c>
      <c r="E29" s="36">
        <v>0</v>
      </c>
      <c r="F29" s="37">
        <v>0</v>
      </c>
      <c r="G29" s="37">
        <v>-2469</v>
      </c>
      <c r="H29" s="36">
        <v>148</v>
      </c>
      <c r="I29" s="37">
        <v>365</v>
      </c>
      <c r="J29" s="37">
        <v>243813</v>
      </c>
      <c r="K29" s="36">
        <v>16475</v>
      </c>
      <c r="L29" s="37">
        <v>42106</v>
      </c>
      <c r="M29" s="37">
        <v>7943216</v>
      </c>
      <c r="N29" s="36" t="s">
        <v>411</v>
      </c>
      <c r="O29" s="37" t="s">
        <v>411</v>
      </c>
      <c r="P29" s="37">
        <v>20391</v>
      </c>
      <c r="Q29" s="36">
        <v>22280987</v>
      </c>
      <c r="R29" s="37">
        <v>41742557</v>
      </c>
      <c r="S29" s="38">
        <v>7741009316</v>
      </c>
    </row>
    <row r="30" spans="1:19" x14ac:dyDescent="0.25">
      <c r="A30" s="2" t="str">
        <f>"Jun "&amp;RIGHT(A6,4)+1</f>
        <v>Jun 2024</v>
      </c>
      <c r="B30" s="36">
        <v>22309166</v>
      </c>
      <c r="C30" s="37">
        <v>41862381</v>
      </c>
      <c r="D30" s="37">
        <v>7723341862</v>
      </c>
      <c r="E30" s="36">
        <v>456</v>
      </c>
      <c r="F30" s="37">
        <v>1657</v>
      </c>
      <c r="G30" s="37">
        <v>431075</v>
      </c>
      <c r="H30" s="36">
        <v>46</v>
      </c>
      <c r="I30" s="37">
        <v>133</v>
      </c>
      <c r="J30" s="37">
        <v>199501</v>
      </c>
      <c r="K30" s="36">
        <v>17265</v>
      </c>
      <c r="L30" s="37">
        <v>42050</v>
      </c>
      <c r="M30" s="37">
        <v>7466295</v>
      </c>
      <c r="N30" s="36" t="s">
        <v>411</v>
      </c>
      <c r="O30" s="37" t="s">
        <v>411</v>
      </c>
      <c r="P30" s="37">
        <v>535</v>
      </c>
      <c r="Q30" s="36">
        <v>22309622</v>
      </c>
      <c r="R30" s="37">
        <v>41864038</v>
      </c>
      <c r="S30" s="38">
        <v>7731439268</v>
      </c>
    </row>
    <row r="31" spans="1:19" x14ac:dyDescent="0.25">
      <c r="A31" s="2" t="str">
        <f>"Jul "&amp;RIGHT(A6,4)+1</f>
        <v>Jul 2024</v>
      </c>
      <c r="B31" s="36">
        <v>22447357</v>
      </c>
      <c r="C31" s="37">
        <v>42073450</v>
      </c>
      <c r="D31" s="37">
        <v>8062299692</v>
      </c>
      <c r="E31" s="36">
        <v>869</v>
      </c>
      <c r="F31" s="37">
        <v>2632</v>
      </c>
      <c r="G31" s="37">
        <v>648792</v>
      </c>
      <c r="H31" s="36">
        <v>142</v>
      </c>
      <c r="I31" s="37">
        <v>433</v>
      </c>
      <c r="J31" s="37">
        <v>58415</v>
      </c>
      <c r="K31" s="36">
        <v>14780</v>
      </c>
      <c r="L31" s="37">
        <v>37791</v>
      </c>
      <c r="M31" s="37">
        <v>6284220</v>
      </c>
      <c r="N31" s="36" t="s">
        <v>411</v>
      </c>
      <c r="O31" s="37" t="s">
        <v>411</v>
      </c>
      <c r="P31" s="37">
        <v>2000</v>
      </c>
      <c r="Q31" s="36">
        <v>22448226</v>
      </c>
      <c r="R31" s="37">
        <v>42076082</v>
      </c>
      <c r="S31" s="38">
        <v>8069293119</v>
      </c>
    </row>
    <row r="32" spans="1:19" x14ac:dyDescent="0.25">
      <c r="A32" s="2" t="str">
        <f>"Aug "&amp;RIGHT(A6,4)+1</f>
        <v>Aug 2024</v>
      </c>
      <c r="B32" s="36" t="s">
        <v>411</v>
      </c>
      <c r="C32" s="37" t="s">
        <v>411</v>
      </c>
      <c r="D32" s="37" t="s">
        <v>411</v>
      </c>
      <c r="E32" s="36" t="s">
        <v>411</v>
      </c>
      <c r="F32" s="37" t="s">
        <v>411</v>
      </c>
      <c r="G32" s="37" t="s">
        <v>411</v>
      </c>
      <c r="H32" s="36" t="s">
        <v>411</v>
      </c>
      <c r="I32" s="37" t="s">
        <v>411</v>
      </c>
      <c r="J32" s="37" t="s">
        <v>411</v>
      </c>
      <c r="K32" s="36" t="s">
        <v>411</v>
      </c>
      <c r="L32" s="37" t="s">
        <v>411</v>
      </c>
      <c r="M32" s="37" t="s">
        <v>411</v>
      </c>
      <c r="N32" s="36" t="s">
        <v>411</v>
      </c>
      <c r="O32" s="37" t="s">
        <v>411</v>
      </c>
      <c r="P32" s="37" t="s">
        <v>411</v>
      </c>
      <c r="Q32" s="36" t="s">
        <v>411</v>
      </c>
      <c r="R32" s="37" t="s">
        <v>411</v>
      </c>
      <c r="S32" s="38" t="s">
        <v>411</v>
      </c>
    </row>
    <row r="33" spans="1:19" x14ac:dyDescent="0.25">
      <c r="A33" s="2" t="str">
        <f>"Sep "&amp;RIGHT(A6,4)+1</f>
        <v>Sep 2024</v>
      </c>
      <c r="B33" s="47" t="s">
        <v>411</v>
      </c>
      <c r="C33" s="48" t="s">
        <v>411</v>
      </c>
      <c r="D33" s="37" t="s">
        <v>411</v>
      </c>
      <c r="E33" s="36" t="s">
        <v>411</v>
      </c>
      <c r="F33" s="37" t="s">
        <v>411</v>
      </c>
      <c r="G33" s="37" t="s">
        <v>411</v>
      </c>
      <c r="H33" s="36" t="s">
        <v>411</v>
      </c>
      <c r="I33" s="37" t="s">
        <v>411</v>
      </c>
      <c r="J33" s="37" t="s">
        <v>411</v>
      </c>
      <c r="K33" s="36" t="s">
        <v>411</v>
      </c>
      <c r="L33" s="37" t="s">
        <v>411</v>
      </c>
      <c r="M33" s="37" t="s">
        <v>411</v>
      </c>
      <c r="N33" s="36" t="s">
        <v>411</v>
      </c>
      <c r="O33" s="37" t="s">
        <v>411</v>
      </c>
      <c r="P33" s="37" t="s">
        <v>411</v>
      </c>
      <c r="Q33" s="36" t="s">
        <v>411</v>
      </c>
      <c r="R33" s="37" t="s">
        <v>411</v>
      </c>
      <c r="S33" s="39" t="s">
        <v>411</v>
      </c>
    </row>
    <row r="34" spans="1:19" s="42" customFormat="1" ht="13" x14ac:dyDescent="0.3">
      <c r="A34" s="40" t="s">
        <v>55</v>
      </c>
      <c r="B34" s="49">
        <v>22137153.800000001</v>
      </c>
      <c r="C34" s="51">
        <v>41585266.5</v>
      </c>
      <c r="D34" s="41">
        <v>77568845912</v>
      </c>
      <c r="E34" s="41">
        <v>1612.6</v>
      </c>
      <c r="F34" s="41">
        <v>3515.9</v>
      </c>
      <c r="G34" s="41">
        <v>9278036</v>
      </c>
      <c r="H34" s="41">
        <v>1582.4</v>
      </c>
      <c r="I34" s="41">
        <v>2451.1999999999998</v>
      </c>
      <c r="J34" s="41">
        <v>5582200</v>
      </c>
      <c r="K34" s="41">
        <v>22770.1</v>
      </c>
      <c r="L34" s="41">
        <v>48951.1</v>
      </c>
      <c r="M34" s="41">
        <v>73923509</v>
      </c>
      <c r="N34" s="41" t="s">
        <v>411</v>
      </c>
      <c r="O34" s="41" t="s">
        <v>411</v>
      </c>
      <c r="P34" s="41">
        <v>1666167</v>
      </c>
      <c r="Q34" s="41">
        <v>22138766.399999999</v>
      </c>
      <c r="R34" s="41">
        <v>41588782.399999999</v>
      </c>
      <c r="S34" s="41">
        <v>77659295824</v>
      </c>
    </row>
    <row r="35" spans="1:19" s="42" customFormat="1" ht="13" x14ac:dyDescent="0.3">
      <c r="A35" s="14" t="str">
        <f>"Total "&amp;MID(A20,7,LEN(A20)-13)&amp;" Months"</f>
        <v>Total 10 Months</v>
      </c>
      <c r="B35" s="43">
        <v>22137153.800000001</v>
      </c>
      <c r="C35" s="52">
        <v>41585266.5</v>
      </c>
      <c r="D35" s="43">
        <v>77568845912</v>
      </c>
      <c r="E35" s="43">
        <v>1612.6</v>
      </c>
      <c r="F35" s="43">
        <v>3515.9</v>
      </c>
      <c r="G35" s="43">
        <v>9278036</v>
      </c>
      <c r="H35" s="43">
        <v>1582.4</v>
      </c>
      <c r="I35" s="43">
        <v>2451.1999999999998</v>
      </c>
      <c r="J35" s="43">
        <v>5582200</v>
      </c>
      <c r="K35" s="43">
        <v>22770.1</v>
      </c>
      <c r="L35" s="43">
        <v>48951.1</v>
      </c>
      <c r="M35" s="43">
        <v>73923509</v>
      </c>
      <c r="N35" s="43" t="s">
        <v>411</v>
      </c>
      <c r="O35" s="43" t="s">
        <v>411</v>
      </c>
      <c r="P35" s="43">
        <v>1666167</v>
      </c>
      <c r="Q35" s="43">
        <v>22138766.399999999</v>
      </c>
      <c r="R35" s="43">
        <v>41588782.399999999</v>
      </c>
      <c r="S35" s="43">
        <v>77659295824</v>
      </c>
    </row>
    <row r="36" spans="1:19" ht="13" x14ac:dyDescent="0.25">
      <c r="C36" s="50"/>
    </row>
    <row r="37" spans="1:19" ht="13" x14ac:dyDescent="0.25">
      <c r="A37" s="1" t="s">
        <v>361</v>
      </c>
      <c r="C37" s="50"/>
    </row>
    <row r="38" spans="1:19" x14ac:dyDescent="0.25">
      <c r="A38" s="101" t="s">
        <v>368</v>
      </c>
      <c r="B38" s="102"/>
      <c r="C38" s="102"/>
      <c r="D38" s="102"/>
      <c r="E38" s="102"/>
      <c r="F38" s="102"/>
      <c r="G38" s="102"/>
      <c r="H38" s="102"/>
      <c r="I38" s="102"/>
      <c r="J38" s="102"/>
      <c r="K38" s="102"/>
      <c r="L38" s="102"/>
      <c r="M38" s="102"/>
      <c r="N38" s="102"/>
      <c r="O38" s="102"/>
      <c r="P38" s="102"/>
      <c r="Q38" s="102"/>
      <c r="R38" s="102"/>
      <c r="S38" s="102"/>
    </row>
    <row r="39" spans="1:19" x14ac:dyDescent="0.25">
      <c r="A39" s="101"/>
      <c r="B39" s="102"/>
      <c r="C39" s="102"/>
      <c r="D39" s="102"/>
      <c r="E39" s="102"/>
      <c r="F39" s="102"/>
      <c r="G39" s="102"/>
      <c r="H39" s="102"/>
      <c r="I39" s="102"/>
      <c r="J39" s="102"/>
      <c r="K39" s="102"/>
      <c r="L39" s="102"/>
      <c r="M39" s="102"/>
      <c r="N39" s="102"/>
      <c r="O39" s="102"/>
      <c r="P39" s="102"/>
      <c r="Q39" s="102"/>
      <c r="R39" s="102"/>
      <c r="S39" s="102"/>
    </row>
    <row r="40" spans="1:19" x14ac:dyDescent="0.25">
      <c r="A40" s="102"/>
      <c r="B40" s="102"/>
      <c r="C40" s="102"/>
      <c r="D40" s="102"/>
      <c r="E40" s="102"/>
      <c r="F40" s="102"/>
      <c r="G40" s="102"/>
      <c r="H40" s="102"/>
      <c r="I40" s="102"/>
      <c r="J40" s="102"/>
      <c r="K40" s="102"/>
      <c r="L40" s="102"/>
      <c r="M40" s="102"/>
      <c r="N40" s="102"/>
      <c r="O40" s="102"/>
      <c r="P40" s="102"/>
      <c r="Q40" s="102"/>
      <c r="R40" s="102"/>
      <c r="S40" s="102"/>
    </row>
    <row r="41" spans="1:19" ht="13" x14ac:dyDescent="0.25">
      <c r="C41" s="50"/>
    </row>
    <row r="51" spans="3:3" customFormat="1" x14ac:dyDescent="0.25">
      <c r="C51" s="26"/>
    </row>
    <row r="100" spans="1:10" x14ac:dyDescent="0.25">
      <c r="A100"/>
    </row>
    <row r="101" spans="1:10" x14ac:dyDescent="0.25">
      <c r="A101"/>
      <c r="B101" s="26"/>
      <c r="C101" s="26"/>
      <c r="E101" s="26"/>
      <c r="F101" s="26"/>
      <c r="G101" s="26"/>
      <c r="J101" s="26"/>
    </row>
    <row r="102" spans="1:10" x14ac:dyDescent="0.25">
      <c r="A102"/>
    </row>
    <row r="103" spans="1:10" x14ac:dyDescent="0.25">
      <c r="A103"/>
    </row>
    <row r="104" spans="1:10" x14ac:dyDescent="0.25">
      <c r="A104"/>
    </row>
    <row r="105" spans="1:10" x14ac:dyDescent="0.25">
      <c r="A105"/>
    </row>
    <row r="106" spans="1:10" x14ac:dyDescent="0.25">
      <c r="A106"/>
    </row>
    <row r="107" spans="1:10" x14ac:dyDescent="0.25">
      <c r="A107"/>
    </row>
  </sheetData>
  <mergeCells count="23">
    <mergeCell ref="A39:S40"/>
    <mergeCell ref="S4:S5"/>
    <mergeCell ref="A1:P1"/>
    <mergeCell ref="A2:P2"/>
    <mergeCell ref="B3:D3"/>
    <mergeCell ref="E3:G3"/>
    <mergeCell ref="H3:J3"/>
    <mergeCell ref="K3:M3"/>
    <mergeCell ref="N3:P3"/>
    <mergeCell ref="A38:S38"/>
    <mergeCell ref="Q3:S3"/>
    <mergeCell ref="A4:A5"/>
    <mergeCell ref="B4:C4"/>
    <mergeCell ref="D4:D5"/>
    <mergeCell ref="E4:F4"/>
    <mergeCell ref="G4:G5"/>
    <mergeCell ref="P4:P5"/>
    <mergeCell ref="Q4:R4"/>
    <mergeCell ref="H4:I4"/>
    <mergeCell ref="J4:J5"/>
    <mergeCell ref="K4:L4"/>
    <mergeCell ref="M4:M5"/>
    <mergeCell ref="N4:O4"/>
  </mergeCells>
  <pageMargins left="0.75" right="0.5" top="0.75" bottom="0.5" header="0.5" footer="0.25"/>
  <pageSetup scale="39" orientation="landscape"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101"/>
  <sheetViews>
    <sheetView showGridLines="0" zoomScaleNormal="100" workbookViewId="0">
      <selection sqref="A1:D1"/>
    </sheetView>
  </sheetViews>
  <sheetFormatPr defaultRowHeight="12.5" x14ac:dyDescent="0.25"/>
  <cols>
    <col min="1" max="1" width="15.7265625" customWidth="1"/>
    <col min="2" max="4" width="28.7265625" customWidth="1"/>
    <col min="5" max="5" width="12.26953125" customWidth="1"/>
    <col min="6" max="6" width="13.1796875" customWidth="1"/>
    <col min="7" max="7" width="11.453125" customWidth="1"/>
  </cols>
  <sheetData>
    <row r="1" spans="1:7" ht="12" customHeight="1" x14ac:dyDescent="0.3">
      <c r="A1" s="85" t="s">
        <v>420</v>
      </c>
      <c r="B1" s="86"/>
      <c r="C1" s="86"/>
      <c r="D1" s="86"/>
      <c r="E1" s="81">
        <v>45576</v>
      </c>
      <c r="F1" s="5"/>
      <c r="G1" s="5"/>
    </row>
    <row r="2" spans="1:7" ht="21.75" customHeight="1" x14ac:dyDescent="0.25">
      <c r="A2" s="111" t="s">
        <v>388</v>
      </c>
      <c r="B2" s="112"/>
      <c r="C2" s="112"/>
      <c r="D2" s="112"/>
    </row>
    <row r="3" spans="1:7" ht="15" customHeight="1" x14ac:dyDescent="0.25">
      <c r="A3" s="91" t="s">
        <v>50</v>
      </c>
      <c r="B3" s="113" t="s">
        <v>389</v>
      </c>
      <c r="C3" s="114"/>
      <c r="D3" s="115"/>
    </row>
    <row r="4" spans="1:7" x14ac:dyDescent="0.25">
      <c r="A4" s="91"/>
      <c r="B4" s="116" t="s">
        <v>359</v>
      </c>
      <c r="C4" s="116"/>
      <c r="D4" s="117" t="s">
        <v>127</v>
      </c>
    </row>
    <row r="5" spans="1:7" ht="24" customHeight="1" x14ac:dyDescent="0.25">
      <c r="A5" s="92"/>
      <c r="B5" s="66" t="s">
        <v>59</v>
      </c>
      <c r="C5" s="66" t="s">
        <v>60</v>
      </c>
      <c r="D5" s="118"/>
    </row>
    <row r="6" spans="1:7" ht="12" customHeight="1" x14ac:dyDescent="0.25">
      <c r="A6" s="73" t="s">
        <v>412</v>
      </c>
      <c r="D6" s="67"/>
      <c r="E6" s="1"/>
      <c r="F6" s="1"/>
      <c r="G6" s="1"/>
    </row>
    <row r="7" spans="1:7" ht="12" customHeight="1" x14ac:dyDescent="0.25">
      <c r="A7" s="74" t="str">
        <f>"Oct "&amp;RIGHT(A6,4)-1</f>
        <v>Oct 2022</v>
      </c>
      <c r="B7" s="11">
        <v>8218936</v>
      </c>
      <c r="C7" s="11">
        <v>9391135</v>
      </c>
      <c r="D7" s="68">
        <v>2737499690</v>
      </c>
    </row>
    <row r="8" spans="1:7" ht="12" customHeight="1" x14ac:dyDescent="0.25">
      <c r="A8" s="74" t="str">
        <f>"Nov "&amp;RIGHT(A6,4)-1</f>
        <v>Nov 2022</v>
      </c>
      <c r="B8" s="11">
        <v>8785689</v>
      </c>
      <c r="C8" s="11">
        <v>10378074</v>
      </c>
      <c r="D8" s="68">
        <v>2368197629</v>
      </c>
      <c r="E8" s="11"/>
      <c r="F8" s="11"/>
      <c r="G8" s="11"/>
    </row>
    <row r="9" spans="1:7" ht="12" customHeight="1" x14ac:dyDescent="0.25">
      <c r="A9" s="74" t="str">
        <f>"Dec "&amp;RIGHT(A6,4)-1</f>
        <v>Dec 2022</v>
      </c>
      <c r="B9" s="11">
        <v>4691337</v>
      </c>
      <c r="C9" s="11">
        <v>6668379</v>
      </c>
      <c r="D9" s="68">
        <v>2093942369</v>
      </c>
      <c r="E9" s="11"/>
      <c r="F9" s="11"/>
      <c r="G9" s="11"/>
    </row>
    <row r="10" spans="1:7" ht="12" customHeight="1" x14ac:dyDescent="0.25">
      <c r="A10" s="74" t="str">
        <f>"Jan "&amp;RIGHT(A6,4)</f>
        <v>Jan 2023</v>
      </c>
      <c r="B10" s="11">
        <v>1499913</v>
      </c>
      <c r="C10" s="11">
        <v>1513823</v>
      </c>
      <c r="D10" s="68">
        <v>208496317</v>
      </c>
      <c r="E10" s="11"/>
      <c r="F10" s="11"/>
      <c r="G10" s="11"/>
    </row>
    <row r="11" spans="1:7" ht="12" customHeight="1" x14ac:dyDescent="0.25">
      <c r="A11" s="74" t="str">
        <f>"Feb "&amp;RIGHT(A6,4)</f>
        <v>Feb 2023</v>
      </c>
      <c r="B11" s="11">
        <v>1701912</v>
      </c>
      <c r="C11" s="11">
        <v>1712205</v>
      </c>
      <c r="D11" s="68">
        <v>266921326</v>
      </c>
      <c r="E11" s="11"/>
      <c r="F11" s="11"/>
      <c r="G11" s="11"/>
    </row>
    <row r="12" spans="1:7" ht="12" customHeight="1" x14ac:dyDescent="0.25">
      <c r="A12" s="74" t="str">
        <f>"Mar "&amp;RIGHT(A6,4)</f>
        <v>Mar 2023</v>
      </c>
      <c r="B12" s="11">
        <v>1717955</v>
      </c>
      <c r="C12" s="11">
        <v>2202548</v>
      </c>
      <c r="D12" s="68">
        <v>602156024</v>
      </c>
      <c r="E12" s="11"/>
      <c r="F12" s="11"/>
      <c r="G12" s="11"/>
    </row>
    <row r="13" spans="1:7" ht="12" customHeight="1" x14ac:dyDescent="0.25">
      <c r="A13" s="74" t="str">
        <f>"Apr "&amp;RIGHT(A6,4)</f>
        <v>Apr 2023</v>
      </c>
      <c r="B13" s="11">
        <v>1382746</v>
      </c>
      <c r="C13" s="11">
        <v>1647546</v>
      </c>
      <c r="D13" s="68">
        <v>191173115</v>
      </c>
      <c r="E13" s="11"/>
      <c r="F13" s="11"/>
      <c r="G13" s="11"/>
    </row>
    <row r="14" spans="1:7" ht="12" customHeight="1" x14ac:dyDescent="0.25">
      <c r="A14" s="74" t="str">
        <f>"May "&amp;RIGHT(A6,4)</f>
        <v>May 2023</v>
      </c>
      <c r="B14" s="11">
        <v>3739228</v>
      </c>
      <c r="C14" s="11">
        <v>4326459</v>
      </c>
      <c r="D14" s="68">
        <v>1043453946</v>
      </c>
      <c r="E14" s="11"/>
      <c r="F14" s="11"/>
      <c r="G14" s="11"/>
    </row>
    <row r="15" spans="1:7" ht="12" customHeight="1" x14ac:dyDescent="0.25">
      <c r="A15" s="74" t="str">
        <f>"Jun "&amp;RIGHT(A6,4)</f>
        <v>Jun 2023</v>
      </c>
      <c r="B15" s="11">
        <v>4739627</v>
      </c>
      <c r="C15" s="11">
        <v>5665004</v>
      </c>
      <c r="D15" s="68">
        <v>732481558</v>
      </c>
      <c r="E15" s="11"/>
      <c r="F15" s="11"/>
      <c r="G15" s="11"/>
    </row>
    <row r="16" spans="1:7" ht="12" customHeight="1" x14ac:dyDescent="0.25">
      <c r="A16" s="74" t="str">
        <f>"Jul "&amp;RIGHT(A6,4)</f>
        <v>Jul 2023</v>
      </c>
      <c r="B16" s="11">
        <v>11451395</v>
      </c>
      <c r="C16" s="11">
        <v>13198254</v>
      </c>
      <c r="D16" s="68">
        <v>1549673572</v>
      </c>
      <c r="E16" s="11"/>
      <c r="F16" s="11"/>
      <c r="G16" s="11"/>
    </row>
    <row r="17" spans="1:7" ht="12" customHeight="1" x14ac:dyDescent="0.25">
      <c r="A17" s="74" t="str">
        <f>"Aug "&amp;RIGHT(A6,4)</f>
        <v>Aug 2023</v>
      </c>
      <c r="B17" s="11">
        <v>10723274</v>
      </c>
      <c r="C17" s="11">
        <v>11511767</v>
      </c>
      <c r="D17" s="68">
        <v>1344522303</v>
      </c>
      <c r="E17" s="11"/>
      <c r="F17" s="11"/>
      <c r="G17" s="11"/>
    </row>
    <row r="18" spans="1:7" ht="12" customHeight="1" x14ac:dyDescent="0.25">
      <c r="A18" s="74" t="str">
        <f>"Sep "&amp;RIGHT(A6,4)</f>
        <v>Sep 2023</v>
      </c>
      <c r="B18" s="11">
        <v>3846829</v>
      </c>
      <c r="C18" s="11">
        <v>4230342</v>
      </c>
      <c r="D18" s="68">
        <v>588701908</v>
      </c>
      <c r="E18" s="11"/>
      <c r="F18" s="11"/>
      <c r="G18" s="11"/>
    </row>
    <row r="19" spans="1:7" ht="12" customHeight="1" x14ac:dyDescent="0.25">
      <c r="A19" s="40" t="s">
        <v>55</v>
      </c>
      <c r="B19" s="13" t="s">
        <v>411</v>
      </c>
      <c r="C19" s="13" t="s">
        <v>411</v>
      </c>
      <c r="D19" s="69">
        <v>13727219757</v>
      </c>
      <c r="E19" s="11"/>
      <c r="F19" s="11"/>
      <c r="G19" s="11"/>
    </row>
    <row r="20" spans="1:7" ht="12" customHeight="1" x14ac:dyDescent="0.25">
      <c r="A20" s="75" t="s">
        <v>413</v>
      </c>
      <c r="B20" s="15" t="s">
        <v>411</v>
      </c>
      <c r="C20" s="15" t="s">
        <v>411</v>
      </c>
      <c r="D20" s="70">
        <v>11793995546</v>
      </c>
      <c r="E20" s="71"/>
      <c r="F20" s="71"/>
      <c r="G20" s="71"/>
    </row>
    <row r="21" spans="1:7" ht="12" customHeight="1" x14ac:dyDescent="0.25">
      <c r="A21" s="73" t="str">
        <f>"FY "&amp;RIGHT(A6,4)+1</f>
        <v>FY 2024</v>
      </c>
      <c r="B21" s="11"/>
      <c r="C21" s="11"/>
      <c r="D21" s="68"/>
      <c r="E21" s="71"/>
      <c r="F21" s="71"/>
      <c r="G21" s="71"/>
    </row>
    <row r="22" spans="1:7" ht="12" customHeight="1" x14ac:dyDescent="0.25">
      <c r="A22" s="74" t="str">
        <f>"Oct "&amp;RIGHT(A6,4)</f>
        <v>Oct 2023</v>
      </c>
      <c r="B22" s="11">
        <v>97910</v>
      </c>
      <c r="C22" s="11">
        <v>104036</v>
      </c>
      <c r="D22" s="68">
        <v>71643766</v>
      </c>
      <c r="E22" s="11"/>
      <c r="F22" s="11"/>
      <c r="G22" s="11"/>
    </row>
    <row r="23" spans="1:7" ht="12" customHeight="1" x14ac:dyDescent="0.25">
      <c r="A23" s="74" t="str">
        <f>"Nov "&amp;RIGHT(A6,4)</f>
        <v>Nov 2023</v>
      </c>
      <c r="B23" s="11">
        <v>1066592</v>
      </c>
      <c r="C23" s="11">
        <v>1170348</v>
      </c>
      <c r="D23" s="68">
        <v>165503191</v>
      </c>
      <c r="E23" s="11"/>
      <c r="F23" s="11"/>
      <c r="G23" s="11"/>
    </row>
    <row r="24" spans="1:7" ht="12" customHeight="1" x14ac:dyDescent="0.25">
      <c r="A24" s="74" t="str">
        <f>"Dec "&amp;RIGHT(A6,4)</f>
        <v>Dec 2023</v>
      </c>
      <c r="B24" s="11">
        <v>129482</v>
      </c>
      <c r="C24" s="11">
        <v>138734</v>
      </c>
      <c r="D24" s="68">
        <v>44873095</v>
      </c>
      <c r="E24" s="11"/>
      <c r="F24" s="11"/>
      <c r="G24" s="11"/>
    </row>
    <row r="25" spans="1:7" ht="12" customHeight="1" x14ac:dyDescent="0.25">
      <c r="A25" s="74" t="str">
        <f>"Jan "&amp;RIGHT(A6,4)+1</f>
        <v>Jan 2024</v>
      </c>
      <c r="B25" s="11">
        <v>210904</v>
      </c>
      <c r="C25" s="11">
        <v>259012</v>
      </c>
      <c r="D25" s="68">
        <v>36261375</v>
      </c>
      <c r="E25" s="11"/>
      <c r="F25" s="11"/>
      <c r="G25" s="11"/>
    </row>
    <row r="26" spans="1:7" ht="12" customHeight="1" x14ac:dyDescent="0.25">
      <c r="A26" s="74" t="str">
        <f>"Feb "&amp;RIGHT(A6,4)+1</f>
        <v>Feb 2024</v>
      </c>
      <c r="B26" s="11">
        <v>10790</v>
      </c>
      <c r="C26" s="11">
        <v>11469</v>
      </c>
      <c r="D26" s="68">
        <v>1856830</v>
      </c>
      <c r="E26" s="11"/>
      <c r="F26" s="11"/>
      <c r="G26" s="11"/>
    </row>
    <row r="27" spans="1:7" ht="12" customHeight="1" x14ac:dyDescent="0.25">
      <c r="A27" s="74" t="str">
        <f>"Mar "&amp;RIGHT(A6,4)+1</f>
        <v>Mar 2024</v>
      </c>
      <c r="B27" s="11">
        <v>53244</v>
      </c>
      <c r="C27" s="11">
        <v>54243</v>
      </c>
      <c r="D27" s="68">
        <v>18004582</v>
      </c>
      <c r="E27" s="11"/>
      <c r="F27" s="11"/>
      <c r="G27" s="11"/>
    </row>
    <row r="28" spans="1:7" ht="12" customHeight="1" x14ac:dyDescent="0.25">
      <c r="A28" s="74" t="str">
        <f>"Apr "&amp;RIGHT(A6,4)+1</f>
        <v>Apr 2024</v>
      </c>
      <c r="B28" s="11">
        <v>2343</v>
      </c>
      <c r="C28" s="11">
        <v>2725</v>
      </c>
      <c r="D28" s="68">
        <v>333230</v>
      </c>
      <c r="E28" s="11"/>
      <c r="F28" s="11"/>
      <c r="G28" s="11"/>
    </row>
    <row r="29" spans="1:7" ht="12" customHeight="1" x14ac:dyDescent="0.25">
      <c r="A29" s="74" t="str">
        <f>"May "&amp;RIGHT(A6,4)+1</f>
        <v>May 2024</v>
      </c>
      <c r="B29" s="11">
        <v>326</v>
      </c>
      <c r="C29" s="11">
        <v>409</v>
      </c>
      <c r="D29" s="68">
        <v>154753</v>
      </c>
      <c r="E29" s="11"/>
      <c r="F29" s="11"/>
      <c r="G29" s="11"/>
    </row>
    <row r="30" spans="1:7" ht="12" customHeight="1" x14ac:dyDescent="0.25">
      <c r="A30" s="74" t="str">
        <f>"Jun "&amp;RIGHT(A6,4)+1</f>
        <v>Jun 2024</v>
      </c>
      <c r="B30" s="11">
        <v>59</v>
      </c>
      <c r="C30" s="11">
        <v>76</v>
      </c>
      <c r="D30" s="68">
        <v>58749</v>
      </c>
      <c r="E30" s="11"/>
      <c r="F30" s="11"/>
      <c r="G30" s="11"/>
    </row>
    <row r="31" spans="1:7" ht="12" customHeight="1" x14ac:dyDescent="0.25">
      <c r="A31" s="74" t="str">
        <f>"Jul "&amp;RIGHT(A6,4)+1</f>
        <v>Jul 2024</v>
      </c>
      <c r="B31" s="11">
        <v>420328</v>
      </c>
      <c r="C31" s="11">
        <v>690118</v>
      </c>
      <c r="D31" s="68">
        <v>83053047</v>
      </c>
      <c r="E31" s="11"/>
      <c r="F31" s="11"/>
      <c r="G31" s="11"/>
    </row>
    <row r="32" spans="1:7" ht="12" customHeight="1" x14ac:dyDescent="0.25">
      <c r="A32" s="74" t="str">
        <f>"Aug "&amp;RIGHT(A6,4)+1</f>
        <v>Aug 2024</v>
      </c>
      <c r="B32" s="11" t="s">
        <v>411</v>
      </c>
      <c r="C32" s="11" t="s">
        <v>411</v>
      </c>
      <c r="D32" s="68" t="s">
        <v>411</v>
      </c>
      <c r="E32" s="11"/>
      <c r="F32" s="11"/>
      <c r="G32" s="11"/>
    </row>
    <row r="33" spans="1:7" ht="12" customHeight="1" x14ac:dyDescent="0.25">
      <c r="A33" s="74" t="str">
        <f>"Sep "&amp;RIGHT(A6,4)+1</f>
        <v>Sep 2024</v>
      </c>
      <c r="B33" s="11" t="s">
        <v>411</v>
      </c>
      <c r="C33" s="11" t="s">
        <v>411</v>
      </c>
      <c r="D33" s="68" t="s">
        <v>411</v>
      </c>
      <c r="E33" s="11"/>
      <c r="F33" s="11"/>
      <c r="G33" s="11"/>
    </row>
    <row r="34" spans="1:7" ht="12" customHeight="1" x14ac:dyDescent="0.25">
      <c r="A34" s="40" t="s">
        <v>55</v>
      </c>
      <c r="B34" s="13" t="s">
        <v>411</v>
      </c>
      <c r="C34" s="13" t="s">
        <v>411</v>
      </c>
      <c r="D34" s="69">
        <v>421742618</v>
      </c>
      <c r="E34" s="11"/>
      <c r="F34" s="11"/>
      <c r="G34" s="11"/>
    </row>
    <row r="35" spans="1:7" ht="12" customHeight="1" x14ac:dyDescent="0.25">
      <c r="A35" s="75" t="str">
        <f>"Total "&amp;MID(A20,7,LEN(A20)-13)&amp;" Months"</f>
        <v>Total 10 Months</v>
      </c>
      <c r="B35" s="15" t="s">
        <v>411</v>
      </c>
      <c r="C35" s="15" t="s">
        <v>411</v>
      </c>
      <c r="D35" s="70">
        <v>421742618</v>
      </c>
      <c r="E35" s="71"/>
      <c r="F35" s="71"/>
      <c r="G35" s="71"/>
    </row>
    <row r="36" spans="1:7" ht="128.25" customHeight="1" x14ac:dyDescent="0.25">
      <c r="A36" s="119" t="s">
        <v>393</v>
      </c>
      <c r="B36" s="119"/>
      <c r="C36" s="119"/>
      <c r="D36" s="120"/>
      <c r="E36" s="71"/>
      <c r="F36" s="71"/>
      <c r="G36" s="71"/>
    </row>
    <row r="37" spans="1:7" ht="12" customHeight="1" x14ac:dyDescent="0.25">
      <c r="A37" s="110"/>
      <c r="B37" s="110"/>
      <c r="C37" s="110"/>
      <c r="D37" s="110"/>
      <c r="E37" s="110"/>
      <c r="F37" s="110"/>
      <c r="G37" s="110"/>
    </row>
    <row r="38" spans="1:7" ht="13.4" customHeight="1" x14ac:dyDescent="0.25">
      <c r="A38" s="95"/>
      <c r="B38" s="95"/>
      <c r="C38" s="95"/>
      <c r="D38" s="95"/>
      <c r="E38" s="95"/>
      <c r="F38" s="95"/>
      <c r="G38" s="95"/>
    </row>
    <row r="39" spans="1:7" s="1" customFormat="1" ht="10" x14ac:dyDescent="0.2"/>
    <row r="101" spans="2:23" ht="14.5" x14ac:dyDescent="0.25">
      <c r="B101" s="61"/>
      <c r="C101" s="61"/>
      <c r="D101" s="61"/>
      <c r="E101" s="62"/>
      <c r="F101" s="62"/>
      <c r="G101" s="61"/>
      <c r="H101" s="61"/>
      <c r="I101" s="61"/>
      <c r="J101" s="61"/>
      <c r="K101" s="61"/>
      <c r="L101" s="72"/>
      <c r="M101" s="61"/>
      <c r="N101" s="61"/>
      <c r="O101" s="61"/>
      <c r="P101" s="61"/>
      <c r="Q101" s="61"/>
      <c r="R101" s="61"/>
      <c r="S101" s="61"/>
      <c r="T101" s="61"/>
      <c r="U101" s="61"/>
      <c r="V101" s="61"/>
      <c r="W101" s="61"/>
    </row>
  </sheetData>
  <mergeCells count="9">
    <mergeCell ref="A37:G37"/>
    <mergeCell ref="A38:G38"/>
    <mergeCell ref="A1:D1"/>
    <mergeCell ref="A2:D2"/>
    <mergeCell ref="A3:A5"/>
    <mergeCell ref="B3:D3"/>
    <mergeCell ref="B4:C4"/>
    <mergeCell ref="D4:D5"/>
    <mergeCell ref="A36:D36"/>
  </mergeCells>
  <pageMargins left="0.7" right="0.7" top="0.75" bottom="0.75" header="0.3" footer="0.3"/>
  <pageSetup scale="80" orientation="portrait" horizontalDpi="1200" verticalDpi="1200" r:id="rId1"/>
  <rowBreaks count="1" manualBreakCount="1">
    <brk id="4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S107"/>
  <sheetViews>
    <sheetView showGridLines="0" zoomScaleNormal="100" workbookViewId="0">
      <selection sqref="A1:U1"/>
    </sheetView>
  </sheetViews>
  <sheetFormatPr defaultColWidth="4.7265625" defaultRowHeight="12.5" x14ac:dyDescent="0.25"/>
  <cols>
    <col min="1" max="1" width="10.7265625" style="1" customWidth="1"/>
    <col min="2" max="2" width="9.81640625" customWidth="1"/>
    <col min="3" max="3" width="9.7265625" bestFit="1" customWidth="1"/>
    <col min="4" max="4" width="13.7265625" bestFit="1" customWidth="1"/>
    <col min="5" max="5" width="12.1796875" bestFit="1" customWidth="1"/>
    <col min="6" max="6" width="12" bestFit="1" customWidth="1"/>
    <col min="7" max="7" width="13.453125" bestFit="1" customWidth="1"/>
    <col min="8" max="8" width="10.26953125" bestFit="1" customWidth="1"/>
    <col min="9" max="9" width="8.453125" bestFit="1" customWidth="1"/>
    <col min="10" max="10" width="12.54296875" bestFit="1" customWidth="1"/>
    <col min="11" max="12" width="12.1796875" bestFit="1" customWidth="1"/>
    <col min="13" max="13" width="9.81640625" customWidth="1"/>
    <col min="14" max="14" width="8.81640625" customWidth="1"/>
    <col min="15" max="15" width="10.7265625" customWidth="1"/>
    <col min="16" max="16" width="9.7265625" customWidth="1"/>
    <col min="17" max="17" width="8.81640625" customWidth="1"/>
    <col min="18" max="18" width="10.7265625" customWidth="1"/>
    <col min="19" max="19" width="10.1796875" customWidth="1"/>
    <col min="20" max="20" width="8.81640625" bestFit="1" customWidth="1"/>
    <col min="21" max="21" width="8.7265625" customWidth="1"/>
    <col min="22" max="22" width="10.26953125" bestFit="1" customWidth="1"/>
    <col min="23" max="23" width="9.81640625" bestFit="1" customWidth="1"/>
    <col min="24" max="24" width="15" customWidth="1"/>
    <col min="25" max="25" width="12.26953125" bestFit="1" customWidth="1"/>
    <col min="26" max="247" width="8.81640625" customWidth="1"/>
    <col min="248" max="248" width="10.453125" customWidth="1"/>
    <col min="249" max="249" width="0.54296875" customWidth="1"/>
    <col min="250" max="251" width="8.81640625" bestFit="1" customWidth="1"/>
    <col min="252" max="252" width="8.81640625" customWidth="1"/>
  </cols>
  <sheetData>
    <row r="1" spans="1:253" ht="13" x14ac:dyDescent="0.3">
      <c r="A1" s="85" t="s">
        <v>420</v>
      </c>
      <c r="B1" s="86"/>
      <c r="C1" s="86"/>
      <c r="D1" s="86"/>
      <c r="E1" s="86"/>
      <c r="F1" s="86"/>
      <c r="G1" s="86"/>
      <c r="H1" s="86"/>
      <c r="I1" s="86"/>
      <c r="J1" s="86"/>
      <c r="K1" s="86"/>
      <c r="L1" s="86"/>
      <c r="M1" s="86"/>
      <c r="N1" s="86"/>
      <c r="O1" s="86"/>
      <c r="P1" s="86"/>
      <c r="Q1" s="86"/>
      <c r="R1" s="86"/>
      <c r="S1" s="86"/>
      <c r="T1" s="86"/>
      <c r="U1" s="86"/>
      <c r="V1" s="81">
        <v>45576</v>
      </c>
    </row>
    <row r="2" spans="1:253" ht="13" x14ac:dyDescent="0.3">
      <c r="A2" s="85" t="s">
        <v>369</v>
      </c>
      <c r="B2" s="86"/>
      <c r="C2" s="86"/>
      <c r="D2" s="86"/>
      <c r="E2" s="86"/>
      <c r="F2" s="86"/>
      <c r="G2" s="86"/>
      <c r="H2" s="86"/>
      <c r="I2" s="86"/>
      <c r="J2" s="86"/>
      <c r="K2" s="86"/>
      <c r="L2" s="86"/>
      <c r="M2" s="86"/>
      <c r="N2" s="86"/>
      <c r="O2" s="86"/>
      <c r="P2" s="86"/>
      <c r="Q2" s="86"/>
      <c r="R2" s="86"/>
      <c r="S2" s="86"/>
      <c r="T2" s="86"/>
      <c r="U2" s="86"/>
    </row>
    <row r="3" spans="1:253" ht="29.5" customHeight="1" x14ac:dyDescent="0.25">
      <c r="A3" s="28" t="s">
        <v>352</v>
      </c>
      <c r="B3" s="121" t="s">
        <v>370</v>
      </c>
      <c r="C3" s="121"/>
      <c r="D3" s="121"/>
      <c r="E3" s="121"/>
      <c r="F3" s="121"/>
      <c r="G3" s="122"/>
      <c r="H3" s="123" t="s">
        <v>381</v>
      </c>
      <c r="I3" s="123"/>
      <c r="J3" s="123"/>
      <c r="K3" s="123"/>
      <c r="L3" s="124"/>
      <c r="M3" s="123" t="s">
        <v>371</v>
      </c>
      <c r="N3" s="123"/>
      <c r="O3" s="124"/>
      <c r="P3" s="123" t="s">
        <v>372</v>
      </c>
      <c r="Q3" s="123"/>
      <c r="R3" s="124"/>
      <c r="S3" s="123" t="s">
        <v>373</v>
      </c>
      <c r="T3" s="123"/>
      <c r="U3" s="125"/>
      <c r="V3" s="123" t="s">
        <v>358</v>
      </c>
      <c r="W3" s="123"/>
      <c r="X3" s="124"/>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29"/>
      <c r="FE3" s="29"/>
      <c r="FF3" s="29"/>
      <c r="FG3" s="29"/>
      <c r="FH3" s="29"/>
      <c r="FI3" s="29"/>
      <c r="FJ3" s="29"/>
      <c r="FK3" s="29"/>
      <c r="FL3" s="29"/>
      <c r="FM3" s="29"/>
      <c r="FN3" s="29"/>
      <c r="FO3" s="29"/>
      <c r="FP3" s="29"/>
      <c r="FQ3" s="29"/>
      <c r="FR3" s="29"/>
      <c r="FS3" s="29"/>
      <c r="FT3" s="29"/>
      <c r="FU3" s="29"/>
      <c r="FV3" s="29"/>
      <c r="FW3" s="29"/>
      <c r="FX3" s="29"/>
      <c r="FY3" s="29"/>
      <c r="FZ3" s="29"/>
      <c r="GA3" s="29"/>
      <c r="GB3" s="29"/>
      <c r="GC3" s="29"/>
      <c r="GD3" s="29"/>
      <c r="GE3" s="29"/>
      <c r="GF3" s="29"/>
      <c r="GG3" s="29"/>
      <c r="GH3" s="29"/>
      <c r="GI3" s="29"/>
      <c r="GJ3" s="29"/>
      <c r="GK3" s="29"/>
      <c r="GL3" s="29"/>
      <c r="GM3" s="29"/>
      <c r="GN3" s="29"/>
      <c r="GO3" s="29"/>
      <c r="GP3" s="29"/>
      <c r="GQ3" s="29"/>
      <c r="GR3" s="29"/>
      <c r="GS3" s="29"/>
      <c r="GT3" s="29"/>
      <c r="GU3" s="29"/>
      <c r="GV3" s="29"/>
      <c r="GW3" s="29"/>
      <c r="GX3" s="29"/>
      <c r="GY3" s="29"/>
      <c r="GZ3" s="29"/>
      <c r="HA3" s="29"/>
      <c r="HB3" s="29"/>
      <c r="HC3" s="29"/>
      <c r="HD3" s="29"/>
      <c r="HE3" s="29"/>
      <c r="HF3" s="29"/>
      <c r="HG3" s="29"/>
      <c r="HH3" s="29"/>
      <c r="HI3" s="29"/>
      <c r="HJ3" s="29"/>
      <c r="HK3" s="29"/>
      <c r="HL3" s="29"/>
      <c r="HM3" s="29"/>
      <c r="HN3" s="29"/>
      <c r="HO3" s="29"/>
      <c r="HP3" s="29"/>
      <c r="HQ3" s="29"/>
      <c r="HR3" s="29"/>
      <c r="HS3" s="29"/>
      <c r="HT3" s="29"/>
      <c r="HU3" s="29"/>
      <c r="HV3" s="29"/>
      <c r="HW3" s="29"/>
      <c r="HX3" s="29"/>
      <c r="HY3" s="29"/>
      <c r="HZ3" s="29"/>
      <c r="IA3" s="29"/>
      <c r="IB3" s="29"/>
      <c r="IC3" s="29"/>
      <c r="ID3" s="29"/>
      <c r="IE3" s="29"/>
      <c r="IF3" s="29"/>
      <c r="IG3" s="29"/>
      <c r="IH3" s="29"/>
      <c r="II3" s="29"/>
      <c r="IJ3" s="29"/>
      <c r="IK3" s="29"/>
      <c r="IL3" s="29"/>
      <c r="IM3" s="29"/>
      <c r="IN3" s="29"/>
      <c r="IO3" s="29"/>
      <c r="IP3" s="29"/>
      <c r="IQ3" s="29"/>
      <c r="IR3" s="29"/>
      <c r="IS3" s="29"/>
    </row>
    <row r="4" spans="1:253" ht="14.5" customHeight="1" x14ac:dyDescent="0.25">
      <c r="A4" s="108" t="s">
        <v>50</v>
      </c>
      <c r="B4" s="126" t="s">
        <v>360</v>
      </c>
      <c r="C4" s="126"/>
      <c r="D4" s="127" t="s">
        <v>374</v>
      </c>
      <c r="E4" s="127"/>
      <c r="F4" s="127"/>
      <c r="G4" s="128" t="s">
        <v>145</v>
      </c>
      <c r="H4" s="126" t="s">
        <v>360</v>
      </c>
      <c r="I4" s="126"/>
      <c r="J4" s="127" t="s">
        <v>375</v>
      </c>
      <c r="K4" s="127"/>
      <c r="L4" s="128" t="s">
        <v>145</v>
      </c>
      <c r="M4" s="126" t="s">
        <v>360</v>
      </c>
      <c r="N4" s="126"/>
      <c r="O4" s="128" t="s">
        <v>145</v>
      </c>
      <c r="P4" s="126" t="s">
        <v>360</v>
      </c>
      <c r="Q4" s="126"/>
      <c r="R4" s="128" t="s">
        <v>145</v>
      </c>
      <c r="S4" s="126" t="s">
        <v>360</v>
      </c>
      <c r="T4" s="126"/>
      <c r="U4" s="128" t="s">
        <v>145</v>
      </c>
      <c r="V4" s="126" t="s">
        <v>360</v>
      </c>
      <c r="W4" s="126"/>
      <c r="X4" s="128" t="s">
        <v>145</v>
      </c>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c r="DS4" s="30"/>
      <c r="DT4" s="30"/>
      <c r="DU4" s="30"/>
      <c r="DV4" s="30"/>
      <c r="DW4" s="30"/>
      <c r="DX4" s="30"/>
      <c r="DY4" s="30"/>
      <c r="DZ4" s="30"/>
      <c r="EA4" s="30"/>
      <c r="EB4" s="30"/>
      <c r="EC4" s="30"/>
      <c r="ED4" s="30"/>
      <c r="EE4" s="30"/>
      <c r="EF4" s="30"/>
      <c r="EG4" s="30"/>
      <c r="EH4" s="30"/>
      <c r="EI4" s="30"/>
      <c r="EJ4" s="30"/>
      <c r="EK4" s="30"/>
      <c r="EL4" s="30"/>
      <c r="EM4" s="30"/>
      <c r="EN4" s="30"/>
      <c r="EO4" s="30"/>
      <c r="EP4" s="30"/>
      <c r="EQ4" s="30"/>
      <c r="ER4" s="30"/>
      <c r="ES4" s="30"/>
      <c r="ET4" s="30"/>
      <c r="EU4" s="30"/>
      <c r="EV4" s="30"/>
      <c r="EW4" s="30"/>
      <c r="EX4" s="30"/>
      <c r="EY4" s="30"/>
      <c r="EZ4" s="30"/>
      <c r="FA4" s="30"/>
      <c r="FB4" s="30"/>
      <c r="FC4" s="30"/>
      <c r="FD4" s="30"/>
      <c r="FE4" s="30"/>
      <c r="FF4" s="30"/>
      <c r="FG4" s="30"/>
      <c r="FH4" s="30"/>
      <c r="FI4" s="30"/>
      <c r="FJ4" s="30"/>
      <c r="FK4" s="30"/>
      <c r="FL4" s="30"/>
      <c r="FM4" s="30"/>
      <c r="FN4" s="30"/>
      <c r="FO4" s="30"/>
      <c r="FP4" s="30"/>
      <c r="FQ4" s="30"/>
      <c r="FR4" s="30"/>
      <c r="FS4" s="30"/>
      <c r="FT4" s="30"/>
      <c r="FU4" s="30"/>
      <c r="FV4" s="30"/>
      <c r="FW4" s="30"/>
      <c r="FX4" s="30"/>
      <c r="FY4" s="30"/>
      <c r="FZ4" s="30"/>
      <c r="GA4" s="30"/>
      <c r="GB4" s="30"/>
      <c r="GC4" s="30"/>
      <c r="GD4" s="30"/>
      <c r="GE4" s="30"/>
      <c r="GF4" s="30"/>
      <c r="GG4" s="30"/>
      <c r="GH4" s="30"/>
      <c r="GI4" s="30"/>
      <c r="GJ4" s="30"/>
      <c r="GK4" s="30"/>
      <c r="GL4" s="30"/>
      <c r="GM4" s="30"/>
      <c r="GN4" s="30"/>
      <c r="GO4" s="30"/>
      <c r="GP4" s="30"/>
      <c r="GQ4" s="30"/>
      <c r="GR4" s="30"/>
      <c r="GS4" s="30"/>
      <c r="GT4" s="30"/>
      <c r="GU4" s="30"/>
      <c r="GV4" s="30"/>
      <c r="GW4" s="30"/>
      <c r="GX4" s="30"/>
      <c r="GY4" s="30"/>
      <c r="GZ4" s="30"/>
      <c r="HA4" s="30"/>
      <c r="HB4" s="30"/>
      <c r="HC4" s="30"/>
      <c r="HD4" s="30"/>
      <c r="HE4" s="30"/>
      <c r="HF4" s="30"/>
      <c r="HG4" s="30"/>
      <c r="HH4" s="30"/>
      <c r="HI4" s="30"/>
      <c r="HJ4" s="30"/>
      <c r="HK4" s="30"/>
      <c r="HL4" s="30"/>
      <c r="HM4" s="30"/>
      <c r="HN4" s="30"/>
      <c r="HO4" s="30"/>
      <c r="HP4" s="30"/>
      <c r="HQ4" s="30"/>
      <c r="HR4" s="30"/>
      <c r="HS4" s="30"/>
      <c r="HT4" s="30"/>
      <c r="HU4" s="30"/>
      <c r="HV4" s="30"/>
      <c r="HW4" s="30"/>
      <c r="HX4" s="30"/>
      <c r="HY4" s="30"/>
      <c r="HZ4" s="30"/>
      <c r="IA4" s="30"/>
      <c r="IB4" s="30"/>
      <c r="IC4" s="30"/>
      <c r="ID4" s="30"/>
      <c r="IE4" s="30"/>
      <c r="IF4" s="30"/>
      <c r="IG4" s="30"/>
      <c r="IH4" s="30"/>
      <c r="II4" s="30"/>
      <c r="IJ4" s="30"/>
      <c r="IK4" s="30"/>
      <c r="IL4" s="30"/>
      <c r="IM4" s="30"/>
      <c r="IN4" s="30"/>
      <c r="IO4" s="30"/>
      <c r="IP4" s="30"/>
      <c r="IQ4" s="30"/>
      <c r="IR4" s="30"/>
      <c r="IS4" s="30"/>
    </row>
    <row r="5" spans="1:253" x14ac:dyDescent="0.25">
      <c r="A5" s="109"/>
      <c r="B5" s="53" t="s">
        <v>376</v>
      </c>
      <c r="C5" s="54" t="s">
        <v>60</v>
      </c>
      <c r="D5" s="54" t="s">
        <v>154</v>
      </c>
      <c r="E5" s="54" t="s">
        <v>377</v>
      </c>
      <c r="F5" s="54" t="s">
        <v>378</v>
      </c>
      <c r="G5" s="129"/>
      <c r="H5" s="53" t="s">
        <v>376</v>
      </c>
      <c r="I5" s="54" t="s">
        <v>60</v>
      </c>
      <c r="J5" s="54" t="s">
        <v>154</v>
      </c>
      <c r="K5" s="54" t="s">
        <v>377</v>
      </c>
      <c r="L5" s="129"/>
      <c r="M5" s="53" t="s">
        <v>376</v>
      </c>
      <c r="N5" s="54" t="s">
        <v>60</v>
      </c>
      <c r="O5" s="129"/>
      <c r="P5" s="31" t="s">
        <v>376</v>
      </c>
      <c r="Q5" s="32" t="s">
        <v>60</v>
      </c>
      <c r="R5" s="129"/>
      <c r="S5" s="31" t="s">
        <v>376</v>
      </c>
      <c r="T5" s="32" t="s">
        <v>60</v>
      </c>
      <c r="U5" s="129"/>
      <c r="V5" s="53" t="s">
        <v>376</v>
      </c>
      <c r="W5" s="54" t="s">
        <v>60</v>
      </c>
      <c r="X5" s="129"/>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c r="CD5" s="30"/>
      <c r="CE5" s="30"/>
      <c r="CF5" s="30"/>
      <c r="CG5" s="30"/>
      <c r="CH5" s="30"/>
      <c r="CI5" s="30"/>
      <c r="CJ5" s="30"/>
      <c r="CK5" s="30"/>
      <c r="CL5" s="30"/>
      <c r="CM5" s="30"/>
      <c r="CN5" s="30"/>
      <c r="CO5" s="30"/>
      <c r="CP5" s="30"/>
      <c r="CQ5" s="30"/>
      <c r="CR5" s="30"/>
      <c r="CS5" s="30"/>
      <c r="CT5" s="30"/>
      <c r="CU5" s="30"/>
      <c r="CV5" s="30"/>
      <c r="CW5" s="30"/>
      <c r="CX5" s="30"/>
      <c r="CY5" s="30"/>
      <c r="CZ5" s="30"/>
      <c r="DA5" s="30"/>
      <c r="DB5" s="30"/>
      <c r="DC5" s="30"/>
      <c r="DD5" s="30"/>
      <c r="DE5" s="30"/>
      <c r="DF5" s="30"/>
      <c r="DG5" s="30"/>
      <c r="DH5" s="30"/>
      <c r="DI5" s="30"/>
      <c r="DJ5" s="30"/>
      <c r="DK5" s="30"/>
      <c r="DL5" s="30"/>
      <c r="DM5" s="30"/>
      <c r="DN5" s="30"/>
      <c r="DO5" s="30"/>
      <c r="DP5" s="30"/>
      <c r="DQ5" s="30"/>
      <c r="DR5" s="30"/>
      <c r="DS5" s="30"/>
      <c r="DT5" s="30"/>
      <c r="DU5" s="30"/>
      <c r="DV5" s="30"/>
      <c r="DW5" s="30"/>
      <c r="DX5" s="30"/>
      <c r="DY5" s="30"/>
      <c r="DZ5" s="30"/>
      <c r="EA5" s="30"/>
      <c r="EB5" s="30"/>
      <c r="EC5" s="30"/>
      <c r="ED5" s="30"/>
      <c r="EE5" s="30"/>
      <c r="EF5" s="30"/>
      <c r="EG5" s="30"/>
      <c r="EH5" s="30"/>
      <c r="EI5" s="30"/>
      <c r="EJ5" s="30"/>
      <c r="EK5" s="30"/>
      <c r="EL5" s="30"/>
      <c r="EM5" s="30"/>
      <c r="EN5" s="30"/>
      <c r="EO5" s="30"/>
      <c r="EP5" s="30"/>
      <c r="EQ5" s="30"/>
      <c r="ER5" s="30"/>
      <c r="ES5" s="30"/>
      <c r="ET5" s="30"/>
      <c r="EU5" s="30"/>
      <c r="EV5" s="30"/>
      <c r="EW5" s="30"/>
      <c r="EX5" s="30"/>
      <c r="EY5" s="30"/>
      <c r="EZ5" s="30"/>
      <c r="FA5" s="30"/>
      <c r="FB5" s="30"/>
      <c r="FC5" s="30"/>
      <c r="FD5" s="30"/>
      <c r="FE5" s="30"/>
      <c r="FF5" s="30"/>
      <c r="FG5" s="30"/>
      <c r="FH5" s="30"/>
      <c r="FI5" s="30"/>
      <c r="FJ5" s="30"/>
      <c r="FK5" s="30"/>
      <c r="FL5" s="30"/>
      <c r="FM5" s="30"/>
      <c r="FN5" s="30"/>
      <c r="FO5" s="30"/>
      <c r="FP5" s="30"/>
      <c r="FQ5" s="30"/>
      <c r="FR5" s="30"/>
      <c r="FS5" s="30"/>
      <c r="FT5" s="30"/>
      <c r="FU5" s="30"/>
      <c r="FV5" s="30"/>
      <c r="FW5" s="30"/>
      <c r="FX5" s="30"/>
      <c r="FY5" s="30"/>
      <c r="FZ5" s="30"/>
      <c r="GA5" s="30"/>
      <c r="GB5" s="30"/>
      <c r="GC5" s="30"/>
      <c r="GD5" s="30"/>
      <c r="GE5" s="30"/>
      <c r="GF5" s="30"/>
      <c r="GG5" s="30"/>
      <c r="GH5" s="30"/>
      <c r="GI5" s="30"/>
      <c r="GJ5" s="30"/>
      <c r="GK5" s="30"/>
      <c r="GL5" s="30"/>
      <c r="GM5" s="30"/>
      <c r="GN5" s="30"/>
      <c r="GO5" s="30"/>
      <c r="GP5" s="30"/>
      <c r="GQ5" s="30"/>
      <c r="GR5" s="30"/>
      <c r="GS5" s="30"/>
      <c r="GT5" s="30"/>
      <c r="GU5" s="30"/>
      <c r="GV5" s="30"/>
      <c r="GW5" s="30"/>
      <c r="GX5" s="30"/>
      <c r="GY5" s="30"/>
      <c r="GZ5" s="30"/>
      <c r="HA5" s="30"/>
      <c r="HB5" s="30"/>
      <c r="HC5" s="30"/>
      <c r="HD5" s="30"/>
      <c r="HE5" s="30"/>
      <c r="HF5" s="30"/>
      <c r="HG5" s="30"/>
      <c r="HH5" s="30"/>
      <c r="HI5" s="30"/>
      <c r="HJ5" s="30"/>
      <c r="HK5" s="30"/>
      <c r="HL5" s="30"/>
      <c r="HM5" s="30"/>
      <c r="HN5" s="30"/>
      <c r="HO5" s="30"/>
      <c r="HP5" s="30"/>
      <c r="HQ5" s="30"/>
      <c r="HR5" s="30"/>
      <c r="HS5" s="30"/>
      <c r="HT5" s="30"/>
      <c r="HU5" s="30"/>
      <c r="HV5" s="30"/>
      <c r="HW5" s="30"/>
      <c r="HX5" s="30"/>
      <c r="HY5" s="30"/>
      <c r="HZ5" s="30"/>
      <c r="IA5" s="30"/>
      <c r="IB5" s="30"/>
      <c r="IC5" s="30"/>
      <c r="ID5" s="30"/>
      <c r="IE5" s="30"/>
      <c r="IF5" s="30"/>
      <c r="IG5" s="30"/>
      <c r="IH5" s="30"/>
      <c r="II5" s="30"/>
      <c r="IJ5" s="30"/>
      <c r="IK5" s="30"/>
      <c r="IL5" s="30"/>
      <c r="IM5" s="30"/>
      <c r="IN5" s="30"/>
      <c r="IO5" s="30"/>
      <c r="IP5" s="30"/>
      <c r="IQ5" s="30"/>
      <c r="IR5" s="30"/>
      <c r="IS5" s="30"/>
    </row>
    <row r="6" spans="1:253" x14ac:dyDescent="0.25">
      <c r="A6" s="63" t="s">
        <v>412</v>
      </c>
      <c r="B6" s="33" t="s">
        <v>352</v>
      </c>
      <c r="C6" s="55" t="s">
        <v>352</v>
      </c>
      <c r="D6" s="55"/>
      <c r="E6" s="55"/>
      <c r="F6" s="55"/>
      <c r="G6" s="35" t="s">
        <v>352</v>
      </c>
      <c r="H6" s="34"/>
      <c r="I6" s="34"/>
      <c r="J6" s="34"/>
      <c r="K6" s="34"/>
      <c r="L6" s="35"/>
      <c r="M6" s="34"/>
      <c r="N6" s="34"/>
      <c r="O6" s="35"/>
      <c r="P6" s="34"/>
      <c r="Q6" s="34"/>
      <c r="R6" s="35"/>
      <c r="S6" s="33"/>
      <c r="T6" s="55"/>
      <c r="U6" s="35"/>
      <c r="V6" s="34"/>
      <c r="W6" s="34"/>
      <c r="X6" s="35"/>
    </row>
    <row r="7" spans="1:253" x14ac:dyDescent="0.25">
      <c r="A7" s="64" t="str">
        <f>"Oct "&amp;RIGHT(A6,4)-1</f>
        <v>Oct 2022</v>
      </c>
      <c r="B7" s="36">
        <v>811967</v>
      </c>
      <c r="C7" s="37">
        <v>1433490</v>
      </c>
      <c r="D7" s="37">
        <v>188990490</v>
      </c>
      <c r="E7" s="37">
        <v>0</v>
      </c>
      <c r="F7" s="37" t="s">
        <v>411</v>
      </c>
      <c r="G7" s="38">
        <v>188990490</v>
      </c>
      <c r="H7" s="36">
        <v>0</v>
      </c>
      <c r="I7" s="37">
        <v>0</v>
      </c>
      <c r="J7" s="37">
        <v>0</v>
      </c>
      <c r="K7" s="37">
        <v>0</v>
      </c>
      <c r="L7" s="38">
        <v>0</v>
      </c>
      <c r="M7" s="37" t="s">
        <v>411</v>
      </c>
      <c r="N7" s="37" t="s">
        <v>411</v>
      </c>
      <c r="O7" s="38" t="s">
        <v>411</v>
      </c>
      <c r="P7" s="37" t="s">
        <v>411</v>
      </c>
      <c r="Q7" s="37" t="s">
        <v>411</v>
      </c>
      <c r="R7" s="38" t="s">
        <v>411</v>
      </c>
      <c r="S7" s="36">
        <v>0</v>
      </c>
      <c r="T7" s="37">
        <v>0</v>
      </c>
      <c r="U7" s="38">
        <v>0</v>
      </c>
      <c r="V7" s="37">
        <v>811967</v>
      </c>
      <c r="W7" s="37">
        <v>1433490</v>
      </c>
      <c r="X7" s="38">
        <v>188990490</v>
      </c>
    </row>
    <row r="8" spans="1:253" x14ac:dyDescent="0.25">
      <c r="A8" s="64" t="str">
        <f>"Nov "&amp;RIGHT(A6,4)-1</f>
        <v>Nov 2022</v>
      </c>
      <c r="B8" s="36">
        <v>812718</v>
      </c>
      <c r="C8" s="37">
        <v>1433953</v>
      </c>
      <c r="D8" s="37">
        <v>233054380</v>
      </c>
      <c r="E8" s="37">
        <v>0</v>
      </c>
      <c r="F8" s="37" t="s">
        <v>411</v>
      </c>
      <c r="G8" s="38">
        <v>233054380</v>
      </c>
      <c r="H8" s="36">
        <v>0</v>
      </c>
      <c r="I8" s="37">
        <v>0</v>
      </c>
      <c r="J8" s="37">
        <v>0</v>
      </c>
      <c r="K8" s="37">
        <v>0</v>
      </c>
      <c r="L8" s="38">
        <v>0</v>
      </c>
      <c r="M8" s="37" t="s">
        <v>411</v>
      </c>
      <c r="N8" s="37" t="s">
        <v>411</v>
      </c>
      <c r="O8" s="38" t="s">
        <v>411</v>
      </c>
      <c r="P8" s="37" t="s">
        <v>411</v>
      </c>
      <c r="Q8" s="37" t="s">
        <v>411</v>
      </c>
      <c r="R8" s="38" t="s">
        <v>411</v>
      </c>
      <c r="S8" s="36">
        <v>2</v>
      </c>
      <c r="T8" s="37">
        <v>6</v>
      </c>
      <c r="U8" s="38">
        <v>618</v>
      </c>
      <c r="V8" s="37">
        <v>812720</v>
      </c>
      <c r="W8" s="37">
        <v>1433959</v>
      </c>
      <c r="X8" s="38">
        <v>233054998</v>
      </c>
    </row>
    <row r="9" spans="1:253" x14ac:dyDescent="0.25">
      <c r="A9" s="64" t="str">
        <f>"Dec "&amp;RIGHT(A6,4)-1</f>
        <v>Dec 2022</v>
      </c>
      <c r="B9" s="36">
        <v>813531</v>
      </c>
      <c r="C9" s="37">
        <v>1434591</v>
      </c>
      <c r="D9" s="37">
        <v>232835908</v>
      </c>
      <c r="E9" s="37">
        <v>0</v>
      </c>
      <c r="F9" s="37" t="s">
        <v>411</v>
      </c>
      <c r="G9" s="38">
        <v>232835908</v>
      </c>
      <c r="H9" s="36">
        <v>0</v>
      </c>
      <c r="I9" s="37">
        <v>0</v>
      </c>
      <c r="J9" s="37">
        <v>0</v>
      </c>
      <c r="K9" s="37">
        <v>0</v>
      </c>
      <c r="L9" s="38">
        <v>0</v>
      </c>
      <c r="M9" s="37" t="s">
        <v>411</v>
      </c>
      <c r="N9" s="37" t="s">
        <v>411</v>
      </c>
      <c r="O9" s="38" t="s">
        <v>411</v>
      </c>
      <c r="P9" s="37" t="s">
        <v>411</v>
      </c>
      <c r="Q9" s="37" t="s">
        <v>411</v>
      </c>
      <c r="R9" s="38" t="s">
        <v>411</v>
      </c>
      <c r="S9" s="36">
        <v>2</v>
      </c>
      <c r="T9" s="37">
        <v>3</v>
      </c>
      <c r="U9" s="38">
        <v>264</v>
      </c>
      <c r="V9" s="37">
        <v>813533</v>
      </c>
      <c r="W9" s="37">
        <v>1434594</v>
      </c>
      <c r="X9" s="38">
        <v>232836172</v>
      </c>
    </row>
    <row r="10" spans="1:253" x14ac:dyDescent="0.25">
      <c r="A10" s="64" t="str">
        <f>"Jan "&amp;RIGHT(A6,4)</f>
        <v>Jan 2023</v>
      </c>
      <c r="B10" s="36">
        <v>814180</v>
      </c>
      <c r="C10" s="37">
        <v>1435052</v>
      </c>
      <c r="D10" s="37">
        <v>232316409</v>
      </c>
      <c r="E10" s="37">
        <v>0</v>
      </c>
      <c r="F10" s="37" t="s">
        <v>411</v>
      </c>
      <c r="G10" s="38">
        <v>232316409</v>
      </c>
      <c r="H10" s="36">
        <v>0</v>
      </c>
      <c r="I10" s="37">
        <v>0</v>
      </c>
      <c r="J10" s="37">
        <v>0</v>
      </c>
      <c r="K10" s="37">
        <v>0</v>
      </c>
      <c r="L10" s="38">
        <v>0</v>
      </c>
      <c r="M10" s="37" t="s">
        <v>411</v>
      </c>
      <c r="N10" s="37" t="s">
        <v>411</v>
      </c>
      <c r="O10" s="38" t="s">
        <v>411</v>
      </c>
      <c r="P10" s="37" t="s">
        <v>411</v>
      </c>
      <c r="Q10" s="37" t="s">
        <v>411</v>
      </c>
      <c r="R10" s="38" t="s">
        <v>411</v>
      </c>
      <c r="S10" s="36">
        <v>1</v>
      </c>
      <c r="T10" s="37">
        <v>2</v>
      </c>
      <c r="U10" s="38">
        <v>266</v>
      </c>
      <c r="V10" s="37">
        <v>814181</v>
      </c>
      <c r="W10" s="37">
        <v>1435054</v>
      </c>
      <c r="X10" s="38">
        <v>232316675</v>
      </c>
    </row>
    <row r="11" spans="1:253" s="56" customFormat="1" ht="14.5" x14ac:dyDescent="0.35">
      <c r="A11" s="64" t="str">
        <f>"Feb "&amp;RIGHT(A6,4)</f>
        <v>Feb 2023</v>
      </c>
      <c r="B11" s="36">
        <v>815372</v>
      </c>
      <c r="C11" s="37">
        <v>1435606</v>
      </c>
      <c r="D11" s="37">
        <v>233435460</v>
      </c>
      <c r="E11" s="37">
        <v>0</v>
      </c>
      <c r="F11" s="37" t="s">
        <v>411</v>
      </c>
      <c r="G11" s="38">
        <v>233435460</v>
      </c>
      <c r="H11" s="36">
        <v>0</v>
      </c>
      <c r="I11" s="37">
        <v>0</v>
      </c>
      <c r="J11" s="37">
        <v>0</v>
      </c>
      <c r="K11" s="37">
        <v>0</v>
      </c>
      <c r="L11" s="38">
        <v>0</v>
      </c>
      <c r="M11" s="37" t="s">
        <v>411</v>
      </c>
      <c r="N11" s="37" t="s">
        <v>411</v>
      </c>
      <c r="O11" s="38" t="s">
        <v>411</v>
      </c>
      <c r="P11" s="37" t="s">
        <v>411</v>
      </c>
      <c r="Q11" s="37" t="s">
        <v>411</v>
      </c>
      <c r="R11" s="38" t="s">
        <v>411</v>
      </c>
      <c r="S11" s="36">
        <v>1</v>
      </c>
      <c r="T11" s="37">
        <v>2</v>
      </c>
      <c r="U11" s="38">
        <v>102</v>
      </c>
      <c r="V11" s="37">
        <v>815373</v>
      </c>
      <c r="W11" s="37">
        <v>1435608</v>
      </c>
      <c r="X11" s="38">
        <v>233435562</v>
      </c>
    </row>
    <row r="12" spans="1:253" s="56" customFormat="1" ht="14.5" x14ac:dyDescent="0.35">
      <c r="A12" s="64" t="str">
        <f>"Mar "&amp;RIGHT(A6,4)</f>
        <v>Mar 2023</v>
      </c>
      <c r="B12" s="36">
        <v>781019</v>
      </c>
      <c r="C12" s="37">
        <v>1372789</v>
      </c>
      <c r="D12" s="37">
        <v>234189199</v>
      </c>
      <c r="E12" s="37">
        <v>0</v>
      </c>
      <c r="F12" s="37" t="s">
        <v>411</v>
      </c>
      <c r="G12" s="38">
        <v>234189199</v>
      </c>
      <c r="H12" s="36">
        <v>0</v>
      </c>
      <c r="I12" s="37">
        <v>0</v>
      </c>
      <c r="J12" s="37">
        <v>0</v>
      </c>
      <c r="K12" s="37">
        <v>0</v>
      </c>
      <c r="L12" s="38">
        <v>0</v>
      </c>
      <c r="M12" s="37" t="s">
        <v>411</v>
      </c>
      <c r="N12" s="37" t="s">
        <v>411</v>
      </c>
      <c r="O12" s="38" t="s">
        <v>411</v>
      </c>
      <c r="P12" s="37" t="s">
        <v>411</v>
      </c>
      <c r="Q12" s="37" t="s">
        <v>411</v>
      </c>
      <c r="R12" s="38" t="s">
        <v>411</v>
      </c>
      <c r="S12" s="36">
        <v>0</v>
      </c>
      <c r="T12" s="37">
        <v>0</v>
      </c>
      <c r="U12" s="38">
        <v>0</v>
      </c>
      <c r="V12" s="37">
        <v>781019</v>
      </c>
      <c r="W12" s="37">
        <v>1372789</v>
      </c>
      <c r="X12" s="38">
        <v>234189199</v>
      </c>
    </row>
    <row r="13" spans="1:253" s="56" customFormat="1" ht="14.5" x14ac:dyDescent="0.35">
      <c r="A13" s="64" t="str">
        <f>"Apr "&amp;RIGHT(A6,4)</f>
        <v>Apr 2023</v>
      </c>
      <c r="B13" s="36">
        <v>783824</v>
      </c>
      <c r="C13" s="37">
        <v>1376816</v>
      </c>
      <c r="D13" s="37">
        <v>230997473</v>
      </c>
      <c r="E13" s="37">
        <v>0</v>
      </c>
      <c r="F13" s="37" t="s">
        <v>411</v>
      </c>
      <c r="G13" s="38">
        <v>230997473</v>
      </c>
      <c r="H13" s="36">
        <v>0</v>
      </c>
      <c r="I13" s="37">
        <v>0</v>
      </c>
      <c r="J13" s="37">
        <v>0</v>
      </c>
      <c r="K13" s="37">
        <v>0</v>
      </c>
      <c r="L13" s="38">
        <v>0</v>
      </c>
      <c r="M13" s="37" t="s">
        <v>411</v>
      </c>
      <c r="N13" s="37" t="s">
        <v>411</v>
      </c>
      <c r="O13" s="38" t="s">
        <v>411</v>
      </c>
      <c r="P13" s="37" t="s">
        <v>411</v>
      </c>
      <c r="Q13" s="37" t="s">
        <v>411</v>
      </c>
      <c r="R13" s="38" t="s">
        <v>411</v>
      </c>
      <c r="S13" s="36">
        <v>1</v>
      </c>
      <c r="T13" s="37">
        <v>3</v>
      </c>
      <c r="U13" s="38">
        <v>286</v>
      </c>
      <c r="V13" s="37">
        <v>783825</v>
      </c>
      <c r="W13" s="37">
        <v>1376819</v>
      </c>
      <c r="X13" s="38">
        <v>230997759</v>
      </c>
    </row>
    <row r="14" spans="1:253" s="56" customFormat="1" ht="14.5" x14ac:dyDescent="0.35">
      <c r="A14" s="64" t="str">
        <f>"May "&amp;RIGHT(A6,4)</f>
        <v>May 2023</v>
      </c>
      <c r="B14" s="36">
        <v>775154</v>
      </c>
      <c r="C14" s="37">
        <v>1362039</v>
      </c>
      <c r="D14" s="37">
        <v>237021659</v>
      </c>
      <c r="E14" s="37">
        <v>0</v>
      </c>
      <c r="F14" s="37" t="s">
        <v>411</v>
      </c>
      <c r="G14" s="38">
        <v>237021659</v>
      </c>
      <c r="H14" s="36">
        <v>0</v>
      </c>
      <c r="I14" s="37">
        <v>0</v>
      </c>
      <c r="J14" s="37">
        <v>0</v>
      </c>
      <c r="K14" s="37">
        <v>0</v>
      </c>
      <c r="L14" s="38">
        <v>0</v>
      </c>
      <c r="M14" s="37" t="s">
        <v>411</v>
      </c>
      <c r="N14" s="37" t="s">
        <v>411</v>
      </c>
      <c r="O14" s="38" t="s">
        <v>411</v>
      </c>
      <c r="P14" s="37" t="s">
        <v>411</v>
      </c>
      <c r="Q14" s="37" t="s">
        <v>411</v>
      </c>
      <c r="R14" s="38" t="s">
        <v>411</v>
      </c>
      <c r="S14" s="36">
        <v>2</v>
      </c>
      <c r="T14" s="37">
        <v>11</v>
      </c>
      <c r="U14" s="38">
        <v>1148</v>
      </c>
      <c r="V14" s="37">
        <v>775156</v>
      </c>
      <c r="W14" s="37">
        <v>1362050</v>
      </c>
      <c r="X14" s="38">
        <v>237022807</v>
      </c>
    </row>
    <row r="15" spans="1:253" s="56" customFormat="1" ht="14.5" x14ac:dyDescent="0.35">
      <c r="A15" s="64" t="str">
        <f>"Jun "&amp;RIGHT(A6,4)</f>
        <v>Jun 2023</v>
      </c>
      <c r="B15" s="36">
        <v>766820</v>
      </c>
      <c r="C15" s="37">
        <v>1343342</v>
      </c>
      <c r="D15" s="37">
        <v>231443175</v>
      </c>
      <c r="E15" s="37">
        <v>0</v>
      </c>
      <c r="F15" s="37" t="s">
        <v>411</v>
      </c>
      <c r="G15" s="38">
        <v>231443175</v>
      </c>
      <c r="H15" s="36">
        <v>0</v>
      </c>
      <c r="I15" s="37">
        <v>0</v>
      </c>
      <c r="J15" s="37">
        <v>0</v>
      </c>
      <c r="K15" s="37">
        <v>0</v>
      </c>
      <c r="L15" s="38">
        <v>0</v>
      </c>
      <c r="M15" s="37" t="s">
        <v>411</v>
      </c>
      <c r="N15" s="37" t="s">
        <v>411</v>
      </c>
      <c r="O15" s="38" t="s">
        <v>411</v>
      </c>
      <c r="P15" s="37" t="s">
        <v>411</v>
      </c>
      <c r="Q15" s="37" t="s">
        <v>411</v>
      </c>
      <c r="R15" s="38" t="s">
        <v>411</v>
      </c>
      <c r="S15" s="36">
        <v>0</v>
      </c>
      <c r="T15" s="37">
        <v>0</v>
      </c>
      <c r="U15" s="38">
        <v>0</v>
      </c>
      <c r="V15" s="37">
        <v>766820</v>
      </c>
      <c r="W15" s="37">
        <v>1343342</v>
      </c>
      <c r="X15" s="38">
        <v>231443175</v>
      </c>
    </row>
    <row r="16" spans="1:253" s="56" customFormat="1" ht="14.5" x14ac:dyDescent="0.35">
      <c r="A16" s="64" t="str">
        <f>"Jul "&amp;RIGHT(A6,4)</f>
        <v>Jul 2023</v>
      </c>
      <c r="B16" s="36">
        <v>761092</v>
      </c>
      <c r="C16" s="37">
        <v>1331090</v>
      </c>
      <c r="D16" s="37">
        <v>232253884</v>
      </c>
      <c r="E16" s="37">
        <v>0</v>
      </c>
      <c r="F16" s="37" t="s">
        <v>411</v>
      </c>
      <c r="G16" s="38">
        <v>232253884</v>
      </c>
      <c r="H16" s="36">
        <v>0</v>
      </c>
      <c r="I16" s="37">
        <v>0</v>
      </c>
      <c r="J16" s="37">
        <v>0</v>
      </c>
      <c r="K16" s="37">
        <v>0</v>
      </c>
      <c r="L16" s="38">
        <v>0</v>
      </c>
      <c r="M16" s="37" t="s">
        <v>411</v>
      </c>
      <c r="N16" s="37" t="s">
        <v>411</v>
      </c>
      <c r="O16" s="38" t="s">
        <v>411</v>
      </c>
      <c r="P16" s="37" t="s">
        <v>411</v>
      </c>
      <c r="Q16" s="37" t="s">
        <v>411</v>
      </c>
      <c r="R16" s="38" t="s">
        <v>411</v>
      </c>
      <c r="S16" s="36">
        <v>0</v>
      </c>
      <c r="T16" s="37">
        <v>0</v>
      </c>
      <c r="U16" s="38">
        <v>0</v>
      </c>
      <c r="V16" s="37">
        <v>761092</v>
      </c>
      <c r="W16" s="37">
        <v>1331090</v>
      </c>
      <c r="X16" s="38">
        <v>232253884</v>
      </c>
    </row>
    <row r="17" spans="1:253" s="56" customFormat="1" ht="14.5" x14ac:dyDescent="0.35">
      <c r="A17" s="64" t="str">
        <f>"Aug "&amp;RIGHT(A6,4)</f>
        <v>Aug 2023</v>
      </c>
      <c r="B17" s="36">
        <v>753107</v>
      </c>
      <c r="C17" s="37">
        <v>1314534</v>
      </c>
      <c r="D17" s="37">
        <v>234115023</v>
      </c>
      <c r="E17" s="37">
        <v>0</v>
      </c>
      <c r="F17" s="37" t="s">
        <v>411</v>
      </c>
      <c r="G17" s="38">
        <v>234115023</v>
      </c>
      <c r="H17" s="36">
        <v>0</v>
      </c>
      <c r="I17" s="37">
        <v>0</v>
      </c>
      <c r="J17" s="37">
        <v>0</v>
      </c>
      <c r="K17" s="37">
        <v>0</v>
      </c>
      <c r="L17" s="38">
        <v>0</v>
      </c>
      <c r="M17" s="37" t="s">
        <v>411</v>
      </c>
      <c r="N17" s="37" t="s">
        <v>411</v>
      </c>
      <c r="O17" s="38" t="s">
        <v>411</v>
      </c>
      <c r="P17" s="37" t="s">
        <v>411</v>
      </c>
      <c r="Q17" s="37" t="s">
        <v>411</v>
      </c>
      <c r="R17" s="38" t="s">
        <v>411</v>
      </c>
      <c r="S17" s="36">
        <v>2</v>
      </c>
      <c r="T17" s="37">
        <v>2</v>
      </c>
      <c r="U17" s="38">
        <v>522</v>
      </c>
      <c r="V17" s="37">
        <v>753109</v>
      </c>
      <c r="W17" s="37">
        <v>1314536</v>
      </c>
      <c r="X17" s="38">
        <v>234115545</v>
      </c>
    </row>
    <row r="18" spans="1:253" s="56" customFormat="1" ht="14.5" x14ac:dyDescent="0.35">
      <c r="A18" s="65" t="str">
        <f>"Sep "&amp;RIGHT(A6,4)</f>
        <v>Sep 2023</v>
      </c>
      <c r="B18" s="47">
        <v>743195</v>
      </c>
      <c r="C18" s="48">
        <v>1293802</v>
      </c>
      <c r="D18" s="48">
        <v>347299891</v>
      </c>
      <c r="E18" s="48">
        <v>0</v>
      </c>
      <c r="F18" s="48" t="s">
        <v>411</v>
      </c>
      <c r="G18" s="39">
        <v>347299891</v>
      </c>
      <c r="H18" s="36">
        <v>155559</v>
      </c>
      <c r="I18" s="37">
        <v>266035</v>
      </c>
      <c r="J18" s="37">
        <v>12495423</v>
      </c>
      <c r="K18" s="37">
        <v>0</v>
      </c>
      <c r="L18" s="39">
        <v>12495423</v>
      </c>
      <c r="M18" s="37" t="s">
        <v>411</v>
      </c>
      <c r="N18" s="37" t="s">
        <v>411</v>
      </c>
      <c r="O18" s="38" t="s">
        <v>411</v>
      </c>
      <c r="P18" s="37" t="s">
        <v>411</v>
      </c>
      <c r="Q18" s="37" t="s">
        <v>411</v>
      </c>
      <c r="R18" s="38" t="s">
        <v>411</v>
      </c>
      <c r="S18" s="47">
        <v>2</v>
      </c>
      <c r="T18" s="48">
        <v>8</v>
      </c>
      <c r="U18" s="39">
        <v>1107</v>
      </c>
      <c r="V18" s="48">
        <v>743197</v>
      </c>
      <c r="W18" s="48">
        <v>1293810</v>
      </c>
      <c r="X18" s="39">
        <v>359796421</v>
      </c>
    </row>
    <row r="19" spans="1:253" ht="13" x14ac:dyDescent="0.3">
      <c r="A19" s="40" t="s">
        <v>55</v>
      </c>
      <c r="B19" s="41">
        <v>785998.25</v>
      </c>
      <c r="C19" s="41">
        <v>1380592</v>
      </c>
      <c r="D19" s="41">
        <v>2867952951</v>
      </c>
      <c r="E19" s="41">
        <v>0</v>
      </c>
      <c r="F19" s="41" t="s">
        <v>411</v>
      </c>
      <c r="G19" s="41">
        <v>2867952951</v>
      </c>
      <c r="H19" s="41">
        <v>12963.25</v>
      </c>
      <c r="I19" s="41">
        <v>22169.583299999998</v>
      </c>
      <c r="J19" s="41">
        <v>12495423</v>
      </c>
      <c r="K19" s="41">
        <v>0</v>
      </c>
      <c r="L19" s="41">
        <v>12495423</v>
      </c>
      <c r="M19" s="41" t="s">
        <v>411</v>
      </c>
      <c r="N19" s="41" t="s">
        <v>411</v>
      </c>
      <c r="O19" s="41" t="s">
        <v>411</v>
      </c>
      <c r="P19" s="41" t="s">
        <v>411</v>
      </c>
      <c r="Q19" s="41" t="s">
        <v>411</v>
      </c>
      <c r="R19" s="41" t="s">
        <v>411</v>
      </c>
      <c r="S19" s="41">
        <v>1.0832999999999999</v>
      </c>
      <c r="T19" s="41">
        <v>3.0832999999999999</v>
      </c>
      <c r="U19" s="41">
        <v>4313</v>
      </c>
      <c r="V19" s="49">
        <v>785999.33330000006</v>
      </c>
      <c r="W19" s="49">
        <v>1380595.0833000001</v>
      </c>
      <c r="X19" s="57">
        <v>2880452687</v>
      </c>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c r="BX19" s="42"/>
      <c r="BY19" s="42"/>
      <c r="BZ19" s="42"/>
      <c r="CA19" s="42"/>
      <c r="CB19" s="42"/>
      <c r="CC19" s="42"/>
      <c r="CD19" s="42"/>
      <c r="CE19" s="42"/>
      <c r="CF19" s="42"/>
      <c r="CG19" s="42"/>
      <c r="CH19" s="42"/>
      <c r="CI19" s="42"/>
      <c r="CJ19" s="42"/>
      <c r="CK19" s="42"/>
      <c r="CL19" s="42"/>
      <c r="CM19" s="42"/>
      <c r="CN19" s="42"/>
      <c r="CO19" s="42"/>
      <c r="CP19" s="42"/>
      <c r="CQ19" s="42"/>
      <c r="CR19" s="42"/>
      <c r="CS19" s="42"/>
      <c r="CT19" s="42"/>
      <c r="CU19" s="42"/>
      <c r="CV19" s="42"/>
      <c r="CW19" s="42"/>
      <c r="CX19" s="42"/>
      <c r="CY19" s="42"/>
      <c r="CZ19" s="42"/>
      <c r="DA19" s="42"/>
      <c r="DB19" s="42"/>
      <c r="DC19" s="42"/>
      <c r="DD19" s="42"/>
      <c r="DE19" s="42"/>
      <c r="DF19" s="42"/>
      <c r="DG19" s="42"/>
      <c r="DH19" s="42"/>
      <c r="DI19" s="42"/>
      <c r="DJ19" s="42"/>
      <c r="DK19" s="42"/>
      <c r="DL19" s="42"/>
      <c r="DM19" s="42"/>
      <c r="DN19" s="42"/>
      <c r="DO19" s="42"/>
      <c r="DP19" s="42"/>
      <c r="DQ19" s="42"/>
      <c r="DR19" s="42"/>
      <c r="DS19" s="42"/>
      <c r="DT19" s="42"/>
      <c r="DU19" s="42"/>
      <c r="DV19" s="42"/>
      <c r="DW19" s="42"/>
      <c r="DX19" s="42"/>
      <c r="DY19" s="42"/>
      <c r="DZ19" s="42"/>
      <c r="EA19" s="42"/>
      <c r="EB19" s="42"/>
      <c r="EC19" s="42"/>
      <c r="ED19" s="42"/>
      <c r="EE19" s="42"/>
      <c r="EF19" s="42"/>
      <c r="EG19" s="42"/>
      <c r="EH19" s="42"/>
      <c r="EI19" s="42"/>
      <c r="EJ19" s="42"/>
      <c r="EK19" s="42"/>
      <c r="EL19" s="42"/>
      <c r="EM19" s="42"/>
      <c r="EN19" s="42"/>
      <c r="EO19" s="42"/>
      <c r="EP19" s="42"/>
      <c r="EQ19" s="42"/>
      <c r="ER19" s="42"/>
      <c r="ES19" s="42"/>
      <c r="ET19" s="42"/>
      <c r="EU19" s="42"/>
      <c r="EV19" s="42"/>
      <c r="EW19" s="42"/>
      <c r="EX19" s="42"/>
      <c r="EY19" s="42"/>
      <c r="EZ19" s="42"/>
      <c r="FA19" s="42"/>
      <c r="FB19" s="42"/>
      <c r="FC19" s="42"/>
      <c r="FD19" s="42"/>
      <c r="FE19" s="42"/>
      <c r="FF19" s="42"/>
      <c r="FG19" s="42"/>
      <c r="FH19" s="42"/>
      <c r="FI19" s="42"/>
      <c r="FJ19" s="42"/>
      <c r="FK19" s="42"/>
      <c r="FL19" s="42"/>
      <c r="FM19" s="42"/>
      <c r="FN19" s="42"/>
      <c r="FO19" s="42"/>
      <c r="FP19" s="42"/>
      <c r="FQ19" s="42"/>
      <c r="FR19" s="42"/>
      <c r="FS19" s="42"/>
      <c r="FT19" s="42"/>
      <c r="FU19" s="42"/>
      <c r="FV19" s="42"/>
      <c r="FW19" s="42"/>
      <c r="FX19" s="42"/>
      <c r="FY19" s="42"/>
      <c r="FZ19" s="42"/>
      <c r="GA19" s="42"/>
      <c r="GB19" s="42"/>
      <c r="GC19" s="42"/>
      <c r="GD19" s="42"/>
      <c r="GE19" s="42"/>
      <c r="GF19" s="42"/>
      <c r="GG19" s="42"/>
      <c r="GH19" s="42"/>
      <c r="GI19" s="42"/>
      <c r="GJ19" s="42"/>
      <c r="GK19" s="42"/>
      <c r="GL19" s="42"/>
      <c r="GM19" s="42"/>
      <c r="GN19" s="42"/>
      <c r="GO19" s="42"/>
      <c r="GP19" s="42"/>
      <c r="GQ19" s="42"/>
      <c r="GR19" s="42"/>
      <c r="GS19" s="42"/>
      <c r="GT19" s="42"/>
      <c r="GU19" s="42"/>
      <c r="GV19" s="42"/>
      <c r="GW19" s="42"/>
      <c r="GX19" s="42"/>
      <c r="GY19" s="42"/>
      <c r="GZ19" s="42"/>
      <c r="HA19" s="42"/>
      <c r="HB19" s="42"/>
      <c r="HC19" s="42"/>
      <c r="HD19" s="42"/>
      <c r="HE19" s="42"/>
      <c r="HF19" s="42"/>
      <c r="HG19" s="42"/>
      <c r="HH19" s="42"/>
      <c r="HI19" s="42"/>
      <c r="HJ19" s="42"/>
      <c r="HK19" s="42"/>
      <c r="HL19" s="42"/>
      <c r="HM19" s="42"/>
      <c r="HN19" s="42"/>
      <c r="HO19" s="42"/>
      <c r="HP19" s="42"/>
      <c r="HQ19" s="42"/>
      <c r="HR19" s="42"/>
      <c r="HS19" s="42"/>
      <c r="HT19" s="42"/>
      <c r="HU19" s="42"/>
      <c r="HV19" s="42"/>
      <c r="HW19" s="42"/>
      <c r="HX19" s="42"/>
      <c r="HY19" s="42"/>
      <c r="HZ19" s="42"/>
      <c r="IA19" s="42"/>
      <c r="IB19" s="42"/>
      <c r="IC19" s="42"/>
      <c r="ID19" s="42"/>
      <c r="IE19" s="42"/>
      <c r="IF19" s="42"/>
      <c r="IG19" s="42"/>
      <c r="IH19" s="42"/>
      <c r="II19" s="42"/>
      <c r="IJ19" s="42"/>
      <c r="IK19" s="42"/>
      <c r="IL19" s="42"/>
      <c r="IM19" s="42"/>
      <c r="IN19" s="42"/>
      <c r="IO19" s="42"/>
      <c r="IP19" s="42"/>
      <c r="IQ19" s="42"/>
      <c r="IR19" s="42"/>
      <c r="IS19" s="42"/>
    </row>
    <row r="20" spans="1:253" ht="13" x14ac:dyDescent="0.3">
      <c r="A20" s="14" t="s">
        <v>413</v>
      </c>
      <c r="B20" s="49">
        <v>793567.7</v>
      </c>
      <c r="C20" s="49">
        <v>1395876.8</v>
      </c>
      <c r="D20" s="49">
        <v>2286538037</v>
      </c>
      <c r="E20" s="49">
        <v>0</v>
      </c>
      <c r="F20" s="49" t="s">
        <v>411</v>
      </c>
      <c r="G20" s="43">
        <v>2286538037</v>
      </c>
      <c r="H20" s="49">
        <v>0</v>
      </c>
      <c r="I20" s="49">
        <v>0</v>
      </c>
      <c r="J20" s="43">
        <v>0</v>
      </c>
      <c r="K20" s="43">
        <v>0</v>
      </c>
      <c r="L20" s="43">
        <v>0</v>
      </c>
      <c r="M20" s="43" t="s">
        <v>411</v>
      </c>
      <c r="N20" s="43" t="s">
        <v>411</v>
      </c>
      <c r="O20" s="43" t="s">
        <v>411</v>
      </c>
      <c r="P20" s="43" t="s">
        <v>411</v>
      </c>
      <c r="Q20" s="43" t="s">
        <v>411</v>
      </c>
      <c r="R20" s="43" t="s">
        <v>411</v>
      </c>
      <c r="S20" s="43">
        <v>0.9</v>
      </c>
      <c r="T20" s="43">
        <v>2.7</v>
      </c>
      <c r="U20" s="43">
        <v>2684</v>
      </c>
      <c r="V20" s="43">
        <v>793568.6</v>
      </c>
      <c r="W20" s="43">
        <v>1395879.5</v>
      </c>
      <c r="X20" s="58">
        <v>2286540721</v>
      </c>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B20" s="42"/>
      <c r="CC20" s="42"/>
      <c r="CD20" s="42"/>
      <c r="CE20" s="42"/>
      <c r="CF20" s="42"/>
      <c r="CG20" s="42"/>
      <c r="CH20" s="42"/>
      <c r="CI20" s="42"/>
      <c r="CJ20" s="42"/>
      <c r="CK20" s="42"/>
      <c r="CL20" s="42"/>
      <c r="CM20" s="42"/>
      <c r="CN20" s="42"/>
      <c r="CO20" s="42"/>
      <c r="CP20" s="42"/>
      <c r="CQ20" s="42"/>
      <c r="CR20" s="42"/>
      <c r="CS20" s="42"/>
      <c r="CT20" s="42"/>
      <c r="CU20" s="42"/>
      <c r="CV20" s="42"/>
      <c r="CW20" s="42"/>
      <c r="CX20" s="42"/>
      <c r="CY20" s="42"/>
      <c r="CZ20" s="42"/>
      <c r="DA20" s="42"/>
      <c r="DB20" s="42"/>
      <c r="DC20" s="42"/>
      <c r="DD20" s="42"/>
      <c r="DE20" s="42"/>
      <c r="DF20" s="42"/>
      <c r="DG20" s="42"/>
      <c r="DH20" s="42"/>
      <c r="DI20" s="42"/>
      <c r="DJ20" s="42"/>
      <c r="DK20" s="42"/>
      <c r="DL20" s="42"/>
      <c r="DM20" s="42"/>
      <c r="DN20" s="42"/>
      <c r="DO20" s="42"/>
      <c r="DP20" s="42"/>
      <c r="DQ20" s="42"/>
      <c r="DR20" s="42"/>
      <c r="DS20" s="42"/>
      <c r="DT20" s="42"/>
      <c r="DU20" s="42"/>
      <c r="DV20" s="42"/>
      <c r="DW20" s="42"/>
      <c r="DX20" s="42"/>
      <c r="DY20" s="42"/>
      <c r="DZ20" s="42"/>
      <c r="EA20" s="42"/>
      <c r="EB20" s="42"/>
      <c r="EC20" s="42"/>
      <c r="ED20" s="42"/>
      <c r="EE20" s="42"/>
      <c r="EF20" s="42"/>
      <c r="EG20" s="42"/>
      <c r="EH20" s="42"/>
      <c r="EI20" s="42"/>
      <c r="EJ20" s="42"/>
      <c r="EK20" s="42"/>
      <c r="EL20" s="42"/>
      <c r="EM20" s="42"/>
      <c r="EN20" s="42"/>
      <c r="EO20" s="42"/>
      <c r="EP20" s="42"/>
      <c r="EQ20" s="42"/>
      <c r="ER20" s="42"/>
      <c r="ES20" s="42"/>
      <c r="ET20" s="42"/>
      <c r="EU20" s="42"/>
      <c r="EV20" s="42"/>
      <c r="EW20" s="42"/>
      <c r="EX20" s="42"/>
      <c r="EY20" s="42"/>
      <c r="EZ20" s="42"/>
      <c r="FA20" s="42"/>
      <c r="FB20" s="42"/>
      <c r="FC20" s="42"/>
      <c r="FD20" s="42"/>
      <c r="FE20" s="42"/>
      <c r="FF20" s="42"/>
      <c r="FG20" s="42"/>
      <c r="FH20" s="42"/>
      <c r="FI20" s="42"/>
      <c r="FJ20" s="42"/>
      <c r="FK20" s="42"/>
      <c r="FL20" s="42"/>
      <c r="FM20" s="42"/>
      <c r="FN20" s="42"/>
      <c r="FO20" s="42"/>
      <c r="FP20" s="42"/>
      <c r="FQ20" s="42"/>
      <c r="FR20" s="42"/>
      <c r="FS20" s="42"/>
      <c r="FT20" s="42"/>
      <c r="FU20" s="42"/>
      <c r="FV20" s="42"/>
      <c r="FW20" s="42"/>
      <c r="FX20" s="42"/>
      <c r="FY20" s="42"/>
      <c r="FZ20" s="42"/>
      <c r="GA20" s="42"/>
      <c r="GB20" s="42"/>
      <c r="GC20" s="42"/>
      <c r="GD20" s="42"/>
      <c r="GE20" s="42"/>
      <c r="GF20" s="42"/>
      <c r="GG20" s="42"/>
      <c r="GH20" s="42"/>
      <c r="GI20" s="42"/>
      <c r="GJ20" s="42"/>
      <c r="GK20" s="42"/>
      <c r="GL20" s="42"/>
      <c r="GM20" s="42"/>
      <c r="GN20" s="42"/>
      <c r="GO20" s="42"/>
      <c r="GP20" s="42"/>
      <c r="GQ20" s="42"/>
      <c r="GR20" s="42"/>
      <c r="GS20" s="42"/>
      <c r="GT20" s="42"/>
      <c r="GU20" s="42"/>
      <c r="GV20" s="42"/>
      <c r="GW20" s="42"/>
      <c r="GX20" s="42"/>
      <c r="GY20" s="42"/>
      <c r="GZ20" s="42"/>
      <c r="HA20" s="42"/>
      <c r="HB20" s="42"/>
      <c r="HC20" s="42"/>
      <c r="HD20" s="42"/>
      <c r="HE20" s="42"/>
      <c r="HF20" s="42"/>
      <c r="HG20" s="42"/>
      <c r="HH20" s="42"/>
      <c r="HI20" s="42"/>
      <c r="HJ20" s="42"/>
      <c r="HK20" s="42"/>
      <c r="HL20" s="42"/>
      <c r="HM20" s="42"/>
      <c r="HN20" s="42"/>
      <c r="HO20" s="42"/>
      <c r="HP20" s="42"/>
      <c r="HQ20" s="42"/>
      <c r="HR20" s="42"/>
      <c r="HS20" s="42"/>
      <c r="HT20" s="42"/>
      <c r="HU20" s="42"/>
      <c r="HV20" s="42"/>
      <c r="HW20" s="42"/>
      <c r="HX20" s="42"/>
      <c r="HY20" s="42"/>
      <c r="HZ20" s="42"/>
      <c r="IA20" s="42"/>
      <c r="IB20" s="42"/>
      <c r="IC20" s="42"/>
      <c r="ID20" s="42"/>
      <c r="IE20" s="42"/>
      <c r="IF20" s="42"/>
      <c r="IG20" s="42"/>
      <c r="IH20" s="42"/>
      <c r="II20" s="42"/>
      <c r="IJ20" s="42"/>
      <c r="IK20" s="42"/>
      <c r="IL20" s="42"/>
      <c r="IM20" s="42"/>
      <c r="IN20" s="42"/>
      <c r="IO20" s="42"/>
      <c r="IP20" s="42"/>
      <c r="IQ20" s="42"/>
      <c r="IR20" s="42"/>
      <c r="IS20" s="42"/>
    </row>
    <row r="21" spans="1:253" s="56" customFormat="1" ht="14.5" x14ac:dyDescent="0.35">
      <c r="A21" s="3" t="str">
        <f>"FY "&amp;RIGHT(A6,4)+1</f>
        <v>FY 2024</v>
      </c>
      <c r="B21" s="44"/>
      <c r="C21" s="45"/>
      <c r="D21" s="45"/>
      <c r="E21" s="45"/>
      <c r="F21" s="45"/>
      <c r="G21" s="46"/>
      <c r="H21" s="45"/>
      <c r="I21" s="45"/>
      <c r="J21" s="45"/>
      <c r="K21" s="45"/>
      <c r="L21" s="38" t="s">
        <v>352</v>
      </c>
      <c r="M21" s="45"/>
      <c r="N21" s="45"/>
      <c r="O21" s="46"/>
      <c r="P21" s="45"/>
      <c r="Q21" s="45"/>
      <c r="R21" s="46"/>
      <c r="S21" s="44"/>
      <c r="T21" s="45"/>
      <c r="U21" s="46"/>
      <c r="V21" s="37"/>
      <c r="W21" s="37"/>
      <c r="X21" s="38"/>
    </row>
    <row r="22" spans="1:253" s="56" customFormat="1" ht="14.5" x14ac:dyDescent="0.35">
      <c r="A22" s="2" t="str">
        <f>"Oct "&amp;RIGHT(A6,4)</f>
        <v>Oct 2023</v>
      </c>
      <c r="B22" s="36">
        <v>753114</v>
      </c>
      <c r="C22" s="37">
        <v>1312130</v>
      </c>
      <c r="D22" s="37">
        <v>207685860</v>
      </c>
      <c r="E22" s="37">
        <v>0</v>
      </c>
      <c r="F22" s="37" t="s">
        <v>411</v>
      </c>
      <c r="G22" s="37">
        <v>207685860</v>
      </c>
      <c r="H22" s="36">
        <v>0</v>
      </c>
      <c r="I22" s="37">
        <v>0</v>
      </c>
      <c r="J22" s="37">
        <v>0</v>
      </c>
      <c r="K22" s="37">
        <v>0</v>
      </c>
      <c r="L22" s="38">
        <v>0</v>
      </c>
      <c r="M22" s="36" t="s">
        <v>411</v>
      </c>
      <c r="N22" s="37" t="s">
        <v>411</v>
      </c>
      <c r="O22" s="37" t="s">
        <v>411</v>
      </c>
      <c r="P22" s="36" t="s">
        <v>411</v>
      </c>
      <c r="Q22" s="37" t="s">
        <v>411</v>
      </c>
      <c r="R22" s="37" t="s">
        <v>411</v>
      </c>
      <c r="S22" s="36">
        <v>3</v>
      </c>
      <c r="T22" s="37">
        <v>5</v>
      </c>
      <c r="U22" s="38">
        <v>403</v>
      </c>
      <c r="V22" s="37">
        <v>753117</v>
      </c>
      <c r="W22" s="37">
        <v>1312135</v>
      </c>
      <c r="X22" s="38">
        <v>207686263</v>
      </c>
      <c r="Y22" s="59" t="s">
        <v>352</v>
      </c>
    </row>
    <row r="23" spans="1:253" s="56" customFormat="1" ht="14.5" x14ac:dyDescent="0.35">
      <c r="A23" s="2" t="str">
        <f>"Nov "&amp;RIGHT(A6,4)</f>
        <v>Nov 2023</v>
      </c>
      <c r="B23" s="36">
        <v>755856</v>
      </c>
      <c r="C23" s="37">
        <v>1316183</v>
      </c>
      <c r="D23" s="37">
        <v>239008536</v>
      </c>
      <c r="E23" s="37">
        <v>0</v>
      </c>
      <c r="F23" s="37" t="s">
        <v>411</v>
      </c>
      <c r="G23" s="37">
        <v>239008536</v>
      </c>
      <c r="H23" s="36">
        <v>0</v>
      </c>
      <c r="I23" s="37">
        <v>0</v>
      </c>
      <c r="J23" s="37">
        <v>0</v>
      </c>
      <c r="K23" s="37">
        <v>0</v>
      </c>
      <c r="L23" s="38">
        <v>0</v>
      </c>
      <c r="M23" s="36" t="s">
        <v>411</v>
      </c>
      <c r="N23" s="37" t="s">
        <v>411</v>
      </c>
      <c r="O23" s="37" t="s">
        <v>411</v>
      </c>
      <c r="P23" s="36" t="s">
        <v>411</v>
      </c>
      <c r="Q23" s="37" t="s">
        <v>411</v>
      </c>
      <c r="R23" s="37" t="s">
        <v>411</v>
      </c>
      <c r="S23" s="36">
        <v>1</v>
      </c>
      <c r="T23" s="37">
        <v>3</v>
      </c>
      <c r="U23" s="38">
        <v>524</v>
      </c>
      <c r="V23" s="37">
        <v>755857</v>
      </c>
      <c r="W23" s="37">
        <v>1316186</v>
      </c>
      <c r="X23" s="38">
        <v>239009060</v>
      </c>
    </row>
    <row r="24" spans="1:253" s="56" customFormat="1" ht="14.5" x14ac:dyDescent="0.35">
      <c r="A24" s="2" t="str">
        <f>"Dec "&amp;RIGHT(A6,4)</f>
        <v>Dec 2023</v>
      </c>
      <c r="B24" s="36">
        <v>753317</v>
      </c>
      <c r="C24" s="37">
        <v>1309280</v>
      </c>
      <c r="D24" s="37">
        <v>243391346</v>
      </c>
      <c r="E24" s="37">
        <v>0</v>
      </c>
      <c r="F24" s="37" t="s">
        <v>411</v>
      </c>
      <c r="G24" s="37">
        <v>243391346</v>
      </c>
      <c r="H24" s="36">
        <v>0</v>
      </c>
      <c r="I24" s="37">
        <v>0</v>
      </c>
      <c r="J24" s="37">
        <v>0</v>
      </c>
      <c r="K24" s="37">
        <v>0</v>
      </c>
      <c r="L24" s="38">
        <v>0</v>
      </c>
      <c r="M24" s="36" t="s">
        <v>411</v>
      </c>
      <c r="N24" s="37" t="s">
        <v>411</v>
      </c>
      <c r="O24" s="37" t="s">
        <v>411</v>
      </c>
      <c r="P24" s="36" t="s">
        <v>411</v>
      </c>
      <c r="Q24" s="37" t="s">
        <v>411</v>
      </c>
      <c r="R24" s="37" t="s">
        <v>411</v>
      </c>
      <c r="S24" s="36">
        <v>0</v>
      </c>
      <c r="T24" s="37">
        <v>0</v>
      </c>
      <c r="U24" s="38">
        <v>0</v>
      </c>
      <c r="V24" s="37">
        <v>753317</v>
      </c>
      <c r="W24" s="37">
        <v>1309280</v>
      </c>
      <c r="X24" s="38">
        <v>243391346</v>
      </c>
    </row>
    <row r="25" spans="1:253" s="56" customFormat="1" ht="14.5" x14ac:dyDescent="0.35">
      <c r="A25" s="2" t="str">
        <f>"Jan "&amp;RIGHT(A6,4)+1</f>
        <v>Jan 2024</v>
      </c>
      <c r="B25" s="36">
        <v>748463</v>
      </c>
      <c r="C25" s="37">
        <v>1298330</v>
      </c>
      <c r="D25" s="37">
        <v>239690822</v>
      </c>
      <c r="E25" s="37">
        <v>0</v>
      </c>
      <c r="F25" s="37" t="s">
        <v>411</v>
      </c>
      <c r="G25" s="37">
        <v>239690822</v>
      </c>
      <c r="H25" s="36">
        <v>0</v>
      </c>
      <c r="I25" s="37">
        <v>0</v>
      </c>
      <c r="J25" s="37">
        <v>0</v>
      </c>
      <c r="K25" s="37">
        <v>0</v>
      </c>
      <c r="L25" s="38">
        <v>0</v>
      </c>
      <c r="M25" s="36" t="s">
        <v>411</v>
      </c>
      <c r="N25" s="37" t="s">
        <v>411</v>
      </c>
      <c r="O25" s="37" t="s">
        <v>411</v>
      </c>
      <c r="P25" s="36" t="s">
        <v>411</v>
      </c>
      <c r="Q25" s="37" t="s">
        <v>411</v>
      </c>
      <c r="R25" s="37" t="s">
        <v>411</v>
      </c>
      <c r="S25" s="36">
        <v>1</v>
      </c>
      <c r="T25" s="37">
        <v>2</v>
      </c>
      <c r="U25" s="38">
        <v>293</v>
      </c>
      <c r="V25" s="37">
        <v>748464</v>
      </c>
      <c r="W25" s="37">
        <v>1298332</v>
      </c>
      <c r="X25" s="38">
        <v>239691115</v>
      </c>
    </row>
    <row r="26" spans="1:253" s="56" customFormat="1" ht="14.5" x14ac:dyDescent="0.35">
      <c r="A26" s="2" t="str">
        <f>"Feb "&amp;RIGHT(A6,4)+1</f>
        <v>Feb 2024</v>
      </c>
      <c r="B26" s="36">
        <v>742154</v>
      </c>
      <c r="C26" s="37">
        <v>1283552</v>
      </c>
      <c r="D26" s="37">
        <v>243460324</v>
      </c>
      <c r="E26" s="37">
        <v>0</v>
      </c>
      <c r="F26" s="37" t="s">
        <v>411</v>
      </c>
      <c r="G26" s="37">
        <v>243460324</v>
      </c>
      <c r="H26" s="36">
        <v>0</v>
      </c>
      <c r="I26" s="37">
        <v>0</v>
      </c>
      <c r="J26" s="37">
        <v>0</v>
      </c>
      <c r="K26" s="37">
        <v>0</v>
      </c>
      <c r="L26" s="38">
        <v>0</v>
      </c>
      <c r="M26" s="36" t="s">
        <v>411</v>
      </c>
      <c r="N26" s="37" t="s">
        <v>411</v>
      </c>
      <c r="O26" s="37" t="s">
        <v>411</v>
      </c>
      <c r="P26" s="36" t="s">
        <v>411</v>
      </c>
      <c r="Q26" s="37" t="s">
        <v>411</v>
      </c>
      <c r="R26" s="37" t="s">
        <v>411</v>
      </c>
      <c r="S26" s="36">
        <v>0</v>
      </c>
      <c r="T26" s="37">
        <v>0</v>
      </c>
      <c r="U26" s="38">
        <v>0</v>
      </c>
      <c r="V26" s="37">
        <v>742154</v>
      </c>
      <c r="W26" s="37">
        <v>1283552</v>
      </c>
      <c r="X26" s="38">
        <v>243460324</v>
      </c>
    </row>
    <row r="27" spans="1:253" s="56" customFormat="1" ht="14.5" x14ac:dyDescent="0.35">
      <c r="A27" s="2" t="str">
        <f>"Mar "&amp;RIGHT(A6,4)+1</f>
        <v>Mar 2024</v>
      </c>
      <c r="B27" s="36">
        <v>734807</v>
      </c>
      <c r="C27" s="37">
        <v>1266948</v>
      </c>
      <c r="D27" s="37">
        <v>240016106</v>
      </c>
      <c r="E27" s="37">
        <v>0</v>
      </c>
      <c r="F27" s="37" t="s">
        <v>411</v>
      </c>
      <c r="G27" s="37">
        <v>240016106</v>
      </c>
      <c r="H27" s="36">
        <v>0</v>
      </c>
      <c r="I27" s="37">
        <v>0</v>
      </c>
      <c r="J27" s="37">
        <v>0</v>
      </c>
      <c r="K27" s="37">
        <v>0</v>
      </c>
      <c r="L27" s="38">
        <v>0</v>
      </c>
      <c r="M27" s="36" t="s">
        <v>411</v>
      </c>
      <c r="N27" s="37" t="s">
        <v>411</v>
      </c>
      <c r="O27" s="37" t="s">
        <v>411</v>
      </c>
      <c r="P27" s="36" t="s">
        <v>411</v>
      </c>
      <c r="Q27" s="37" t="s">
        <v>411</v>
      </c>
      <c r="R27" s="37" t="s">
        <v>411</v>
      </c>
      <c r="S27" s="36">
        <v>3</v>
      </c>
      <c r="T27" s="37">
        <v>4</v>
      </c>
      <c r="U27" s="38">
        <v>550</v>
      </c>
      <c r="V27" s="37">
        <v>734810</v>
      </c>
      <c r="W27" s="37">
        <v>1266952</v>
      </c>
      <c r="X27" s="38">
        <v>240016656</v>
      </c>
    </row>
    <row r="28" spans="1:253" x14ac:dyDescent="0.25">
      <c r="A28" s="2" t="str">
        <f>"Apr "&amp;RIGHT(A6,4)+1</f>
        <v>Apr 2024</v>
      </c>
      <c r="B28" s="36">
        <v>728078</v>
      </c>
      <c r="C28" s="37">
        <v>1251749</v>
      </c>
      <c r="D28" s="37">
        <v>240122424</v>
      </c>
      <c r="E28" s="37">
        <v>0</v>
      </c>
      <c r="F28" s="37" t="s">
        <v>411</v>
      </c>
      <c r="G28" s="37">
        <v>240122424</v>
      </c>
      <c r="H28" s="36">
        <v>0</v>
      </c>
      <c r="I28" s="37">
        <v>0</v>
      </c>
      <c r="J28" s="37">
        <v>0</v>
      </c>
      <c r="K28" s="37">
        <v>0</v>
      </c>
      <c r="L28" s="38">
        <v>0</v>
      </c>
      <c r="M28" s="36" t="s">
        <v>411</v>
      </c>
      <c r="N28" s="37" t="s">
        <v>411</v>
      </c>
      <c r="O28" s="37" t="s">
        <v>411</v>
      </c>
      <c r="P28" s="36" t="s">
        <v>411</v>
      </c>
      <c r="Q28" s="37" t="s">
        <v>411</v>
      </c>
      <c r="R28" s="37" t="s">
        <v>411</v>
      </c>
      <c r="S28" s="36">
        <v>2</v>
      </c>
      <c r="T28" s="37">
        <v>4</v>
      </c>
      <c r="U28" s="38">
        <v>659</v>
      </c>
      <c r="V28" s="37">
        <v>728080</v>
      </c>
      <c r="W28" s="37">
        <v>1251753</v>
      </c>
      <c r="X28" s="38">
        <v>240123083</v>
      </c>
    </row>
    <row r="29" spans="1:253" x14ac:dyDescent="0.25">
      <c r="A29" s="2" t="str">
        <f>"May "&amp;RIGHT(A6,4)+1</f>
        <v>May 2024</v>
      </c>
      <c r="B29" s="36">
        <v>725335</v>
      </c>
      <c r="C29" s="37">
        <v>1245778</v>
      </c>
      <c r="D29" s="37">
        <v>239388973</v>
      </c>
      <c r="E29" s="37">
        <v>0</v>
      </c>
      <c r="F29" s="37" t="s">
        <v>411</v>
      </c>
      <c r="G29" s="37">
        <v>239388973</v>
      </c>
      <c r="H29" s="36">
        <v>0</v>
      </c>
      <c r="I29" s="37">
        <v>0</v>
      </c>
      <c r="J29" s="37">
        <v>0</v>
      </c>
      <c r="K29" s="37">
        <v>0</v>
      </c>
      <c r="L29" s="38">
        <v>0</v>
      </c>
      <c r="M29" s="36" t="s">
        <v>411</v>
      </c>
      <c r="N29" s="37" t="s">
        <v>411</v>
      </c>
      <c r="O29" s="37" t="s">
        <v>411</v>
      </c>
      <c r="P29" s="36" t="s">
        <v>411</v>
      </c>
      <c r="Q29" s="37" t="s">
        <v>411</v>
      </c>
      <c r="R29" s="37" t="s">
        <v>411</v>
      </c>
      <c r="S29" s="36">
        <v>0</v>
      </c>
      <c r="T29" s="37">
        <v>0</v>
      </c>
      <c r="U29" s="38">
        <v>0</v>
      </c>
      <c r="V29" s="37">
        <v>725335</v>
      </c>
      <c r="W29" s="37">
        <v>1245778</v>
      </c>
      <c r="X29" s="38">
        <v>239388973</v>
      </c>
    </row>
    <row r="30" spans="1:253" x14ac:dyDescent="0.25">
      <c r="A30" s="2" t="str">
        <f>"Jun "&amp;RIGHT(A6,4)+1</f>
        <v>Jun 2024</v>
      </c>
      <c r="B30" s="36">
        <v>723655</v>
      </c>
      <c r="C30" s="37">
        <v>1241853</v>
      </c>
      <c r="D30" s="37">
        <v>240260839</v>
      </c>
      <c r="E30" s="37">
        <v>0</v>
      </c>
      <c r="F30" s="37" t="s">
        <v>411</v>
      </c>
      <c r="G30" s="37">
        <v>240260839</v>
      </c>
      <c r="H30" s="36">
        <v>0</v>
      </c>
      <c r="I30" s="37">
        <v>0</v>
      </c>
      <c r="J30" s="37">
        <v>0</v>
      </c>
      <c r="K30" s="37">
        <v>0</v>
      </c>
      <c r="L30" s="38">
        <v>0</v>
      </c>
      <c r="M30" s="36" t="s">
        <v>411</v>
      </c>
      <c r="N30" s="37" t="s">
        <v>411</v>
      </c>
      <c r="O30" s="37" t="s">
        <v>411</v>
      </c>
      <c r="P30" s="36" t="s">
        <v>411</v>
      </c>
      <c r="Q30" s="37" t="s">
        <v>411</v>
      </c>
      <c r="R30" s="37" t="s">
        <v>411</v>
      </c>
      <c r="S30" s="36">
        <v>1</v>
      </c>
      <c r="T30" s="37">
        <v>4</v>
      </c>
      <c r="U30" s="38">
        <v>655</v>
      </c>
      <c r="V30" s="37">
        <v>723656</v>
      </c>
      <c r="W30" s="37">
        <v>1241857</v>
      </c>
      <c r="X30" s="38">
        <v>240261494</v>
      </c>
    </row>
    <row r="31" spans="1:253" x14ac:dyDescent="0.25">
      <c r="A31" s="2" t="str">
        <f>"Jul "&amp;RIGHT(A6,4)+1</f>
        <v>Jul 2024</v>
      </c>
      <c r="B31" s="36" t="s">
        <v>411</v>
      </c>
      <c r="C31" s="37" t="s">
        <v>411</v>
      </c>
      <c r="D31" s="37" t="s">
        <v>411</v>
      </c>
      <c r="E31" s="37" t="s">
        <v>411</v>
      </c>
      <c r="F31" s="37" t="s">
        <v>411</v>
      </c>
      <c r="G31" s="37" t="s">
        <v>411</v>
      </c>
      <c r="H31" s="36" t="s">
        <v>411</v>
      </c>
      <c r="I31" s="37" t="s">
        <v>411</v>
      </c>
      <c r="J31" s="37" t="s">
        <v>411</v>
      </c>
      <c r="K31" s="37" t="s">
        <v>411</v>
      </c>
      <c r="L31" s="38" t="s">
        <v>411</v>
      </c>
      <c r="M31" s="36" t="s">
        <v>411</v>
      </c>
      <c r="N31" s="37" t="s">
        <v>411</v>
      </c>
      <c r="O31" s="37" t="s">
        <v>411</v>
      </c>
      <c r="P31" s="36" t="s">
        <v>411</v>
      </c>
      <c r="Q31" s="37" t="s">
        <v>411</v>
      </c>
      <c r="R31" s="37" t="s">
        <v>411</v>
      </c>
      <c r="S31" s="36" t="s">
        <v>411</v>
      </c>
      <c r="T31" s="37" t="s">
        <v>411</v>
      </c>
      <c r="U31" s="38" t="s">
        <v>411</v>
      </c>
      <c r="V31" s="37" t="s">
        <v>411</v>
      </c>
      <c r="W31" s="37" t="s">
        <v>411</v>
      </c>
      <c r="X31" s="38" t="s">
        <v>411</v>
      </c>
    </row>
    <row r="32" spans="1:253" x14ac:dyDescent="0.25">
      <c r="A32" s="2" t="str">
        <f>"Aug "&amp;RIGHT(A6,4)+1</f>
        <v>Aug 2024</v>
      </c>
      <c r="B32" s="36" t="s">
        <v>411</v>
      </c>
      <c r="C32" s="37" t="s">
        <v>411</v>
      </c>
      <c r="D32" s="37" t="s">
        <v>411</v>
      </c>
      <c r="E32" s="37" t="s">
        <v>411</v>
      </c>
      <c r="F32" s="37" t="s">
        <v>411</v>
      </c>
      <c r="G32" s="37" t="s">
        <v>411</v>
      </c>
      <c r="H32" s="36" t="s">
        <v>411</v>
      </c>
      <c r="I32" s="37" t="s">
        <v>411</v>
      </c>
      <c r="J32" s="37" t="s">
        <v>411</v>
      </c>
      <c r="K32" s="37" t="s">
        <v>411</v>
      </c>
      <c r="L32" s="38" t="s">
        <v>411</v>
      </c>
      <c r="M32" s="36" t="s">
        <v>411</v>
      </c>
      <c r="N32" s="37" t="s">
        <v>411</v>
      </c>
      <c r="O32" s="37" t="s">
        <v>411</v>
      </c>
      <c r="P32" s="36" t="s">
        <v>411</v>
      </c>
      <c r="Q32" s="37" t="s">
        <v>411</v>
      </c>
      <c r="R32" s="37" t="s">
        <v>411</v>
      </c>
      <c r="S32" s="36" t="s">
        <v>411</v>
      </c>
      <c r="T32" s="37" t="s">
        <v>411</v>
      </c>
      <c r="U32" s="38" t="s">
        <v>411</v>
      </c>
      <c r="V32" s="37" t="s">
        <v>411</v>
      </c>
      <c r="W32" s="37" t="s">
        <v>411</v>
      </c>
      <c r="X32" s="38" t="s">
        <v>411</v>
      </c>
    </row>
    <row r="33" spans="1:253" x14ac:dyDescent="0.25">
      <c r="A33" s="2" t="str">
        <f>"Sep "&amp;RIGHT(A6,4)+1</f>
        <v>Sep 2024</v>
      </c>
      <c r="B33" s="47" t="s">
        <v>411</v>
      </c>
      <c r="C33" s="48" t="s">
        <v>411</v>
      </c>
      <c r="D33" s="48" t="s">
        <v>411</v>
      </c>
      <c r="E33" s="48" t="s">
        <v>411</v>
      </c>
      <c r="F33" s="48" t="s">
        <v>411</v>
      </c>
      <c r="G33" s="37" t="s">
        <v>411</v>
      </c>
      <c r="H33" s="36" t="s">
        <v>411</v>
      </c>
      <c r="I33" s="37" t="s">
        <v>411</v>
      </c>
      <c r="J33" s="37" t="s">
        <v>411</v>
      </c>
      <c r="K33" s="37" t="s">
        <v>411</v>
      </c>
      <c r="L33" s="38" t="s">
        <v>411</v>
      </c>
      <c r="M33" s="36" t="s">
        <v>411</v>
      </c>
      <c r="N33" s="37" t="s">
        <v>411</v>
      </c>
      <c r="O33" s="37" t="s">
        <v>411</v>
      </c>
      <c r="P33" s="36" t="s">
        <v>411</v>
      </c>
      <c r="Q33" s="37" t="s">
        <v>411</v>
      </c>
      <c r="R33" s="37" t="s">
        <v>411</v>
      </c>
      <c r="S33" s="47" t="s">
        <v>411</v>
      </c>
      <c r="T33" s="48" t="s">
        <v>411</v>
      </c>
      <c r="U33" s="39" t="s">
        <v>411</v>
      </c>
      <c r="V33" s="37" t="s">
        <v>411</v>
      </c>
      <c r="W33" s="37" t="s">
        <v>411</v>
      </c>
      <c r="X33" s="38" t="s">
        <v>411</v>
      </c>
    </row>
    <row r="34" spans="1:253" ht="13" x14ac:dyDescent="0.3">
      <c r="A34" s="40" t="s">
        <v>55</v>
      </c>
      <c r="B34" s="49">
        <v>740531</v>
      </c>
      <c r="C34" s="51">
        <v>1280644.7778</v>
      </c>
      <c r="D34" s="51">
        <v>2133025230</v>
      </c>
      <c r="E34" s="51">
        <v>0</v>
      </c>
      <c r="F34" s="51" t="s">
        <v>411</v>
      </c>
      <c r="G34" s="41">
        <v>2133025230</v>
      </c>
      <c r="H34" s="41">
        <v>0</v>
      </c>
      <c r="I34" s="41">
        <v>0</v>
      </c>
      <c r="J34" s="41">
        <v>0</v>
      </c>
      <c r="K34" s="41">
        <v>0</v>
      </c>
      <c r="L34" s="41">
        <v>0</v>
      </c>
      <c r="M34" s="41" t="s">
        <v>411</v>
      </c>
      <c r="N34" s="41" t="s">
        <v>411</v>
      </c>
      <c r="O34" s="41" t="s">
        <v>411</v>
      </c>
      <c r="P34" s="41" t="s">
        <v>411</v>
      </c>
      <c r="Q34" s="41" t="s">
        <v>411</v>
      </c>
      <c r="R34" s="41" t="s">
        <v>411</v>
      </c>
      <c r="S34" s="41">
        <v>1.2222</v>
      </c>
      <c r="T34" s="41">
        <v>2.4443999999999999</v>
      </c>
      <c r="U34" s="41">
        <v>3084</v>
      </c>
      <c r="V34" s="41">
        <v>740532.22219999996</v>
      </c>
      <c r="W34" s="41">
        <v>1280647.2222</v>
      </c>
      <c r="X34" s="60">
        <v>2133028314</v>
      </c>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2"/>
      <c r="BK34" s="42"/>
      <c r="BL34" s="42"/>
      <c r="BM34" s="42"/>
      <c r="BN34" s="42"/>
      <c r="BO34" s="42"/>
      <c r="BP34" s="42"/>
      <c r="BQ34" s="42"/>
      <c r="BR34" s="42"/>
      <c r="BS34" s="42"/>
      <c r="BT34" s="42"/>
      <c r="BU34" s="42"/>
      <c r="BV34" s="42"/>
      <c r="BW34" s="42"/>
      <c r="BX34" s="42"/>
      <c r="BY34" s="42"/>
      <c r="BZ34" s="42"/>
      <c r="CA34" s="42"/>
      <c r="CB34" s="42"/>
      <c r="CC34" s="42"/>
      <c r="CD34" s="42"/>
      <c r="CE34" s="42"/>
      <c r="CF34" s="42"/>
      <c r="CG34" s="42"/>
      <c r="CH34" s="42"/>
      <c r="CI34" s="42"/>
      <c r="CJ34" s="42"/>
      <c r="CK34" s="42"/>
      <c r="CL34" s="42"/>
      <c r="CM34" s="42"/>
      <c r="CN34" s="42"/>
      <c r="CO34" s="42"/>
      <c r="CP34" s="42"/>
      <c r="CQ34" s="42"/>
      <c r="CR34" s="42"/>
      <c r="CS34" s="42"/>
      <c r="CT34" s="42"/>
      <c r="CU34" s="42"/>
      <c r="CV34" s="42"/>
      <c r="CW34" s="42"/>
      <c r="CX34" s="42"/>
      <c r="CY34" s="42"/>
      <c r="CZ34" s="42"/>
      <c r="DA34" s="42"/>
      <c r="DB34" s="42"/>
      <c r="DC34" s="42"/>
      <c r="DD34" s="42"/>
      <c r="DE34" s="42"/>
      <c r="DF34" s="42"/>
      <c r="DG34" s="42"/>
      <c r="DH34" s="42"/>
      <c r="DI34" s="42"/>
      <c r="DJ34" s="42"/>
      <c r="DK34" s="42"/>
      <c r="DL34" s="42"/>
      <c r="DM34" s="42"/>
      <c r="DN34" s="42"/>
      <c r="DO34" s="42"/>
      <c r="DP34" s="42"/>
      <c r="DQ34" s="42"/>
      <c r="DR34" s="42"/>
      <c r="DS34" s="42"/>
      <c r="DT34" s="42"/>
      <c r="DU34" s="42"/>
      <c r="DV34" s="42"/>
      <c r="DW34" s="42"/>
      <c r="DX34" s="42"/>
      <c r="DY34" s="42"/>
      <c r="DZ34" s="42"/>
      <c r="EA34" s="42"/>
      <c r="EB34" s="42"/>
      <c r="EC34" s="42"/>
      <c r="ED34" s="42"/>
      <c r="EE34" s="42"/>
      <c r="EF34" s="42"/>
      <c r="EG34" s="42"/>
      <c r="EH34" s="42"/>
      <c r="EI34" s="42"/>
      <c r="EJ34" s="42"/>
      <c r="EK34" s="42"/>
      <c r="EL34" s="42"/>
      <c r="EM34" s="42"/>
      <c r="EN34" s="42"/>
      <c r="EO34" s="42"/>
      <c r="EP34" s="42"/>
      <c r="EQ34" s="42"/>
      <c r="ER34" s="42"/>
      <c r="ES34" s="42"/>
      <c r="ET34" s="42"/>
      <c r="EU34" s="42"/>
      <c r="EV34" s="42"/>
      <c r="EW34" s="42"/>
      <c r="EX34" s="42"/>
      <c r="EY34" s="42"/>
      <c r="EZ34" s="42"/>
      <c r="FA34" s="42"/>
      <c r="FB34" s="42"/>
      <c r="FC34" s="42"/>
      <c r="FD34" s="42"/>
      <c r="FE34" s="42"/>
      <c r="FF34" s="42"/>
      <c r="FG34" s="42"/>
      <c r="FH34" s="42"/>
      <c r="FI34" s="42"/>
      <c r="FJ34" s="42"/>
      <c r="FK34" s="42"/>
      <c r="FL34" s="42"/>
      <c r="FM34" s="42"/>
      <c r="FN34" s="42"/>
      <c r="FO34" s="42"/>
      <c r="FP34" s="42"/>
      <c r="FQ34" s="42"/>
      <c r="FR34" s="42"/>
      <c r="FS34" s="42"/>
      <c r="FT34" s="42"/>
      <c r="FU34" s="42"/>
      <c r="FV34" s="42"/>
      <c r="FW34" s="42"/>
      <c r="FX34" s="42"/>
      <c r="FY34" s="42"/>
      <c r="FZ34" s="42"/>
      <c r="GA34" s="42"/>
      <c r="GB34" s="42"/>
      <c r="GC34" s="42"/>
      <c r="GD34" s="42"/>
      <c r="GE34" s="42"/>
      <c r="GF34" s="42"/>
      <c r="GG34" s="42"/>
      <c r="GH34" s="42"/>
      <c r="GI34" s="42"/>
      <c r="GJ34" s="42"/>
      <c r="GK34" s="42"/>
      <c r="GL34" s="42"/>
      <c r="GM34" s="42"/>
      <c r="GN34" s="42"/>
      <c r="GO34" s="42"/>
      <c r="GP34" s="42"/>
      <c r="GQ34" s="42"/>
      <c r="GR34" s="42"/>
      <c r="GS34" s="42"/>
      <c r="GT34" s="42"/>
      <c r="GU34" s="42"/>
      <c r="GV34" s="42"/>
      <c r="GW34" s="42"/>
      <c r="GX34" s="42"/>
      <c r="GY34" s="42"/>
      <c r="GZ34" s="42"/>
      <c r="HA34" s="42"/>
      <c r="HB34" s="42"/>
      <c r="HC34" s="42"/>
      <c r="HD34" s="42"/>
      <c r="HE34" s="42"/>
      <c r="HF34" s="42"/>
      <c r="HG34" s="42"/>
      <c r="HH34" s="42"/>
      <c r="HI34" s="42"/>
      <c r="HJ34" s="42"/>
      <c r="HK34" s="42"/>
      <c r="HL34" s="42"/>
      <c r="HM34" s="42"/>
      <c r="HN34" s="42"/>
      <c r="HO34" s="42"/>
      <c r="HP34" s="42"/>
      <c r="HQ34" s="42"/>
      <c r="HR34" s="42"/>
      <c r="HS34" s="42"/>
      <c r="HT34" s="42"/>
      <c r="HU34" s="42"/>
      <c r="HV34" s="42"/>
      <c r="HW34" s="42"/>
      <c r="HX34" s="42"/>
      <c r="HY34" s="42"/>
      <c r="HZ34" s="42"/>
      <c r="IA34" s="42"/>
      <c r="IB34" s="42"/>
      <c r="IC34" s="42"/>
      <c r="ID34" s="42"/>
      <c r="IE34" s="42"/>
      <c r="IF34" s="42"/>
      <c r="IG34" s="42"/>
      <c r="IH34" s="42"/>
      <c r="II34" s="42"/>
      <c r="IJ34" s="42"/>
      <c r="IK34" s="42"/>
      <c r="IL34" s="42"/>
      <c r="IM34" s="42"/>
      <c r="IN34" s="42"/>
      <c r="IO34" s="42"/>
      <c r="IP34" s="42"/>
      <c r="IQ34" s="42"/>
      <c r="IR34" s="42"/>
      <c r="IS34" s="42"/>
    </row>
    <row r="35" spans="1:253" ht="13" x14ac:dyDescent="0.3">
      <c r="A35" s="14" t="str">
        <f>"Total "&amp;MID(A20,7,LEN(A20)-13)&amp;" Months"</f>
        <v>Total 10 Months</v>
      </c>
      <c r="B35" s="43">
        <v>740531</v>
      </c>
      <c r="C35" s="43">
        <v>1280644.7778</v>
      </c>
      <c r="D35" s="52">
        <v>2133025230</v>
      </c>
      <c r="E35" s="52">
        <v>0</v>
      </c>
      <c r="F35" s="52" t="s">
        <v>411</v>
      </c>
      <c r="G35" s="52">
        <v>2133025230</v>
      </c>
      <c r="H35" s="43">
        <v>0</v>
      </c>
      <c r="I35" s="43">
        <v>0</v>
      </c>
      <c r="J35" s="43">
        <v>0</v>
      </c>
      <c r="K35" s="43">
        <v>0</v>
      </c>
      <c r="L35" s="43">
        <v>0</v>
      </c>
      <c r="M35" s="43" t="s">
        <v>411</v>
      </c>
      <c r="N35" s="43" t="s">
        <v>411</v>
      </c>
      <c r="O35" s="43" t="s">
        <v>411</v>
      </c>
      <c r="P35" s="43" t="s">
        <v>411</v>
      </c>
      <c r="Q35" s="43" t="s">
        <v>411</v>
      </c>
      <c r="R35" s="43" t="s">
        <v>411</v>
      </c>
      <c r="S35" s="43">
        <v>1.2222</v>
      </c>
      <c r="T35" s="43">
        <v>2.4443999999999999</v>
      </c>
      <c r="U35" s="43">
        <v>3084</v>
      </c>
      <c r="V35" s="43">
        <v>740532.22219999996</v>
      </c>
      <c r="W35" s="43">
        <v>1280647.2222</v>
      </c>
      <c r="X35" s="58">
        <v>2133028314</v>
      </c>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42"/>
      <c r="BQ35" s="42"/>
      <c r="BR35" s="42"/>
      <c r="BS35" s="42"/>
      <c r="BT35" s="42"/>
      <c r="BU35" s="42"/>
      <c r="BV35" s="42"/>
      <c r="BW35" s="42"/>
      <c r="BX35" s="42"/>
      <c r="BY35" s="42"/>
      <c r="BZ35" s="42"/>
      <c r="CA35" s="42"/>
      <c r="CB35" s="42"/>
      <c r="CC35" s="42"/>
      <c r="CD35" s="42"/>
      <c r="CE35" s="42"/>
      <c r="CF35" s="42"/>
      <c r="CG35" s="42"/>
      <c r="CH35" s="42"/>
      <c r="CI35" s="42"/>
      <c r="CJ35" s="42"/>
      <c r="CK35" s="42"/>
      <c r="CL35" s="42"/>
      <c r="CM35" s="42"/>
      <c r="CN35" s="42"/>
      <c r="CO35" s="42"/>
      <c r="CP35" s="42"/>
      <c r="CQ35" s="42"/>
      <c r="CR35" s="42"/>
      <c r="CS35" s="42"/>
      <c r="CT35" s="42"/>
      <c r="CU35" s="42"/>
      <c r="CV35" s="42"/>
      <c r="CW35" s="42"/>
      <c r="CX35" s="42"/>
      <c r="CY35" s="42"/>
      <c r="CZ35" s="42"/>
      <c r="DA35" s="42"/>
      <c r="DB35" s="42"/>
      <c r="DC35" s="42"/>
      <c r="DD35" s="42"/>
      <c r="DE35" s="42"/>
      <c r="DF35" s="42"/>
      <c r="DG35" s="42"/>
      <c r="DH35" s="42"/>
      <c r="DI35" s="42"/>
      <c r="DJ35" s="42"/>
      <c r="DK35" s="42"/>
      <c r="DL35" s="42"/>
      <c r="DM35" s="42"/>
      <c r="DN35" s="42"/>
      <c r="DO35" s="42"/>
      <c r="DP35" s="42"/>
      <c r="DQ35" s="42"/>
      <c r="DR35" s="42"/>
      <c r="DS35" s="42"/>
      <c r="DT35" s="42"/>
      <c r="DU35" s="42"/>
      <c r="DV35" s="42"/>
      <c r="DW35" s="42"/>
      <c r="DX35" s="42"/>
      <c r="DY35" s="42"/>
      <c r="DZ35" s="42"/>
      <c r="EA35" s="42"/>
      <c r="EB35" s="42"/>
      <c r="EC35" s="42"/>
      <c r="ED35" s="42"/>
      <c r="EE35" s="42"/>
      <c r="EF35" s="42"/>
      <c r="EG35" s="42"/>
      <c r="EH35" s="42"/>
      <c r="EI35" s="42"/>
      <c r="EJ35" s="42"/>
      <c r="EK35" s="42"/>
      <c r="EL35" s="42"/>
      <c r="EM35" s="42"/>
      <c r="EN35" s="42"/>
      <c r="EO35" s="42"/>
      <c r="EP35" s="42"/>
      <c r="EQ35" s="42"/>
      <c r="ER35" s="42"/>
      <c r="ES35" s="42"/>
      <c r="ET35" s="42"/>
      <c r="EU35" s="42"/>
      <c r="EV35" s="42"/>
      <c r="EW35" s="42"/>
      <c r="EX35" s="42"/>
      <c r="EY35" s="42"/>
      <c r="EZ35" s="42"/>
      <c r="FA35" s="42"/>
      <c r="FB35" s="42"/>
      <c r="FC35" s="42"/>
      <c r="FD35" s="42"/>
      <c r="FE35" s="42"/>
      <c r="FF35" s="42"/>
      <c r="FG35" s="42"/>
      <c r="FH35" s="42"/>
      <c r="FI35" s="42"/>
      <c r="FJ35" s="42"/>
      <c r="FK35" s="42"/>
      <c r="FL35" s="42"/>
      <c r="FM35" s="42"/>
      <c r="FN35" s="42"/>
      <c r="FO35" s="42"/>
      <c r="FP35" s="42"/>
      <c r="FQ35" s="42"/>
      <c r="FR35" s="42"/>
      <c r="FS35" s="42"/>
      <c r="FT35" s="42"/>
      <c r="FU35" s="42"/>
      <c r="FV35" s="42"/>
      <c r="FW35" s="42"/>
      <c r="FX35" s="42"/>
      <c r="FY35" s="42"/>
      <c r="FZ35" s="42"/>
      <c r="GA35" s="42"/>
      <c r="GB35" s="42"/>
      <c r="GC35" s="42"/>
      <c r="GD35" s="42"/>
      <c r="GE35" s="42"/>
      <c r="GF35" s="42"/>
      <c r="GG35" s="42"/>
      <c r="GH35" s="42"/>
      <c r="GI35" s="42"/>
      <c r="GJ35" s="42"/>
      <c r="GK35" s="42"/>
      <c r="GL35" s="42"/>
      <c r="GM35" s="42"/>
      <c r="GN35" s="42"/>
      <c r="GO35" s="42"/>
      <c r="GP35" s="42"/>
      <c r="GQ35" s="42"/>
      <c r="GR35" s="42"/>
      <c r="GS35" s="42"/>
      <c r="GT35" s="42"/>
      <c r="GU35" s="42"/>
      <c r="GV35" s="42"/>
      <c r="GW35" s="42"/>
      <c r="GX35" s="42"/>
      <c r="GY35" s="42"/>
      <c r="GZ35" s="42"/>
      <c r="HA35" s="42"/>
      <c r="HB35" s="42"/>
      <c r="HC35" s="42"/>
      <c r="HD35" s="42"/>
      <c r="HE35" s="42"/>
      <c r="HF35" s="42"/>
      <c r="HG35" s="42"/>
      <c r="HH35" s="42"/>
      <c r="HI35" s="42"/>
      <c r="HJ35" s="42"/>
      <c r="HK35" s="42"/>
      <c r="HL35" s="42"/>
      <c r="HM35" s="42"/>
      <c r="HN35" s="42"/>
      <c r="HO35" s="42"/>
      <c r="HP35" s="42"/>
      <c r="HQ35" s="42"/>
      <c r="HR35" s="42"/>
      <c r="HS35" s="42"/>
      <c r="HT35" s="42"/>
      <c r="HU35" s="42"/>
      <c r="HV35" s="42"/>
      <c r="HW35" s="42"/>
      <c r="HX35" s="42"/>
      <c r="HY35" s="42"/>
      <c r="HZ35" s="42"/>
      <c r="IA35" s="42"/>
      <c r="IB35" s="42"/>
      <c r="IC35" s="42"/>
      <c r="ID35" s="42"/>
      <c r="IE35" s="42"/>
      <c r="IF35" s="42"/>
      <c r="IG35" s="42"/>
      <c r="IH35" s="42"/>
      <c r="II35" s="42"/>
      <c r="IJ35" s="42"/>
      <c r="IK35" s="42"/>
      <c r="IL35" s="42"/>
      <c r="IM35" s="42"/>
      <c r="IN35" s="42"/>
      <c r="IO35" s="42"/>
      <c r="IP35" s="42"/>
      <c r="IQ35" s="42"/>
      <c r="IR35" s="42"/>
      <c r="IS35" s="42"/>
    </row>
    <row r="36" spans="1:253" ht="13" x14ac:dyDescent="0.25">
      <c r="C36" s="50"/>
      <c r="D36" s="50"/>
      <c r="E36" s="50"/>
      <c r="F36" s="50"/>
    </row>
    <row r="37" spans="1:253" ht="13" x14ac:dyDescent="0.25">
      <c r="A37" s="1" t="s">
        <v>361</v>
      </c>
      <c r="C37" s="50"/>
      <c r="D37" s="50"/>
      <c r="E37" s="50"/>
      <c r="F37" s="50"/>
    </row>
    <row r="38" spans="1:253" ht="18" customHeight="1" x14ac:dyDescent="0.25">
      <c r="A38" s="101" t="s">
        <v>421</v>
      </c>
      <c r="B38" s="101"/>
      <c r="C38" s="101"/>
      <c r="D38" s="101"/>
      <c r="E38" s="101"/>
      <c r="F38" s="101"/>
      <c r="G38" s="101"/>
      <c r="H38" s="101"/>
      <c r="I38" s="101"/>
      <c r="J38" s="101"/>
      <c r="K38" s="101"/>
      <c r="L38" s="101"/>
      <c r="M38" s="101"/>
      <c r="N38" s="101"/>
      <c r="O38" s="101"/>
      <c r="P38" s="101"/>
      <c r="Q38" s="101"/>
      <c r="R38" s="101"/>
      <c r="S38" s="101"/>
      <c r="T38" s="101"/>
      <c r="U38" s="101"/>
      <c r="V38" s="101"/>
      <c r="W38" s="101"/>
      <c r="X38" s="101"/>
    </row>
    <row r="39" spans="1:253" ht="21.75" customHeight="1" x14ac:dyDescent="0.25">
      <c r="A39" s="101"/>
      <c r="B39" s="102"/>
      <c r="C39" s="102"/>
      <c r="D39" s="102"/>
      <c r="E39" s="102"/>
      <c r="F39" s="102"/>
      <c r="G39" s="102"/>
      <c r="H39" s="102"/>
      <c r="I39" s="102"/>
      <c r="J39" s="102"/>
      <c r="K39" s="102"/>
      <c r="L39" s="102"/>
      <c r="M39" s="102"/>
      <c r="N39" s="102"/>
      <c r="O39" s="102"/>
      <c r="P39" s="102"/>
      <c r="Q39" s="102"/>
      <c r="R39" s="102"/>
      <c r="S39" s="102"/>
      <c r="T39" s="102"/>
      <c r="U39" s="102"/>
      <c r="V39" s="102"/>
      <c r="W39" s="102"/>
      <c r="X39" s="102"/>
    </row>
    <row r="40" spans="1:253" x14ac:dyDescent="0.25">
      <c r="A40" s="130"/>
      <c r="B40" s="131"/>
      <c r="C40" s="131"/>
      <c r="D40" s="131"/>
      <c r="E40" s="131"/>
      <c r="F40" s="131"/>
      <c r="G40" s="131"/>
      <c r="H40" s="131"/>
      <c r="I40" s="131"/>
      <c r="J40" s="131"/>
      <c r="K40" s="131"/>
      <c r="L40" s="131"/>
      <c r="M40" s="131"/>
      <c r="N40" s="131"/>
      <c r="O40" s="131"/>
      <c r="P40" s="131"/>
      <c r="Q40" s="131"/>
      <c r="R40" s="131"/>
      <c r="S40" s="131"/>
      <c r="T40" s="131"/>
      <c r="U40" s="131"/>
      <c r="V40" s="131"/>
      <c r="W40" s="131"/>
      <c r="X40" s="131"/>
    </row>
    <row r="41" spans="1:253" ht="13" x14ac:dyDescent="0.25">
      <c r="C41" s="50"/>
      <c r="D41" s="50"/>
      <c r="E41" s="50"/>
      <c r="F41" s="50"/>
    </row>
    <row r="51" spans="3:6" x14ac:dyDescent="0.25">
      <c r="C51" s="26"/>
      <c r="D51" s="26"/>
      <c r="E51" s="26"/>
      <c r="F51" s="26"/>
    </row>
    <row r="100" spans="1:24" x14ac:dyDescent="0.25">
      <c r="A100"/>
    </row>
    <row r="101" spans="1:24" ht="14.5" x14ac:dyDescent="0.25">
      <c r="A101"/>
      <c r="B101" s="61"/>
      <c r="C101" s="61"/>
      <c r="D101" s="61"/>
      <c r="E101" s="62"/>
      <c r="F101" s="62"/>
      <c r="G101" s="62"/>
      <c r="H101" s="61"/>
      <c r="I101" s="61"/>
      <c r="J101" s="61"/>
      <c r="K101" s="61"/>
      <c r="L101" s="61"/>
      <c r="M101" s="61"/>
      <c r="N101" s="61"/>
      <c r="O101" s="61"/>
      <c r="P101" s="61"/>
      <c r="Q101" s="61"/>
      <c r="R101" s="61"/>
      <c r="S101" s="61"/>
      <c r="T101" s="61"/>
      <c r="U101" s="61"/>
      <c r="V101" s="61"/>
      <c r="W101" s="61"/>
      <c r="X101" s="61"/>
    </row>
    <row r="102" spans="1:24" x14ac:dyDescent="0.25">
      <c r="A102"/>
    </row>
    <row r="103" spans="1:24" x14ac:dyDescent="0.25">
      <c r="A103"/>
    </row>
    <row r="104" spans="1:24" x14ac:dyDescent="0.25">
      <c r="A104"/>
    </row>
    <row r="105" spans="1:24" x14ac:dyDescent="0.25">
      <c r="A105"/>
    </row>
    <row r="106" spans="1:24" x14ac:dyDescent="0.25">
      <c r="A106"/>
    </row>
    <row r="107" spans="1:24" x14ac:dyDescent="0.25">
      <c r="A107"/>
    </row>
  </sheetData>
  <mergeCells count="26">
    <mergeCell ref="A38:X38"/>
    <mergeCell ref="A39:X39"/>
    <mergeCell ref="A40:X40"/>
    <mergeCell ref="P4:Q4"/>
    <mergeCell ref="R4:R5"/>
    <mergeCell ref="S4:T4"/>
    <mergeCell ref="U4:U5"/>
    <mergeCell ref="V4:W4"/>
    <mergeCell ref="X4:X5"/>
    <mergeCell ref="V3:X3"/>
    <mergeCell ref="A4:A5"/>
    <mergeCell ref="B4:C4"/>
    <mergeCell ref="D4:F4"/>
    <mergeCell ref="G4:G5"/>
    <mergeCell ref="H4:I4"/>
    <mergeCell ref="J4:K4"/>
    <mergeCell ref="L4:L5"/>
    <mergeCell ref="M4:N4"/>
    <mergeCell ref="O4:O5"/>
    <mergeCell ref="A1:U1"/>
    <mergeCell ref="A2:U2"/>
    <mergeCell ref="B3:G3"/>
    <mergeCell ref="H3:L3"/>
    <mergeCell ref="M3:O3"/>
    <mergeCell ref="P3:R3"/>
    <mergeCell ref="S3:U3"/>
  </mergeCells>
  <pageMargins left="0.7" right="0.7" top="0.75" bottom="0.75" header="0.3" footer="0.3"/>
  <pageSetup scale="4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G29"/>
  <sheetViews>
    <sheetView showGridLines="0" workbookViewId="0">
      <selection sqref="A1:F1"/>
    </sheetView>
  </sheetViews>
  <sheetFormatPr defaultRowHeight="12.5" x14ac:dyDescent="0.25"/>
  <cols>
    <col min="1" max="1" width="11.453125" customWidth="1"/>
    <col min="2" max="3" width="22.81640625" customWidth="1"/>
    <col min="4" max="7" width="11.453125" customWidth="1"/>
  </cols>
  <sheetData>
    <row r="1" spans="1:7" ht="12" customHeight="1" x14ac:dyDescent="0.25">
      <c r="A1" s="85" t="s">
        <v>420</v>
      </c>
      <c r="B1" s="85"/>
      <c r="C1" s="85"/>
      <c r="D1" s="85"/>
      <c r="E1" s="85"/>
      <c r="F1" s="85"/>
      <c r="G1" s="81">
        <v>45576</v>
      </c>
    </row>
    <row r="2" spans="1:7" ht="12" customHeight="1" x14ac:dyDescent="0.25">
      <c r="A2" s="87" t="s">
        <v>62</v>
      </c>
      <c r="B2" s="87"/>
      <c r="C2" s="87"/>
      <c r="D2" s="87"/>
      <c r="E2" s="87"/>
      <c r="F2" s="87"/>
      <c r="G2" s="1"/>
    </row>
    <row r="3" spans="1:7" ht="24" customHeight="1" x14ac:dyDescent="0.25">
      <c r="A3" s="89" t="s">
        <v>63</v>
      </c>
      <c r="B3" s="96" t="s">
        <v>64</v>
      </c>
      <c r="C3" s="91"/>
      <c r="D3" s="91" t="s">
        <v>196</v>
      </c>
      <c r="E3" s="91" t="s">
        <v>65</v>
      </c>
      <c r="F3" s="91" t="s">
        <v>197</v>
      </c>
      <c r="G3" s="96" t="s">
        <v>66</v>
      </c>
    </row>
    <row r="4" spans="1:7" x14ac:dyDescent="0.25">
      <c r="A4" s="90"/>
      <c r="B4" s="93"/>
      <c r="C4" s="92"/>
      <c r="D4" s="92"/>
      <c r="E4" s="92"/>
      <c r="F4" s="92"/>
      <c r="G4" s="93"/>
    </row>
    <row r="5" spans="1:7" ht="12" customHeight="1" x14ac:dyDescent="0.25">
      <c r="A5" s="1"/>
      <c r="B5" s="1"/>
      <c r="C5" s="1"/>
      <c r="D5" s="84" t="str">
        <f>REPT("-",29)&amp;" Element IDs "&amp;REPT("-",29)</f>
        <v>----------------------------- Element IDs -----------------------------</v>
      </c>
      <c r="E5" s="84"/>
      <c r="F5" s="84"/>
      <c r="G5" s="1" t="str">
        <f>REPT("-",6)&amp;" Percent "&amp;REPT("-",5)</f>
        <v>------ Percent -----</v>
      </c>
    </row>
    <row r="6" spans="1:7" ht="12" customHeight="1" x14ac:dyDescent="0.25">
      <c r="A6" s="3" t="s">
        <v>412</v>
      </c>
    </row>
    <row r="7" spans="1:7" ht="12" customHeight="1" x14ac:dyDescent="0.25">
      <c r="A7" s="2"/>
      <c r="B7" s="3" t="s">
        <v>67</v>
      </c>
      <c r="C7" s="3" t="s">
        <v>68</v>
      </c>
      <c r="D7" s="76">
        <v>95375</v>
      </c>
      <c r="E7" s="76">
        <v>50161596</v>
      </c>
      <c r="F7" s="76">
        <v>28588273.5229</v>
      </c>
      <c r="G7" s="19">
        <f t="shared" ref="G7:G16" si="0">IF(AND(ISNUMBER(E7),ISNUMBER(F7)),IF(E7=0,"--",IF(F7=0,"--",F7/E7)),"--")</f>
        <v>0.56992352322481921</v>
      </c>
    </row>
    <row r="8" spans="1:7" ht="12" customHeight="1" x14ac:dyDescent="0.25">
      <c r="A8" s="1"/>
      <c r="B8" s="1"/>
      <c r="C8" s="3" t="s">
        <v>69</v>
      </c>
      <c r="D8" s="76">
        <v>93510</v>
      </c>
      <c r="E8" s="76">
        <v>50069699</v>
      </c>
      <c r="F8" s="76" t="s">
        <v>411</v>
      </c>
      <c r="G8" s="19" t="str">
        <f t="shared" si="0"/>
        <v>--</v>
      </c>
    </row>
    <row r="9" spans="1:7" ht="12" customHeight="1" x14ac:dyDescent="0.25">
      <c r="A9" s="1"/>
      <c r="B9" s="1"/>
      <c r="C9" s="3" t="s">
        <v>70</v>
      </c>
      <c r="D9" s="76">
        <v>1865</v>
      </c>
      <c r="E9" s="76">
        <v>91897</v>
      </c>
      <c r="F9" s="76" t="s">
        <v>411</v>
      </c>
      <c r="G9" s="19" t="str">
        <f t="shared" si="0"/>
        <v>--</v>
      </c>
    </row>
    <row r="10" spans="1:7" ht="12" customHeight="1" x14ac:dyDescent="0.25">
      <c r="A10" s="1"/>
      <c r="B10" s="3" t="s">
        <v>71</v>
      </c>
      <c r="C10" s="3" t="s">
        <v>68</v>
      </c>
      <c r="D10" s="76">
        <v>91648</v>
      </c>
      <c r="E10" s="76">
        <v>49464471</v>
      </c>
      <c r="F10" s="76">
        <v>14578349.874199999</v>
      </c>
      <c r="G10" s="19">
        <f t="shared" si="0"/>
        <v>0.29472365880957263</v>
      </c>
    </row>
    <row r="11" spans="1:7" ht="12" customHeight="1" x14ac:dyDescent="0.25">
      <c r="A11" s="1"/>
      <c r="B11" s="1"/>
      <c r="C11" s="3" t="s">
        <v>69</v>
      </c>
      <c r="D11" s="76">
        <v>89814</v>
      </c>
      <c r="E11" s="76">
        <v>49375361</v>
      </c>
      <c r="F11" s="76" t="s">
        <v>411</v>
      </c>
      <c r="G11" s="19" t="str">
        <f t="shared" si="0"/>
        <v>--</v>
      </c>
    </row>
    <row r="12" spans="1:7" ht="12" customHeight="1" x14ac:dyDescent="0.25">
      <c r="A12" s="1"/>
      <c r="B12" s="1"/>
      <c r="C12" s="3" t="s">
        <v>70</v>
      </c>
      <c r="D12" s="76">
        <v>1834</v>
      </c>
      <c r="E12" s="76">
        <v>89110</v>
      </c>
      <c r="F12" s="76" t="s">
        <v>411</v>
      </c>
      <c r="G12" s="19" t="str">
        <f t="shared" si="0"/>
        <v>--</v>
      </c>
    </row>
    <row r="13" spans="1:7" ht="12" customHeight="1" x14ac:dyDescent="0.25">
      <c r="A13" s="1"/>
      <c r="B13" s="3" t="s">
        <v>19</v>
      </c>
      <c r="C13" s="3" t="s">
        <v>19</v>
      </c>
      <c r="D13" s="76">
        <v>0</v>
      </c>
      <c r="E13" s="76">
        <v>0</v>
      </c>
      <c r="F13" s="11" t="s">
        <v>411</v>
      </c>
      <c r="G13" s="19" t="str">
        <f t="shared" si="0"/>
        <v>--</v>
      </c>
    </row>
    <row r="14" spans="1:7" ht="12" customHeight="1" x14ac:dyDescent="0.25">
      <c r="A14" s="1"/>
      <c r="B14" s="3" t="s">
        <v>72</v>
      </c>
      <c r="C14" s="3" t="s">
        <v>73</v>
      </c>
      <c r="D14" s="76">
        <v>1543</v>
      </c>
      <c r="E14" s="76" t="s">
        <v>411</v>
      </c>
      <c r="F14" s="11" t="s">
        <v>411</v>
      </c>
      <c r="G14" s="19" t="str">
        <f t="shared" si="0"/>
        <v>--</v>
      </c>
    </row>
    <row r="15" spans="1:7" ht="12" customHeight="1" x14ac:dyDescent="0.25">
      <c r="A15" s="1"/>
      <c r="B15" s="1"/>
      <c r="C15" s="3" t="s">
        <v>74</v>
      </c>
      <c r="D15" s="76">
        <v>145</v>
      </c>
      <c r="E15" s="76" t="s">
        <v>411</v>
      </c>
      <c r="F15" s="11" t="s">
        <v>411</v>
      </c>
      <c r="G15" s="19" t="str">
        <f t="shared" si="0"/>
        <v>--</v>
      </c>
    </row>
    <row r="16" spans="1:7" ht="12" customHeight="1" x14ac:dyDescent="0.25">
      <c r="A16" s="20"/>
      <c r="B16" s="20"/>
      <c r="C16" s="20" t="s">
        <v>75</v>
      </c>
      <c r="D16" s="79">
        <v>170</v>
      </c>
      <c r="E16" s="79" t="s">
        <v>411</v>
      </c>
      <c r="F16" s="21" t="s">
        <v>411</v>
      </c>
      <c r="G16" s="24" t="str">
        <f t="shared" si="0"/>
        <v>--</v>
      </c>
    </row>
    <row r="17" spans="1:7" ht="12" customHeight="1" x14ac:dyDescent="0.25">
      <c r="A17" s="3" t="str">
        <f>"FY "&amp;RIGHT(A6,4)+1</f>
        <v>FY 2024</v>
      </c>
      <c r="D17" s="80"/>
      <c r="E17" s="80"/>
      <c r="G17" s="19"/>
    </row>
    <row r="18" spans="1:7" ht="12" customHeight="1" x14ac:dyDescent="0.25">
      <c r="A18" s="2"/>
      <c r="B18" s="3" t="s">
        <v>67</v>
      </c>
      <c r="C18" s="3" t="s">
        <v>68</v>
      </c>
      <c r="D18" s="11">
        <v>95781</v>
      </c>
      <c r="E18" s="11">
        <v>49991468</v>
      </c>
      <c r="F18" s="11">
        <v>29596425.971000001</v>
      </c>
      <c r="G18" s="19">
        <f t="shared" ref="G18:G27" si="1">IF(AND(ISNUMBER(E18),ISNUMBER(F18)),IF(E18=0,"--",IF(F18=0,"--",F18/E18)),"--")</f>
        <v>0.59202954334127578</v>
      </c>
    </row>
    <row r="19" spans="1:7" ht="12" customHeight="1" x14ac:dyDescent="0.25">
      <c r="A19" s="1"/>
      <c r="B19" s="1"/>
      <c r="C19" s="3" t="s">
        <v>69</v>
      </c>
      <c r="D19" s="11">
        <v>94040</v>
      </c>
      <c r="E19" s="11">
        <v>49911503</v>
      </c>
      <c r="F19" s="11" t="s">
        <v>411</v>
      </c>
      <c r="G19" s="19" t="str">
        <f t="shared" si="1"/>
        <v>--</v>
      </c>
    </row>
    <row r="20" spans="1:7" ht="12" customHeight="1" x14ac:dyDescent="0.25">
      <c r="A20" s="1"/>
      <c r="B20" s="1"/>
      <c r="C20" s="3" t="s">
        <v>70</v>
      </c>
      <c r="D20" s="11">
        <v>1741</v>
      </c>
      <c r="E20" s="11">
        <v>79965</v>
      </c>
      <c r="F20" s="11" t="s">
        <v>411</v>
      </c>
      <c r="G20" s="19" t="str">
        <f t="shared" si="1"/>
        <v>--</v>
      </c>
    </row>
    <row r="21" spans="1:7" ht="12" customHeight="1" x14ac:dyDescent="0.25">
      <c r="A21" s="1"/>
      <c r="B21" s="3" t="s">
        <v>71</v>
      </c>
      <c r="C21" s="3" t="s">
        <v>68</v>
      </c>
      <c r="D21" s="11">
        <v>93829</v>
      </c>
      <c r="E21" s="11">
        <v>49180089</v>
      </c>
      <c r="F21" s="11">
        <v>15616258.495200001</v>
      </c>
      <c r="G21" s="19">
        <f t="shared" si="1"/>
        <v>0.31753213165596345</v>
      </c>
    </row>
    <row r="22" spans="1:7" ht="12" customHeight="1" x14ac:dyDescent="0.25">
      <c r="A22" s="1"/>
      <c r="B22" s="1"/>
      <c r="C22" s="3" t="s">
        <v>69</v>
      </c>
      <c r="D22" s="11">
        <v>92124</v>
      </c>
      <c r="E22" s="11">
        <v>49102078</v>
      </c>
      <c r="F22" s="11" t="s">
        <v>411</v>
      </c>
      <c r="G22" s="19" t="str">
        <f t="shared" si="1"/>
        <v>--</v>
      </c>
    </row>
    <row r="23" spans="1:7" ht="12" customHeight="1" x14ac:dyDescent="0.25">
      <c r="A23" s="1"/>
      <c r="B23" s="77"/>
      <c r="C23" s="3" t="s">
        <v>70</v>
      </c>
      <c r="D23" s="76">
        <v>1705</v>
      </c>
      <c r="E23" s="76">
        <v>78011</v>
      </c>
      <c r="F23" s="76" t="s">
        <v>411</v>
      </c>
      <c r="G23" s="78" t="str">
        <f t="shared" si="1"/>
        <v>--</v>
      </c>
    </row>
    <row r="24" spans="1:7" ht="12" customHeight="1" x14ac:dyDescent="0.25">
      <c r="A24" s="1"/>
      <c r="B24" s="3" t="s">
        <v>19</v>
      </c>
      <c r="C24" s="3" t="s">
        <v>19</v>
      </c>
      <c r="D24" s="11">
        <v>0</v>
      </c>
      <c r="E24" s="11">
        <v>0</v>
      </c>
      <c r="F24" s="11" t="s">
        <v>411</v>
      </c>
      <c r="G24" s="19" t="str">
        <f t="shared" si="1"/>
        <v>--</v>
      </c>
    </row>
    <row r="25" spans="1:7" ht="12" customHeight="1" x14ac:dyDescent="0.25">
      <c r="A25" s="1"/>
      <c r="B25" s="3" t="s">
        <v>72</v>
      </c>
      <c r="C25" s="3" t="s">
        <v>73</v>
      </c>
      <c r="D25" s="11">
        <v>1292</v>
      </c>
      <c r="E25" s="11" t="s">
        <v>411</v>
      </c>
      <c r="F25" s="11" t="s">
        <v>411</v>
      </c>
      <c r="G25" s="19" t="str">
        <f t="shared" si="1"/>
        <v>--</v>
      </c>
    </row>
    <row r="26" spans="1:7" ht="12" customHeight="1" x14ac:dyDescent="0.25">
      <c r="A26" s="1"/>
      <c r="B26" s="1"/>
      <c r="C26" s="3" t="s">
        <v>74</v>
      </c>
      <c r="D26" s="11">
        <v>165</v>
      </c>
      <c r="E26" s="11" t="s">
        <v>411</v>
      </c>
      <c r="F26" s="11" t="s">
        <v>411</v>
      </c>
      <c r="G26" s="19" t="str">
        <f t="shared" si="1"/>
        <v>--</v>
      </c>
    </row>
    <row r="27" spans="1:7" ht="12" customHeight="1" x14ac:dyDescent="0.25">
      <c r="A27" s="20"/>
      <c r="B27" s="20"/>
      <c r="C27" s="20" t="s">
        <v>75</v>
      </c>
      <c r="D27" s="21">
        <v>100</v>
      </c>
      <c r="E27" s="21" t="s">
        <v>411</v>
      </c>
      <c r="F27" s="21" t="s">
        <v>411</v>
      </c>
      <c r="G27" s="19" t="str">
        <f t="shared" si="1"/>
        <v>--</v>
      </c>
    </row>
    <row r="28" spans="1:7" ht="12" customHeight="1" x14ac:dyDescent="0.25">
      <c r="A28" s="84"/>
      <c r="B28" s="84"/>
      <c r="C28" s="84"/>
      <c r="D28" s="84"/>
      <c r="E28" s="84"/>
      <c r="F28" s="84"/>
      <c r="G28" s="84"/>
    </row>
    <row r="29" spans="1:7" ht="70" customHeight="1" x14ac:dyDescent="0.25">
      <c r="A29" s="95" t="s">
        <v>401</v>
      </c>
      <c r="B29" s="95"/>
      <c r="C29" s="95"/>
      <c r="D29" s="95"/>
      <c r="E29" s="95"/>
      <c r="F29" s="95"/>
      <c r="G29" s="95"/>
    </row>
  </sheetData>
  <mergeCells count="11">
    <mergeCell ref="A28:G28"/>
    <mergeCell ref="A29:G29"/>
    <mergeCell ref="G3:G4"/>
    <mergeCell ref="D5:F5"/>
    <mergeCell ref="A1:F1"/>
    <mergeCell ref="A2:F2"/>
    <mergeCell ref="A3:A4"/>
    <mergeCell ref="B3:C4"/>
    <mergeCell ref="D3:D4"/>
    <mergeCell ref="E3:E4"/>
    <mergeCell ref="F3:F4"/>
  </mergeCells>
  <phoneticPr fontId="0" type="noConversion"/>
  <pageMargins left="0.75" right="0.5" top="0.75" bottom="0.5" header="0.5" footer="0.25"/>
  <pageSetup orientation="landscape"/>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I37"/>
  <sheetViews>
    <sheetView showGridLines="0" workbookViewId="0">
      <selection sqref="A1:H1"/>
    </sheetView>
  </sheetViews>
  <sheetFormatPr defaultRowHeight="12.5" x14ac:dyDescent="0.25"/>
  <cols>
    <col min="1" max="9" width="11.453125" customWidth="1"/>
  </cols>
  <sheetData>
    <row r="1" spans="1:9" ht="12" customHeight="1" x14ac:dyDescent="0.25">
      <c r="A1" s="85" t="s">
        <v>420</v>
      </c>
      <c r="B1" s="85"/>
      <c r="C1" s="85"/>
      <c r="D1" s="85"/>
      <c r="E1" s="85"/>
      <c r="F1" s="85"/>
      <c r="G1" s="85"/>
      <c r="H1" s="85"/>
      <c r="I1" s="81">
        <v>45576</v>
      </c>
    </row>
    <row r="2" spans="1:9" ht="12" customHeight="1" x14ac:dyDescent="0.25">
      <c r="A2" s="87" t="s">
        <v>76</v>
      </c>
      <c r="B2" s="87"/>
      <c r="C2" s="87"/>
      <c r="D2" s="87"/>
      <c r="E2" s="87"/>
      <c r="F2" s="87"/>
      <c r="G2" s="87"/>
      <c r="H2" s="87"/>
      <c r="I2" s="1"/>
    </row>
    <row r="3" spans="1:9" ht="24" customHeight="1" x14ac:dyDescent="0.25">
      <c r="A3" s="89" t="s">
        <v>50</v>
      </c>
      <c r="B3" s="93" t="s">
        <v>198</v>
      </c>
      <c r="C3" s="93"/>
      <c r="D3" s="93"/>
      <c r="E3" s="92"/>
      <c r="F3" s="93" t="s">
        <v>77</v>
      </c>
      <c r="G3" s="93"/>
      <c r="H3" s="93"/>
      <c r="I3" s="93"/>
    </row>
    <row r="4" spans="1:9" ht="24" customHeight="1" x14ac:dyDescent="0.25">
      <c r="A4" s="90"/>
      <c r="B4" s="10" t="s">
        <v>78</v>
      </c>
      <c r="C4" s="10" t="s">
        <v>79</v>
      </c>
      <c r="D4" s="10" t="s">
        <v>80</v>
      </c>
      <c r="E4" s="10" t="s">
        <v>55</v>
      </c>
      <c r="F4" s="10" t="s">
        <v>78</v>
      </c>
      <c r="G4" s="10" t="s">
        <v>79</v>
      </c>
      <c r="H4" s="10" t="s">
        <v>80</v>
      </c>
      <c r="I4" s="9" t="s">
        <v>55</v>
      </c>
    </row>
    <row r="5" spans="1:9" ht="12" customHeight="1" x14ac:dyDescent="0.25">
      <c r="A5" s="1"/>
      <c r="B5" s="84" t="str">
        <f>REPT("-",90)&amp;" Number "&amp;REPT("-",90)</f>
        <v>------------------------------------------------------------------------------------------ Number ------------------------------------------------------------------------------------------</v>
      </c>
      <c r="C5" s="84"/>
      <c r="D5" s="84"/>
      <c r="E5" s="84"/>
      <c r="F5" s="84"/>
      <c r="G5" s="84"/>
      <c r="H5" s="84"/>
      <c r="I5" s="84"/>
    </row>
    <row r="6" spans="1:9" ht="12" customHeight="1" x14ac:dyDescent="0.25">
      <c r="A6" s="3" t="s">
        <v>412</v>
      </c>
    </row>
    <row r="7" spans="1:9" ht="12" customHeight="1" x14ac:dyDescent="0.25">
      <c r="A7" s="2" t="str">
        <f>"Oct "&amp;RIGHT(A6,4)-1</f>
        <v>Oct 2022</v>
      </c>
      <c r="B7" s="11">
        <v>18838220.907299999</v>
      </c>
      <c r="C7" s="11">
        <v>1129943.7475999999</v>
      </c>
      <c r="D7" s="11">
        <v>8602446.9098000005</v>
      </c>
      <c r="E7" s="11">
        <v>28591242.718899999</v>
      </c>
      <c r="F7" s="11">
        <v>328902670</v>
      </c>
      <c r="G7" s="11">
        <v>19706476</v>
      </c>
      <c r="H7" s="11">
        <v>150028631</v>
      </c>
      <c r="I7" s="11">
        <v>498637777</v>
      </c>
    </row>
    <row r="8" spans="1:9" ht="12" customHeight="1" x14ac:dyDescent="0.25">
      <c r="A8" s="2" t="str">
        <f>"Nov "&amp;RIGHT(A6,4)-1</f>
        <v>Nov 2022</v>
      </c>
      <c r="B8" s="11">
        <v>18636727.590599999</v>
      </c>
      <c r="C8" s="11">
        <v>1152109.8573</v>
      </c>
      <c r="D8" s="11">
        <v>8658944.1503999997</v>
      </c>
      <c r="E8" s="11">
        <v>28353732.470400002</v>
      </c>
      <c r="F8" s="11">
        <v>291406104</v>
      </c>
      <c r="G8" s="11">
        <v>18105898</v>
      </c>
      <c r="H8" s="11">
        <v>136079002</v>
      </c>
      <c r="I8" s="11">
        <v>445591004</v>
      </c>
    </row>
    <row r="9" spans="1:9" ht="12" customHeight="1" x14ac:dyDescent="0.25">
      <c r="A9" s="2" t="str">
        <f>"Dec "&amp;RIGHT(A6,4)-1</f>
        <v>Dec 2022</v>
      </c>
      <c r="B9" s="11">
        <v>18407342.005199999</v>
      </c>
      <c r="C9" s="11">
        <v>1093027.8703999999</v>
      </c>
      <c r="D9" s="11">
        <v>8464236.2062999997</v>
      </c>
      <c r="E9" s="11">
        <v>27975149.946400002</v>
      </c>
      <c r="F9" s="11">
        <v>234823759</v>
      </c>
      <c r="G9" s="11">
        <v>13935851</v>
      </c>
      <c r="H9" s="11">
        <v>107917042</v>
      </c>
      <c r="I9" s="11">
        <v>356676652</v>
      </c>
    </row>
    <row r="10" spans="1:9" ht="12" customHeight="1" x14ac:dyDescent="0.25">
      <c r="A10" s="2" t="str">
        <f>"Jan "&amp;RIGHT(A6,4)</f>
        <v>Jan 2023</v>
      </c>
      <c r="B10" s="11">
        <v>18876716.07</v>
      </c>
      <c r="C10" s="11">
        <v>1147698.1187</v>
      </c>
      <c r="D10" s="11">
        <v>8589290.8206999991</v>
      </c>
      <c r="E10" s="11">
        <v>28602560.949099999</v>
      </c>
      <c r="F10" s="11">
        <v>314836010</v>
      </c>
      <c r="G10" s="11">
        <v>19153233</v>
      </c>
      <c r="H10" s="11">
        <v>143341429</v>
      </c>
      <c r="I10" s="11">
        <v>477330672</v>
      </c>
    </row>
    <row r="11" spans="1:9" ht="12" customHeight="1" x14ac:dyDescent="0.25">
      <c r="A11" s="2" t="str">
        <f>"Feb "&amp;RIGHT(A6,4)</f>
        <v>Feb 2023</v>
      </c>
      <c r="B11" s="11">
        <v>19256804.018399999</v>
      </c>
      <c r="C11" s="11">
        <v>1156290.2335999999</v>
      </c>
      <c r="D11" s="11">
        <v>8529440.3231000006</v>
      </c>
      <c r="E11" s="11">
        <v>28981716.2892</v>
      </c>
      <c r="F11" s="11">
        <v>312520528</v>
      </c>
      <c r="G11" s="11">
        <v>18727441</v>
      </c>
      <c r="H11" s="11">
        <v>138144028</v>
      </c>
      <c r="I11" s="11">
        <v>469391997</v>
      </c>
    </row>
    <row r="12" spans="1:9" ht="12" customHeight="1" x14ac:dyDescent="0.25">
      <c r="A12" s="2" t="str">
        <f>"Mar "&amp;RIGHT(A6,4)</f>
        <v>Mar 2023</v>
      </c>
      <c r="B12" s="11">
        <v>19105112.007199999</v>
      </c>
      <c r="C12" s="11">
        <v>1126376.7641</v>
      </c>
      <c r="D12" s="11">
        <v>8573775.7656999994</v>
      </c>
      <c r="E12" s="11">
        <v>28812562.028000001</v>
      </c>
      <c r="F12" s="11">
        <v>348059869</v>
      </c>
      <c r="G12" s="11">
        <v>20512670</v>
      </c>
      <c r="H12" s="11">
        <v>156138726</v>
      </c>
      <c r="I12" s="11">
        <v>524711265</v>
      </c>
    </row>
    <row r="13" spans="1:9" ht="12" customHeight="1" x14ac:dyDescent="0.25">
      <c r="A13" s="2" t="str">
        <f>"Apr "&amp;RIGHT(A6,4)</f>
        <v>Apr 2023</v>
      </c>
      <c r="B13" s="11">
        <v>19079072.5513</v>
      </c>
      <c r="C13" s="11">
        <v>1159107.3254</v>
      </c>
      <c r="D13" s="11">
        <v>8547025.5941000003</v>
      </c>
      <c r="E13" s="11">
        <v>28800916.936500002</v>
      </c>
      <c r="F13" s="11">
        <v>293982926</v>
      </c>
      <c r="G13" s="11">
        <v>17845594</v>
      </c>
      <c r="H13" s="11">
        <v>131589841</v>
      </c>
      <c r="I13" s="11">
        <v>443418361</v>
      </c>
    </row>
    <row r="14" spans="1:9" ht="12" customHeight="1" x14ac:dyDescent="0.25">
      <c r="A14" s="2" t="str">
        <f>"May "&amp;RIGHT(A6,4)</f>
        <v>May 2023</v>
      </c>
      <c r="B14" s="11">
        <v>18624497.828600001</v>
      </c>
      <c r="C14" s="11">
        <v>1056226.0882000001</v>
      </c>
      <c r="D14" s="11">
        <v>8236628.2109000003</v>
      </c>
      <c r="E14" s="11">
        <v>27909194.175099999</v>
      </c>
      <c r="F14" s="11">
        <v>348559547</v>
      </c>
      <c r="G14" s="11">
        <v>19776051</v>
      </c>
      <c r="H14" s="11">
        <v>154216963</v>
      </c>
      <c r="I14" s="11">
        <v>522552561</v>
      </c>
    </row>
    <row r="15" spans="1:9" ht="12" customHeight="1" x14ac:dyDescent="0.25">
      <c r="A15" s="2" t="str">
        <f>"Jun "&amp;RIGHT(A6,4)</f>
        <v>Jun 2023</v>
      </c>
      <c r="B15" s="11">
        <v>8380409.4523999998</v>
      </c>
      <c r="C15" s="11">
        <v>277218.9633</v>
      </c>
      <c r="D15" s="11">
        <v>2835565.1513</v>
      </c>
      <c r="E15" s="11">
        <v>11547293.4199</v>
      </c>
      <c r="F15" s="11">
        <v>78955146</v>
      </c>
      <c r="G15" s="11">
        <v>2595037</v>
      </c>
      <c r="H15" s="11">
        <v>26543626</v>
      </c>
      <c r="I15" s="11">
        <v>108093809</v>
      </c>
    </row>
    <row r="16" spans="1:9" ht="12" customHeight="1" x14ac:dyDescent="0.25">
      <c r="A16" s="2" t="str">
        <f>"Jul "&amp;RIGHT(A6,4)</f>
        <v>Jul 2023</v>
      </c>
      <c r="B16" s="11">
        <v>1265308.7041</v>
      </c>
      <c r="C16" s="11">
        <v>13830.839099999999</v>
      </c>
      <c r="D16" s="11">
        <v>115952.0445</v>
      </c>
      <c r="E16" s="11">
        <v>1401541.5316999999</v>
      </c>
      <c r="F16" s="11">
        <v>13743723</v>
      </c>
      <c r="G16" s="11">
        <v>149468</v>
      </c>
      <c r="H16" s="11">
        <v>1253078</v>
      </c>
      <c r="I16" s="11">
        <v>15146269</v>
      </c>
    </row>
    <row r="17" spans="1:9" ht="12" customHeight="1" x14ac:dyDescent="0.25">
      <c r="A17" s="2" t="str">
        <f>"Aug "&amp;RIGHT(A6,4)</f>
        <v>Aug 2023</v>
      </c>
      <c r="B17" s="11">
        <v>15428454.151699999</v>
      </c>
      <c r="C17" s="11">
        <v>781952.69689999998</v>
      </c>
      <c r="D17" s="11">
        <v>5452972.2807</v>
      </c>
      <c r="E17" s="11">
        <v>21886337.648600001</v>
      </c>
      <c r="F17" s="11">
        <v>195506937</v>
      </c>
      <c r="G17" s="11">
        <v>9767628</v>
      </c>
      <c r="H17" s="11">
        <v>68114868</v>
      </c>
      <c r="I17" s="11">
        <v>273389433</v>
      </c>
    </row>
    <row r="18" spans="1:9" ht="12" customHeight="1" x14ac:dyDescent="0.25">
      <c r="A18" s="2" t="str">
        <f>"Sep "&amp;RIGHT(A6,4)</f>
        <v>Sep 2023</v>
      </c>
      <c r="B18" s="11">
        <v>20122895.415199999</v>
      </c>
      <c r="C18" s="11">
        <v>1031010.3684</v>
      </c>
      <c r="D18" s="11">
        <v>8138804.3367999997</v>
      </c>
      <c r="E18" s="11">
        <v>29267386.1921</v>
      </c>
      <c r="F18" s="11">
        <v>361148831</v>
      </c>
      <c r="G18" s="11">
        <v>18527024</v>
      </c>
      <c r="H18" s="11">
        <v>146252480</v>
      </c>
      <c r="I18" s="11">
        <v>525928335</v>
      </c>
    </row>
    <row r="19" spans="1:9" ht="12" customHeight="1" x14ac:dyDescent="0.25">
      <c r="A19" s="12" t="s">
        <v>55</v>
      </c>
      <c r="B19" s="13">
        <v>18994154.265999999</v>
      </c>
      <c r="C19" s="13">
        <v>1116865.5970999999</v>
      </c>
      <c r="D19" s="13">
        <v>8482288.0352999996</v>
      </c>
      <c r="E19" s="13">
        <v>28588273.5229</v>
      </c>
      <c r="F19" s="13">
        <v>3122446050</v>
      </c>
      <c r="G19" s="13">
        <v>178802371</v>
      </c>
      <c r="H19" s="13">
        <v>1359619714</v>
      </c>
      <c r="I19" s="13">
        <v>4660868135</v>
      </c>
    </row>
    <row r="20" spans="1:9" ht="12" customHeight="1" x14ac:dyDescent="0.25">
      <c r="A20" s="14" t="s">
        <v>413</v>
      </c>
      <c r="B20" s="15">
        <v>18853061.622299999</v>
      </c>
      <c r="C20" s="15">
        <v>1127597.5007</v>
      </c>
      <c r="D20" s="15">
        <v>8525223.4976000004</v>
      </c>
      <c r="E20" s="15">
        <v>28503384.439199999</v>
      </c>
      <c r="F20" s="15">
        <v>2565790282</v>
      </c>
      <c r="G20" s="15">
        <v>150507719</v>
      </c>
      <c r="H20" s="15">
        <v>1145252366</v>
      </c>
      <c r="I20" s="15">
        <v>3861550367</v>
      </c>
    </row>
    <row r="21" spans="1:9" ht="12" customHeight="1" x14ac:dyDescent="0.25">
      <c r="A21" s="3" t="str">
        <f>"FY "&amp;RIGHT(A6,4)+1</f>
        <v>FY 2024</v>
      </c>
    </row>
    <row r="22" spans="1:9" ht="12" customHeight="1" x14ac:dyDescent="0.25">
      <c r="A22" s="2" t="str">
        <f>"Oct "&amp;RIGHT(A6,4)</f>
        <v>Oct 2023</v>
      </c>
      <c r="B22" s="11">
        <v>20479070.109000001</v>
      </c>
      <c r="C22" s="11">
        <v>990936.56050000002</v>
      </c>
      <c r="D22" s="11">
        <v>8595956.5902999993</v>
      </c>
      <c r="E22" s="11">
        <v>30084175.836199999</v>
      </c>
      <c r="F22" s="11">
        <v>377351994</v>
      </c>
      <c r="G22" s="11">
        <v>18242998</v>
      </c>
      <c r="H22" s="11">
        <v>158250311</v>
      </c>
      <c r="I22" s="11">
        <v>553845303</v>
      </c>
    </row>
    <row r="23" spans="1:9" ht="12" customHeight="1" x14ac:dyDescent="0.25">
      <c r="A23" s="2" t="str">
        <f>"Nov "&amp;RIGHT(A6,4)</f>
        <v>Nov 2023</v>
      </c>
      <c r="B23" s="11">
        <v>20489695.800299998</v>
      </c>
      <c r="C23" s="11">
        <v>1000307.3176</v>
      </c>
      <c r="D23" s="11">
        <v>8642694.4817999993</v>
      </c>
      <c r="E23" s="11">
        <v>30078445.523200002</v>
      </c>
      <c r="F23" s="11">
        <v>324984856</v>
      </c>
      <c r="G23" s="11">
        <v>15907887</v>
      </c>
      <c r="H23" s="11">
        <v>137444768</v>
      </c>
      <c r="I23" s="11">
        <v>478337511</v>
      </c>
    </row>
    <row r="24" spans="1:9" ht="12" customHeight="1" x14ac:dyDescent="0.25">
      <c r="A24" s="2" t="str">
        <f>"Dec "&amp;RIGHT(A6,4)</f>
        <v>Dec 2023</v>
      </c>
      <c r="B24" s="11">
        <v>19844668.124299999</v>
      </c>
      <c r="C24" s="11">
        <v>946844.58600000001</v>
      </c>
      <c r="D24" s="11">
        <v>8441608.2989000008</v>
      </c>
      <c r="E24" s="11">
        <v>29198531.823399998</v>
      </c>
      <c r="F24" s="11">
        <v>257002874</v>
      </c>
      <c r="G24" s="11">
        <v>12283736</v>
      </c>
      <c r="H24" s="11">
        <v>109515848</v>
      </c>
      <c r="I24" s="11">
        <v>378802458</v>
      </c>
    </row>
    <row r="25" spans="1:9" ht="12" customHeight="1" x14ac:dyDescent="0.25">
      <c r="A25" s="2" t="str">
        <f>"Jan "&amp;RIGHT(A6,4)+1</f>
        <v>Jan 2024</v>
      </c>
      <c r="B25" s="11">
        <v>20176537.849800002</v>
      </c>
      <c r="C25" s="11">
        <v>950556.33829999994</v>
      </c>
      <c r="D25" s="11">
        <v>8465189.5379000008</v>
      </c>
      <c r="E25" s="11">
        <v>29546267.530000001</v>
      </c>
      <c r="F25" s="11">
        <v>317953852</v>
      </c>
      <c r="G25" s="11">
        <v>15013672</v>
      </c>
      <c r="H25" s="11">
        <v>133704415</v>
      </c>
      <c r="I25" s="11">
        <v>466671939</v>
      </c>
    </row>
    <row r="26" spans="1:9" ht="12" customHeight="1" x14ac:dyDescent="0.25">
      <c r="A26" s="2" t="str">
        <f>"Feb "&amp;RIGHT(A6,4)+1</f>
        <v>Feb 2024</v>
      </c>
      <c r="B26" s="11">
        <v>20488675.232900001</v>
      </c>
      <c r="C26" s="11">
        <v>968277.43070000003</v>
      </c>
      <c r="D26" s="11">
        <v>8362095.1204000004</v>
      </c>
      <c r="E26" s="11">
        <v>29827184.465799998</v>
      </c>
      <c r="F26" s="11">
        <v>360490827</v>
      </c>
      <c r="G26" s="11">
        <v>17029728</v>
      </c>
      <c r="H26" s="11">
        <v>147069632</v>
      </c>
      <c r="I26" s="11">
        <v>524590187</v>
      </c>
    </row>
    <row r="27" spans="1:9" ht="12" customHeight="1" x14ac:dyDescent="0.25">
      <c r="A27" s="2" t="str">
        <f>"Mar "&amp;RIGHT(A6,4)+1</f>
        <v>Mar 2024</v>
      </c>
      <c r="B27" s="11">
        <v>20399666.0176</v>
      </c>
      <c r="C27" s="11">
        <v>913608.29189999995</v>
      </c>
      <c r="D27" s="11">
        <v>8312383.2516000001</v>
      </c>
      <c r="E27" s="11">
        <v>29618592.232799999</v>
      </c>
      <c r="F27" s="11">
        <v>319044409</v>
      </c>
      <c r="G27" s="11">
        <v>14293499</v>
      </c>
      <c r="H27" s="11">
        <v>130048121</v>
      </c>
      <c r="I27" s="11">
        <v>463386029</v>
      </c>
    </row>
    <row r="28" spans="1:9" ht="12" customHeight="1" x14ac:dyDescent="0.25">
      <c r="A28" s="2" t="str">
        <f>"Apr "&amp;RIGHT(A6,4)+1</f>
        <v>Apr 2024</v>
      </c>
      <c r="B28" s="11">
        <v>20549135.840100002</v>
      </c>
      <c r="C28" s="11">
        <v>947113.60660000006</v>
      </c>
      <c r="D28" s="11">
        <v>8330691.6607999997</v>
      </c>
      <c r="E28" s="11">
        <v>29843081.985300001</v>
      </c>
      <c r="F28" s="11">
        <v>366963949</v>
      </c>
      <c r="G28" s="11">
        <v>16900164</v>
      </c>
      <c r="H28" s="11">
        <v>148651708</v>
      </c>
      <c r="I28" s="11">
        <v>532515821</v>
      </c>
    </row>
    <row r="29" spans="1:9" ht="12" customHeight="1" x14ac:dyDescent="0.25">
      <c r="A29" s="2" t="str">
        <f>"May "&amp;RIGHT(A6,4)+1</f>
        <v>May 2024</v>
      </c>
      <c r="B29" s="11">
        <v>19790205.853300001</v>
      </c>
      <c r="C29" s="11">
        <v>838354.31709999999</v>
      </c>
      <c r="D29" s="11">
        <v>7982553.8487</v>
      </c>
      <c r="E29" s="11">
        <v>28575128.371100001</v>
      </c>
      <c r="F29" s="11">
        <v>354752629</v>
      </c>
      <c r="G29" s="11">
        <v>15055436</v>
      </c>
      <c r="H29" s="11">
        <v>143353265</v>
      </c>
      <c r="I29" s="11">
        <v>513161330</v>
      </c>
    </row>
    <row r="30" spans="1:9" ht="12" customHeight="1" x14ac:dyDescent="0.25">
      <c r="A30" s="2" t="str">
        <f>"Jun "&amp;RIGHT(A6,4)+1</f>
        <v>Jun 2024</v>
      </c>
      <c r="B30" s="11">
        <v>8465925.2468999997</v>
      </c>
      <c r="C30" s="11">
        <v>234163.30499999999</v>
      </c>
      <c r="D30" s="11">
        <v>2691644.0676000002</v>
      </c>
      <c r="E30" s="11">
        <v>11544128.3708</v>
      </c>
      <c r="F30" s="11">
        <v>75745787</v>
      </c>
      <c r="G30" s="11">
        <v>2058044</v>
      </c>
      <c r="H30" s="11">
        <v>23656661</v>
      </c>
      <c r="I30" s="11">
        <v>101460492</v>
      </c>
    </row>
    <row r="31" spans="1:9" ht="12" customHeight="1" x14ac:dyDescent="0.25">
      <c r="A31" s="2" t="str">
        <f>"Jul "&amp;RIGHT(A6,4)+1</f>
        <v>Jul 2024</v>
      </c>
      <c r="B31" s="11">
        <v>1320433.3366</v>
      </c>
      <c r="C31" s="11">
        <v>23818.202799999999</v>
      </c>
      <c r="D31" s="11">
        <v>156653.1936</v>
      </c>
      <c r="E31" s="11">
        <v>1492881.3376</v>
      </c>
      <c r="F31" s="11">
        <v>15856563</v>
      </c>
      <c r="G31" s="11">
        <v>287772</v>
      </c>
      <c r="H31" s="11">
        <v>1892687</v>
      </c>
      <c r="I31" s="11">
        <v>18037022</v>
      </c>
    </row>
    <row r="32" spans="1:9" ht="12" customHeight="1" x14ac:dyDescent="0.25">
      <c r="A32" s="2" t="str">
        <f>"Aug "&amp;RIGHT(A6,4)+1</f>
        <v>Aug 2024</v>
      </c>
      <c r="B32" s="11" t="s">
        <v>411</v>
      </c>
      <c r="C32" s="11" t="s">
        <v>411</v>
      </c>
      <c r="D32" s="11" t="s">
        <v>411</v>
      </c>
      <c r="E32" s="11" t="s">
        <v>411</v>
      </c>
      <c r="F32" s="11" t="s">
        <v>411</v>
      </c>
      <c r="G32" s="11" t="s">
        <v>411</v>
      </c>
      <c r="H32" s="11" t="s">
        <v>411</v>
      </c>
      <c r="I32" s="11" t="s">
        <v>411</v>
      </c>
    </row>
    <row r="33" spans="1:9" ht="12" customHeight="1" x14ac:dyDescent="0.25">
      <c r="A33" s="2" t="str">
        <f>"Sep "&amp;RIGHT(A6,4)+1</f>
        <v>Sep 2024</v>
      </c>
      <c r="B33" s="11" t="s">
        <v>411</v>
      </c>
      <c r="C33" s="11" t="s">
        <v>411</v>
      </c>
      <c r="D33" s="11" t="s">
        <v>411</v>
      </c>
      <c r="E33" s="11" t="s">
        <v>411</v>
      </c>
      <c r="F33" s="11" t="s">
        <v>411</v>
      </c>
      <c r="G33" s="11" t="s">
        <v>411</v>
      </c>
      <c r="H33" s="11" t="s">
        <v>411</v>
      </c>
      <c r="I33" s="11" t="s">
        <v>411</v>
      </c>
    </row>
    <row r="34" spans="1:9" ht="12" customHeight="1" x14ac:dyDescent="0.25">
      <c r="A34" s="12" t="s">
        <v>55</v>
      </c>
      <c r="B34" s="13">
        <v>20277206.853399999</v>
      </c>
      <c r="C34" s="13">
        <v>944499.80610000005</v>
      </c>
      <c r="D34" s="13">
        <v>8391646.5987999998</v>
      </c>
      <c r="E34" s="13">
        <v>29596425.971000001</v>
      </c>
      <c r="F34" s="13">
        <v>2770147740</v>
      </c>
      <c r="G34" s="13">
        <v>127072936</v>
      </c>
      <c r="H34" s="13">
        <v>1133587416</v>
      </c>
      <c r="I34" s="13">
        <v>4030808092</v>
      </c>
    </row>
    <row r="35" spans="1:9" ht="12" customHeight="1" x14ac:dyDescent="0.25">
      <c r="A35" s="14" t="str">
        <f>"Total "&amp;MID(A20,7,LEN(A20)-13)&amp;" Months"</f>
        <v>Total 10 Months</v>
      </c>
      <c r="B35" s="15">
        <v>20277206.853399999</v>
      </c>
      <c r="C35" s="15">
        <v>944499.80610000005</v>
      </c>
      <c r="D35" s="15">
        <v>8391646.5987999998</v>
      </c>
      <c r="E35" s="15">
        <v>29596425.971000001</v>
      </c>
      <c r="F35" s="15">
        <v>2770147740</v>
      </c>
      <c r="G35" s="15">
        <v>127072936</v>
      </c>
      <c r="H35" s="15">
        <v>1133587416</v>
      </c>
      <c r="I35" s="15">
        <v>4030808092</v>
      </c>
    </row>
    <row r="36" spans="1:9" ht="12" customHeight="1" x14ac:dyDescent="0.25">
      <c r="A36" s="84"/>
      <c r="B36" s="84"/>
      <c r="C36" s="84"/>
      <c r="D36" s="84"/>
      <c r="E36" s="84"/>
      <c r="F36" s="84"/>
      <c r="G36" s="84"/>
      <c r="H36" s="84"/>
      <c r="I36" s="84"/>
    </row>
    <row r="37" spans="1:9" ht="70" customHeight="1" x14ac:dyDescent="0.25">
      <c r="A37" s="95" t="s">
        <v>397</v>
      </c>
      <c r="B37" s="95"/>
      <c r="C37" s="95"/>
      <c r="D37" s="95"/>
      <c r="E37" s="95"/>
      <c r="F37" s="95"/>
      <c r="G37" s="95"/>
      <c r="H37" s="95"/>
      <c r="I37" s="95"/>
    </row>
  </sheetData>
  <mergeCells count="8">
    <mergeCell ref="B5:I5"/>
    <mergeCell ref="A36:I36"/>
    <mergeCell ref="A37:I37"/>
    <mergeCell ref="A3:A4"/>
    <mergeCell ref="A1:H1"/>
    <mergeCell ref="A2:H2"/>
    <mergeCell ref="B3:E3"/>
    <mergeCell ref="F3:I3"/>
  </mergeCells>
  <phoneticPr fontId="0" type="noConversion"/>
  <pageMargins left="0.75" right="0.5" top="0.75" bottom="0.5" header="0.5" footer="0.25"/>
  <pageSetup orientation="landscape"/>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43</vt:i4>
      </vt:variant>
      <vt:variant>
        <vt:lpstr>Named Ranges</vt:lpstr>
      </vt:variant>
      <vt:variant>
        <vt:i4>3</vt:i4>
      </vt:variant>
    </vt:vector>
  </HeadingPairs>
  <TitlesOfParts>
    <vt:vector size="46" baseType="lpstr">
      <vt:lpstr>KDALL</vt:lpstr>
      <vt:lpstr>ToC</vt:lpstr>
      <vt:lpstr>FNS-$</vt:lpstr>
      <vt:lpstr>SNAP-$</vt:lpstr>
      <vt:lpstr>SNAP-$a</vt:lpstr>
      <vt:lpstr>SNAP-$a-PEBT-Other</vt:lpstr>
      <vt:lpstr>NAP-$b</vt:lpstr>
      <vt:lpstr>Schools</vt:lpstr>
      <vt:lpstr>NSLP-P</vt:lpstr>
      <vt:lpstr>NSLP-M</vt:lpstr>
      <vt:lpstr>NSLP-$</vt:lpstr>
      <vt:lpstr>SBP-P</vt:lpstr>
      <vt:lpstr>SBP-M</vt:lpstr>
      <vt:lpstr>SBP-$</vt:lpstr>
      <vt:lpstr>CCCDCH-S</vt:lpstr>
      <vt:lpstr>CCC-C</vt:lpstr>
      <vt:lpstr>CCCDCH-M1</vt:lpstr>
      <vt:lpstr>CCCDCH-M2</vt:lpstr>
      <vt:lpstr>CCCDCH-M3</vt:lpstr>
      <vt:lpstr>CCCDCH-M4</vt:lpstr>
      <vt:lpstr>CCCDCH-M5</vt:lpstr>
      <vt:lpstr>CCCDCH-$</vt:lpstr>
      <vt:lpstr>ADC-M</vt:lpstr>
      <vt:lpstr>ADC-$</vt:lpstr>
      <vt:lpstr>CACFP-T</vt:lpstr>
      <vt:lpstr>SFSP-PM</vt:lpstr>
      <vt:lpstr>SFSP-$</vt:lpstr>
      <vt:lpstr>CN-$</vt:lpstr>
      <vt:lpstr>CNFNS-T$</vt:lpstr>
      <vt:lpstr>SMP-M</vt:lpstr>
      <vt:lpstr>SMP-T</vt:lpstr>
      <vt:lpstr>WIC</vt:lpstr>
      <vt:lpstr>CSFP</vt:lpstr>
      <vt:lpstr>FDPIR</vt:lpstr>
      <vt:lpstr>COM-E1</vt:lpstr>
      <vt:lpstr>COM-E2</vt:lpstr>
      <vt:lpstr>COM-ET</vt:lpstr>
      <vt:lpstr>COM-X1</vt:lpstr>
      <vt:lpstr>COM-X2</vt:lpstr>
      <vt:lpstr>COM-T</vt:lpstr>
      <vt:lpstr>USDA-$1</vt:lpstr>
      <vt:lpstr>USDA-$2</vt:lpstr>
      <vt:lpstr>USDA-$3</vt:lpstr>
      <vt:lpstr>'CNFNS-T$'!Print_Area</vt:lpstr>
      <vt:lpstr>'NAP-$b'!Print_Area</vt:lpstr>
      <vt:lpstr>'SNAP-$a-PEBT-Other'!Print_Area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Triner, Elizabeth - FNS</cp:lastModifiedBy>
  <cp:lastPrinted>2024-10-11T11:47:35Z</cp:lastPrinted>
  <dcterms:created xsi:type="dcterms:W3CDTF">2003-04-09T21:32:01Z</dcterms:created>
  <dcterms:modified xsi:type="dcterms:W3CDTF">2024-10-11T13:12:17Z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xcelWriter version">
    <vt:lpwstr/>
  </property>
</Properties>
</file>