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fnsva\OCCO\Social Media\Web Files\2025 Program Files for Posting\MTF\program data\"/>
    </mc:Choice>
  </mc:AlternateContent>
  <xr:revisionPtr revIDLastSave="0" documentId="8_{48E57013-4AAB-4563-A827-E212EF733AAC}" xr6:coauthVersionLast="47" xr6:coauthVersionMax="47" xr10:uidLastSave="{00000000-0000-0000-0000-000000000000}"/>
  <bookViews>
    <workbookView xWindow="49710" yWindow="2190" windowWidth="30225" windowHeight="18135" tabRatio="817" xr2:uid="{00000000-000D-0000-FFFF-FFFF00000000}"/>
  </bookViews>
  <sheets>
    <sheet name="KDALL" sheetId="1" r:id="rId1"/>
    <sheet name="ToC" sheetId="2" r:id="rId2"/>
    <sheet name="FNS-$" sheetId="45" r:id="rId3"/>
    <sheet name="SNAP-$" sheetId="46" r:id="rId4"/>
    <sheet name="SNAP-$a" sheetId="49" r:id="rId5"/>
    <sheet name="SNAP-$a-PEBT-Other" sheetId="51" r:id="rId6"/>
    <sheet name="NAP-$b" sheetId="50" r:id="rId7"/>
    <sheet name="Schools" sheetId="7" r:id="rId8"/>
    <sheet name="NSLP-P" sheetId="8" r:id="rId9"/>
    <sheet name="NSLP-M" sheetId="9" r:id="rId10"/>
    <sheet name="NSLP-$" sheetId="10" r:id="rId11"/>
    <sheet name="SBP-P" sheetId="12" r:id="rId12"/>
    <sheet name="SBP-M" sheetId="13" r:id="rId13"/>
    <sheet name="SBP-$" sheetId="14" r:id="rId14"/>
    <sheet name="CCCDCH-S" sheetId="15" r:id="rId15"/>
    <sheet name="CCC-C" sheetId="16" r:id="rId16"/>
    <sheet name="CCCDCH-M1" sheetId="17" r:id="rId17"/>
    <sheet name="CCCDCH-M2" sheetId="18" r:id="rId18"/>
    <sheet name="CCCDCH-M3" sheetId="19" r:id="rId19"/>
    <sheet name="CCCDCH-M4" sheetId="20" r:id="rId20"/>
    <sheet name="CCCDCH-M5" sheetId="21" r:id="rId21"/>
    <sheet name="CCCDCH-$" sheetId="22" r:id="rId22"/>
    <sheet name="ADC-M" sheetId="23" r:id="rId23"/>
    <sheet name="ADC-$" sheetId="24" r:id="rId24"/>
    <sheet name="CACFP-T" sheetId="25" r:id="rId25"/>
    <sheet name="SFSP-PM" sheetId="26" r:id="rId26"/>
    <sheet name="SFSP-$" sheetId="27" r:id="rId27"/>
    <sheet name="CN-$" sheetId="28" r:id="rId28"/>
    <sheet name="CNFNS-T$" sheetId="29" r:id="rId29"/>
    <sheet name="SMP-M" sheetId="30" r:id="rId30"/>
    <sheet name="SMP-T" sheetId="31" r:id="rId31"/>
    <sheet name="WIC" sheetId="32" r:id="rId32"/>
    <sheet name="CSFP" sheetId="33" r:id="rId33"/>
    <sheet name="FDPIR" sheetId="34" r:id="rId34"/>
    <sheet name="COM-E1" sheetId="36" r:id="rId35"/>
    <sheet name="COM-E2" sheetId="37" r:id="rId36"/>
    <sheet name="COM-ET" sheetId="38" r:id="rId37"/>
    <sheet name="COM-X1" sheetId="39" r:id="rId38"/>
    <sheet name="COM-X2" sheetId="40" r:id="rId39"/>
    <sheet name="COM-T" sheetId="41" r:id="rId40"/>
    <sheet name="USDA-$1" sheetId="42" r:id="rId41"/>
    <sheet name="USDA-$2" sheetId="43" r:id="rId42"/>
    <sheet name="USDA-$3" sheetId="44" r:id="rId43"/>
  </sheets>
  <definedNames>
    <definedName name="_xlnm.Print_Area" localSheetId="28">'CNFNS-T$'!$A$1:$I$37</definedName>
    <definedName name="_xlnm.Print_Area" localSheetId="6">'NAP-$b'!$A$1:$X$39</definedName>
    <definedName name="_xlnm.Print_Area" localSheetId="5">'SNAP-$a-PEBT-Other'!$A$1:$E$36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 i="44" l="1"/>
  <c r="A33" i="44"/>
  <c r="A32" i="44"/>
  <c r="A31" i="44"/>
  <c r="A30" i="44"/>
  <c r="A29" i="44"/>
  <c r="A28" i="44"/>
  <c r="A27" i="44"/>
  <c r="A26" i="44"/>
  <c r="A25" i="44"/>
  <c r="A24" i="44"/>
  <c r="A23" i="44"/>
  <c r="A22" i="44"/>
  <c r="A21" i="44"/>
  <c r="A18" i="44"/>
  <c r="A17" i="44"/>
  <c r="A16" i="44"/>
  <c r="A15" i="44"/>
  <c r="A14" i="44"/>
  <c r="A13" i="44"/>
  <c r="A12" i="44"/>
  <c r="A11" i="44"/>
  <c r="A10" i="44"/>
  <c r="A9" i="44"/>
  <c r="A8" i="44"/>
  <c r="A7" i="44"/>
  <c r="B5" i="44"/>
  <c r="A35" i="43"/>
  <c r="A33" i="43"/>
  <c r="A32" i="43"/>
  <c r="A31" i="43"/>
  <c r="A30" i="43"/>
  <c r="A29" i="43"/>
  <c r="A28" i="43"/>
  <c r="A27" i="43"/>
  <c r="A26" i="43"/>
  <c r="A25" i="43"/>
  <c r="A24" i="43"/>
  <c r="A23" i="43"/>
  <c r="A22" i="43"/>
  <c r="A21" i="43"/>
  <c r="A18" i="43"/>
  <c r="A17" i="43"/>
  <c r="A16" i="43"/>
  <c r="A15" i="43"/>
  <c r="A14" i="43"/>
  <c r="A13" i="43"/>
  <c r="A12" i="43"/>
  <c r="A11" i="43"/>
  <c r="A10" i="43"/>
  <c r="A9" i="43"/>
  <c r="A8" i="43"/>
  <c r="A7" i="43"/>
  <c r="B5" i="43"/>
  <c r="A35" i="42"/>
  <c r="A33" i="42"/>
  <c r="A32" i="42"/>
  <c r="A31" i="42"/>
  <c r="A30" i="42"/>
  <c r="A29" i="42"/>
  <c r="A28" i="42"/>
  <c r="A27" i="42"/>
  <c r="A26" i="42"/>
  <c r="A25" i="42"/>
  <c r="A24" i="42"/>
  <c r="A23" i="42"/>
  <c r="A22" i="42"/>
  <c r="A21" i="42"/>
  <c r="A18" i="42"/>
  <c r="A17" i="42"/>
  <c r="A16" i="42"/>
  <c r="A15" i="42"/>
  <c r="A14" i="42"/>
  <c r="A13" i="42"/>
  <c r="A12" i="42"/>
  <c r="A11" i="42"/>
  <c r="A10" i="42"/>
  <c r="A9" i="42"/>
  <c r="A8" i="42"/>
  <c r="A7" i="42"/>
  <c r="B5" i="42"/>
  <c r="A36" i="41"/>
  <c r="A34" i="41"/>
  <c r="A33" i="41"/>
  <c r="A32" i="41"/>
  <c r="A31" i="41"/>
  <c r="A30" i="41"/>
  <c r="A29" i="41"/>
  <c r="A28" i="41"/>
  <c r="A27" i="41"/>
  <c r="A26" i="41"/>
  <c r="A25" i="41"/>
  <c r="A24" i="41"/>
  <c r="A23" i="41"/>
  <c r="A22" i="41"/>
  <c r="A19" i="41"/>
  <c r="A18" i="41"/>
  <c r="A17" i="41"/>
  <c r="A16" i="41"/>
  <c r="A15" i="41"/>
  <c r="A14" i="41"/>
  <c r="A13" i="41"/>
  <c r="A12" i="41"/>
  <c r="A11" i="41"/>
  <c r="A10" i="41"/>
  <c r="A9" i="41"/>
  <c r="A8" i="41"/>
  <c r="B6" i="41"/>
  <c r="A35" i="40"/>
  <c r="A33" i="40"/>
  <c r="A32" i="40"/>
  <c r="A31" i="40"/>
  <c r="A30" i="40"/>
  <c r="A29" i="40"/>
  <c r="A28" i="40"/>
  <c r="A27" i="40"/>
  <c r="A26" i="40"/>
  <c r="A25" i="40"/>
  <c r="A24" i="40"/>
  <c r="A23" i="40"/>
  <c r="A22" i="40"/>
  <c r="A21" i="40"/>
  <c r="A18" i="40"/>
  <c r="A17" i="40"/>
  <c r="A16" i="40"/>
  <c r="A15" i="40"/>
  <c r="A14" i="40"/>
  <c r="A13" i="40"/>
  <c r="A12" i="40"/>
  <c r="A11" i="40"/>
  <c r="A10" i="40"/>
  <c r="A9" i="40"/>
  <c r="A8" i="40"/>
  <c r="A7" i="40"/>
  <c r="B5" i="40"/>
  <c r="A35" i="39"/>
  <c r="A33" i="39"/>
  <c r="A32" i="39"/>
  <c r="A31" i="39"/>
  <c r="A30" i="39"/>
  <c r="A29" i="39"/>
  <c r="A28" i="39"/>
  <c r="A27" i="39"/>
  <c r="A26" i="39"/>
  <c r="A25" i="39"/>
  <c r="A24" i="39"/>
  <c r="A23" i="39"/>
  <c r="A22" i="39"/>
  <c r="A21" i="39"/>
  <c r="A18" i="39"/>
  <c r="A17" i="39"/>
  <c r="A16" i="39"/>
  <c r="A15" i="39"/>
  <c r="A14" i="39"/>
  <c r="A13" i="39"/>
  <c r="A12" i="39"/>
  <c r="A11" i="39"/>
  <c r="A10" i="39"/>
  <c r="A9" i="39"/>
  <c r="A8" i="39"/>
  <c r="A7" i="39"/>
  <c r="B5" i="39"/>
  <c r="A35" i="38"/>
  <c r="A33" i="38"/>
  <c r="A32" i="38"/>
  <c r="A31" i="38"/>
  <c r="A30" i="38"/>
  <c r="A29" i="38"/>
  <c r="A28" i="38"/>
  <c r="A27" i="38"/>
  <c r="A26" i="38"/>
  <c r="A25" i="38"/>
  <c r="A24" i="38"/>
  <c r="A23" i="38"/>
  <c r="A22" i="38"/>
  <c r="A21" i="38"/>
  <c r="A18" i="38"/>
  <c r="A17" i="38"/>
  <c r="A16" i="38"/>
  <c r="A15" i="38"/>
  <c r="A14" i="38"/>
  <c r="A13" i="38"/>
  <c r="A12" i="38"/>
  <c r="A11" i="38"/>
  <c r="A10" i="38"/>
  <c r="A9" i="38"/>
  <c r="A8" i="38"/>
  <c r="A7" i="38"/>
  <c r="B5" i="38"/>
  <c r="H35" i="37"/>
  <c r="A35" i="37"/>
  <c r="H34" i="37"/>
  <c r="H33" i="37"/>
  <c r="A33" i="37"/>
  <c r="H32" i="37"/>
  <c r="A32" i="37"/>
  <c r="H31" i="37"/>
  <c r="A31" i="37"/>
  <c r="H30" i="37"/>
  <c r="A30" i="37"/>
  <c r="H29" i="37"/>
  <c r="A29" i="37"/>
  <c r="H28" i="37"/>
  <c r="A28" i="37"/>
  <c r="H27" i="37"/>
  <c r="A27" i="37"/>
  <c r="H26" i="37"/>
  <c r="A26" i="37"/>
  <c r="H25" i="37"/>
  <c r="A25" i="37"/>
  <c r="H24" i="37"/>
  <c r="A24" i="37"/>
  <c r="H23" i="37"/>
  <c r="A23" i="37"/>
  <c r="H22" i="37"/>
  <c r="A22" i="37"/>
  <c r="A21" i="37"/>
  <c r="H20" i="37"/>
  <c r="H19" i="37"/>
  <c r="H18" i="37"/>
  <c r="A18" i="37"/>
  <c r="H17" i="37"/>
  <c r="A17" i="37"/>
  <c r="H16" i="37"/>
  <c r="A16" i="37"/>
  <c r="H15" i="37"/>
  <c r="A15" i="37"/>
  <c r="H14" i="37"/>
  <c r="A14" i="37"/>
  <c r="H13" i="37"/>
  <c r="A13" i="37"/>
  <c r="H12" i="37"/>
  <c r="A12" i="37"/>
  <c r="H11" i="37"/>
  <c r="A11" i="37"/>
  <c r="H10" i="37"/>
  <c r="A10" i="37"/>
  <c r="H9" i="37"/>
  <c r="A9" i="37"/>
  <c r="H8" i="37"/>
  <c r="A8" i="37"/>
  <c r="H7" i="37"/>
  <c r="A7" i="37"/>
  <c r="B5" i="37"/>
  <c r="A35" i="36"/>
  <c r="A33" i="36"/>
  <c r="A32" i="36"/>
  <c r="A31" i="36"/>
  <c r="A30" i="36"/>
  <c r="A29" i="36"/>
  <c r="A28" i="36"/>
  <c r="A27" i="36"/>
  <c r="A26" i="36"/>
  <c r="A25" i="36"/>
  <c r="A24" i="36"/>
  <c r="A23" i="36"/>
  <c r="A22" i="36"/>
  <c r="A21" i="36"/>
  <c r="A18" i="36"/>
  <c r="A17" i="36"/>
  <c r="A16" i="36"/>
  <c r="A15" i="36"/>
  <c r="A14" i="36"/>
  <c r="A13" i="36"/>
  <c r="A12" i="36"/>
  <c r="A11" i="36"/>
  <c r="A10" i="36"/>
  <c r="A9" i="36"/>
  <c r="A8" i="36"/>
  <c r="A7" i="36"/>
  <c r="B5" i="36"/>
  <c r="A35" i="34"/>
  <c r="A33" i="34"/>
  <c r="A32" i="34"/>
  <c r="A31" i="34"/>
  <c r="A30" i="34"/>
  <c r="A29" i="34"/>
  <c r="A28" i="34"/>
  <c r="A27" i="34"/>
  <c r="A26" i="34"/>
  <c r="A25" i="34"/>
  <c r="A24" i="34"/>
  <c r="A23" i="34"/>
  <c r="A22" i="34"/>
  <c r="A21" i="34"/>
  <c r="A18" i="34"/>
  <c r="A17" i="34"/>
  <c r="A16" i="34"/>
  <c r="A15" i="34"/>
  <c r="A14" i="34"/>
  <c r="A13" i="34"/>
  <c r="A12" i="34"/>
  <c r="A11" i="34"/>
  <c r="A10" i="34"/>
  <c r="A9" i="34"/>
  <c r="A8" i="34"/>
  <c r="A7" i="34"/>
  <c r="B5" i="34"/>
  <c r="A35" i="33"/>
  <c r="A33" i="33"/>
  <c r="A32" i="33"/>
  <c r="A31" i="33"/>
  <c r="A30" i="33"/>
  <c r="A29" i="33"/>
  <c r="A28" i="33"/>
  <c r="A27" i="33"/>
  <c r="A26" i="33"/>
  <c r="A25" i="33"/>
  <c r="A24" i="33"/>
  <c r="A23" i="33"/>
  <c r="A22" i="33"/>
  <c r="A21" i="33"/>
  <c r="A18" i="33"/>
  <c r="A17" i="33"/>
  <c r="A16" i="33"/>
  <c r="A15" i="33"/>
  <c r="A14" i="33"/>
  <c r="A13" i="33"/>
  <c r="A12" i="33"/>
  <c r="A11" i="33"/>
  <c r="A10" i="33"/>
  <c r="A9" i="33"/>
  <c r="A8" i="33"/>
  <c r="A7" i="33"/>
  <c r="B5" i="33"/>
  <c r="A35" i="32"/>
  <c r="A33" i="32"/>
  <c r="A32" i="32"/>
  <c r="A31" i="32"/>
  <c r="A30" i="32"/>
  <c r="A29" i="32"/>
  <c r="A28" i="32"/>
  <c r="A27" i="32"/>
  <c r="A26" i="32"/>
  <c r="A25" i="32"/>
  <c r="A24" i="32"/>
  <c r="A23" i="32"/>
  <c r="A22" i="32"/>
  <c r="A21" i="32"/>
  <c r="A18" i="32"/>
  <c r="A17" i="32"/>
  <c r="A16" i="32"/>
  <c r="A15" i="32"/>
  <c r="A14" i="32"/>
  <c r="A13" i="32"/>
  <c r="A12" i="32"/>
  <c r="A11" i="32"/>
  <c r="A10" i="32"/>
  <c r="A9" i="32"/>
  <c r="A8" i="32"/>
  <c r="A7" i="32"/>
  <c r="B5" i="32"/>
  <c r="A35" i="31"/>
  <c r="A33" i="31"/>
  <c r="A32" i="31"/>
  <c r="A31" i="31"/>
  <c r="A30" i="31"/>
  <c r="A29" i="31"/>
  <c r="A28" i="31"/>
  <c r="A27" i="31"/>
  <c r="A26" i="31"/>
  <c r="A25" i="31"/>
  <c r="A24" i="31"/>
  <c r="A23" i="31"/>
  <c r="A22" i="31"/>
  <c r="A21" i="31"/>
  <c r="A18" i="31"/>
  <c r="A17" i="31"/>
  <c r="A16" i="31"/>
  <c r="A15" i="31"/>
  <c r="A14" i="31"/>
  <c r="A13" i="31"/>
  <c r="A12" i="31"/>
  <c r="A11" i="31"/>
  <c r="A10" i="31"/>
  <c r="A9" i="31"/>
  <c r="A8" i="31"/>
  <c r="A7" i="31"/>
  <c r="B5" i="31"/>
  <c r="A35" i="30"/>
  <c r="A33" i="30"/>
  <c r="A32" i="30"/>
  <c r="A31" i="30"/>
  <c r="A30" i="30"/>
  <c r="A29" i="30"/>
  <c r="A28" i="30"/>
  <c r="A27" i="30"/>
  <c r="A26" i="30"/>
  <c r="A25" i="30"/>
  <c r="A24" i="30"/>
  <c r="A23" i="30"/>
  <c r="A22" i="30"/>
  <c r="A21" i="30"/>
  <c r="A18" i="30"/>
  <c r="A17" i="30"/>
  <c r="A16" i="30"/>
  <c r="A15" i="30"/>
  <c r="A14" i="30"/>
  <c r="A13" i="30"/>
  <c r="A12" i="30"/>
  <c r="A11" i="30"/>
  <c r="A10" i="30"/>
  <c r="A9" i="30"/>
  <c r="A8" i="30"/>
  <c r="A7" i="30"/>
  <c r="B5" i="30"/>
  <c r="A35" i="29"/>
  <c r="A33" i="29"/>
  <c r="A32" i="29"/>
  <c r="A31" i="29"/>
  <c r="A30" i="29"/>
  <c r="A29" i="29"/>
  <c r="A28" i="29"/>
  <c r="A27" i="29"/>
  <c r="A26" i="29"/>
  <c r="A25" i="29"/>
  <c r="A24" i="29"/>
  <c r="A23" i="29"/>
  <c r="A22" i="29"/>
  <c r="A21" i="29"/>
  <c r="A18" i="29"/>
  <c r="A17" i="29"/>
  <c r="A16" i="29"/>
  <c r="A15" i="29"/>
  <c r="A14" i="29"/>
  <c r="A13" i="29"/>
  <c r="A12" i="29"/>
  <c r="A11" i="29"/>
  <c r="A10" i="29"/>
  <c r="A9" i="29"/>
  <c r="A8" i="29"/>
  <c r="A7" i="29"/>
  <c r="B5" i="29"/>
  <c r="A35" i="28"/>
  <c r="A33" i="28"/>
  <c r="A32" i="28"/>
  <c r="A31" i="28"/>
  <c r="A30" i="28"/>
  <c r="A29" i="28"/>
  <c r="A28" i="28"/>
  <c r="A27" i="28"/>
  <c r="A26" i="28"/>
  <c r="A25" i="28"/>
  <c r="A24" i="28"/>
  <c r="A23" i="28"/>
  <c r="A22" i="28"/>
  <c r="A21" i="28"/>
  <c r="A18" i="28"/>
  <c r="A17" i="28"/>
  <c r="A16" i="28"/>
  <c r="A15" i="28"/>
  <c r="A14" i="28"/>
  <c r="A13" i="28"/>
  <c r="A12" i="28"/>
  <c r="A11" i="28"/>
  <c r="A10" i="28"/>
  <c r="A9" i="28"/>
  <c r="A8" i="28"/>
  <c r="A7" i="28"/>
  <c r="B5" i="28"/>
  <c r="A35" i="27"/>
  <c r="A33" i="27"/>
  <c r="A32" i="27"/>
  <c r="A31" i="27"/>
  <c r="A30" i="27"/>
  <c r="A29" i="27"/>
  <c r="A28" i="27"/>
  <c r="A27" i="27"/>
  <c r="A26" i="27"/>
  <c r="A25" i="27"/>
  <c r="A24" i="27"/>
  <c r="A23" i="27"/>
  <c r="A22" i="27"/>
  <c r="A21" i="27"/>
  <c r="A18" i="27"/>
  <c r="A17" i="27"/>
  <c r="A16" i="27"/>
  <c r="A15" i="27"/>
  <c r="A14" i="27"/>
  <c r="A13" i="27"/>
  <c r="A12" i="27"/>
  <c r="A11" i="27"/>
  <c r="A10" i="27"/>
  <c r="A9" i="27"/>
  <c r="A8" i="27"/>
  <c r="A7" i="27"/>
  <c r="B5" i="27"/>
  <c r="A35" i="26"/>
  <c r="A33" i="26"/>
  <c r="A32" i="26"/>
  <c r="A31" i="26"/>
  <c r="A30" i="26"/>
  <c r="A29" i="26"/>
  <c r="A28" i="26"/>
  <c r="A27" i="26"/>
  <c r="A26" i="26"/>
  <c r="A25" i="26"/>
  <c r="A24" i="26"/>
  <c r="A23" i="26"/>
  <c r="A22" i="26"/>
  <c r="A21" i="26"/>
  <c r="A18" i="26"/>
  <c r="A17" i="26"/>
  <c r="A16" i="26"/>
  <c r="A15" i="26"/>
  <c r="A14" i="26"/>
  <c r="A13" i="26"/>
  <c r="A12" i="26"/>
  <c r="A11" i="26"/>
  <c r="A10" i="26"/>
  <c r="A9" i="26"/>
  <c r="A8" i="26"/>
  <c r="A7" i="26"/>
  <c r="B5" i="26"/>
  <c r="A35" i="25"/>
  <c r="A33" i="25"/>
  <c r="A32" i="25"/>
  <c r="A31" i="25"/>
  <c r="A30" i="25"/>
  <c r="A29" i="25"/>
  <c r="A28" i="25"/>
  <c r="A27" i="25"/>
  <c r="A26" i="25"/>
  <c r="A25" i="25"/>
  <c r="A24" i="25"/>
  <c r="A23" i="25"/>
  <c r="A22" i="25"/>
  <c r="A21" i="25"/>
  <c r="A18" i="25"/>
  <c r="A17" i="25"/>
  <c r="A16" i="25"/>
  <c r="A15" i="25"/>
  <c r="A14" i="25"/>
  <c r="A13" i="25"/>
  <c r="A12" i="25"/>
  <c r="A11" i="25"/>
  <c r="A10" i="25"/>
  <c r="A9" i="25"/>
  <c r="A8" i="25"/>
  <c r="A7" i="25"/>
  <c r="B5" i="25"/>
  <c r="H35" i="24"/>
  <c r="A35" i="24"/>
  <c r="H34" i="24"/>
  <c r="H33" i="24"/>
  <c r="A33" i="24"/>
  <c r="H32" i="24"/>
  <c r="A32" i="24"/>
  <c r="H31" i="24"/>
  <c r="A31" i="24"/>
  <c r="H30" i="24"/>
  <c r="A30" i="24"/>
  <c r="H29" i="24"/>
  <c r="A29" i="24"/>
  <c r="H28" i="24"/>
  <c r="A28" i="24"/>
  <c r="H27" i="24"/>
  <c r="A27" i="24"/>
  <c r="H26" i="24"/>
  <c r="A26" i="24"/>
  <c r="H25" i="24"/>
  <c r="A25" i="24"/>
  <c r="H24" i="24"/>
  <c r="A24" i="24"/>
  <c r="H23" i="24"/>
  <c r="A23" i="24"/>
  <c r="H22" i="24"/>
  <c r="A22" i="24"/>
  <c r="A21" i="24"/>
  <c r="H20" i="24"/>
  <c r="H19" i="24"/>
  <c r="H18" i="24"/>
  <c r="A18" i="24"/>
  <c r="H17" i="24"/>
  <c r="A17" i="24"/>
  <c r="H16" i="24"/>
  <c r="A16" i="24"/>
  <c r="H15" i="24"/>
  <c r="A15" i="24"/>
  <c r="H14" i="24"/>
  <c r="A14" i="24"/>
  <c r="H13" i="24"/>
  <c r="A13" i="24"/>
  <c r="H12" i="24"/>
  <c r="A12" i="24"/>
  <c r="H11" i="24"/>
  <c r="A11" i="24"/>
  <c r="H10" i="24"/>
  <c r="A10" i="24"/>
  <c r="H9" i="24"/>
  <c r="A9" i="24"/>
  <c r="H8" i="24"/>
  <c r="A8" i="24"/>
  <c r="H7" i="24"/>
  <c r="A7" i="24"/>
  <c r="F5" i="24"/>
  <c r="B5" i="24"/>
  <c r="J35" i="23"/>
  <c r="A35" i="23"/>
  <c r="J34" i="23"/>
  <c r="J33" i="23"/>
  <c r="A33" i="23"/>
  <c r="J32" i="23"/>
  <c r="A32" i="23"/>
  <c r="J31" i="23"/>
  <c r="A31" i="23"/>
  <c r="J30" i="23"/>
  <c r="A30" i="23"/>
  <c r="J29" i="23"/>
  <c r="A29" i="23"/>
  <c r="J28" i="23"/>
  <c r="A28" i="23"/>
  <c r="J27" i="23"/>
  <c r="A27" i="23"/>
  <c r="J26" i="23"/>
  <c r="A26" i="23"/>
  <c r="J25" i="23"/>
  <c r="A25" i="23"/>
  <c r="J24" i="23"/>
  <c r="A24" i="23"/>
  <c r="J23" i="23"/>
  <c r="A23" i="23"/>
  <c r="J22" i="23"/>
  <c r="A22" i="23"/>
  <c r="A21" i="23"/>
  <c r="J20" i="23"/>
  <c r="J19" i="23"/>
  <c r="J18" i="23"/>
  <c r="A18" i="23"/>
  <c r="J17" i="23"/>
  <c r="A17" i="23"/>
  <c r="J16" i="23"/>
  <c r="A16" i="23"/>
  <c r="J15" i="23"/>
  <c r="A15" i="23"/>
  <c r="J14" i="23"/>
  <c r="A14" i="23"/>
  <c r="J13" i="23"/>
  <c r="A13" i="23"/>
  <c r="J12" i="23"/>
  <c r="A12" i="23"/>
  <c r="J11" i="23"/>
  <c r="A11" i="23"/>
  <c r="J10" i="23"/>
  <c r="A10" i="23"/>
  <c r="J9" i="23"/>
  <c r="A9" i="23"/>
  <c r="J8" i="23"/>
  <c r="A8" i="23"/>
  <c r="J7" i="23"/>
  <c r="A7" i="23"/>
  <c r="B5" i="23"/>
  <c r="A35" i="22"/>
  <c r="A33" i="22"/>
  <c r="A32" i="22"/>
  <c r="A31" i="22"/>
  <c r="A30" i="22"/>
  <c r="A29" i="22"/>
  <c r="A28" i="22"/>
  <c r="A27" i="22"/>
  <c r="A26" i="22"/>
  <c r="A25" i="22"/>
  <c r="A24" i="22"/>
  <c r="A23" i="22"/>
  <c r="A22" i="22"/>
  <c r="A21" i="22"/>
  <c r="A18" i="22"/>
  <c r="A17" i="22"/>
  <c r="A16" i="22"/>
  <c r="A15" i="22"/>
  <c r="A14" i="22"/>
  <c r="A13" i="22"/>
  <c r="A12" i="22"/>
  <c r="A11" i="22"/>
  <c r="A10" i="22"/>
  <c r="A9" i="22"/>
  <c r="A8" i="22"/>
  <c r="A7" i="22"/>
  <c r="B5" i="22"/>
  <c r="A35" i="21"/>
  <c r="A33" i="21"/>
  <c r="A32" i="21"/>
  <c r="A31" i="21"/>
  <c r="A30" i="21"/>
  <c r="A29" i="21"/>
  <c r="A28" i="21"/>
  <c r="A27" i="21"/>
  <c r="A26" i="21"/>
  <c r="A25" i="21"/>
  <c r="A24" i="21"/>
  <c r="A23" i="21"/>
  <c r="A22" i="21"/>
  <c r="A21" i="21"/>
  <c r="A18" i="21"/>
  <c r="A17" i="21"/>
  <c r="A16" i="21"/>
  <c r="A15" i="21"/>
  <c r="A14" i="21"/>
  <c r="A13" i="21"/>
  <c r="A12" i="21"/>
  <c r="A11" i="21"/>
  <c r="A10" i="21"/>
  <c r="A9" i="21"/>
  <c r="A8" i="21"/>
  <c r="A7" i="21"/>
  <c r="G5" i="21"/>
  <c r="B5" i="21"/>
  <c r="A35" i="20"/>
  <c r="A33" i="20"/>
  <c r="A32" i="20"/>
  <c r="A31" i="20"/>
  <c r="A30" i="20"/>
  <c r="A29" i="20"/>
  <c r="A28" i="20"/>
  <c r="A27" i="20"/>
  <c r="A26" i="20"/>
  <c r="A25" i="20"/>
  <c r="A24" i="20"/>
  <c r="A23" i="20"/>
  <c r="A22" i="20"/>
  <c r="A21" i="20"/>
  <c r="A18" i="20"/>
  <c r="A17" i="20"/>
  <c r="A16" i="20"/>
  <c r="A15" i="20"/>
  <c r="A14" i="20"/>
  <c r="A13" i="20"/>
  <c r="A12" i="20"/>
  <c r="A11" i="20"/>
  <c r="A10" i="20"/>
  <c r="A9" i="20"/>
  <c r="A8" i="20"/>
  <c r="A7" i="20"/>
  <c r="B5" i="20"/>
  <c r="A35" i="19"/>
  <c r="A33" i="19"/>
  <c r="A32" i="19"/>
  <c r="A31" i="19"/>
  <c r="A30" i="19"/>
  <c r="A29" i="19"/>
  <c r="A28" i="19"/>
  <c r="A27" i="19"/>
  <c r="A26" i="19"/>
  <c r="A25" i="19"/>
  <c r="A24" i="19"/>
  <c r="A23" i="19"/>
  <c r="A22" i="19"/>
  <c r="A21" i="19"/>
  <c r="A18" i="19"/>
  <c r="A17" i="19"/>
  <c r="A16" i="19"/>
  <c r="A15" i="19"/>
  <c r="A14" i="19"/>
  <c r="A13" i="19"/>
  <c r="A12" i="19"/>
  <c r="A11" i="19"/>
  <c r="A10" i="19"/>
  <c r="A9" i="19"/>
  <c r="A8" i="19"/>
  <c r="A7" i="19"/>
  <c r="B5" i="19"/>
  <c r="A35" i="18"/>
  <c r="A33" i="18"/>
  <c r="A32" i="18"/>
  <c r="A31" i="18"/>
  <c r="A30" i="18"/>
  <c r="A29" i="18"/>
  <c r="A28" i="18"/>
  <c r="A27" i="18"/>
  <c r="A26" i="18"/>
  <c r="A25" i="18"/>
  <c r="A24" i="18"/>
  <c r="A23" i="18"/>
  <c r="A22" i="18"/>
  <c r="A21" i="18"/>
  <c r="A18" i="18"/>
  <c r="A17" i="18"/>
  <c r="A16" i="18"/>
  <c r="A15" i="18"/>
  <c r="A14" i="18"/>
  <c r="A13" i="18"/>
  <c r="A12" i="18"/>
  <c r="A11" i="18"/>
  <c r="A10" i="18"/>
  <c r="A9" i="18"/>
  <c r="A8" i="18"/>
  <c r="A7" i="18"/>
  <c r="B5" i="18"/>
  <c r="A35" i="17"/>
  <c r="A33" i="17"/>
  <c r="A32" i="17"/>
  <c r="A31" i="17"/>
  <c r="A30" i="17"/>
  <c r="A29" i="17"/>
  <c r="A28" i="17"/>
  <c r="A27" i="17"/>
  <c r="A26" i="17"/>
  <c r="A25" i="17"/>
  <c r="A24" i="17"/>
  <c r="A23" i="17"/>
  <c r="A22" i="17"/>
  <c r="A21" i="17"/>
  <c r="A18" i="17"/>
  <c r="A17" i="17"/>
  <c r="A16" i="17"/>
  <c r="A15" i="17"/>
  <c r="A14" i="17"/>
  <c r="A13" i="17"/>
  <c r="A12" i="17"/>
  <c r="A11" i="17"/>
  <c r="A10" i="17"/>
  <c r="A9" i="17"/>
  <c r="A8" i="17"/>
  <c r="A7" i="17"/>
  <c r="B5" i="17"/>
  <c r="A35" i="16"/>
  <c r="A33" i="16"/>
  <c r="A32" i="16"/>
  <c r="A31" i="16"/>
  <c r="A30" i="16"/>
  <c r="A29" i="16"/>
  <c r="A28" i="16"/>
  <c r="A27" i="16"/>
  <c r="A26" i="16"/>
  <c r="A25" i="16"/>
  <c r="A24" i="16"/>
  <c r="A23" i="16"/>
  <c r="A22" i="16"/>
  <c r="A21" i="16"/>
  <c r="A18" i="16"/>
  <c r="A17" i="16"/>
  <c r="A16" i="16"/>
  <c r="A15" i="16"/>
  <c r="A14" i="16"/>
  <c r="A13" i="16"/>
  <c r="A12" i="16"/>
  <c r="A11" i="16"/>
  <c r="A10" i="16"/>
  <c r="A9" i="16"/>
  <c r="A8" i="16"/>
  <c r="A7" i="16"/>
  <c r="B5" i="16"/>
  <c r="A35" i="15"/>
  <c r="A33" i="15"/>
  <c r="A32" i="15"/>
  <c r="A31" i="15"/>
  <c r="A30" i="15"/>
  <c r="A29" i="15"/>
  <c r="A28" i="15"/>
  <c r="A27" i="15"/>
  <c r="A26" i="15"/>
  <c r="A25" i="15"/>
  <c r="A24" i="15"/>
  <c r="A23" i="15"/>
  <c r="A22" i="15"/>
  <c r="A21" i="15"/>
  <c r="A18" i="15"/>
  <c r="A17" i="15"/>
  <c r="A16" i="15"/>
  <c r="A15" i="15"/>
  <c r="A14" i="15"/>
  <c r="A13" i="15"/>
  <c r="A12" i="15"/>
  <c r="A11" i="15"/>
  <c r="A10" i="15"/>
  <c r="A9" i="15"/>
  <c r="A8" i="15"/>
  <c r="A7" i="15"/>
  <c r="B5" i="15"/>
  <c r="A35" i="14"/>
  <c r="A33" i="14"/>
  <c r="A32" i="14"/>
  <c r="A31" i="14"/>
  <c r="A30" i="14"/>
  <c r="A29" i="14"/>
  <c r="A28" i="14"/>
  <c r="A27" i="14"/>
  <c r="A26" i="14"/>
  <c r="A25" i="14"/>
  <c r="A24" i="14"/>
  <c r="A23" i="14"/>
  <c r="A22" i="14"/>
  <c r="A21" i="14"/>
  <c r="A18" i="14"/>
  <c r="A17" i="14"/>
  <c r="A16" i="14"/>
  <c r="A15" i="14"/>
  <c r="A14" i="14"/>
  <c r="A13" i="14"/>
  <c r="A12" i="14"/>
  <c r="A11" i="14"/>
  <c r="A10" i="14"/>
  <c r="A9" i="14"/>
  <c r="A8" i="14"/>
  <c r="A7" i="14"/>
  <c r="B5" i="14"/>
  <c r="A35" i="13"/>
  <c r="A33" i="13"/>
  <c r="A32" i="13"/>
  <c r="A31" i="13"/>
  <c r="A30" i="13"/>
  <c r="A29" i="13"/>
  <c r="A28" i="13"/>
  <c r="A27" i="13"/>
  <c r="A26" i="13"/>
  <c r="A25" i="13"/>
  <c r="A24" i="13"/>
  <c r="A23" i="13"/>
  <c r="A22" i="13"/>
  <c r="A21" i="13"/>
  <c r="A18" i="13"/>
  <c r="A17" i="13"/>
  <c r="A16" i="13"/>
  <c r="A15" i="13"/>
  <c r="A14" i="13"/>
  <c r="A13" i="13"/>
  <c r="A12" i="13"/>
  <c r="A11" i="13"/>
  <c r="A10" i="13"/>
  <c r="A9" i="13"/>
  <c r="A8" i="13"/>
  <c r="A7" i="13"/>
  <c r="B5" i="13"/>
  <c r="A35" i="12"/>
  <c r="A33" i="12"/>
  <c r="A32" i="12"/>
  <c r="A31" i="12"/>
  <c r="A30" i="12"/>
  <c r="A29" i="12"/>
  <c r="A28" i="12"/>
  <c r="A27" i="12"/>
  <c r="A26" i="12"/>
  <c r="A25" i="12"/>
  <c r="A24" i="12"/>
  <c r="A23" i="12"/>
  <c r="A22" i="12"/>
  <c r="A21" i="12"/>
  <c r="A18" i="12"/>
  <c r="A17" i="12"/>
  <c r="A16" i="12"/>
  <c r="A15" i="12"/>
  <c r="A14" i="12"/>
  <c r="A13" i="12"/>
  <c r="A12" i="12"/>
  <c r="A11" i="12"/>
  <c r="A10" i="12"/>
  <c r="A9" i="12"/>
  <c r="A8" i="12"/>
  <c r="A7" i="12"/>
  <c r="B5" i="12"/>
  <c r="A35" i="10"/>
  <c r="A33" i="10"/>
  <c r="A32" i="10"/>
  <c r="A31" i="10"/>
  <c r="A30" i="10"/>
  <c r="A29" i="10"/>
  <c r="A28" i="10"/>
  <c r="A27" i="10"/>
  <c r="A26" i="10"/>
  <c r="A25" i="10"/>
  <c r="A24" i="10"/>
  <c r="A23" i="10"/>
  <c r="A22" i="10"/>
  <c r="A21" i="10"/>
  <c r="A18" i="10"/>
  <c r="A17" i="10"/>
  <c r="A16" i="10"/>
  <c r="A15" i="10"/>
  <c r="A14" i="10"/>
  <c r="A13" i="10"/>
  <c r="A12" i="10"/>
  <c r="A11" i="10"/>
  <c r="A10" i="10"/>
  <c r="A9" i="10"/>
  <c r="A8" i="10"/>
  <c r="A7" i="10"/>
  <c r="B5" i="10"/>
  <c r="A35" i="9"/>
  <c r="A33" i="9"/>
  <c r="A32" i="9"/>
  <c r="A31" i="9"/>
  <c r="A30" i="9"/>
  <c r="A29" i="9"/>
  <c r="A28" i="9"/>
  <c r="A27" i="9"/>
  <c r="A26" i="9"/>
  <c r="A25" i="9"/>
  <c r="A24" i="9"/>
  <c r="A23" i="9"/>
  <c r="A22" i="9"/>
  <c r="A21" i="9"/>
  <c r="A18" i="9"/>
  <c r="A17" i="9"/>
  <c r="A16" i="9"/>
  <c r="A15" i="9"/>
  <c r="A14" i="9"/>
  <c r="A13" i="9"/>
  <c r="A12" i="9"/>
  <c r="A11" i="9"/>
  <c r="A10" i="9"/>
  <c r="A9" i="9"/>
  <c r="A8" i="9"/>
  <c r="A7" i="9"/>
  <c r="B5" i="9"/>
  <c r="A35" i="8"/>
  <c r="A33" i="8"/>
  <c r="A32" i="8"/>
  <c r="A31" i="8"/>
  <c r="A30" i="8"/>
  <c r="A29" i="8"/>
  <c r="A28" i="8"/>
  <c r="A27" i="8"/>
  <c r="A26" i="8"/>
  <c r="A25" i="8"/>
  <c r="A24" i="8"/>
  <c r="A23" i="8"/>
  <c r="A22" i="8"/>
  <c r="A21" i="8"/>
  <c r="A18" i="8"/>
  <c r="A17" i="8"/>
  <c r="A16" i="8"/>
  <c r="A15" i="8"/>
  <c r="A14" i="8"/>
  <c r="A13" i="8"/>
  <c r="A12" i="8"/>
  <c r="A11" i="8"/>
  <c r="A10" i="8"/>
  <c r="A9" i="8"/>
  <c r="A8" i="8"/>
  <c r="A7" i="8"/>
  <c r="B5" i="8"/>
  <c r="G27" i="7"/>
  <c r="G26" i="7"/>
  <c r="G25" i="7"/>
  <c r="G24" i="7"/>
  <c r="G23" i="7"/>
  <c r="G22" i="7"/>
  <c r="G21" i="7"/>
  <c r="G20" i="7"/>
  <c r="G19" i="7"/>
  <c r="G18" i="7"/>
  <c r="A17" i="7"/>
  <c r="G16" i="7"/>
  <c r="G15" i="7"/>
  <c r="G14" i="7"/>
  <c r="G13" i="7"/>
  <c r="G12" i="7"/>
  <c r="G11" i="7"/>
  <c r="G10" i="7"/>
  <c r="G9" i="7"/>
  <c r="G8" i="7"/>
  <c r="G7" i="7"/>
  <c r="G5" i="7"/>
  <c r="D5" i="7"/>
  <c r="A35" i="50"/>
  <c r="A33" i="50"/>
  <c r="A32" i="50"/>
  <c r="A31" i="50"/>
  <c r="A30" i="50"/>
  <c r="A29" i="50"/>
  <c r="A28" i="50"/>
  <c r="A27" i="50"/>
  <c r="A26" i="50"/>
  <c r="A25" i="50"/>
  <c r="A24" i="50"/>
  <c r="A23" i="50"/>
  <c r="A22" i="50"/>
  <c r="A21" i="50"/>
  <c r="A18" i="50"/>
  <c r="A17" i="50"/>
  <c r="A16" i="50"/>
  <c r="A15" i="50"/>
  <c r="A14" i="50"/>
  <c r="A13" i="50"/>
  <c r="A12" i="50"/>
  <c r="A11" i="50"/>
  <c r="A10" i="50"/>
  <c r="A9" i="50"/>
  <c r="A8" i="50"/>
  <c r="A7" i="50"/>
  <c r="A35" i="51"/>
  <c r="A33" i="51"/>
  <c r="A32" i="51"/>
  <c r="A31" i="51"/>
  <c r="A30" i="51"/>
  <c r="A29" i="51"/>
  <c r="A28" i="51"/>
  <c r="A27" i="51"/>
  <c r="A26" i="51"/>
  <c r="A25" i="51"/>
  <c r="A24" i="51"/>
  <c r="A23" i="51"/>
  <c r="A22" i="51"/>
  <c r="A21" i="51"/>
  <c r="A18" i="51"/>
  <c r="A17" i="51"/>
  <c r="A16" i="51"/>
  <c r="A15" i="51"/>
  <c r="A14" i="51"/>
  <c r="A13" i="51"/>
  <c r="A12" i="51"/>
  <c r="A11" i="51"/>
  <c r="A10" i="51"/>
  <c r="A9" i="51"/>
  <c r="A8" i="51"/>
  <c r="A7" i="51"/>
  <c r="A35" i="49"/>
  <c r="A33" i="49"/>
  <c r="A32" i="49"/>
  <c r="A31" i="49"/>
  <c r="A30" i="49"/>
  <c r="A29" i="49"/>
  <c r="A28" i="49"/>
  <c r="A27" i="49"/>
  <c r="A26" i="49"/>
  <c r="A25" i="49"/>
  <c r="A24" i="49"/>
  <c r="A23" i="49"/>
  <c r="A22" i="49"/>
  <c r="A21" i="49"/>
  <c r="A18" i="49"/>
  <c r="A17" i="49"/>
  <c r="A16" i="49"/>
  <c r="A15" i="49"/>
  <c r="A14" i="49"/>
  <c r="A13" i="49"/>
  <c r="A12" i="49"/>
  <c r="A11" i="49"/>
  <c r="A10" i="49"/>
  <c r="A9" i="49"/>
  <c r="A8" i="49"/>
  <c r="A7" i="49"/>
  <c r="A35" i="46"/>
  <c r="A33" i="46"/>
  <c r="A32" i="46"/>
  <c r="A31" i="46"/>
  <c r="A30" i="46"/>
  <c r="A29" i="46"/>
  <c r="A28" i="46"/>
  <c r="A27" i="46"/>
  <c r="A26" i="46"/>
  <c r="A25" i="46"/>
  <c r="A24" i="46"/>
  <c r="A23" i="46"/>
  <c r="A22" i="46"/>
  <c r="A21" i="46"/>
  <c r="A18" i="46"/>
  <c r="A17" i="46"/>
  <c r="A16" i="46"/>
  <c r="A15" i="46"/>
  <c r="A14" i="46"/>
  <c r="A13" i="46"/>
  <c r="A12" i="46"/>
  <c r="A11" i="46"/>
  <c r="A10" i="46"/>
  <c r="A9" i="46"/>
  <c r="A8" i="46"/>
  <c r="A7" i="46"/>
  <c r="D5" i="46"/>
  <c r="B5" i="46"/>
  <c r="A35" i="45"/>
  <c r="A33" i="45"/>
  <c r="A32" i="45"/>
  <c r="A31" i="45"/>
  <c r="A30" i="45"/>
  <c r="A29" i="45"/>
  <c r="A28" i="45"/>
  <c r="A27" i="45"/>
  <c r="A26" i="45"/>
  <c r="A25" i="45"/>
  <c r="A24" i="45"/>
  <c r="A23" i="45"/>
  <c r="A22" i="45"/>
  <c r="A21" i="45"/>
  <c r="A18" i="45"/>
  <c r="A17" i="45"/>
  <c r="A16" i="45"/>
  <c r="A15" i="45"/>
  <c r="A14" i="45"/>
  <c r="A13" i="45"/>
  <c r="A12" i="45"/>
  <c r="A11" i="45"/>
  <c r="A10" i="45"/>
  <c r="A9" i="45"/>
  <c r="A8" i="45"/>
  <c r="A7" i="45"/>
  <c r="B5" i="45"/>
</calcChain>
</file>

<file path=xl/sharedStrings.xml><?xml version="1.0" encoding="utf-8"?>
<sst xmlns="http://schemas.openxmlformats.org/spreadsheetml/2006/main" count="4886" uniqueCount="435">
  <si>
    <t>PROGRAM INFORMATION REPORT</t>
  </si>
  <si>
    <t>(KEYDATA)</t>
  </si>
  <si>
    <t>Budget Division</t>
  </si>
  <si>
    <t>Financial Management</t>
  </si>
  <si>
    <t>Food and Nutrition Service</t>
  </si>
  <si>
    <t>U.S. Department of Agriculture</t>
  </si>
  <si>
    <t>Note:</t>
  </si>
  <si>
    <t>This report is based in part on preliminary data submitted by various reporting agencies.</t>
  </si>
  <si>
    <t>Users should anticipate changes in future reports as reporting agencies finalize data.</t>
  </si>
  <si>
    <t>Questions about information in this report should be addressed to the data administrator,</t>
  </si>
  <si>
    <t>Budget Division (305-2189).</t>
  </si>
  <si>
    <t>Table of Contents</t>
  </si>
  <si>
    <t>Table</t>
  </si>
  <si>
    <t>Title</t>
  </si>
  <si>
    <t>Total FNS Costs -- All Programs</t>
  </si>
  <si>
    <t>School Program Operations -- October Data</t>
  </si>
  <si>
    <t>National School Lunch Program -- Participation and Lunches Served</t>
  </si>
  <si>
    <t>National School Lunch Program -- Total Lunches Served</t>
  </si>
  <si>
    <t>National School Lunch Program -- Program Cost</t>
  </si>
  <si>
    <t>Commodity Schools</t>
  </si>
  <si>
    <t>School Breakfast Program -- Participation and Breakfasts Served</t>
  </si>
  <si>
    <t>School Breakfast Program -- Program Totals</t>
  </si>
  <si>
    <t>School Breakfast Program -- Program Costs ($)</t>
  </si>
  <si>
    <t>Child and Adult Care Food Program -- Child Care Homes and Centers</t>
  </si>
  <si>
    <t>Child and Adult Care Food Program -- Child Care Type of Centers</t>
  </si>
  <si>
    <t>Child and Adult Care Food Program -- Child Care Type of Meal Served: Homes &amp; Centers</t>
  </si>
  <si>
    <t>Child and Adult Care Food Program -- Child Care Type of Meal Served: Breakfasts &amp; Lunches</t>
  </si>
  <si>
    <t>Child and Adult Care Food Program -- Child Care Type of Meal Served: Suppers &amp; Snacks</t>
  </si>
  <si>
    <t>Child and Adult Care Food Program -- Child Care Type of Meal Served: Totals</t>
  </si>
  <si>
    <t>Child and Adult Care Food Program -- Child Care Type of Meal Payment</t>
  </si>
  <si>
    <t>Child and Adult Care Food Program -- Child Care Program Cost</t>
  </si>
  <si>
    <t>Child and Adult Care Food Program -- Adult Care Total Meals Served</t>
  </si>
  <si>
    <t>Child and Adult Care Food Program -- Adult Care Participation and Cost</t>
  </si>
  <si>
    <t>Child and Adult Care Food Program (Summary)</t>
  </si>
  <si>
    <t>Summer Food Service Program -- Type of Meal Served</t>
  </si>
  <si>
    <t>Summer Food Service Program -- Program Cost</t>
  </si>
  <si>
    <t>Child Nutrition Programs -- Cash Payments</t>
  </si>
  <si>
    <t>Child Nutrition Programs -- Total FNS Cost</t>
  </si>
  <si>
    <t>Special Milk Program -- Half Pints Served Per Month</t>
  </si>
  <si>
    <t>Special Milk Program -- Program Totals</t>
  </si>
  <si>
    <t>Special Supplemental Nutrition Program (WIC)</t>
  </si>
  <si>
    <t>Commodity Supplemental Food Program (CSFP)</t>
  </si>
  <si>
    <t>Food Donation Program -- Food Distribution Program on Indian Reservations (IR)</t>
  </si>
  <si>
    <t>FNS Commodity Distribution Entitlements -- Food and Cash-In-Lieu</t>
  </si>
  <si>
    <t>Total FNS and USDA Commodity Distribution Entitlements</t>
  </si>
  <si>
    <t>USDA Surplus Commodities (Bonus &amp; TEFAP Foods) -- Federal Cost: CN &amp; SF Programs</t>
  </si>
  <si>
    <t>USDA Surplus Commodities (Bonus &amp; TEFAP Foods) -- Federal Cost</t>
  </si>
  <si>
    <t>Total USDA Donated Foods -- Entitlements, Bonus Commodities and TEFAP Foods</t>
  </si>
  <si>
    <t>USDA Expenditures -- All Programs</t>
  </si>
  <si>
    <t>USDA Expenditures -- All Programs, Continued</t>
  </si>
  <si>
    <t>Fiscal Year and Month</t>
  </si>
  <si>
    <t>Child Nutrition</t>
  </si>
  <si>
    <t>Special Milk</t>
  </si>
  <si>
    <t>Supplemental Food</t>
  </si>
  <si>
    <t>Total FNS Cost</t>
  </si>
  <si>
    <t>Total</t>
  </si>
  <si>
    <t>Benefit</t>
  </si>
  <si>
    <t>E &amp; T Administrative Cost</t>
  </si>
  <si>
    <t>Total Program Cost</t>
  </si>
  <si>
    <t>Household</t>
  </si>
  <si>
    <t>Persons</t>
  </si>
  <si>
    <t>Per Person</t>
  </si>
  <si>
    <t>Table 3: School Program Operations -- October Data</t>
  </si>
  <si>
    <t>Fiscal Year</t>
  </si>
  <si>
    <t>Program and Type</t>
  </si>
  <si>
    <t>Enrollment</t>
  </si>
  <si>
    <t>Participation Divided by Enrollment</t>
  </si>
  <si>
    <t>National School Lunch Program</t>
  </si>
  <si>
    <t>Total Schools and RCCI's</t>
  </si>
  <si>
    <t>Schools</t>
  </si>
  <si>
    <t>Res. Child Care Institutions</t>
  </si>
  <si>
    <t>School Breakfast Program</t>
  </si>
  <si>
    <t>Special Milk Program</t>
  </si>
  <si>
    <t>Schools &amp; Res. Child Care Inst.</t>
  </si>
  <si>
    <t>Non-Res. Child Care Inst.</t>
  </si>
  <si>
    <t>Summer Camps (July)</t>
  </si>
  <si>
    <t>Table 4: National School Lunch Program -- Participation and Lunches Served</t>
  </si>
  <si>
    <t>Lunches Served Per Month</t>
  </si>
  <si>
    <t>Free</t>
  </si>
  <si>
    <t>Reduced</t>
  </si>
  <si>
    <t>Paid</t>
  </si>
  <si>
    <t>Table 5: National School Lunch Program -- Total Lunches Served</t>
  </si>
  <si>
    <t>Total Lunches Served (Includes Col.1)</t>
  </si>
  <si>
    <t>Total Afterschool Snacks Served (Includes Col.5)</t>
  </si>
  <si>
    <t>Table 6: National School Lunch Program -- Program Cost</t>
  </si>
  <si>
    <t>Section 11</t>
  </si>
  <si>
    <t>Regular</t>
  </si>
  <si>
    <t>Table 8: School Breakfast Program -- Participation and Breakfasts Served</t>
  </si>
  <si>
    <t>All Breakfasts Served Per Month</t>
  </si>
  <si>
    <t>Table 9: School Breakfast Program -- Program Totals</t>
  </si>
  <si>
    <t>Regular Breakfasts</t>
  </si>
  <si>
    <t>Severe Need Breakfasts</t>
  </si>
  <si>
    <t>Total - F&amp;R</t>
  </si>
  <si>
    <t>Table 10: School Breakfast Program -- Program Cost ($)</t>
  </si>
  <si>
    <t>Table 11: Child and Adult Care Food Program -- Child Care Home and Centers</t>
  </si>
  <si>
    <t>Outlets</t>
  </si>
  <si>
    <t>Avg. Daily Attendance</t>
  </si>
  <si>
    <t>Inst. or Sponsors</t>
  </si>
  <si>
    <t>1. Totals are averaged.
2. Includes Sponsors of both Child Care Centers and Day Care Homes.</t>
  </si>
  <si>
    <t>1. Subset of Table 11 Child Care Centers.
2. Totals are averaged.</t>
  </si>
  <si>
    <t>Table 13a: Child and Adult Care Food Program -- Child Care Type of Meals Served: Homes and Centers</t>
  </si>
  <si>
    <t>Day Care Homes</t>
  </si>
  <si>
    <t>Child Care Centers</t>
  </si>
  <si>
    <t>Breakfasts</t>
  </si>
  <si>
    <t>Lunches</t>
  </si>
  <si>
    <t>Suppers</t>
  </si>
  <si>
    <t>Supplements</t>
  </si>
  <si>
    <t>Table 13c: Child and Adult Care Food Program -- Child Care Type of Meals Served: Suppers and Supplements</t>
  </si>
  <si>
    <t>Table 13d: Child and Adult Care Food Program -- Child Care Type of Meals Served: Totals</t>
  </si>
  <si>
    <t>Total Meals</t>
  </si>
  <si>
    <t>1. Includes Child Care Centers and Day Care Homes; excludes Adult Care information.</t>
  </si>
  <si>
    <t>Table 14: Child and Adult Care Food Program -- Child Care Type of Meal Payment</t>
  </si>
  <si>
    <t>Homes Free</t>
  </si>
  <si>
    <t>Free of All Meals</t>
  </si>
  <si>
    <t>Homes</t>
  </si>
  <si>
    <t>Centers</t>
  </si>
  <si>
    <t>Table 15a: Child and Adult Care Food Program -- Child Care Program Cost</t>
  </si>
  <si>
    <t>Table 15b: Child and Adult Care Food Program -- Adult Care Total Meals Served</t>
  </si>
  <si>
    <t>Total Meals Served</t>
  </si>
  <si>
    <t>Table 15c: Child and Adult Care Food Program -- Adult Care Participation and Cost</t>
  </si>
  <si>
    <t>Sponsors</t>
  </si>
  <si>
    <t>Sites</t>
  </si>
  <si>
    <t>Average Daily Attendance</t>
  </si>
  <si>
    <t>Total Meal Cost</t>
  </si>
  <si>
    <t xml:space="preserve">1. Breakout for Adult Care Commodities and Cash-in-lieu not available. Data included with Child Care on Table 15d.
</t>
  </si>
  <si>
    <t>Table 15d: Child and Adult Care Food Program (Summary)</t>
  </si>
  <si>
    <t>Served</t>
  </si>
  <si>
    <t>Cost</t>
  </si>
  <si>
    <t>1. Child Care Food Program only.</t>
  </si>
  <si>
    <t>Meals Served</t>
  </si>
  <si>
    <t>Table 16b: Summer Food Service Program -- Program Cost</t>
  </si>
  <si>
    <t>Table 17: Child Nutrition Program -- Cash Payments</t>
  </si>
  <si>
    <t>National School Lunch</t>
  </si>
  <si>
    <t>School Breakfast</t>
  </si>
  <si>
    <t>Child/Adult Care</t>
  </si>
  <si>
    <t>Summer Feeding</t>
  </si>
  <si>
    <t>Total Cash Payment</t>
  </si>
  <si>
    <t>Section 4</t>
  </si>
  <si>
    <t>Total Child Nutrition</t>
  </si>
  <si>
    <t>Table 19: Special Milk Program -- Half Pints Served per Month</t>
  </si>
  <si>
    <t>Schools and Res. Child Care Inst.</t>
  </si>
  <si>
    <t>Summer Camps</t>
  </si>
  <si>
    <t>Total All Programs</t>
  </si>
  <si>
    <t>Table 20: Special Milk Program -- Program Totals</t>
  </si>
  <si>
    <t>Total Half Pints Served</t>
  </si>
  <si>
    <t>Total Cost</t>
  </si>
  <si>
    <t>Avg. Half Pint Cost</t>
  </si>
  <si>
    <t>1. Based on earnings (meals x reimbursement rates). 
2. Estimated cost.</t>
  </si>
  <si>
    <t>Table 21: Special Supplemental Nutrition Program (WIC)</t>
  </si>
  <si>
    <t>Program Cost</t>
  </si>
  <si>
    <t>Cost Per Person</t>
  </si>
  <si>
    <t>Women</t>
  </si>
  <si>
    <t>Infants</t>
  </si>
  <si>
    <t>Children</t>
  </si>
  <si>
    <t>Food</t>
  </si>
  <si>
    <t>Elderly</t>
  </si>
  <si>
    <t>Admin. Expenses</t>
  </si>
  <si>
    <t>FDPIR NET Cost</t>
  </si>
  <si>
    <t>Marshall Is.</t>
  </si>
  <si>
    <t>Indians</t>
  </si>
  <si>
    <t>Table 25a: FNS Commodity Distribution Entitlements -- Food and Cash-In-Lieu</t>
  </si>
  <si>
    <t>CNP Totals</t>
  </si>
  <si>
    <t>Cash-In-Lieu</t>
  </si>
  <si>
    <t>Table 25b: FNS Commodity Distribution Entitlements -- Food and Cash-In-Lieu</t>
  </si>
  <si>
    <t>Nutrition Program for the Elderly</t>
  </si>
  <si>
    <t>IR &amp; NPE Grand Totals</t>
  </si>
  <si>
    <t>Table 26: Total FNS and USDA Commodity Distribution Entitlements</t>
  </si>
  <si>
    <t>FNS Entitlements</t>
  </si>
  <si>
    <t>Char. Inst</t>
  </si>
  <si>
    <t>Table 27a: USDA Surplus Commodities (Bonus &amp; TEFAP Foods) -- Federal Cost: CN &amp; SF Programs</t>
  </si>
  <si>
    <t>School</t>
  </si>
  <si>
    <t>Child and Adult Care</t>
  </si>
  <si>
    <t>Food Donation Programs (Bonus)</t>
  </si>
  <si>
    <t>Summer Camps (Bonus)</t>
  </si>
  <si>
    <t>Charitable Institution (Bonus)</t>
  </si>
  <si>
    <t>Total Cost of USDA Bonus Food</t>
  </si>
  <si>
    <t>Total Cost of USDA Bonus and TEFAP Foods</t>
  </si>
  <si>
    <t>Nutr. Program for the Elderly</t>
  </si>
  <si>
    <t>Table 28: Total USDA Donated Foods -- Entitlements,Bonus Commodities and TEFAP Foods</t>
  </si>
  <si>
    <t>Entitlements</t>
  </si>
  <si>
    <t>USDA Surplus Commodities</t>
  </si>
  <si>
    <t>Total Value of, Entitlements, Bonus and TEFAP</t>
  </si>
  <si>
    <t>FNS Entitlement Food and Cash</t>
  </si>
  <si>
    <t>USDA Entitlement Food</t>
  </si>
  <si>
    <t>Bonus Foods</t>
  </si>
  <si>
    <t>Food Donation</t>
  </si>
  <si>
    <t>School Lunch</t>
  </si>
  <si>
    <t>Comm. Schools</t>
  </si>
  <si>
    <t>Breakfast</t>
  </si>
  <si>
    <t>Summer Food</t>
  </si>
  <si>
    <t>SAE &amp; Other</t>
  </si>
  <si>
    <t>Charitable Institutions</t>
  </si>
  <si>
    <r>
      <t xml:space="preserve">WIC </t>
    </r>
    <r>
      <rPr>
        <b/>
        <vertAlign val="superscript"/>
        <sz val="8"/>
        <rFont val="Arial"/>
        <family val="2"/>
      </rPr>
      <t>2/</t>
    </r>
  </si>
  <si>
    <r>
      <t xml:space="preserve">Food Donation (NPE, IR, DF, SK, FB, TE) </t>
    </r>
    <r>
      <rPr>
        <b/>
        <vertAlign val="superscript"/>
        <sz val="8"/>
        <rFont val="Arial"/>
        <family val="2"/>
      </rPr>
      <t>4/</t>
    </r>
  </si>
  <si>
    <r>
      <t xml:space="preserve">Participation </t>
    </r>
    <r>
      <rPr>
        <b/>
        <vertAlign val="superscript"/>
        <sz val="8"/>
        <rFont val="Arial"/>
        <family val="2"/>
      </rPr>
      <t>1/</t>
    </r>
  </si>
  <si>
    <r>
      <t xml:space="preserve">State Administrative Expenses </t>
    </r>
    <r>
      <rPr>
        <b/>
        <vertAlign val="superscript"/>
        <sz val="8"/>
        <rFont val="Arial"/>
        <family val="2"/>
      </rPr>
      <t>3/</t>
    </r>
  </si>
  <si>
    <r>
      <t xml:space="preserve">Outlets Operating </t>
    </r>
    <r>
      <rPr>
        <b/>
        <vertAlign val="superscript"/>
        <sz val="8"/>
        <rFont val="Arial"/>
        <family val="2"/>
      </rPr>
      <t>1/</t>
    </r>
  </si>
  <si>
    <r>
      <t xml:space="preserve">Participation </t>
    </r>
    <r>
      <rPr>
        <b/>
        <vertAlign val="superscript"/>
        <sz val="8"/>
        <rFont val="Arial"/>
        <family val="2"/>
      </rPr>
      <t>2/</t>
    </r>
  </si>
  <si>
    <r>
      <t xml:space="preserve">Additional Payment Lunches (60% Criteria) </t>
    </r>
    <r>
      <rPr>
        <b/>
        <vertAlign val="superscript"/>
        <sz val="8"/>
        <rFont val="Arial"/>
        <family val="2"/>
      </rPr>
      <t>1/</t>
    </r>
  </si>
  <si>
    <r>
      <t xml:space="preserve">Average Daily Lunches </t>
    </r>
    <r>
      <rPr>
        <b/>
        <vertAlign val="superscript"/>
        <sz val="8"/>
        <rFont val="Arial"/>
        <family val="2"/>
      </rPr>
      <t>2/</t>
    </r>
  </si>
  <si>
    <r>
      <t xml:space="preserve">Average Daily Afterschool Snacks </t>
    </r>
    <r>
      <rPr>
        <b/>
        <vertAlign val="superscript"/>
        <sz val="8"/>
        <rFont val="Arial"/>
        <family val="2"/>
      </rPr>
      <t>2/</t>
    </r>
  </si>
  <si>
    <r>
      <t xml:space="preserve">Section 4  </t>
    </r>
    <r>
      <rPr>
        <b/>
        <vertAlign val="superscript"/>
        <sz val="8"/>
        <rFont val="Arial"/>
        <family val="2"/>
      </rPr>
      <t>1/</t>
    </r>
  </si>
  <si>
    <r>
      <t xml:space="preserve">Add. Pay. </t>
    </r>
    <r>
      <rPr>
        <b/>
        <vertAlign val="superscript"/>
        <sz val="8"/>
        <rFont val="Arial"/>
        <family val="2"/>
      </rPr>
      <t>2/</t>
    </r>
  </si>
  <si>
    <r>
      <t xml:space="preserve">Cost </t>
    </r>
    <r>
      <rPr>
        <b/>
        <vertAlign val="superscript"/>
        <sz val="8"/>
        <rFont val="Arial"/>
        <family val="2"/>
      </rPr>
      <t>2/</t>
    </r>
  </si>
  <si>
    <r>
      <t xml:space="preserve">Day Care Homes </t>
    </r>
    <r>
      <rPr>
        <b/>
        <vertAlign val="superscript"/>
        <sz val="8"/>
        <rFont val="Arial"/>
        <family val="2"/>
      </rPr>
      <t>1/</t>
    </r>
  </si>
  <si>
    <r>
      <t xml:space="preserve">Inst. or Sponsors </t>
    </r>
    <r>
      <rPr>
        <b/>
        <vertAlign val="superscript"/>
        <sz val="8"/>
        <rFont val="Arial"/>
        <family val="2"/>
      </rPr>
      <t>2/</t>
    </r>
  </si>
  <si>
    <r>
      <t xml:space="preserve">Child Care Centers </t>
    </r>
    <r>
      <rPr>
        <b/>
        <vertAlign val="superscript"/>
        <sz val="8"/>
        <rFont val="Arial"/>
        <family val="2"/>
      </rPr>
      <t>1/</t>
    </r>
  </si>
  <si>
    <r>
      <t xml:space="preserve">Proprietary Title XX Centers </t>
    </r>
    <r>
      <rPr>
        <b/>
        <vertAlign val="superscript"/>
        <sz val="8"/>
        <rFont val="Arial"/>
        <family val="2"/>
      </rPr>
      <t>2/</t>
    </r>
  </si>
  <si>
    <r>
      <t xml:space="preserve">Table 12: Child and Adult Care Food Program -- Child Care Type of Centers </t>
    </r>
    <r>
      <rPr>
        <b/>
        <vertAlign val="superscript"/>
        <sz val="8"/>
        <rFont val="Arial"/>
        <family val="2"/>
      </rPr>
      <t>1/</t>
    </r>
  </si>
  <si>
    <r>
      <t xml:space="preserve">Outside School Hour Care Centers </t>
    </r>
    <r>
      <rPr>
        <b/>
        <vertAlign val="superscript"/>
        <sz val="8"/>
        <rFont val="Arial"/>
        <family val="2"/>
      </rPr>
      <t>2/</t>
    </r>
  </si>
  <si>
    <r>
      <t xml:space="preserve">Headstart Centers </t>
    </r>
    <r>
      <rPr>
        <b/>
        <vertAlign val="superscript"/>
        <sz val="8"/>
        <rFont val="Arial"/>
        <family val="2"/>
      </rPr>
      <t>2/</t>
    </r>
  </si>
  <si>
    <r>
      <t xml:space="preserve">Total </t>
    </r>
    <r>
      <rPr>
        <b/>
        <vertAlign val="superscript"/>
        <sz val="8"/>
        <rFont val="Arial"/>
        <family val="2"/>
      </rPr>
      <t>1/</t>
    </r>
  </si>
  <si>
    <r>
      <t xml:space="preserve">Meal Cost by Outlet Type </t>
    </r>
    <r>
      <rPr>
        <b/>
        <vertAlign val="superscript"/>
        <sz val="8"/>
        <rFont val="Arial"/>
        <family val="2"/>
      </rPr>
      <t>1/</t>
    </r>
  </si>
  <si>
    <r>
      <t xml:space="preserve">Total Meal Cost </t>
    </r>
    <r>
      <rPr>
        <b/>
        <vertAlign val="superscript"/>
        <sz val="8"/>
        <rFont val="Arial"/>
        <family val="2"/>
      </rPr>
      <t>2/</t>
    </r>
  </si>
  <si>
    <r>
      <t xml:space="preserve">(Homes) Sponsor Admin. </t>
    </r>
    <r>
      <rPr>
        <b/>
        <vertAlign val="superscript"/>
        <sz val="8"/>
        <rFont val="Arial"/>
        <family val="2"/>
      </rPr>
      <t>4/</t>
    </r>
  </si>
  <si>
    <r>
      <t xml:space="preserve">Audit/Startup Cost </t>
    </r>
    <r>
      <rPr>
        <b/>
        <vertAlign val="superscript"/>
        <sz val="8"/>
        <rFont val="Arial"/>
        <family val="2"/>
      </rPr>
      <t>4/</t>
    </r>
  </si>
  <si>
    <r>
      <t xml:space="preserve">Audit/Startup Cost Sponsor Admin. </t>
    </r>
    <r>
      <rPr>
        <b/>
        <vertAlign val="superscript"/>
        <sz val="8"/>
        <rFont val="Arial"/>
        <family val="2"/>
      </rPr>
      <t>1/</t>
    </r>
  </si>
  <si>
    <r>
      <t xml:space="preserve">Table 16a: Summer Food Service Program -- Type of Meal Served </t>
    </r>
    <r>
      <rPr>
        <b/>
        <vertAlign val="superscript"/>
        <sz val="8"/>
        <rFont val="Arial"/>
        <family val="2"/>
      </rPr>
      <t>1/</t>
    </r>
  </si>
  <si>
    <r>
      <t xml:space="preserve">Meal Cost </t>
    </r>
    <r>
      <rPr>
        <b/>
        <vertAlign val="superscript"/>
        <sz val="8"/>
        <rFont val="Arial"/>
        <family val="2"/>
      </rPr>
      <t>1/</t>
    </r>
  </si>
  <si>
    <r>
      <t xml:space="preserve">Sponsor Administrative Cost </t>
    </r>
    <r>
      <rPr>
        <b/>
        <vertAlign val="superscript"/>
        <sz val="8"/>
        <rFont val="Arial"/>
        <family val="2"/>
      </rPr>
      <t>3/</t>
    </r>
  </si>
  <si>
    <r>
      <t xml:space="preserve">State Admin. and Health Inspection Cost </t>
    </r>
    <r>
      <rPr>
        <b/>
        <vertAlign val="superscript"/>
        <sz val="8"/>
        <rFont val="Arial"/>
        <family val="2"/>
      </rPr>
      <t>4/</t>
    </r>
  </si>
  <si>
    <r>
      <t xml:space="preserve">Total Program Cost </t>
    </r>
    <r>
      <rPr>
        <b/>
        <vertAlign val="superscript"/>
        <sz val="8"/>
        <rFont val="Arial"/>
        <family val="2"/>
      </rPr>
      <t>5/</t>
    </r>
  </si>
  <si>
    <r>
      <t xml:space="preserve">Table 18: Child Nutrition Program -- Total FNS Cost </t>
    </r>
    <r>
      <rPr>
        <b/>
        <vertAlign val="superscript"/>
        <sz val="8"/>
        <rFont val="Arial"/>
        <family val="2"/>
      </rPr>
      <t>1/</t>
    </r>
  </si>
  <si>
    <r>
      <t xml:space="preserve">State Administrative Expenses </t>
    </r>
    <r>
      <rPr>
        <b/>
        <vertAlign val="superscript"/>
        <sz val="8"/>
        <rFont val="Arial"/>
        <family val="2"/>
      </rPr>
      <t>2/</t>
    </r>
  </si>
  <si>
    <r>
      <t xml:space="preserve">Other CN Costs </t>
    </r>
    <r>
      <rPr>
        <b/>
        <vertAlign val="superscript"/>
        <sz val="8"/>
        <rFont val="Arial"/>
        <family val="2"/>
      </rPr>
      <t>3/</t>
    </r>
  </si>
  <si>
    <r>
      <t xml:space="preserve">Free </t>
    </r>
    <r>
      <rPr>
        <b/>
        <vertAlign val="superscript"/>
        <sz val="8"/>
        <rFont val="Arial"/>
        <family val="2"/>
      </rPr>
      <t>1/</t>
    </r>
  </si>
  <si>
    <r>
      <t>Total</t>
    </r>
    <r>
      <rPr>
        <b/>
        <vertAlign val="superscript"/>
        <sz val="8"/>
        <rFont val="Arial"/>
        <family val="2"/>
      </rPr>
      <t xml:space="preserve"> 1/</t>
    </r>
  </si>
  <si>
    <r>
      <t xml:space="preserve">Free </t>
    </r>
    <r>
      <rPr>
        <b/>
        <vertAlign val="superscript"/>
        <sz val="8"/>
        <rFont val="Arial"/>
        <family val="2"/>
      </rPr>
      <t>2/</t>
    </r>
  </si>
  <si>
    <r>
      <t xml:space="preserve">Food cost Per Person </t>
    </r>
    <r>
      <rPr>
        <b/>
        <vertAlign val="superscript"/>
        <sz val="8"/>
        <rFont val="Arial"/>
        <family val="2"/>
      </rPr>
      <t>2/</t>
    </r>
  </si>
  <si>
    <r>
      <t xml:space="preserve">Table 22: Commodity Supplemental Food Program (CSFP) </t>
    </r>
    <r>
      <rPr>
        <b/>
        <vertAlign val="superscript"/>
        <sz val="8"/>
        <rFont val="Arial"/>
        <family val="2"/>
      </rPr>
      <t>1/</t>
    </r>
  </si>
  <si>
    <r>
      <t xml:space="preserve">Food Cost </t>
    </r>
    <r>
      <rPr>
        <b/>
        <vertAlign val="superscript"/>
        <sz val="8"/>
        <rFont val="Arial"/>
        <family val="2"/>
      </rPr>
      <t>2/</t>
    </r>
  </si>
  <si>
    <r>
      <t xml:space="preserve">Administrative Expense </t>
    </r>
    <r>
      <rPr>
        <b/>
        <vertAlign val="superscript"/>
        <sz val="8"/>
        <rFont val="Arial"/>
        <family val="2"/>
      </rPr>
      <t>3/</t>
    </r>
  </si>
  <si>
    <r>
      <t xml:space="preserve">Food </t>
    </r>
    <r>
      <rPr>
        <b/>
        <vertAlign val="superscript"/>
        <sz val="8"/>
        <rFont val="Arial"/>
        <family val="2"/>
      </rPr>
      <t>1/</t>
    </r>
  </si>
  <si>
    <r>
      <t xml:space="preserve">Cash-In-Lieu </t>
    </r>
    <r>
      <rPr>
        <b/>
        <vertAlign val="superscript"/>
        <sz val="8"/>
        <rFont val="Arial"/>
        <family val="2"/>
      </rPr>
      <t>2/</t>
    </r>
  </si>
  <si>
    <r>
      <t xml:space="preserve">Summer Feeding (Food) </t>
    </r>
    <r>
      <rPr>
        <b/>
        <vertAlign val="superscript"/>
        <sz val="8"/>
        <rFont val="Arial"/>
        <family val="2"/>
      </rPr>
      <t>1/</t>
    </r>
  </si>
  <si>
    <r>
      <t xml:space="preserve">Commodity Supplemental (Food) </t>
    </r>
    <r>
      <rPr>
        <b/>
        <vertAlign val="superscript"/>
        <sz val="8"/>
        <rFont val="Arial"/>
        <family val="2"/>
      </rPr>
      <t>1/</t>
    </r>
  </si>
  <si>
    <r>
      <t xml:space="preserve">Indian Resr. (Food) </t>
    </r>
    <r>
      <rPr>
        <b/>
        <vertAlign val="superscript"/>
        <sz val="8"/>
        <rFont val="Arial"/>
        <family val="2"/>
      </rPr>
      <t>2/</t>
    </r>
  </si>
  <si>
    <r>
      <t xml:space="preserve">Food </t>
    </r>
    <r>
      <rPr>
        <b/>
        <vertAlign val="superscript"/>
        <sz val="8"/>
        <rFont val="Arial"/>
        <family val="2"/>
      </rPr>
      <t>3/</t>
    </r>
  </si>
  <si>
    <r>
      <t xml:space="preserve">Cash-In-Lieu </t>
    </r>
    <r>
      <rPr>
        <b/>
        <vertAlign val="superscript"/>
        <sz val="8"/>
        <rFont val="Arial"/>
        <family val="2"/>
      </rPr>
      <t>4/</t>
    </r>
  </si>
  <si>
    <r>
      <t xml:space="preserve">Total </t>
    </r>
    <r>
      <rPr>
        <b/>
        <vertAlign val="superscript"/>
        <sz val="8"/>
        <rFont val="Arial"/>
        <family val="2"/>
      </rPr>
      <t>5/</t>
    </r>
  </si>
  <si>
    <r>
      <t xml:space="preserve">Soup Kitchens, Food Banks, BOP, VAA and Other </t>
    </r>
    <r>
      <rPr>
        <b/>
        <vertAlign val="superscript"/>
        <sz val="8"/>
        <rFont val="Arial"/>
        <family val="2"/>
      </rPr>
      <t>3/</t>
    </r>
  </si>
  <si>
    <r>
      <t xml:space="preserve">USDA Entitlements (Food) </t>
    </r>
    <r>
      <rPr>
        <b/>
        <vertAlign val="superscript"/>
        <sz val="8"/>
        <rFont val="Arial"/>
        <family val="2"/>
      </rPr>
      <t>1/</t>
    </r>
  </si>
  <si>
    <r>
      <t xml:space="preserve">Disaster Feeding (DF) </t>
    </r>
    <r>
      <rPr>
        <b/>
        <vertAlign val="superscript"/>
        <sz val="8"/>
        <rFont val="Arial"/>
        <family val="2"/>
      </rPr>
      <t>1/</t>
    </r>
  </si>
  <si>
    <r>
      <t xml:space="preserve">Total FNS &amp; USDA Entitlements </t>
    </r>
    <r>
      <rPr>
        <b/>
        <vertAlign val="superscript"/>
        <sz val="8"/>
        <rFont val="Arial"/>
        <family val="2"/>
      </rPr>
      <t>2/</t>
    </r>
  </si>
  <si>
    <r>
      <t xml:space="preserve">Child Nutrition Programs (Bonus) </t>
    </r>
    <r>
      <rPr>
        <b/>
        <vertAlign val="superscript"/>
        <sz val="8"/>
        <rFont val="Arial"/>
        <family val="2"/>
      </rPr>
      <t>1/</t>
    </r>
  </si>
  <si>
    <r>
      <t xml:space="preserve">Disaster Feeding </t>
    </r>
    <r>
      <rPr>
        <b/>
        <vertAlign val="superscript"/>
        <sz val="8"/>
        <rFont val="Arial"/>
        <family val="2"/>
      </rPr>
      <t>1/</t>
    </r>
  </si>
  <si>
    <r>
      <t xml:space="preserve">Supplemental Food Program </t>
    </r>
    <r>
      <rPr>
        <b/>
        <vertAlign val="superscript"/>
        <sz val="8"/>
        <rFont val="Arial"/>
        <family val="2"/>
      </rPr>
      <t>2/</t>
    </r>
  </si>
  <si>
    <r>
      <t xml:space="preserve">Soup Kitchens, Food Banks, BOP, VAA and Other </t>
    </r>
    <r>
      <rPr>
        <b/>
        <vertAlign val="superscript"/>
        <sz val="8"/>
        <rFont val="Arial"/>
        <family val="2"/>
      </rPr>
      <t>1/</t>
    </r>
  </si>
  <si>
    <r>
      <t xml:space="preserve">Indian Resr. </t>
    </r>
    <r>
      <rPr>
        <b/>
        <vertAlign val="superscript"/>
        <sz val="8"/>
        <rFont val="Arial"/>
        <family val="2"/>
      </rPr>
      <t>2/</t>
    </r>
  </si>
  <si>
    <r>
      <t xml:space="preserve">Table 27b: USDA Surplus Commodities (Bonus &amp; TEFAP Foods) -- Federal Cost </t>
    </r>
    <r>
      <rPr>
        <b/>
        <vertAlign val="superscript"/>
        <sz val="8"/>
        <rFont val="Arial"/>
        <family val="2"/>
      </rPr>
      <t>1/</t>
    </r>
  </si>
  <si>
    <r>
      <t xml:space="preserve">Total TEFAP Foods </t>
    </r>
    <r>
      <rPr>
        <b/>
        <vertAlign val="superscript"/>
        <sz val="8"/>
        <rFont val="Arial"/>
        <family val="2"/>
      </rPr>
      <t>3/</t>
    </r>
  </si>
  <si>
    <r>
      <t xml:space="preserve">Total TEFAP Foods </t>
    </r>
    <r>
      <rPr>
        <b/>
        <vertAlign val="superscript"/>
        <sz val="8"/>
        <rFont val="Arial"/>
        <family val="2"/>
      </rPr>
      <t>1/</t>
    </r>
  </si>
  <si>
    <r>
      <t xml:space="preserve">Table 29a: USDA Expenditures -- All Programs </t>
    </r>
    <r>
      <rPr>
        <b/>
        <vertAlign val="superscript"/>
        <sz val="8"/>
        <rFont val="Arial"/>
        <family val="2"/>
      </rPr>
      <t>1/</t>
    </r>
  </si>
  <si>
    <r>
      <t xml:space="preserve">WIC </t>
    </r>
    <r>
      <rPr>
        <b/>
        <vertAlign val="superscript"/>
        <sz val="8"/>
        <rFont val="Arial"/>
        <family val="2"/>
      </rPr>
      <t>3/</t>
    </r>
  </si>
  <si>
    <r>
      <t xml:space="preserve">NSIP </t>
    </r>
    <r>
      <rPr>
        <b/>
        <vertAlign val="superscript"/>
        <sz val="8"/>
        <rFont val="Arial"/>
        <family val="2"/>
      </rPr>
      <t>5/</t>
    </r>
  </si>
  <si>
    <r>
      <t xml:space="preserve">Table 29b: USDA Expenditures -- All Programs, Continued </t>
    </r>
    <r>
      <rPr>
        <b/>
        <vertAlign val="superscript"/>
        <sz val="8"/>
        <rFont val="Arial"/>
        <family val="2"/>
      </rPr>
      <t>1/</t>
    </r>
  </si>
  <si>
    <r>
      <t xml:space="preserve">Child Nutrition Programs </t>
    </r>
    <r>
      <rPr>
        <b/>
        <vertAlign val="superscript"/>
        <sz val="8"/>
        <rFont val="Arial"/>
        <family val="2"/>
      </rPr>
      <t>1/</t>
    </r>
  </si>
  <si>
    <r>
      <t xml:space="preserve">Table 29c: USDA Expenditures -- All Programs, Continued </t>
    </r>
    <r>
      <rPr>
        <b/>
        <vertAlign val="superscript"/>
        <sz val="8"/>
        <rFont val="Arial"/>
        <family val="2"/>
      </rPr>
      <t>1/</t>
    </r>
  </si>
  <si>
    <r>
      <t xml:space="preserve">Disaster Feeding </t>
    </r>
    <r>
      <rPr>
        <b/>
        <vertAlign val="superscript"/>
        <sz val="8"/>
        <rFont val="Arial"/>
        <family val="2"/>
      </rPr>
      <t>2/</t>
    </r>
  </si>
  <si>
    <r>
      <t xml:space="preserve">Soup Kitchens, Food Banks and Other </t>
    </r>
    <r>
      <rPr>
        <b/>
        <vertAlign val="superscript"/>
        <sz val="8"/>
        <rFont val="Arial"/>
        <family val="2"/>
      </rPr>
      <t>2/</t>
    </r>
  </si>
  <si>
    <t xml:space="preserve">1. Does not include estimates for states which have not submitted reports.
</t>
  </si>
  <si>
    <r>
      <t xml:space="preserve">Puerto Rico, N. Mariana, Am Samoa Grants </t>
    </r>
    <r>
      <rPr>
        <b/>
        <vertAlign val="superscript"/>
        <sz val="8"/>
        <rFont val="Arial"/>
        <family val="2"/>
      </rPr>
      <t>5/</t>
    </r>
  </si>
  <si>
    <r>
      <t xml:space="preserve">Puerto Rico, N. Mariana, Am Samoa Grants </t>
    </r>
    <r>
      <rPr>
        <b/>
        <vertAlign val="superscript"/>
        <sz val="8"/>
        <rFont val="Arial"/>
        <family val="2"/>
      </rPr>
      <t>2/</t>
    </r>
  </si>
  <si>
    <r>
      <t xml:space="preserve">W-I-C </t>
    </r>
    <r>
      <rPr>
        <b/>
        <vertAlign val="superscript"/>
        <sz val="8"/>
        <rFont val="Arial"/>
        <family val="2"/>
      </rPr>
      <t>5/</t>
    </r>
  </si>
  <si>
    <t>1       FNS-$</t>
  </si>
  <si>
    <t>3      Schools</t>
  </si>
  <si>
    <t>4      NSLP-P</t>
  </si>
  <si>
    <t>5      NSLP-M</t>
  </si>
  <si>
    <t>6      NSLP-$</t>
  </si>
  <si>
    <t>7      NSLP-CS</t>
  </si>
  <si>
    <t>8      SBP-P</t>
  </si>
  <si>
    <t>9      SBP-M</t>
  </si>
  <si>
    <t>10    SBP-$</t>
  </si>
  <si>
    <t>11    CCCDCH-S</t>
  </si>
  <si>
    <t>12    CCC-C</t>
  </si>
  <si>
    <t xml:space="preserve">13a  CCCDCH-M1 </t>
  </si>
  <si>
    <t>13b  CCCDCH-M2</t>
  </si>
  <si>
    <t>13c  CCCDCH-M3</t>
  </si>
  <si>
    <t>13d  CCCDCH-M4</t>
  </si>
  <si>
    <t>14    CCCDCH-M5</t>
  </si>
  <si>
    <t xml:space="preserve">15a  CCCDCH-$ </t>
  </si>
  <si>
    <t>15b  ADC-M</t>
  </si>
  <si>
    <t>15c  ADC-$</t>
  </si>
  <si>
    <t>15d  CACFP-T</t>
  </si>
  <si>
    <t xml:space="preserve">16a  SFSP-PM </t>
  </si>
  <si>
    <t>16b  SFSP-$</t>
  </si>
  <si>
    <t>17   CN-$</t>
  </si>
  <si>
    <t>18   CNFNS-T$</t>
  </si>
  <si>
    <t>19   SMP-M</t>
  </si>
  <si>
    <t>20   SMP-T</t>
  </si>
  <si>
    <t>25a  COM-E1</t>
  </si>
  <si>
    <t>25b  COM-E2</t>
  </si>
  <si>
    <t>26    COM-ET</t>
  </si>
  <si>
    <t>27a  COM-X1</t>
  </si>
  <si>
    <t>27b  COM-X2</t>
  </si>
  <si>
    <t>28    COM-T</t>
  </si>
  <si>
    <t>29a  USDA-$1</t>
  </si>
  <si>
    <t>29b  USDA-$2</t>
  </si>
  <si>
    <t>29c  USDA-$3</t>
  </si>
  <si>
    <t>22   CSFP</t>
  </si>
  <si>
    <t>21    WIC</t>
  </si>
  <si>
    <t>23   FDPIR</t>
  </si>
  <si>
    <t>$ = Costs</t>
  </si>
  <si>
    <t>P = Participation</t>
  </si>
  <si>
    <t>M = Meals</t>
  </si>
  <si>
    <t>CS = Commodity Schools</t>
  </si>
  <si>
    <t>S = Summary</t>
  </si>
  <si>
    <t>C = Centers</t>
  </si>
  <si>
    <t>T = Total</t>
  </si>
  <si>
    <t>T$ = Total Costs</t>
  </si>
  <si>
    <t>PM = Participation and Meals</t>
  </si>
  <si>
    <t>E = Entitlement</t>
  </si>
  <si>
    <t>X = Surplus</t>
  </si>
  <si>
    <t>Nutrition Programs Administration</t>
  </si>
  <si>
    <r>
      <t xml:space="preserve">Commodities </t>
    </r>
    <r>
      <rPr>
        <b/>
        <vertAlign val="superscript"/>
        <sz val="8"/>
        <rFont val="Arial"/>
        <family val="2"/>
      </rPr>
      <t>2/</t>
    </r>
  </si>
  <si>
    <t>Commodities &amp; Cash-In-Lieu</t>
  </si>
  <si>
    <r>
      <t xml:space="preserve">Commodity Assistance (Cash + Comm.) </t>
    </r>
    <r>
      <rPr>
        <b/>
        <vertAlign val="superscript"/>
        <sz val="8"/>
        <rFont val="Arial"/>
        <family val="2"/>
      </rPr>
      <t>1/</t>
    </r>
  </si>
  <si>
    <r>
      <t xml:space="preserve">Commodity Assistance (Cash + Comm.) </t>
    </r>
    <r>
      <rPr>
        <b/>
        <vertAlign val="superscript"/>
        <sz val="8"/>
        <rFont val="Arial"/>
        <family val="2"/>
      </rPr>
      <t>3/</t>
    </r>
  </si>
  <si>
    <t>Table 2: Supplemental Nutrition Assistance Program (Excludes Puerto Rico)</t>
  </si>
  <si>
    <t>2       SNAP-$</t>
  </si>
  <si>
    <t>Supplemental Nutrition Assistance Program (Excludes Puerto Rico)</t>
  </si>
  <si>
    <t>Table 13b: Child and Adult Care Food Program -- Child Care Type of Meals Served: Breakfasts and Lunches</t>
  </si>
  <si>
    <r>
      <t xml:space="preserve">Table 1: Total FNS Cost -- All Programs </t>
    </r>
    <r>
      <rPr>
        <b/>
        <vertAlign val="superscript"/>
        <sz val="8"/>
        <rFont val="Arial"/>
        <family val="2"/>
      </rPr>
      <t>1/</t>
    </r>
  </si>
  <si>
    <t>Supplemental Nutrition Assistance (SNAP)</t>
  </si>
  <si>
    <t>Nutrition  Programs Administration</t>
  </si>
  <si>
    <r>
      <t xml:space="preserve">Total USDA Expenditures </t>
    </r>
    <r>
      <rPr>
        <b/>
        <vertAlign val="superscript"/>
        <sz val="8"/>
        <rFont val="Arial"/>
        <family val="2"/>
      </rPr>
      <t>2/  5/</t>
    </r>
  </si>
  <si>
    <t xml:space="preserve">1. FNS-155/PCIMS/WBSCM data.
2. Based on data from the quarterly SF-269/through FY2010 and FNS-777/FY2011 onward.
</t>
  </si>
  <si>
    <t xml:space="preserve">1. Based on earnings (meals times reimbursement rates). 
2. Based on FNS-155/PCIMS/WBSCM data. 
3. Based on data from the SF-269/through FY2010 and the FNS-777/FY2011 onward (except for ROAP states, which are based on the ROAP Payment System). 
4. Based on data from the SF-269/through FY2010 and the FNS-777/FY2011 onward (does not include ROAP states).
5. Does not include estimates for states which have not submitted reports.
</t>
  </si>
  <si>
    <t xml:space="preserve">1. FNS-155/PCIMS/WBSCM data. Includes data for commodity only schools.
</t>
  </si>
  <si>
    <r>
      <t>Other Costs</t>
    </r>
    <r>
      <rPr>
        <b/>
        <vertAlign val="superscript"/>
        <sz val="8"/>
        <rFont val="Arial"/>
        <family val="2"/>
      </rPr>
      <t xml:space="preserve"> 5/</t>
    </r>
  </si>
  <si>
    <r>
      <t xml:space="preserve">Nutrition Education </t>
    </r>
    <r>
      <rPr>
        <b/>
        <vertAlign val="superscript"/>
        <sz val="8"/>
        <rFont val="Arial"/>
        <family val="2"/>
      </rPr>
      <t>4</t>
    </r>
    <r>
      <rPr>
        <b/>
        <sz val="8"/>
        <rFont val="Arial"/>
        <family val="2"/>
      </rPr>
      <t>/</t>
    </r>
  </si>
  <si>
    <r>
      <t xml:space="preserve">Perf. Based </t>
    </r>
    <r>
      <rPr>
        <b/>
        <vertAlign val="superscript"/>
        <sz val="8"/>
        <rFont val="Arial"/>
        <family val="2"/>
      </rPr>
      <t>3/</t>
    </r>
  </si>
  <si>
    <t xml:space="preserve">Food Cost </t>
  </si>
  <si>
    <r>
      <t xml:space="preserve">Other Costs </t>
    </r>
    <r>
      <rPr>
        <b/>
        <vertAlign val="superscript"/>
        <sz val="8"/>
        <rFont val="Arial"/>
        <family val="2"/>
      </rPr>
      <t>2/</t>
    </r>
  </si>
  <si>
    <t>Nutrition Services and Administration (NSA)</t>
  </si>
  <si>
    <t>NSA</t>
  </si>
  <si>
    <t>Program Data Branch</t>
  </si>
  <si>
    <t>USDA / FNS / Budget Division / Program Data Branch</t>
  </si>
  <si>
    <t>Commodity Schools (1989 to 2004 only)</t>
  </si>
  <si>
    <r>
      <t xml:space="preserve">CSFP </t>
    </r>
    <r>
      <rPr>
        <b/>
        <vertAlign val="superscript"/>
        <sz val="8"/>
        <rFont val="Arial"/>
        <family val="2"/>
      </rPr>
      <t>3/</t>
    </r>
  </si>
  <si>
    <r>
      <t xml:space="preserve">Total </t>
    </r>
    <r>
      <rPr>
        <b/>
        <vertAlign val="superscript"/>
        <sz val="8"/>
        <rFont val="Arial"/>
        <family val="2"/>
      </rPr>
      <t>3/</t>
    </r>
  </si>
  <si>
    <r>
      <t xml:space="preserve">CSFP </t>
    </r>
    <r>
      <rPr>
        <b/>
        <vertAlign val="superscript"/>
        <sz val="8"/>
        <rFont val="Arial"/>
        <family val="2"/>
      </rPr>
      <t>4/</t>
    </r>
  </si>
  <si>
    <t>Table 2a: Supplemental Nutrition Assistance Program (Excludes Puerto Rico) - Benefit by Type: Participation and Cost/Issuance</t>
  </si>
  <si>
    <t xml:space="preserve"> </t>
  </si>
  <si>
    <t>Regular Ongoing</t>
  </si>
  <si>
    <t>D-SNAP New Participation</t>
  </si>
  <si>
    <t>Disaster Supplements</t>
  </si>
  <si>
    <t>Replacements</t>
  </si>
  <si>
    <t>Other</t>
  </si>
  <si>
    <r>
      <t xml:space="preserve">Total </t>
    </r>
    <r>
      <rPr>
        <b/>
        <i/>
        <sz val="5"/>
        <color indexed="9"/>
        <rFont val="Arial"/>
        <family val="2"/>
      </rPr>
      <t>1/</t>
    </r>
  </si>
  <si>
    <t>Participation</t>
  </si>
  <si>
    <r>
      <t xml:space="preserve">Participation </t>
    </r>
    <r>
      <rPr>
        <b/>
        <sz val="5"/>
        <rFont val="Arial"/>
        <family val="2"/>
      </rPr>
      <t>1/</t>
    </r>
  </si>
  <si>
    <t>Footnotes:</t>
  </si>
  <si>
    <t>2a     SNAP-$a</t>
  </si>
  <si>
    <t>Supplemental Nutrition Assistance Program (Excludes Puerto Rico) - Benefit by Type: Participation and Cost/Issuance</t>
  </si>
  <si>
    <t xml:space="preserve">1. Includes Child Care Centers and Day Care Homes; excludes Adult Care information.
2. Based on earnings (meals x rates).
3. Based on data from the FNS-155 (Commodity), PCIMS/WBSCM, and the quarterly SF-269/through FY2010 and FNS-777/FY2011 onward (Cash-in-lieu).
4. Based on the quarterly SF-269/through FY2010 and FNS-777/FY2011 onward. FY 2013 onward:  Includes CACFP Audit Reallocated Funds, reported annually on the CN-CACFP-AUDIT SF-425. </t>
  </si>
  <si>
    <t xml:space="preserve">1. Year totals are sums of average monthly figures of substates which may not match average of monthly totals. </t>
  </si>
  <si>
    <t xml:space="preserve">3. Totals includes Food Cost, NSA, WIC Other Costs and Farmers Market total federal outlays and unliquidated obligations.  Farmers Market costs for current year are not reported until February of the following year and will only be reflected in the September report month. </t>
  </si>
  <si>
    <t>ARRA  excluding SNAP Issuance and WIC Contingency Funds</t>
  </si>
  <si>
    <t>1. "Total Participation" (Households and Persons) excludes the counts of participation for Disaster Supplements and Replacements. The participation data reflected in those categories are a subset of the “Regular Ongoing” participation category.</t>
  </si>
  <si>
    <t>Table 2b: Nutrition Assistance Program - Benefit by Type: Participation and Cost/Issuance</t>
  </si>
  <si>
    <t>Regular Ongoing                                                                                                                            FNS-388(PR) &amp; FNS-388 (PR-NAP)</t>
  </si>
  <si>
    <t>Disaster - FNS-388(PR)</t>
  </si>
  <si>
    <t>Disaster Supplement - FNS-388(PR)</t>
  </si>
  <si>
    <t>Replacements - FNS-388(PR-NAP)</t>
  </si>
  <si>
    <t>------------------------Cost------------------------</t>
  </si>
  <si>
    <t>---------Cost---------</t>
  </si>
  <si>
    <t>Households</t>
  </si>
  <si>
    <t>Cash</t>
  </si>
  <si>
    <t>Adjustments</t>
  </si>
  <si>
    <t>2b     NAP-$b</t>
  </si>
  <si>
    <t>Nutrition Assistance Program (NAP) - Puerto Rico</t>
  </si>
  <si>
    <t>NAP Relief Grant   -   FNS-388(PR-NAP)</t>
  </si>
  <si>
    <t>FDPIR</t>
  </si>
  <si>
    <r>
      <t xml:space="preserve">Table 23: Food Donation Program -- Food Distribution Program on Indian Reservations (FDPIR) </t>
    </r>
    <r>
      <rPr>
        <b/>
        <vertAlign val="superscript"/>
        <sz val="8"/>
        <rFont val="Arial"/>
        <family val="2"/>
      </rPr>
      <t>1/</t>
    </r>
  </si>
  <si>
    <r>
      <t xml:space="preserve">TEFAP Foods and Administrative Expenses </t>
    </r>
    <r>
      <rPr>
        <b/>
        <vertAlign val="superscript"/>
        <sz val="8"/>
        <rFont val="Arial"/>
        <family val="2"/>
      </rPr>
      <t>3/</t>
    </r>
  </si>
  <si>
    <r>
      <t xml:space="preserve">ARRA  excluding SNAP Issuance and WIC Contingency Funds </t>
    </r>
    <r>
      <rPr>
        <b/>
        <vertAlign val="superscript"/>
        <sz val="8"/>
        <rFont val="Arial"/>
        <family val="2"/>
      </rPr>
      <t>4/</t>
    </r>
  </si>
  <si>
    <r>
      <t xml:space="preserve">Storage, Transportation, Commodity Admin, Food Losses </t>
    </r>
    <r>
      <rPr>
        <b/>
        <vertAlign val="superscript"/>
        <sz val="8"/>
        <rFont val="Arial"/>
        <family val="2"/>
      </rPr>
      <t>3/</t>
    </r>
  </si>
  <si>
    <r>
      <t xml:space="preserve">FDPIR Other Costs </t>
    </r>
    <r>
      <rPr>
        <b/>
        <vertAlign val="superscript"/>
        <sz val="8"/>
        <rFont val="Arial"/>
        <family val="2"/>
      </rPr>
      <t>4/</t>
    </r>
  </si>
  <si>
    <t>Table 2a-PEBT/Other: Supplemental Nutrition Assistance Program (Excludes Puerto Rico) - P-EBT/Other Participation and Cost/Issuance</t>
  </si>
  <si>
    <t>P-EBT/OTHER</t>
  </si>
  <si>
    <t>2a     SNAP-$a-PEBT/Other</t>
  </si>
  <si>
    <t>Supplemental Nutrition Assistance Program (Excludes Puerto Rico) - P-EBT/Other Participation and Cost/Issuance</t>
  </si>
  <si>
    <t>1. FNS-388 data. Totals are averaged.
2. FNS-388/250 data for FY 1992 and FNS-388/46 for FY 1993 and beyond. Starting April 2009, ARRA SNAP Issuance was 15.27% of total issuance in FY 2009; 16.38% of total issuance in FY 2010; 16.55% of total issuance in FY 2011, and 10.95% of total issuance in FY 2012; 7.79% of total issuance in FY 2013;  for FY 2014, it was 100% of total issuance from October 1-15 and 7.05% of total issuance from October 16-31 in FY 2014.
3. SF-269/SF-425 data are reported quarterly.
4. Prior to FY 2011, Nutrition Education expenditures were included in State Administrative Expenses. 
5. Includes Other Costs (e.g., Benefit and Retailer Redemption and Monitoring, Payment Accuracy, EBT Systems, Program Evaluation and Modernization, Program Access, Health and Nutrition Pilot Projects.)
6. Supplemental Nutrition Assistance Program (SNAP) formerly known as the Food Stamp Program (prior to FY 2009).</t>
  </si>
  <si>
    <t xml:space="preserve">ALL DATA SUBJECT TO REVISION
1. States tend to distribute multiple months of P-EBT benefits in a single issuance. Benefits distributed in June, for example, may represent the value of P-EBT benefits for participants’ virtual school days in the months of March through May.
2. Because states distribute multiple months of benefits in a single issuance, participant counts must be interpreted with caution. Participants who receive a combined P-EBT benefit in June for the months of March through May will appear in the participant count for June only. A household or person who receives a combined benefit for March and April in June, and a second combined benefit for May and June in July will appear in the June and July participant counts. As result, the number of P-EBT beneficiaries is much greater than any single monthly count, but summing the participant counts across months will overstate the number of beneficiaries.
3. States issue P-EBT benefits to individual children in cases when they are unable to group children into household units. This is sometimes an issue where P-EBT beneficiaries are not SNAP recipients. Because these children are counted as separate households, the household count in this table overstates the number of unique household beneficiaries.
</t>
  </si>
  <si>
    <r>
      <t xml:space="preserve">Storage, Transportation, Commodity Admin, Food Losses </t>
    </r>
    <r>
      <rPr>
        <b/>
        <vertAlign val="superscript"/>
        <sz val="8"/>
        <rFont val="Arial"/>
        <family val="2"/>
      </rPr>
      <t>4/</t>
    </r>
  </si>
  <si>
    <r>
      <t xml:space="preserve">CSFP Other Costs </t>
    </r>
    <r>
      <rPr>
        <b/>
        <vertAlign val="superscript"/>
        <sz val="8"/>
        <rFont val="Arial"/>
        <family val="2"/>
      </rPr>
      <t>6/</t>
    </r>
  </si>
  <si>
    <t>1. Expenditures include cash payments, entitlement commodities and cash-in-lieu, and bonus and TEFAP commodities.
2. Includes all entitlement and bonus food cost. 
3. Includes data reported for quarterly Administrative Cost (FNS-667) and SF-425 for discretionary grants: TEFAP Farm to Food Bank Projects; TEFAP General Infrastructure; TEFAP Rural Infrastructure; TEFAP Supplemental Funding; Trade Mitigation Administrative Funds; Pandemic Family First Act; Pandemic CARES Act; Pandemic CRRSAA; Pandemic Build Back Better Grants; Pandemic ARPA Reach and Resiliency Grants.
4. 2009 ARRA SNAP Issuance is included in KD29a column 1;  WIC Contingency funds (FY 2009 only) are included in KD29a column 3. 
5. Interim Financial Admin. data are from FNS-153.  Final data from SF-269/SF-425.</t>
  </si>
  <si>
    <t>1. Expenditures include entitlement commodities and cash-in-lieu, and bonus and TEFAP commodities.
2. Nutrition family assistance grants in lieu of SNAP are provided to Puerto Rico ($2,815.6 billion for FY2023 and $2,915.6 billion for FY2024), Northern Marianas ($34.0 million for FY2023 and $34.8 million for FY2024), and American Samoa ($11.3 million in FY2023 and $11.7 million for FY2024). 
3. Includes Food, Nutrition Services and Administration (NSA) and Other Costs.  See Table 21 for detailed description of Other Costs.              
4. Interim Financial Admin. data are from FNS-153.  Final data from SF-269/SF-425.
5. The Nutrition Program for the Elderly (NPE) was transferred to the Agency on Aging (DHHS) in FY 2003 and renamed the Nutrition Services Incentive Program (NSIP).  FNS operations are limited to commodity donation.</t>
  </si>
  <si>
    <t xml:space="preserve">1. TEFAP foods distributed through nonprofit local emergency feeding organizations. Includes Bonus and Entitlement foods. Administrative cost is excluded. Food cost calculations (technical updates/validation as well as coding corrections) were updated in September 2024, which affected program costs reported prior to June 2024.
</t>
  </si>
  <si>
    <t xml:space="preserve">1. FNS-155/PCIMS/WBSCM data except as noted.
2. FNS-152 data; includes value of bonus and free foods. Food cost calculations (technical updates/validation as well as coding corrections) were updated in September 2024, which affected program costs reported for FY11-FY24/June.
3. TEFAP foods distributed through nonprofit local emergency feeding organizations. Includes Bonus and Entitlement foods. Administrative cost is excluded.
</t>
  </si>
  <si>
    <t xml:space="preserve">1. FNS-155/PCIMS/WBSCM data. BOP = Bureau of Federal Prisons. VAA = Veterans Affairs Administration.  
2. FNS-153 data; includes value of bonus and free foods. Food cost calculations (technical updates/validation as well as coding corrections) were updated in September 2024, which affected program costs reported for FY17-FY24/June.
</t>
  </si>
  <si>
    <t xml:space="preserve">1. Data from FNS-153 (includes WIC and elderly components). Food cost calculations (technical updates/validation as well as coding corrections) were updated in September 2024, which affected program costs reported for FY17-FY24/June.
2. Data from FNS-152 and FNS-155/PCIMS/WBSCM. Food cost calculations (technical updates/validation as well as coding corrections) were updated in September 2024, which affected program costs reported for FY11-FY24/June.
3. Data from FNS-52. BOP = Bureau of Federal Prisons. VAA = Veterans Affairs Administration.
4. NSIP (NPE) appropriation transferred to HHS in FY 2003. FNS continues to procure commodities on behalf of State Agencies.
5. Total entitlement cost based on earnings (meals times rate) rather than food cost plus cash-in-lieu. (SF-269 no longer reported starting in FY 98).
</t>
  </si>
  <si>
    <t>1. Includes needy families in the former Trust Territories (the Marshall Islands)--FY 1989 through FY 1995 only.
2. FNS-152 data; participation totals are averaged. Food cost calculations (technical updates/validation as well as coding corrections) were updated in September 2024, which affected program costs reported for FY11-FY24/June.
3. Data are national level only; they are not available prior to FY 1996.
4. Includes data reported on SF-425 for the following discretionary grants: FDPIR Produce Training; FDPIR Nutrition Education Symposium; FDPIR Food Package Review Workgroup Strategic Planning; FDPIR Infrastructure; FDPIR Infrastructure; FDPIR Nutrition Paraprofessional Training Project; FDPIR Nutrition Education Grant Program (1-yr &amp; 2-Year); Pandemic CARES Act FDPIR Facility Improvement and Equipment Grants; Pandemic CARES Act FDPIR Supplemental Administrative Grants.</t>
  </si>
  <si>
    <t xml:space="preserve">1. Excludes USDA bonus foods.
2. Includes Food, Nutrition Services and Administration (NSA), and WIC Other Costs.  See Table 21 for detailed description of WIC Other Costs.  It also includes Farmers Market total federal outlays and unliquidated obligations (costs for current fiscal year are not reported until February of the following fiscal year).   
3. Consists of 2 components: Women/Infants/Children and Elderly. Interim Financial Admin. data are from FNS-153. Final data are from SF-269. Food cost calculations were updated in September 2024, which affected program costs reported for FY17-FY24/June.
4. The Nutrition Program for the Elderly (NPE) was transferred to the Agency on Aging (DHHS) in FY 2003 and renamed the Nutrition Services Incentive Program (NSIP).  FNS operations are limited to commodity donation. IR (FDPIR), DF (Disaster Feeding), SK (Soup Kitchens), FB (Food Banks), TE (TEFAP). Food cost calculations (technical updates/validation as well as coding corrections) were updated in September 2024, which affected program costs reported for CSFP FY17-FY24/June and for FDPIR FY11-FY24/June.
5. Nutrition family assistance grants in lieu of SNAP are provided to Puerto Rico ($2,815.6 billion for FY2023 and $2,915.6 billion for FY2024), Northern Marianas ($34.0 million for FY2023 and $34.8 million for FY2024), and American Samoa ($11.3 million in FY2023 and $11.7 million for FY2024). </t>
  </si>
  <si>
    <t>1. FNS-153 data. Totals are averaged.
2. Value of entitlement foods only. Food cost per person excludes value of free and bonus foods. Food cost calculations (technical updates/validation as well as coding corrections) were updated in September 2024, which affected program costs reported for FY17-FY24/June.
3. Interim Financial Admin. data are from FNS-153. Final data are from SF-269/SF-425. 
4. Includes storage and transportation, commodity administration, and food losses. Current FY data is estimated. Data are national level only; they are not available prior to FY 1996.
5. Represents women, infants, and children participants.
6. Includes data reported on SF-425 for Pandemic CRRSAA Supplemental Administrative Grants and ARPA Additional Caseload Administrative Grants.</t>
  </si>
  <si>
    <t>2. The September number will continue to change until all multi-year grants of that source year are closed out.  FY 2024 WIC Other Costs include appropriation levels for the following:  Program Evaluation &amp; Monitoring ($12M), Technical Assistance ($400,000), Federal Admin and Oversight ($31.958M), and UPC Database ($1M). Also includes all WIC Pandemic grant outlays and unliquidated obligations.</t>
  </si>
  <si>
    <t xml:space="preserve">1. Data provided prior to January Keydata are fragmentary for the current fiscal year. These elements are reported 90 days after the close of the reporting period.
2. Participation data are estimated based on average daily meals served.
</t>
  </si>
  <si>
    <r>
      <t xml:space="preserve">SSO Meals </t>
    </r>
    <r>
      <rPr>
        <b/>
        <vertAlign val="superscript"/>
        <sz val="8"/>
        <rFont val="Arial"/>
        <family val="2"/>
      </rPr>
      <t>1/</t>
    </r>
  </si>
  <si>
    <r>
      <t xml:space="preserve">SSO Breakfasts </t>
    </r>
    <r>
      <rPr>
        <b/>
        <vertAlign val="superscript"/>
        <sz val="8"/>
        <rFont val="Arial"/>
        <family val="2"/>
      </rPr>
      <t>1/</t>
    </r>
  </si>
  <si>
    <r>
      <t xml:space="preserve">All Paid </t>
    </r>
    <r>
      <rPr>
        <b/>
        <vertAlign val="superscript"/>
        <sz val="8"/>
        <rFont val="Arial"/>
        <family val="2"/>
      </rPr>
      <t>2/</t>
    </r>
  </si>
  <si>
    <r>
      <t xml:space="preserve">Total Program Cost </t>
    </r>
    <r>
      <rPr>
        <b/>
        <vertAlign val="superscript"/>
        <sz val="8"/>
        <rFont val="Arial"/>
        <family val="2"/>
      </rPr>
      <t>3/</t>
    </r>
  </si>
  <si>
    <r>
      <t xml:space="preserve">Average Daily Breakfasts Total Program </t>
    </r>
    <r>
      <rPr>
        <b/>
        <vertAlign val="superscript"/>
        <sz val="8"/>
        <rFont val="Arial"/>
        <family val="2"/>
      </rPr>
      <t>2/</t>
    </r>
  </si>
  <si>
    <t>Average Participation Per Day</t>
  </si>
  <si>
    <r>
      <t xml:space="preserve">Reduced </t>
    </r>
    <r>
      <rPr>
        <b/>
        <vertAlign val="superscript"/>
        <sz val="8"/>
        <rFont val="Arial"/>
        <family val="2"/>
      </rPr>
      <t>1/</t>
    </r>
  </si>
  <si>
    <r>
      <t xml:space="preserve">Paid </t>
    </r>
    <r>
      <rPr>
        <b/>
        <vertAlign val="superscript"/>
        <sz val="8"/>
        <rFont val="Arial"/>
        <family val="2"/>
      </rPr>
      <t>1/</t>
    </r>
  </si>
  <si>
    <r>
      <t xml:space="preserve">Total Cash </t>
    </r>
    <r>
      <rPr>
        <b/>
        <vertAlign val="superscript"/>
        <sz val="8"/>
        <rFont val="Arial"/>
        <family val="2"/>
      </rPr>
      <t>5/</t>
    </r>
  </si>
  <si>
    <r>
      <t xml:space="preserve">Comm. &amp; Cash-In-Lieu (Entitlement) </t>
    </r>
    <r>
      <rPr>
        <b/>
        <vertAlign val="superscript"/>
        <sz val="8"/>
        <rFont val="Arial"/>
        <family val="2"/>
      </rPr>
      <t>6/</t>
    </r>
  </si>
  <si>
    <t xml:space="preserve">Average Participation Per Day </t>
  </si>
  <si>
    <r>
      <t>Paid</t>
    </r>
    <r>
      <rPr>
        <b/>
        <vertAlign val="superscript"/>
        <sz val="8"/>
        <rFont val="Arial"/>
        <family val="2"/>
      </rPr>
      <t xml:space="preserve"> 1/</t>
    </r>
  </si>
  <si>
    <t>1. Expenditures include cash payments, entitlement commodities and cash-in-lieu, and bonus and TEFAP commodities, based on data from the SF-269/through FY2010 and the FNS-777/FY2011 onward (reported quarterly).   Also includes data reported on the SF-425 quarterly for CN School Meals Research Cooperative Agreement (CN-SC-MEAL-R), Supplemental marketing and communications for Healthy Meals Incentives Initiative (CN-HMI-SUPP),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 (CN-F2S-GATHERING), Farm to School Regional Institute Grant (CN-F2S-REGINST), Culinary Institute of Child Nutrition (CN-ICN-CICN), CN Farm-to-School State Agency Grants (CN-F2S-SA), CN grants including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</si>
  <si>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1. Does not include bonus commodities. 
2. Data from the SF-269/through FY2010 and the FNS-777/FY2011 onward (reported quarterly).
3. Includes data reported on the SF-425 quarterly for CN School Meals Research Cooperative Agreement (CN-SC-MEAL-R), Supplemental marketing and communications for Healthy Meals Incentives Initiative (CN-HMI-SUPP),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Child Nutrition Procurement Practices in Schools Meals Training Developmen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Gathering(CN-F2S-GATHERING), National School Lunch Program Equipment Grant v5(CN-NSLPE-v5), CN Summer Food Demonstration Grant(CN-SFSP-DEMO), Farm to School Regional Institute Grant(CN-F2S-REGINST), Culinary Institute of Child Nutrition (CN-ICN-CICN), CN grants including CN Farm-to-School State Agency Grants (CN-F2S-SA),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Healthy Hunger Free Kids Act Administration (CN-HHFKA-ADM) , Farm to School (CN-F2S-Impl/Plan), Farm to School Team (CN-F2S-TEAM), Farm to School Support Services (CN-F2S-SUPP),  NSLPE Equipment Grants, Second Round (CN-NSLPE2),  Farm to School Conference and Event Grants (CN-F2S-EVENT), National Food Service Management Institute - Chef's Move to School (CN-FSMI-CMTS), USDA Rural Child Poverty Nutrition Center (CN-OPS-RCPNC), Local Wellness Policy Surveillance System Cooperative Agreement (CN-OPS-LWPSS), Child Nutrition Professional Standards for All School Nutrition Employees (CN-PRO-STANDARD),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</si>
  <si>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U.S. Summary,  FY 2024 - FY 2025</t>
  </si>
  <si>
    <t>February 2025</t>
  </si>
  <si>
    <t>--</t>
  </si>
  <si>
    <t>FY 2024</t>
  </si>
  <si>
    <t>Total 5 Months</t>
  </si>
  <si>
    <t>Generated from National Data Bank Version 8.2 PUBLIC on May 9, 2025</t>
  </si>
  <si>
    <t>National Data Bank Version 8.2 PUBLIC - U.S. Summary</t>
  </si>
  <si>
    <t>National Data Bank Version 8.2 PUBLIC- U.S. Summary</t>
  </si>
  <si>
    <t>National Data Bank Version 8.2 PUBLIC -U.S. Summary</t>
  </si>
  <si>
    <t>1. Effective FY20, "Total Participation" (Households and Persons) excludes the counts of participation for NAP Relief Grant, Disaster FNS-388(PR), and Disaster Supplements. The participation data reflected in those categories are a subset of the “Regular Ongoing” participation category. Total participation counts are averaged.</t>
  </si>
  <si>
    <r>
      <t xml:space="preserve">Free </t>
    </r>
    <r>
      <rPr>
        <b/>
        <vertAlign val="superscript"/>
        <sz val="8"/>
        <rFont val="Arial"/>
        <family val="2"/>
      </rPr>
      <t>1/, 3/</t>
    </r>
  </si>
  <si>
    <r>
      <t xml:space="preserve">SSO Lunches </t>
    </r>
    <r>
      <rPr>
        <b/>
        <vertAlign val="superscript"/>
        <sz val="8"/>
        <rFont val="Arial"/>
        <family val="2"/>
      </rPr>
      <t>2/</t>
    </r>
  </si>
  <si>
    <t>1. Totals are averaged; fiscal year computations are based on October through May plus September. Subtotals may not add to total due to rounding calculations.
2. The FNS-10 (Report of School Program Operations) report was revised and implemented beginning in FY 2025 to capture data related to SSO meals and meal service options separately from NSLP/SBP meals.                                                                                                                                                                                                                                                                       3. Includes SSO average daily participation</t>
  </si>
  <si>
    <r>
      <t xml:space="preserve">Days of Operation </t>
    </r>
    <r>
      <rPr>
        <b/>
        <vertAlign val="superscript"/>
        <sz val="8"/>
        <rFont val="Arial"/>
        <family val="2"/>
      </rPr>
      <t>3/</t>
    </r>
  </si>
  <si>
    <r>
      <t xml:space="preserve">Snacks Served in Area Eligible Schools &amp; Sites </t>
    </r>
    <r>
      <rPr>
        <b/>
        <vertAlign val="superscript"/>
        <sz val="8"/>
        <rFont val="Arial"/>
        <family val="2"/>
      </rPr>
      <t>4/</t>
    </r>
  </si>
  <si>
    <t xml:space="preserve">1. School districts receive additional Sec. 4 reimbursement when they serve 60% or more of children free or reduced price lunches.
2. Totals are averaged; fiscal year computations are based on October thru May plus September.  Includes SSO average daily meals.
3. Sum excludes July and August.
4. All 'AREA ELIGIBLE' schools and sites receive free snacks. 'AREA ELIGIBLE' means a school or site located in the attendance area of a school in which at least 50% of the enrolled children are eligible for free or reduced price meals.
</t>
  </si>
  <si>
    <r>
      <t xml:space="preserve">SSO Lunches and Snacks Earnings </t>
    </r>
    <r>
      <rPr>
        <b/>
        <vertAlign val="superscript"/>
        <sz val="8"/>
        <rFont val="Arial"/>
        <family val="2"/>
      </rPr>
      <t>4/</t>
    </r>
  </si>
  <si>
    <t xml:space="preserve">1. General assistance for all meals served, including full-price (paid).
2. School districts receive additional Section 4 reimbursements when they serve 60% or more of the children free or reduced meals.                                                                                                                   
3. Beginning October 1, 2012, school districts receive an additional 6 cents per meal reimbursement when they meet meal pattern requirements under the Healthy Hunger Free Kids Act of 2010.
4. The FNS-10 (Report of School Program Operations) report was revised and implemented beginning in FY 2025 to capture data related to SSO meals and meal service options separately from NSLP/SBP meals.                                                                                                                                                   
5. Based on earnings (meals x reimbursement rates). Includes earnings for Section 4, Section 11, and meal supplements served under Section 17A and earnings for SSO lunches, suppers and snacks.
6. Based on FNS-155/PCIMS/WBSCM data plus Kansas cash-in-lieu (earnings).
</t>
  </si>
  <si>
    <r>
      <t xml:space="preserve">SSO Breakfasts </t>
    </r>
    <r>
      <rPr>
        <b/>
        <vertAlign val="superscript"/>
        <sz val="8"/>
        <rFont val="Arial"/>
        <family val="2"/>
      </rPr>
      <t>2/</t>
    </r>
  </si>
  <si>
    <t>1. Totals are averaged; fiscal year computations are based on October thru May plus September. Participation data are estimates based on average daily meals served. Subtotals may not add to total due to rounding calculations.
2. The FNS-10 (Report of School Program Operations) report was revised and implemented beginning in FY 2025 to capture data related to SSO meals and meal service options separately from NSLP/SBP meals.                                                                                                                                                                                                                                                                                                                 3. Includes SSO average daily participation</t>
  </si>
  <si>
    <t xml:space="preserve">1. The FNS-10 (Report of School Program Operations) report was revised and implemented beginning in FY 2025 to capture data related to SSO meals and meal service options separately from NSLP/SBP meals.                                                                                                                                                                                                                                                                                                                                                              
2. Totals are averaged; fiscal year computations are based on October thru September.  Includes average daily SSO breakfasts.Includes average daily SSO breakfasts.
3. Sum excludes July and August.
</t>
  </si>
  <si>
    <t xml:space="preserve">1. The FNS-10 (Report of School Program Operations) report was revised and implemented beginning in FY 2025 to capture data related to SSO meals and meal service options separately from NSLP/SBP meals.                                                                                                                                                                                                                                                                                                                                                                                                     
2. Refers to full-price (paid) meals served in regular and severe-need schools.
3. Based on earnings (meals x reimbursement rates).
</t>
  </si>
  <si>
    <t xml:space="preserve">1. The FNS-10 (Report of School Program Operations) report was revised and implemented beginning in FY 2025 to capture data related to SSO meals and meal service options separately from NSLP/SBP meals.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</si>
</sst>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7" x14ac:knownFonts="1">
    <font>
      <sz val="10"/>
      <name val="Arial"/>
    </font>
    <font>
      <sz val="8"/>
      <name val="Arial"/>
      <family val="2"/>
    </font>
    <font>
      <b/>
      <sz val="8"/>
      <name val="Arial"/>
      <family val="2"/>
    </font>
    <font>
      <b/>
      <vertAlign val="superscript"/>
      <sz val="8"/>
      <name val="Arial"/>
      <family val="2"/>
    </font>
    <font>
      <sz val="10"/>
      <name val="Arial"/>
      <family val="2"/>
    </font>
    <font>
      <b/>
      <i/>
      <sz val="8"/>
      <color theme="0"/>
      <name val="Arial"/>
      <family val="2"/>
    </font>
    <font>
      <b/>
      <i/>
      <sz val="5"/>
      <color indexed="9"/>
      <name val="Arial"/>
      <family val="2"/>
    </font>
    <font>
      <i/>
      <sz val="8"/>
      <name val="Arial"/>
      <family val="2"/>
    </font>
    <font>
      <b/>
      <sz val="5"/>
      <name val="Arial"/>
      <family val="2"/>
    </font>
    <font>
      <b/>
      <sz val="10"/>
      <name val="Arial"/>
      <family val="2"/>
    </font>
    <font>
      <i/>
      <sz val="10"/>
      <color indexed="40"/>
      <name val="Arial"/>
      <family val="2"/>
    </font>
    <font>
      <b/>
      <i/>
      <sz val="10"/>
      <color theme="0"/>
      <name val="Arial"/>
      <family val="2"/>
    </font>
    <font>
      <b/>
      <sz val="8"/>
      <color theme="1"/>
      <name val="Arial"/>
      <family val="2"/>
    </font>
    <font>
      <sz val="11"/>
      <name val="Calibri"/>
      <family val="2"/>
    </font>
    <font>
      <sz val="8"/>
      <color rgb="FF222222"/>
      <name val="Arial"/>
      <family val="2"/>
    </font>
    <font>
      <b/>
      <sz val="10"/>
      <color theme="1"/>
      <name val="Arial"/>
      <family val="2"/>
    </font>
    <font>
      <b/>
      <i/>
      <sz val="8"/>
      <color theme="1" tint="0.34998626667073579"/>
      <name val="Arial"/>
      <family val="2"/>
    </font>
  </fonts>
  <fills count="8">
    <fill>
      <patternFill patternType="none"/>
    </fill>
    <fill>
      <patternFill patternType="gray125"/>
    </fill>
    <fill>
      <patternFill patternType="solid">
        <fgColor theme="1"/>
      </patternFill>
    </fill>
    <fill>
      <patternFill patternType="solid">
        <fgColor theme="0" tint="-0.14996795556505021"/>
        <bgColor indexed="65"/>
      </patternFill>
    </fill>
    <fill>
      <patternFill patternType="solid">
        <fgColor theme="1"/>
      </patternFill>
    </fill>
    <fill>
      <patternFill patternType="solid">
        <fgColor theme="0" tint="-0.14993743705557422"/>
        <bgColor indexed="65"/>
      </patternFill>
    </fill>
    <fill>
      <patternFill patternType="solid">
        <fgColor rgb="FFD9D9D9"/>
      </patternFill>
    </fill>
    <fill>
      <patternFill patternType="solid">
        <fgColor theme="0" tint="-0.34998626667073579"/>
        <bgColor indexed="65"/>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cellStyleXfs>
  <cellXfs count="137">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0" borderId="1" xfId="0" applyFont="1" applyBorder="1"/>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1" fillId="0" borderId="1" xfId="0" applyFont="1" applyBorder="1" applyAlignment="1">
      <alignment horizontal="lef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1" fillId="0" borderId="0" xfId="0" applyNumberFormat="1" applyFont="1" applyAlignment="1">
      <alignment horizontal="right"/>
    </xf>
    <xf numFmtId="0" fontId="2" fillId="0" borderId="4" xfId="0" applyFont="1" applyBorder="1" applyAlignment="1">
      <alignment horizontal="left"/>
    </xf>
    <xf numFmtId="3" fontId="2" fillId="0" borderId="4" xfId="0" applyNumberFormat="1" applyFont="1" applyBorder="1" applyAlignment="1">
      <alignment horizontal="right"/>
    </xf>
    <xf numFmtId="0" fontId="2" fillId="0" borderId="1" xfId="0" applyFont="1" applyBorder="1" applyAlignment="1">
      <alignment horizontal="left"/>
    </xf>
    <xf numFmtId="3" fontId="2" fillId="0" borderId="1" xfId="0" applyNumberFormat="1" applyFont="1" applyBorder="1" applyAlignment="1">
      <alignment horizontal="right"/>
    </xf>
    <xf numFmtId="4" fontId="1" fillId="0" borderId="0" xfId="0" applyNumberFormat="1" applyFont="1" applyAlignment="1">
      <alignment horizontal="right"/>
    </xf>
    <xf numFmtId="4" fontId="2" fillId="0" borderId="4" xfId="0" applyNumberFormat="1" applyFont="1" applyBorder="1" applyAlignment="1">
      <alignment horizontal="right"/>
    </xf>
    <xf numFmtId="4" fontId="2" fillId="0" borderId="1" xfId="0" applyNumberFormat="1" applyFont="1" applyBorder="1" applyAlignment="1">
      <alignment horizontal="right"/>
    </xf>
    <xf numFmtId="164" fontId="1" fillId="0" borderId="0" xfId="0" applyNumberFormat="1" applyFont="1" applyAlignment="1">
      <alignment horizontal="right"/>
    </xf>
    <xf numFmtId="3" fontId="1" fillId="0" borderId="1" xfId="0" applyNumberFormat="1" applyFont="1" applyBorder="1" applyAlignment="1">
      <alignment horizontal="left"/>
    </xf>
    <xf numFmtId="3" fontId="1" fillId="0" borderId="1" xfId="0" applyNumberFormat="1" applyFont="1" applyBorder="1" applyAlignment="1">
      <alignment horizontal="right"/>
    </xf>
    <xf numFmtId="164" fontId="2" fillId="0" borderId="4" xfId="0" applyNumberFormat="1" applyFont="1" applyBorder="1" applyAlignment="1">
      <alignment horizontal="right"/>
    </xf>
    <xf numFmtId="164" fontId="2" fillId="0" borderId="1" xfId="0" applyNumberFormat="1" applyFont="1" applyBorder="1" applyAlignment="1">
      <alignment horizontal="right"/>
    </xf>
    <xf numFmtId="164" fontId="1" fillId="0" borderId="1" xfId="0" applyNumberFormat="1" applyFont="1" applyBorder="1" applyAlignment="1">
      <alignment horizontal="right"/>
    </xf>
    <xf numFmtId="0" fontId="2" fillId="0" borderId="0" xfId="0" applyFont="1"/>
    <xf numFmtId="0" fontId="4" fillId="0" borderId="0" xfId="0" applyFont="1"/>
    <xf numFmtId="0" fontId="4" fillId="0" borderId="0" xfId="0" applyFont="1" applyAlignment="1">
      <alignment wrapText="1"/>
    </xf>
    <xf numFmtId="0" fontId="7" fillId="0" borderId="0" xfId="0" applyFont="1" applyAlignment="1">
      <alignment horizontal="center"/>
    </xf>
    <xf numFmtId="0" fontId="1" fillId="0" borderId="0" xfId="0" applyFont="1" applyAlignment="1">
      <alignment horizont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3" fontId="1" fillId="0" borderId="6" xfId="0" applyNumberFormat="1" applyFont="1" applyBorder="1"/>
    <xf numFmtId="3" fontId="1" fillId="0" borderId="0" xfId="0" applyNumberFormat="1" applyFont="1"/>
    <xf numFmtId="3" fontId="1" fillId="0" borderId="8" xfId="0" applyNumberFormat="1" applyFont="1" applyBorder="1"/>
    <xf numFmtId="3" fontId="1" fillId="0" borderId="11"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12" xfId="0" applyNumberFormat="1" applyFont="1" applyBorder="1" applyAlignment="1">
      <alignment horizontal="right" vertical="center"/>
    </xf>
    <xf numFmtId="3" fontId="1" fillId="0" borderId="9" xfId="0" applyNumberFormat="1" applyFont="1" applyBorder="1" applyAlignment="1">
      <alignment horizontal="right" vertical="center"/>
    </xf>
    <xf numFmtId="0" fontId="2" fillId="0" borderId="6" xfId="0" applyFont="1" applyBorder="1"/>
    <xf numFmtId="3" fontId="2" fillId="0" borderId="4" xfId="0" applyNumberFormat="1" applyFont="1" applyBorder="1" applyAlignment="1">
      <alignment horizontal="right" vertical="center"/>
    </xf>
    <xf numFmtId="0" fontId="9" fillId="0" borderId="0" xfId="0" applyFont="1"/>
    <xf numFmtId="3" fontId="2" fillId="0" borderId="1" xfId="0" applyNumberFormat="1" applyFont="1" applyBorder="1" applyAlignment="1">
      <alignment horizontal="right" vertical="center"/>
    </xf>
    <xf numFmtId="3" fontId="1" fillId="0" borderId="6" xfId="0" applyNumberFormat="1" applyFont="1" applyBorder="1" applyAlignment="1">
      <alignment horizontal="right" vertical="center"/>
    </xf>
    <xf numFmtId="3" fontId="1" fillId="0" borderId="4" xfId="0" applyNumberFormat="1" applyFont="1" applyBorder="1" applyAlignment="1">
      <alignment horizontal="right" vertical="center"/>
    </xf>
    <xf numFmtId="3" fontId="1" fillId="0" borderId="8" xfId="0" applyNumberFormat="1" applyFont="1" applyBorder="1" applyAlignment="1">
      <alignment horizontal="right" vertical="center"/>
    </xf>
    <xf numFmtId="3" fontId="1" fillId="0" borderId="7" xfId="0" applyNumberFormat="1" applyFont="1" applyBorder="1" applyAlignment="1">
      <alignment horizontal="right" vertical="center"/>
    </xf>
    <xf numFmtId="3" fontId="1" fillId="0" borderId="1" xfId="0" applyNumberFormat="1" applyFont="1" applyBorder="1" applyAlignment="1">
      <alignment horizontal="right" vertical="center"/>
    </xf>
    <xf numFmtId="3" fontId="2" fillId="0" borderId="0" xfId="0" applyNumberFormat="1" applyFont="1" applyAlignment="1">
      <alignment horizontal="right" vertical="center"/>
    </xf>
    <xf numFmtId="0" fontId="10" fillId="0" borderId="0" xfId="0" applyFont="1" applyAlignment="1">
      <alignment horizontal="center" vertical="center" wrapText="1"/>
    </xf>
    <xf numFmtId="3" fontId="2" fillId="0" borderId="0" xfId="0" applyNumberFormat="1" applyFont="1" applyAlignment="1">
      <alignment horizontal="right" vertical="center" wrapText="1"/>
    </xf>
    <xf numFmtId="3" fontId="2" fillId="0" borderId="1" xfId="0" applyNumberFormat="1" applyFont="1" applyBorder="1" applyAlignment="1">
      <alignment horizontal="right" vertical="center" wrapText="1"/>
    </xf>
    <xf numFmtId="0" fontId="2" fillId="5" borderId="7" xfId="0" applyFont="1" applyFill="1" applyBorder="1" applyAlignment="1">
      <alignment horizontal="center" vertical="center"/>
    </xf>
    <xf numFmtId="0" fontId="2" fillId="5" borderId="1" xfId="0" applyFont="1" applyFill="1" applyBorder="1" applyAlignment="1">
      <alignment horizontal="center" vertical="center"/>
    </xf>
    <xf numFmtId="3" fontId="1" fillId="0" borderId="4" xfId="0" applyNumberFormat="1" applyFont="1" applyBorder="1"/>
    <xf numFmtId="0" fontId="13" fillId="0" borderId="0" xfId="0" applyFont="1"/>
    <xf numFmtId="3" fontId="2" fillId="0" borderId="12" xfId="0" applyNumberFormat="1" applyFont="1" applyBorder="1" applyAlignment="1">
      <alignment horizontal="right" vertical="center"/>
    </xf>
    <xf numFmtId="3" fontId="2" fillId="0" borderId="9" xfId="0" applyNumberFormat="1" applyFont="1" applyBorder="1" applyAlignment="1">
      <alignment horizontal="right" vertical="center"/>
    </xf>
    <xf numFmtId="3" fontId="13" fillId="0" borderId="0" xfId="0" applyNumberFormat="1" applyFont="1"/>
    <xf numFmtId="3" fontId="2" fillId="0" borderId="8" xfId="0" applyNumberFormat="1" applyFont="1" applyBorder="1" applyAlignment="1">
      <alignment horizontal="right" vertical="center"/>
    </xf>
    <xf numFmtId="1" fontId="13" fillId="0" borderId="0" xfId="0" applyNumberFormat="1" applyFont="1" applyAlignment="1">
      <alignment horizontal="right" vertical="center"/>
    </xf>
    <xf numFmtId="1" fontId="13" fillId="0" borderId="0" xfId="0" applyNumberFormat="1" applyFont="1" applyAlignment="1">
      <alignment horizontal="right" vertical="center" wrapText="1"/>
    </xf>
    <xf numFmtId="0" fontId="1" fillId="0" borderId="8" xfId="0" applyFont="1" applyBorder="1" applyAlignment="1">
      <alignment horizontal="left"/>
    </xf>
    <xf numFmtId="0" fontId="1" fillId="0" borderId="12" xfId="0" applyFont="1" applyBorder="1" applyAlignment="1">
      <alignment horizontal="right"/>
    </xf>
    <xf numFmtId="0" fontId="1" fillId="0" borderId="9" xfId="0" applyFont="1" applyBorder="1" applyAlignment="1">
      <alignment horizontal="right"/>
    </xf>
    <xf numFmtId="0" fontId="2" fillId="3" borderId="1" xfId="0" applyFont="1" applyFill="1" applyBorder="1" applyAlignment="1">
      <alignment horizontal="center" vertical="center" wrapText="1"/>
    </xf>
    <xf numFmtId="0" fontId="0" fillId="0" borderId="12" xfId="0" applyBorder="1"/>
    <xf numFmtId="3" fontId="1" fillId="0" borderId="12"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0" xfId="0" applyNumberFormat="1" applyFont="1" applyAlignment="1">
      <alignment horizontal="right"/>
    </xf>
    <xf numFmtId="1" fontId="4" fillId="0" borderId="0" xfId="0" applyNumberFormat="1" applyFont="1" applyAlignment="1">
      <alignment horizontal="right" vertical="center"/>
    </xf>
    <xf numFmtId="0" fontId="1" fillId="0" borderId="11" xfId="0" applyFont="1" applyBorder="1" applyAlignment="1">
      <alignment horizontal="left"/>
    </xf>
    <xf numFmtId="0" fontId="1" fillId="0" borderId="11" xfId="0" applyFont="1" applyBorder="1" applyAlignment="1">
      <alignment horizontal="right"/>
    </xf>
    <xf numFmtId="0" fontId="2" fillId="0" borderId="7" xfId="0" applyFont="1" applyBorder="1" applyAlignment="1">
      <alignment horizontal="left"/>
    </xf>
    <xf numFmtId="3" fontId="1" fillId="0" borderId="0" xfId="0" applyNumberFormat="1" applyFont="1" applyAlignment="1">
      <alignment horizontal="right" vertical="top"/>
    </xf>
    <xf numFmtId="0" fontId="1" fillId="0" borderId="0" xfId="0" applyFont="1" applyAlignment="1">
      <alignment vertical="top"/>
    </xf>
    <xf numFmtId="164" fontId="1" fillId="0" borderId="0" xfId="0" applyNumberFormat="1" applyFont="1" applyAlignment="1">
      <alignment horizontal="right" vertical="top"/>
    </xf>
    <xf numFmtId="3" fontId="1" fillId="0" borderId="1" xfId="0" applyNumberFormat="1" applyFont="1" applyBorder="1" applyAlignment="1">
      <alignment horizontal="right" vertical="top"/>
    </xf>
    <xf numFmtId="1" fontId="1" fillId="0" borderId="0" xfId="0" applyNumberFormat="1" applyFont="1" applyAlignment="1">
      <alignment horizontal="right" vertical="top"/>
    </xf>
    <xf numFmtId="14" fontId="1" fillId="0" borderId="0" xfId="0" applyNumberFormat="1" applyFont="1" applyAlignment="1">
      <alignment horizontal="right"/>
    </xf>
    <xf numFmtId="3" fontId="0" fillId="0" borderId="0" xfId="0" applyNumberFormat="1"/>
    <xf numFmtId="0" fontId="1" fillId="0" borderId="0" xfId="0" applyFont="1" applyAlignment="1">
      <alignment horizontal="center"/>
    </xf>
    <xf numFmtId="0" fontId="1" fillId="0" borderId="4" xfId="0" applyFont="1" applyBorder="1"/>
    <xf numFmtId="0" fontId="1" fillId="0" borderId="1" xfId="0" applyFont="1" applyBorder="1"/>
    <xf numFmtId="0" fontId="1" fillId="0" borderId="0" xfId="0" applyFont="1" applyAlignment="1">
      <alignment horizontal="left" vertical="top"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xf>
    <xf numFmtId="0" fontId="9" fillId="0" borderId="0" xfId="0" applyFont="1" applyAlignment="1">
      <alignment horizontal="center"/>
    </xf>
    <xf numFmtId="0" fontId="2" fillId="0" borderId="1" xfId="0" applyFont="1" applyBorder="1" applyAlignment="1">
      <alignment horizontal="center"/>
    </xf>
    <xf numFmtId="0" fontId="9" fillId="0" borderId="1" xfId="0" applyFont="1" applyBorder="1" applyAlignment="1">
      <alignment horizont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left" wrapText="1"/>
    </xf>
    <xf numFmtId="0" fontId="2" fillId="3" borderId="0" xfId="0" applyFont="1" applyFill="1" applyAlignment="1">
      <alignment horizontal="center" vertical="center"/>
    </xf>
    <xf numFmtId="0" fontId="9" fillId="3" borderId="1" xfId="0" applyFont="1" applyFill="1" applyBorder="1" applyAlignment="1">
      <alignment horizontal="center" vertical="center"/>
    </xf>
    <xf numFmtId="0" fontId="5" fillId="2" borderId="11" xfId="0" applyFont="1" applyFill="1" applyBorder="1" applyAlignment="1">
      <alignment horizontal="center" vertical="center"/>
    </xf>
    <xf numFmtId="0" fontId="11"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xf>
    <xf numFmtId="0" fontId="2" fillId="0" borderId="12" xfId="0" applyFont="1" applyBorder="1" applyAlignment="1">
      <alignment horizontal="right" vertical="center" wrapText="1"/>
    </xf>
    <xf numFmtId="0" fontId="9" fillId="0" borderId="9" xfId="0" applyFont="1" applyBorder="1" applyAlignment="1">
      <alignment horizontal="right" vertical="center" wrapText="1"/>
    </xf>
    <xf numFmtId="0" fontId="2" fillId="3" borderId="11"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6" borderId="0" xfId="0" applyFont="1" applyFill="1" applyAlignment="1">
      <alignment horizontal="center" vertical="center"/>
    </xf>
    <xf numFmtId="0" fontId="2" fillId="7" borderId="8"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left"/>
    </xf>
    <xf numFmtId="0" fontId="4" fillId="0" borderId="0" xfId="0" applyFont="1" applyAlignment="1">
      <alignment horizontal="left"/>
    </xf>
    <xf numFmtId="0" fontId="2" fillId="5" borderId="11" xfId="0" applyFont="1" applyFill="1" applyBorder="1" applyAlignment="1">
      <alignment horizontal="center"/>
    </xf>
    <xf numFmtId="0" fontId="2" fillId="5" borderId="0" xfId="0" applyFont="1" applyFill="1" applyAlignment="1">
      <alignment horizontal="center" vertical="center"/>
    </xf>
    <xf numFmtId="0" fontId="9" fillId="5" borderId="1" xfId="0" applyFont="1" applyFill="1" applyBorder="1" applyAlignment="1">
      <alignment horizontal="center" vertical="center"/>
    </xf>
    <xf numFmtId="0" fontId="5"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2" fillId="5" borderId="0" xfId="0" applyFont="1" applyFill="1" applyAlignment="1">
      <alignment horizontal="center"/>
    </xf>
    <xf numFmtId="0" fontId="5" fillId="4" borderId="1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6" xfId="0" applyFont="1" applyFill="1" applyBorder="1" applyAlignment="1">
      <alignment horizontal="center" vertical="center"/>
    </xf>
    <xf numFmtId="0" fontId="1" fillId="0" borderId="4" xfId="0" applyFont="1" applyBorder="1" applyAlignment="1">
      <alignment horizontal="center"/>
    </xf>
    <xf numFmtId="0" fontId="14"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vertical="top" wrapText="1"/>
    </xf>
    <xf numFmtId="0" fontId="16" fillId="0" borderId="8" xfId="0" applyFont="1" applyBorder="1" applyAlignment="1">
      <alignment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25"/>
  <sheetViews>
    <sheetView showGridLines="0" tabSelected="1" zoomScaleNormal="100" workbookViewId="0">
      <selection activeCell="A25" sqref="A25:C25"/>
    </sheetView>
  </sheetViews>
  <sheetFormatPr defaultRowHeight="13.2" x14ac:dyDescent="0.25"/>
  <cols>
    <col min="1" max="1" width="31.44140625" customWidth="1"/>
    <col min="2" max="2" width="60" customWidth="1"/>
    <col min="3" max="3" width="30" customWidth="1"/>
  </cols>
  <sheetData>
    <row r="1" spans="1:3" ht="24" customHeight="1" x14ac:dyDescent="0.25"/>
    <row r="2" spans="1:3" ht="24" customHeight="1" x14ac:dyDescent="0.25"/>
    <row r="3" spans="1:3" ht="12" customHeight="1" x14ac:dyDescent="0.25">
      <c r="A3" s="82" t="s">
        <v>0</v>
      </c>
      <c r="B3" s="82"/>
      <c r="C3" s="82"/>
    </row>
    <row r="4" spans="1:3" ht="12" customHeight="1" x14ac:dyDescent="0.25">
      <c r="A4" s="82" t="s">
        <v>1</v>
      </c>
      <c r="B4" s="82"/>
      <c r="C4" s="82"/>
    </row>
    <row r="5" spans="1:3" ht="24" customHeight="1" x14ac:dyDescent="0.25"/>
    <row r="6" spans="1:3" ht="24" customHeight="1" x14ac:dyDescent="0.25"/>
    <row r="7" spans="1:3" ht="24" customHeight="1" x14ac:dyDescent="0.25"/>
    <row r="8" spans="1:3" ht="24" customHeight="1" x14ac:dyDescent="0.25">
      <c r="A8" s="82" t="s">
        <v>412</v>
      </c>
      <c r="B8" s="82"/>
      <c r="C8" s="82"/>
    </row>
    <row r="9" spans="1:3" ht="24" customHeight="1" x14ac:dyDescent="0.25">
      <c r="A9" s="82" t="s">
        <v>417</v>
      </c>
      <c r="B9" s="82"/>
      <c r="C9" s="82"/>
    </row>
    <row r="10" spans="1:3" ht="24" customHeight="1" x14ac:dyDescent="0.25">
      <c r="A10" s="82" t="s">
        <v>413</v>
      </c>
      <c r="B10" s="82"/>
      <c r="C10" s="82"/>
    </row>
    <row r="11" spans="1:3" ht="24" customHeight="1" x14ac:dyDescent="0.25"/>
    <row r="12" spans="1:3" ht="24" customHeight="1" x14ac:dyDescent="0.25"/>
    <row r="13" spans="1:3" ht="24" customHeight="1" x14ac:dyDescent="0.25">
      <c r="A13" s="82" t="s">
        <v>336</v>
      </c>
      <c r="B13" s="82"/>
      <c r="C13" s="82"/>
    </row>
    <row r="14" spans="1:3" ht="24" customHeight="1" x14ac:dyDescent="0.25">
      <c r="A14" s="82" t="s">
        <v>2</v>
      </c>
      <c r="B14" s="82"/>
      <c r="C14" s="82"/>
    </row>
    <row r="15" spans="1:3" ht="24" customHeight="1" x14ac:dyDescent="0.25">
      <c r="A15" s="82" t="s">
        <v>3</v>
      </c>
      <c r="B15" s="82"/>
      <c r="C15" s="82"/>
    </row>
    <row r="16" spans="1:3" ht="24" customHeight="1" x14ac:dyDescent="0.25">
      <c r="A16" s="82" t="s">
        <v>4</v>
      </c>
      <c r="B16" s="82"/>
      <c r="C16" s="82"/>
    </row>
    <row r="17" spans="1:3" ht="24" customHeight="1" x14ac:dyDescent="0.25">
      <c r="A17" s="82" t="s">
        <v>5</v>
      </c>
      <c r="B17" s="82"/>
      <c r="C17" s="82"/>
    </row>
    <row r="18" spans="1:3" ht="12" customHeight="1" x14ac:dyDescent="0.25"/>
    <row r="19" spans="1:3" ht="12" customHeight="1" x14ac:dyDescent="0.25"/>
    <row r="20" spans="1:3" ht="7.5" customHeight="1" x14ac:dyDescent="0.25">
      <c r="A20" s="83"/>
      <c r="B20" s="83"/>
      <c r="C20" s="83"/>
    </row>
    <row r="21" spans="1:3" ht="12" customHeight="1" x14ac:dyDescent="0.25">
      <c r="A21" s="2" t="s">
        <v>6</v>
      </c>
      <c r="B21" s="3" t="s">
        <v>7</v>
      </c>
    </row>
    <row r="22" spans="1:3" ht="12" customHeight="1" x14ac:dyDescent="0.25">
      <c r="A22" s="1"/>
      <c r="B22" s="3" t="s">
        <v>8</v>
      </c>
    </row>
    <row r="23" spans="1:3" ht="18" customHeight="1" x14ac:dyDescent="0.25">
      <c r="A23" s="1"/>
      <c r="B23" s="3" t="s">
        <v>9</v>
      </c>
    </row>
    <row r="24" spans="1:3" ht="12" customHeight="1" x14ac:dyDescent="0.25">
      <c r="A24" s="1"/>
      <c r="B24" s="3" t="s">
        <v>10</v>
      </c>
    </row>
    <row r="25" spans="1:3" ht="7.5" customHeight="1" x14ac:dyDescent="0.25">
      <c r="A25" s="84"/>
      <c r="B25" s="84"/>
      <c r="C25" s="84"/>
    </row>
  </sheetData>
  <mergeCells count="12">
    <mergeCell ref="A25:C25"/>
    <mergeCell ref="A10:C10"/>
    <mergeCell ref="A13:C13"/>
    <mergeCell ref="A14:C14"/>
    <mergeCell ref="A15:C15"/>
    <mergeCell ref="A16:C16"/>
    <mergeCell ref="A17:C17"/>
    <mergeCell ref="A3:C3"/>
    <mergeCell ref="A4:C4"/>
    <mergeCell ref="A8:C8"/>
    <mergeCell ref="A9:C9"/>
    <mergeCell ref="A20:C20"/>
  </mergeCells>
  <phoneticPr fontId="0" type="noConversion"/>
  <pageMargins left="0.75" right="0.5" top="0.75" bottom="0.5" header="0.5" footer="0.2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H37"/>
  <sheetViews>
    <sheetView showGridLines="0" workbookViewId="0">
      <selection sqref="A1:G1"/>
    </sheetView>
  </sheetViews>
  <sheetFormatPr defaultRowHeight="13.2" x14ac:dyDescent="0.25"/>
  <cols>
    <col min="1" max="1" width="11.44140625" customWidth="1"/>
    <col min="2" max="2" width="12.21875" customWidth="1"/>
    <col min="3" max="3" width="13" customWidth="1"/>
    <col min="4" max="5" width="11.44140625" customWidth="1"/>
    <col min="6" max="6" width="13.21875" customWidth="1"/>
    <col min="7" max="7" width="13.44140625" customWidth="1"/>
    <col min="8" max="8" width="11.44140625" customWidth="1"/>
  </cols>
  <sheetData>
    <row r="1" spans="1:8" ht="12" customHeight="1" x14ac:dyDescent="0.25">
      <c r="A1" s="90" t="s">
        <v>418</v>
      </c>
      <c r="B1" s="90"/>
      <c r="C1" s="90"/>
      <c r="D1" s="90"/>
      <c r="E1" s="90"/>
      <c r="F1" s="90"/>
      <c r="G1" s="90"/>
      <c r="H1" s="80">
        <v>45786</v>
      </c>
    </row>
    <row r="2" spans="1:8" ht="12" customHeight="1" x14ac:dyDescent="0.25">
      <c r="A2" s="92" t="s">
        <v>81</v>
      </c>
      <c r="B2" s="92"/>
      <c r="C2" s="92"/>
      <c r="D2" s="92"/>
      <c r="E2" s="92"/>
      <c r="F2" s="92"/>
      <c r="G2" s="92"/>
      <c r="H2" s="1"/>
    </row>
    <row r="3" spans="1:8" ht="24" customHeight="1" x14ac:dyDescent="0.25">
      <c r="A3" s="94" t="s">
        <v>50</v>
      </c>
      <c r="B3" s="86" t="s">
        <v>198</v>
      </c>
      <c r="C3" s="86" t="s">
        <v>82</v>
      </c>
      <c r="D3" s="86" t="s">
        <v>199</v>
      </c>
      <c r="E3" s="86" t="s">
        <v>425</v>
      </c>
      <c r="F3" s="86" t="s">
        <v>426</v>
      </c>
      <c r="G3" s="86" t="s">
        <v>83</v>
      </c>
      <c r="H3" s="88" t="s">
        <v>200</v>
      </c>
    </row>
    <row r="4" spans="1:8" ht="24" customHeight="1" x14ac:dyDescent="0.25">
      <c r="A4" s="95"/>
      <c r="B4" s="87"/>
      <c r="C4" s="87"/>
      <c r="D4" s="87"/>
      <c r="E4" s="87"/>
      <c r="F4" s="87"/>
      <c r="G4" s="87"/>
      <c r="H4" s="89"/>
    </row>
    <row r="5" spans="1:8" ht="12" customHeight="1" x14ac:dyDescent="0.25">
      <c r="A5" s="1"/>
      <c r="B5" s="83" t="str">
        <f>REPT("-",80)&amp;" Number "&amp;REPT("-",150)</f>
        <v>-------------------------------------------------------------------------------- Number ------------------------------------------------------------------------------------------------------------------------------------------------------</v>
      </c>
      <c r="C5" s="83"/>
      <c r="D5" s="83"/>
      <c r="E5" s="83"/>
      <c r="F5" s="83"/>
      <c r="G5" s="83"/>
      <c r="H5" s="83"/>
    </row>
    <row r="6" spans="1:8" ht="12" customHeight="1" x14ac:dyDescent="0.25">
      <c r="A6" s="3" t="s">
        <v>415</v>
      </c>
    </row>
    <row r="7" spans="1:8" ht="12" customHeight="1" x14ac:dyDescent="0.25">
      <c r="A7" s="2" t="str">
        <f>"Oct "&amp;RIGHT(A6,4)-1</f>
        <v>Oct 2023</v>
      </c>
      <c r="B7" s="11">
        <v>384803035</v>
      </c>
      <c r="C7" s="11">
        <v>554410270</v>
      </c>
      <c r="D7" s="11">
        <v>27917883</v>
      </c>
      <c r="E7" s="16">
        <v>19.858599999999999</v>
      </c>
      <c r="F7" s="11">
        <v>17938631</v>
      </c>
      <c r="G7" s="11">
        <v>19197491</v>
      </c>
      <c r="H7" s="11">
        <v>1265113</v>
      </c>
    </row>
    <row r="8" spans="1:8" ht="12" customHeight="1" x14ac:dyDescent="0.25">
      <c r="A8" s="2" t="str">
        <f>"Nov "&amp;RIGHT(A6,4)-1</f>
        <v>Nov 2023</v>
      </c>
      <c r="B8" s="11">
        <v>330622966</v>
      </c>
      <c r="C8" s="11">
        <v>478759101</v>
      </c>
      <c r="D8" s="11">
        <v>27909860</v>
      </c>
      <c r="E8" s="16">
        <v>17.1538</v>
      </c>
      <c r="F8" s="11">
        <v>16426471</v>
      </c>
      <c r="G8" s="11">
        <v>17593552</v>
      </c>
      <c r="H8" s="11">
        <v>1407985</v>
      </c>
    </row>
    <row r="9" spans="1:8" ht="12" customHeight="1" x14ac:dyDescent="0.25">
      <c r="A9" s="2" t="str">
        <f>"Dec "&amp;RIGHT(A6,4)-1</f>
        <v>Dec 2023</v>
      </c>
      <c r="B9" s="11">
        <v>259813404</v>
      </c>
      <c r="C9" s="11">
        <v>380146119</v>
      </c>
      <c r="D9" s="11">
        <v>27157521</v>
      </c>
      <c r="E9" s="16">
        <v>13.9978</v>
      </c>
      <c r="F9" s="11">
        <v>12681060</v>
      </c>
      <c r="G9" s="11">
        <v>13598542</v>
      </c>
      <c r="H9" s="11">
        <v>1299133</v>
      </c>
    </row>
    <row r="10" spans="1:8" ht="12" customHeight="1" x14ac:dyDescent="0.25">
      <c r="A10" s="2" t="str">
        <f>"Jan "&amp;RIGHT(A6,4)</f>
        <v>Jan 2024</v>
      </c>
      <c r="B10" s="11">
        <v>321566953</v>
      </c>
      <c r="C10" s="11">
        <v>468701238</v>
      </c>
      <c r="D10" s="11">
        <v>27383756</v>
      </c>
      <c r="E10" s="16">
        <v>17.116</v>
      </c>
      <c r="F10" s="11">
        <v>16077415</v>
      </c>
      <c r="G10" s="11">
        <v>17282747</v>
      </c>
      <c r="H10" s="11">
        <v>1297336</v>
      </c>
    </row>
    <row r="11" spans="1:8" ht="12" customHeight="1" x14ac:dyDescent="0.25">
      <c r="A11" s="2" t="str">
        <f>"Feb "&amp;RIGHT(A6,4)</f>
        <v>Feb 2024</v>
      </c>
      <c r="B11" s="11">
        <v>367103814</v>
      </c>
      <c r="C11" s="11">
        <v>526444118</v>
      </c>
      <c r="D11" s="11">
        <v>27997492</v>
      </c>
      <c r="E11" s="16">
        <v>18.8033</v>
      </c>
      <c r="F11" s="11">
        <v>17991923</v>
      </c>
      <c r="G11" s="11">
        <v>19241197</v>
      </c>
      <c r="H11" s="11">
        <v>1338174</v>
      </c>
    </row>
    <row r="12" spans="1:8" ht="12" customHeight="1" x14ac:dyDescent="0.25">
      <c r="A12" s="2" t="str">
        <f>"Mar "&amp;RIGHT(A6,4)</f>
        <v>Mar 2024</v>
      </c>
      <c r="B12" s="11">
        <v>320533322</v>
      </c>
      <c r="C12" s="11">
        <v>463917273</v>
      </c>
      <c r="D12" s="11">
        <v>27492841</v>
      </c>
      <c r="E12" s="16">
        <v>16.874099999999999</v>
      </c>
      <c r="F12" s="11">
        <v>16247325</v>
      </c>
      <c r="G12" s="11">
        <v>17656080</v>
      </c>
      <c r="H12" s="11">
        <v>1114291</v>
      </c>
    </row>
    <row r="13" spans="1:8" ht="12" customHeight="1" x14ac:dyDescent="0.25">
      <c r="A13" s="2" t="str">
        <f>"Apr "&amp;RIGHT(A6,4)</f>
        <v>Apr 2024</v>
      </c>
      <c r="B13" s="11">
        <v>369903295</v>
      </c>
      <c r="C13" s="11">
        <v>533553161</v>
      </c>
      <c r="D13" s="11">
        <v>27717358</v>
      </c>
      <c r="E13" s="16">
        <v>19.2498</v>
      </c>
      <c r="F13" s="11">
        <v>17253445</v>
      </c>
      <c r="G13" s="11">
        <v>18452114</v>
      </c>
      <c r="H13" s="11">
        <v>1383511</v>
      </c>
    </row>
    <row r="14" spans="1:8" ht="12" customHeight="1" x14ac:dyDescent="0.25">
      <c r="A14" s="2" t="str">
        <f>"May "&amp;RIGHT(A6,4)</f>
        <v>May 2024</v>
      </c>
      <c r="B14" s="11">
        <v>353474042</v>
      </c>
      <c r="C14" s="11">
        <v>514750363</v>
      </c>
      <c r="D14" s="11">
        <v>26557139</v>
      </c>
      <c r="E14" s="16">
        <v>19.3827</v>
      </c>
      <c r="F14" s="11">
        <v>15599770</v>
      </c>
      <c r="G14" s="11">
        <v>16789795</v>
      </c>
      <c r="H14" s="11">
        <v>1173183</v>
      </c>
    </row>
    <row r="15" spans="1:8" ht="12" customHeight="1" x14ac:dyDescent="0.25">
      <c r="A15" s="2" t="str">
        <f>"Jun "&amp;RIGHT(A6,4)</f>
        <v>Jun 2024</v>
      </c>
      <c r="B15" s="11">
        <v>67167644</v>
      </c>
      <c r="C15" s="11">
        <v>94977237</v>
      </c>
      <c r="D15" s="11">
        <v>9650495</v>
      </c>
      <c r="E15" s="16">
        <v>9.8416999999999994</v>
      </c>
      <c r="F15" s="11">
        <v>4024346</v>
      </c>
      <c r="G15" s="11">
        <v>4463237</v>
      </c>
      <c r="H15" s="11">
        <v>699984</v>
      </c>
    </row>
    <row r="16" spans="1:8" ht="12" customHeight="1" x14ac:dyDescent="0.25">
      <c r="A16" s="2" t="str">
        <f>"Jul "&amp;RIGHT(A6,4)</f>
        <v>Jul 2024</v>
      </c>
      <c r="B16" s="11">
        <v>15039337</v>
      </c>
      <c r="C16" s="11">
        <v>18073740</v>
      </c>
      <c r="D16" s="11">
        <v>1423124</v>
      </c>
      <c r="E16" s="16">
        <v>12.7</v>
      </c>
      <c r="F16" s="11">
        <v>1701317</v>
      </c>
      <c r="G16" s="11">
        <v>1900727</v>
      </c>
      <c r="H16" s="11">
        <v>141803</v>
      </c>
    </row>
    <row r="17" spans="1:8" ht="12" customHeight="1" x14ac:dyDescent="0.25">
      <c r="A17" s="2" t="str">
        <f>"Aug "&amp;RIGHT(A6,4)</f>
        <v>Aug 2024</v>
      </c>
      <c r="B17" s="11">
        <v>216153586</v>
      </c>
      <c r="C17" s="11">
        <v>283817604</v>
      </c>
      <c r="D17" s="11">
        <v>20909311</v>
      </c>
      <c r="E17" s="16">
        <v>13.573700000000001</v>
      </c>
      <c r="F17" s="11">
        <v>8147959</v>
      </c>
      <c r="G17" s="11">
        <v>8623066</v>
      </c>
      <c r="H17" s="11">
        <v>635536</v>
      </c>
    </row>
    <row r="18" spans="1:8" ht="12" customHeight="1" x14ac:dyDescent="0.25">
      <c r="A18" s="2" t="str">
        <f>"Sep "&amp;RIGHT(A6,4)</f>
        <v>Sep 2024</v>
      </c>
      <c r="B18" s="11">
        <v>374908259</v>
      </c>
      <c r="C18" s="11">
        <v>540196947</v>
      </c>
      <c r="D18" s="11">
        <v>27984915</v>
      </c>
      <c r="E18" s="16">
        <v>19.303100000000001</v>
      </c>
      <c r="F18" s="11">
        <v>15156700</v>
      </c>
      <c r="G18" s="11">
        <v>16276070</v>
      </c>
      <c r="H18" s="11">
        <v>1172937</v>
      </c>
    </row>
    <row r="19" spans="1:8" ht="12" customHeight="1" x14ac:dyDescent="0.25">
      <c r="A19" s="12" t="s">
        <v>55</v>
      </c>
      <c r="B19" s="13">
        <v>3381089657</v>
      </c>
      <c r="C19" s="13">
        <v>4857747171</v>
      </c>
      <c r="D19" s="13">
        <v>27568751.666700002</v>
      </c>
      <c r="E19" s="17">
        <v>171.58090000000001</v>
      </c>
      <c r="F19" s="13">
        <v>159246362</v>
      </c>
      <c r="G19" s="13">
        <v>171074618</v>
      </c>
      <c r="H19" s="13">
        <v>1272407</v>
      </c>
    </row>
    <row r="20" spans="1:8" ht="12" customHeight="1" x14ac:dyDescent="0.25">
      <c r="A20" s="14" t="s">
        <v>416</v>
      </c>
      <c r="B20" s="15">
        <v>1663910172</v>
      </c>
      <c r="C20" s="15">
        <v>2408460846</v>
      </c>
      <c r="D20" s="15">
        <v>27673302.399999999</v>
      </c>
      <c r="E20" s="18">
        <v>86.929500000000004</v>
      </c>
      <c r="F20" s="15">
        <v>81115500</v>
      </c>
      <c r="G20" s="15">
        <v>86913529</v>
      </c>
      <c r="H20" s="15">
        <v>1321548.2</v>
      </c>
    </row>
    <row r="21" spans="1:8" ht="12" customHeight="1" x14ac:dyDescent="0.25">
      <c r="A21" s="3" t="str">
        <f>"FY "&amp;RIGHT(A6,4)+1</f>
        <v>FY 2025</v>
      </c>
    </row>
    <row r="22" spans="1:8" ht="12" customHeight="1" x14ac:dyDescent="0.25">
      <c r="A22" s="2" t="str">
        <f>"Oct "&amp;RIGHT(A6,4)</f>
        <v>Oct 2024</v>
      </c>
      <c r="B22" s="11">
        <v>395394769</v>
      </c>
      <c r="C22" s="11">
        <v>574612389</v>
      </c>
      <c r="D22" s="11">
        <v>28362804</v>
      </c>
      <c r="E22" s="16">
        <v>20.2592</v>
      </c>
      <c r="F22" s="11">
        <v>17593005</v>
      </c>
      <c r="G22" s="11">
        <v>18692372</v>
      </c>
      <c r="H22" s="11">
        <v>1251454</v>
      </c>
    </row>
    <row r="23" spans="1:8" ht="12" customHeight="1" x14ac:dyDescent="0.25">
      <c r="A23" s="2" t="str">
        <f>"Nov "&amp;RIGHT(A6,4)</f>
        <v>Nov 2024</v>
      </c>
      <c r="B23" s="11">
        <v>305527629</v>
      </c>
      <c r="C23" s="11">
        <v>444178257</v>
      </c>
      <c r="D23" s="11">
        <v>28161382</v>
      </c>
      <c r="E23" s="16">
        <v>15.773899999999999</v>
      </c>
      <c r="F23" s="11">
        <v>14303136</v>
      </c>
      <c r="G23" s="11">
        <v>15213318</v>
      </c>
      <c r="H23" s="11">
        <v>1330618</v>
      </c>
    </row>
    <row r="24" spans="1:8" ht="12" customHeight="1" x14ac:dyDescent="0.25">
      <c r="A24" s="2" t="str">
        <f>"Dec "&amp;RIGHT(A6,4)</f>
        <v>Dec 2024</v>
      </c>
      <c r="B24" s="11">
        <v>279407079</v>
      </c>
      <c r="C24" s="11">
        <v>405027998</v>
      </c>
      <c r="D24" s="11">
        <v>27735495</v>
      </c>
      <c r="E24" s="16">
        <v>14.6037</v>
      </c>
      <c r="F24" s="11">
        <v>13462899</v>
      </c>
      <c r="G24" s="11">
        <v>14295604</v>
      </c>
      <c r="H24" s="11">
        <v>1350444</v>
      </c>
    </row>
    <row r="25" spans="1:8" ht="12" customHeight="1" x14ac:dyDescent="0.25">
      <c r="A25" s="2" t="str">
        <f>"Jan "&amp;RIGHT(A6,4)+1</f>
        <v>Jan 2025</v>
      </c>
      <c r="B25" s="11">
        <v>319352373</v>
      </c>
      <c r="C25" s="11">
        <v>469234811</v>
      </c>
      <c r="D25" s="11">
        <v>27599659</v>
      </c>
      <c r="E25" s="16">
        <v>17.019600000000001</v>
      </c>
      <c r="F25" s="11">
        <v>13846923</v>
      </c>
      <c r="G25" s="11">
        <v>16892517</v>
      </c>
      <c r="H25" s="11">
        <v>1304041</v>
      </c>
    </row>
    <row r="26" spans="1:8" ht="12" customHeight="1" x14ac:dyDescent="0.25">
      <c r="A26" s="2" t="str">
        <f>"Feb "&amp;RIGHT(A6,4)+1</f>
        <v>Feb 2025</v>
      </c>
      <c r="B26" s="11">
        <v>328310300.97589999</v>
      </c>
      <c r="C26" s="11">
        <v>488028818.3251</v>
      </c>
      <c r="D26" s="11">
        <v>28166325.010600001</v>
      </c>
      <c r="E26" s="16">
        <v>17.326599999999999</v>
      </c>
      <c r="F26" s="11">
        <v>12825672.564300001</v>
      </c>
      <c r="G26" s="11">
        <v>17716560.3136</v>
      </c>
      <c r="H26" s="11">
        <v>1119838.976</v>
      </c>
    </row>
    <row r="27" spans="1:8" ht="12" customHeight="1" x14ac:dyDescent="0.25">
      <c r="A27" s="2" t="str">
        <f>"Mar "&amp;RIGHT(A6,4)+1</f>
        <v>Mar 2025</v>
      </c>
      <c r="B27" s="11" t="s">
        <v>414</v>
      </c>
      <c r="C27" s="11" t="s">
        <v>414</v>
      </c>
      <c r="D27" s="11" t="s">
        <v>414</v>
      </c>
      <c r="E27" s="16" t="s">
        <v>414</v>
      </c>
      <c r="F27" s="11" t="s">
        <v>414</v>
      </c>
      <c r="G27" s="11" t="s">
        <v>414</v>
      </c>
      <c r="H27" s="11" t="s">
        <v>414</v>
      </c>
    </row>
    <row r="28" spans="1:8" ht="12" customHeight="1" x14ac:dyDescent="0.25">
      <c r="A28" s="2" t="str">
        <f>"Apr "&amp;RIGHT(A6,4)+1</f>
        <v>Apr 2025</v>
      </c>
      <c r="B28" s="11" t="s">
        <v>414</v>
      </c>
      <c r="C28" s="11" t="s">
        <v>414</v>
      </c>
      <c r="D28" s="11" t="s">
        <v>414</v>
      </c>
      <c r="E28" s="16" t="s">
        <v>414</v>
      </c>
      <c r="F28" s="11" t="s">
        <v>414</v>
      </c>
      <c r="G28" s="11" t="s">
        <v>414</v>
      </c>
      <c r="H28" s="11" t="s">
        <v>414</v>
      </c>
    </row>
    <row r="29" spans="1:8" ht="12" customHeight="1" x14ac:dyDescent="0.25">
      <c r="A29" s="2" t="str">
        <f>"May "&amp;RIGHT(A6,4)+1</f>
        <v>May 2025</v>
      </c>
      <c r="B29" s="11" t="s">
        <v>414</v>
      </c>
      <c r="C29" s="11" t="s">
        <v>414</v>
      </c>
      <c r="D29" s="11" t="s">
        <v>414</v>
      </c>
      <c r="E29" s="16" t="s">
        <v>414</v>
      </c>
      <c r="F29" s="11" t="s">
        <v>414</v>
      </c>
      <c r="G29" s="11" t="s">
        <v>414</v>
      </c>
      <c r="H29" s="11" t="s">
        <v>414</v>
      </c>
    </row>
    <row r="30" spans="1:8" ht="12" customHeight="1" x14ac:dyDescent="0.25">
      <c r="A30" s="2" t="str">
        <f>"Jun "&amp;RIGHT(A6,4)+1</f>
        <v>Jun 2025</v>
      </c>
      <c r="B30" s="11" t="s">
        <v>414</v>
      </c>
      <c r="C30" s="11" t="s">
        <v>414</v>
      </c>
      <c r="D30" s="11" t="s">
        <v>414</v>
      </c>
      <c r="E30" s="16" t="s">
        <v>414</v>
      </c>
      <c r="F30" s="11" t="s">
        <v>414</v>
      </c>
      <c r="G30" s="11" t="s">
        <v>414</v>
      </c>
      <c r="H30" s="11" t="s">
        <v>414</v>
      </c>
    </row>
    <row r="31" spans="1:8" ht="12" customHeight="1" x14ac:dyDescent="0.25">
      <c r="A31" s="2" t="str">
        <f>"Jul "&amp;RIGHT(A6,4)+1</f>
        <v>Jul 2025</v>
      </c>
      <c r="B31" s="11" t="s">
        <v>414</v>
      </c>
      <c r="C31" s="11" t="s">
        <v>414</v>
      </c>
      <c r="D31" s="11" t="s">
        <v>414</v>
      </c>
      <c r="E31" s="16" t="s">
        <v>414</v>
      </c>
      <c r="F31" s="11" t="s">
        <v>414</v>
      </c>
      <c r="G31" s="11" t="s">
        <v>414</v>
      </c>
      <c r="H31" s="11" t="s">
        <v>414</v>
      </c>
    </row>
    <row r="32" spans="1:8" ht="12" customHeight="1" x14ac:dyDescent="0.25">
      <c r="A32" s="2" t="str">
        <f>"Aug "&amp;RIGHT(A6,4)+1</f>
        <v>Aug 2025</v>
      </c>
      <c r="B32" s="11" t="s">
        <v>414</v>
      </c>
      <c r="C32" s="11" t="s">
        <v>414</v>
      </c>
      <c r="D32" s="11" t="s">
        <v>414</v>
      </c>
      <c r="E32" s="16" t="s">
        <v>414</v>
      </c>
      <c r="F32" s="11" t="s">
        <v>414</v>
      </c>
      <c r="G32" s="11" t="s">
        <v>414</v>
      </c>
      <c r="H32" s="11" t="s">
        <v>414</v>
      </c>
    </row>
    <row r="33" spans="1:8" ht="12" customHeight="1" x14ac:dyDescent="0.25">
      <c r="A33" s="2" t="str">
        <f>"Sep "&amp;RIGHT(A6,4)+1</f>
        <v>Sep 2025</v>
      </c>
      <c r="B33" s="11" t="s">
        <v>414</v>
      </c>
      <c r="C33" s="11" t="s">
        <v>414</v>
      </c>
      <c r="D33" s="11" t="s">
        <v>414</v>
      </c>
      <c r="E33" s="16" t="s">
        <v>414</v>
      </c>
      <c r="F33" s="11" t="s">
        <v>414</v>
      </c>
      <c r="G33" s="11" t="s">
        <v>414</v>
      </c>
      <c r="H33" s="11" t="s">
        <v>414</v>
      </c>
    </row>
    <row r="34" spans="1:8" ht="12" customHeight="1" x14ac:dyDescent="0.25">
      <c r="A34" s="12" t="s">
        <v>55</v>
      </c>
      <c r="B34" s="13">
        <v>1627992150.9758999</v>
      </c>
      <c r="C34" s="13">
        <v>2381082273.3250999</v>
      </c>
      <c r="D34" s="13">
        <v>28005133.002119999</v>
      </c>
      <c r="E34" s="17">
        <v>84.983000000000004</v>
      </c>
      <c r="F34" s="13">
        <v>72031635.564300001</v>
      </c>
      <c r="G34" s="13">
        <v>82810371.313600004</v>
      </c>
      <c r="H34" s="13">
        <v>1271279.1952</v>
      </c>
    </row>
    <row r="35" spans="1:8" ht="12" customHeight="1" x14ac:dyDescent="0.25">
      <c r="A35" s="14" t="str">
        <f>"Total "&amp;MID(A20,7,LEN(A20)-13)&amp;" Months"</f>
        <v>Total 5 Months</v>
      </c>
      <c r="B35" s="15">
        <v>1627992150.9758999</v>
      </c>
      <c r="C35" s="15">
        <v>2381082273.3250999</v>
      </c>
      <c r="D35" s="15">
        <v>28005133.002119999</v>
      </c>
      <c r="E35" s="18">
        <v>84.983000000000004</v>
      </c>
      <c r="F35" s="15">
        <v>72031635.564300001</v>
      </c>
      <c r="G35" s="15">
        <v>82810371.313600004</v>
      </c>
      <c r="H35" s="15">
        <v>1271279.1952</v>
      </c>
    </row>
    <row r="36" spans="1:8" ht="12" customHeight="1" x14ac:dyDescent="0.25">
      <c r="A36" s="83"/>
      <c r="B36" s="83"/>
      <c r="C36" s="83"/>
      <c r="D36" s="83"/>
      <c r="E36" s="83"/>
      <c r="F36" s="83"/>
      <c r="G36" s="83"/>
      <c r="H36" s="83"/>
    </row>
    <row r="37" spans="1:8" ht="101.55" customHeight="1" x14ac:dyDescent="0.25">
      <c r="A37" s="85" t="s">
        <v>427</v>
      </c>
      <c r="B37" s="85"/>
      <c r="C37" s="85"/>
      <c r="D37" s="85"/>
      <c r="E37" s="85"/>
      <c r="F37" s="85"/>
      <c r="G37" s="85"/>
      <c r="H37" s="85"/>
    </row>
  </sheetData>
  <mergeCells count="13">
    <mergeCell ref="A36:H36"/>
    <mergeCell ref="A37:H37"/>
    <mergeCell ref="A3:A4"/>
    <mergeCell ref="B3:B4"/>
    <mergeCell ref="C3:C4"/>
    <mergeCell ref="D3:D4"/>
    <mergeCell ref="E3:E4"/>
    <mergeCell ref="F3:F4"/>
    <mergeCell ref="A1:G1"/>
    <mergeCell ref="A2:G2"/>
    <mergeCell ref="G3:G4"/>
    <mergeCell ref="H3:H4"/>
    <mergeCell ref="B5:H5"/>
  </mergeCells>
  <phoneticPr fontId="0" type="noConversion"/>
  <pageMargins left="0.75" right="0.5" top="0.75" bottom="0.5" header="0.5" footer="0.25"/>
  <pageSetup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L37"/>
  <sheetViews>
    <sheetView showGridLines="0" workbookViewId="0">
      <selection sqref="A1:K1"/>
    </sheetView>
  </sheetViews>
  <sheetFormatPr defaultRowHeight="13.2" x14ac:dyDescent="0.25"/>
  <cols>
    <col min="1" max="8" width="11.44140625" customWidth="1"/>
    <col min="9" max="9" width="11.77734375" customWidth="1"/>
    <col min="10" max="12" width="11.44140625" customWidth="1"/>
  </cols>
  <sheetData>
    <row r="1" spans="1:12" ht="12" customHeight="1" x14ac:dyDescent="0.25">
      <c r="A1" s="90" t="s">
        <v>418</v>
      </c>
      <c r="B1" s="90"/>
      <c r="C1" s="90"/>
      <c r="D1" s="90"/>
      <c r="E1" s="90"/>
      <c r="F1" s="90"/>
      <c r="G1" s="90"/>
      <c r="H1" s="90"/>
      <c r="I1" s="90"/>
      <c r="J1" s="90"/>
      <c r="K1" s="90"/>
      <c r="L1" s="80">
        <v>45786</v>
      </c>
    </row>
    <row r="2" spans="1:12" ht="12" customHeight="1" x14ac:dyDescent="0.25">
      <c r="A2" s="92" t="s">
        <v>84</v>
      </c>
      <c r="B2" s="92"/>
      <c r="C2" s="92"/>
      <c r="D2" s="92"/>
      <c r="E2" s="92"/>
      <c r="F2" s="92"/>
      <c r="G2" s="92"/>
      <c r="H2" s="92"/>
      <c r="I2" s="92"/>
      <c r="J2" s="92"/>
      <c r="K2" s="92"/>
      <c r="L2" s="1"/>
    </row>
    <row r="3" spans="1:12" ht="24" customHeight="1" x14ac:dyDescent="0.25">
      <c r="A3" s="94" t="s">
        <v>50</v>
      </c>
      <c r="B3" s="89" t="s">
        <v>85</v>
      </c>
      <c r="C3" s="89"/>
      <c r="D3" s="87"/>
      <c r="E3" s="89" t="s">
        <v>201</v>
      </c>
      <c r="F3" s="89"/>
      <c r="G3" s="89"/>
      <c r="H3" s="87"/>
      <c r="I3" s="86" t="s">
        <v>428</v>
      </c>
      <c r="J3" s="86" t="s">
        <v>406</v>
      </c>
      <c r="K3" s="86" t="s">
        <v>407</v>
      </c>
      <c r="L3" s="88" t="s">
        <v>58</v>
      </c>
    </row>
    <row r="4" spans="1:12" ht="24" customHeight="1" x14ac:dyDescent="0.25">
      <c r="A4" s="95"/>
      <c r="B4" s="10" t="s">
        <v>78</v>
      </c>
      <c r="C4" s="10" t="s">
        <v>79</v>
      </c>
      <c r="D4" s="10" t="s">
        <v>55</v>
      </c>
      <c r="E4" s="10" t="s">
        <v>86</v>
      </c>
      <c r="F4" s="10" t="s">
        <v>202</v>
      </c>
      <c r="G4" s="10" t="s">
        <v>331</v>
      </c>
      <c r="H4" s="10" t="s">
        <v>55</v>
      </c>
      <c r="I4" s="96"/>
      <c r="J4" s="87"/>
      <c r="K4" s="87"/>
      <c r="L4" s="89"/>
    </row>
    <row r="5" spans="1:12" ht="12" customHeight="1" x14ac:dyDescent="0.25">
      <c r="A5" s="1"/>
      <c r="B5" s="83" t="str">
        <f>REPT("-",108)&amp;" Dollars "&amp;REPT("-",108)</f>
        <v>------------------------------------------------------------------------------------------------------------ Dollars ------------------------------------------------------------------------------------------------------------</v>
      </c>
      <c r="C5" s="83"/>
      <c r="D5" s="83"/>
      <c r="E5" s="83"/>
      <c r="F5" s="83"/>
      <c r="G5" s="83"/>
      <c r="H5" s="83"/>
      <c r="I5" s="83"/>
      <c r="J5" s="83"/>
      <c r="K5" s="83"/>
      <c r="L5" s="83"/>
    </row>
    <row r="6" spans="1:12" ht="12" customHeight="1" x14ac:dyDescent="0.25">
      <c r="A6" s="3" t="s">
        <v>415</v>
      </c>
    </row>
    <row r="7" spans="1:12" ht="12" customHeight="1" x14ac:dyDescent="0.25">
      <c r="A7" s="2" t="str">
        <f>"Oct "&amp;RIGHT(A6,4)-1</f>
        <v>Oct 2023</v>
      </c>
      <c r="B7" s="11">
        <v>1481845619.4000001</v>
      </c>
      <c r="C7" s="11">
        <v>63610183.689999998</v>
      </c>
      <c r="D7" s="11">
        <v>1545455803.0899999</v>
      </c>
      <c r="E7" s="11">
        <v>222731544.43000001</v>
      </c>
      <c r="F7" s="11">
        <v>7696060.7000000002</v>
      </c>
      <c r="G7" s="11">
        <v>44294059.759999998</v>
      </c>
      <c r="H7" s="11">
        <v>274721664.88999999</v>
      </c>
      <c r="I7" s="11" t="s">
        <v>414</v>
      </c>
      <c r="J7" s="11">
        <v>1820177467.98</v>
      </c>
      <c r="K7" s="11">
        <v>198953206.04499999</v>
      </c>
      <c r="L7" s="11">
        <v>2019130674.0250001</v>
      </c>
    </row>
    <row r="8" spans="1:12" ht="12" customHeight="1" x14ac:dyDescent="0.25">
      <c r="A8" s="2" t="str">
        <f>"Nov "&amp;RIGHT(A6,4)-1</f>
        <v>Nov 2023</v>
      </c>
      <c r="B8" s="11">
        <v>1277201553.71</v>
      </c>
      <c r="C8" s="11">
        <v>55509301.649999999</v>
      </c>
      <c r="D8" s="11">
        <v>1332710855.3599999</v>
      </c>
      <c r="E8" s="11">
        <v>192382697.13999999</v>
      </c>
      <c r="F8" s="11">
        <v>6612459.3200000003</v>
      </c>
      <c r="G8" s="11">
        <v>38247544.479999997</v>
      </c>
      <c r="H8" s="11">
        <v>237242700.94</v>
      </c>
      <c r="I8" s="11" t="s">
        <v>414</v>
      </c>
      <c r="J8" s="11">
        <v>1569953556.3</v>
      </c>
      <c r="K8" s="11">
        <v>155565819</v>
      </c>
      <c r="L8" s="11">
        <v>1725519375.3</v>
      </c>
    </row>
    <row r="9" spans="1:12" ht="12" customHeight="1" x14ac:dyDescent="0.25">
      <c r="A9" s="2" t="str">
        <f>"Dec "&amp;RIGHT(A6,4)-1</f>
        <v>Dec 2023</v>
      </c>
      <c r="B9" s="11">
        <v>1011713777.38</v>
      </c>
      <c r="C9" s="11">
        <v>42885323.229999997</v>
      </c>
      <c r="D9" s="11">
        <v>1054599100.61</v>
      </c>
      <c r="E9" s="11">
        <v>152662777.03999999</v>
      </c>
      <c r="F9" s="11">
        <v>5196268.08</v>
      </c>
      <c r="G9" s="11">
        <v>30331315.68</v>
      </c>
      <c r="H9" s="11">
        <v>188190360.80000001</v>
      </c>
      <c r="I9" s="11" t="s">
        <v>414</v>
      </c>
      <c r="J9" s="11">
        <v>1242789461.4100001</v>
      </c>
      <c r="K9" s="11">
        <v>123373145.34</v>
      </c>
      <c r="L9" s="11">
        <v>1366162606.75</v>
      </c>
    </row>
    <row r="10" spans="1:12" ht="12" customHeight="1" x14ac:dyDescent="0.25">
      <c r="A10" s="2" t="str">
        <f>"Jan "&amp;RIGHT(A6,4)</f>
        <v>Jan 2024</v>
      </c>
      <c r="B10" s="11">
        <v>1253976526.8499999</v>
      </c>
      <c r="C10" s="11">
        <v>52486371.899999999</v>
      </c>
      <c r="D10" s="11">
        <v>1306462898.75</v>
      </c>
      <c r="E10" s="11">
        <v>188299931.91999999</v>
      </c>
      <c r="F10" s="11">
        <v>6431339.0599999996</v>
      </c>
      <c r="G10" s="11">
        <v>37400202.560000002</v>
      </c>
      <c r="H10" s="11">
        <v>232131473.53999999</v>
      </c>
      <c r="I10" s="11" t="s">
        <v>414</v>
      </c>
      <c r="J10" s="11">
        <v>1538594372.29</v>
      </c>
      <c r="K10" s="11">
        <v>168706732.845</v>
      </c>
      <c r="L10" s="11">
        <v>1707301105.135</v>
      </c>
    </row>
    <row r="11" spans="1:12" ht="12" customHeight="1" x14ac:dyDescent="0.25">
      <c r="A11" s="2" t="str">
        <f>"Feb "&amp;RIGHT(A6,4)</f>
        <v>Feb 2024</v>
      </c>
      <c r="B11" s="11">
        <v>1424425880.1700001</v>
      </c>
      <c r="C11" s="11">
        <v>58881941.810000002</v>
      </c>
      <c r="D11" s="11">
        <v>1483307821.98</v>
      </c>
      <c r="E11" s="11">
        <v>211551253.91999999</v>
      </c>
      <c r="F11" s="11">
        <v>7342076.2800000003</v>
      </c>
      <c r="G11" s="11">
        <v>42004806.32</v>
      </c>
      <c r="H11" s="11">
        <v>260898136.52000001</v>
      </c>
      <c r="I11" s="11" t="s">
        <v>414</v>
      </c>
      <c r="J11" s="11">
        <v>1744205958.5</v>
      </c>
      <c r="K11" s="11">
        <v>123011419.87</v>
      </c>
      <c r="L11" s="11">
        <v>1867217378.3699999</v>
      </c>
    </row>
    <row r="12" spans="1:12" ht="12" customHeight="1" x14ac:dyDescent="0.25">
      <c r="A12" s="2" t="str">
        <f>"Mar "&amp;RIGHT(A6,4)</f>
        <v>Mar 2024</v>
      </c>
      <c r="B12" s="11">
        <v>1253856697.8399999</v>
      </c>
      <c r="C12" s="11">
        <v>49874996.649999999</v>
      </c>
      <c r="D12" s="11">
        <v>1303731694.49</v>
      </c>
      <c r="E12" s="11">
        <v>186311374.40000001</v>
      </c>
      <c r="F12" s="11">
        <v>6410666.4400000004</v>
      </c>
      <c r="G12" s="11">
        <v>37024573.200000003</v>
      </c>
      <c r="H12" s="11">
        <v>229746614.03999999</v>
      </c>
      <c r="I12" s="11" t="s">
        <v>414</v>
      </c>
      <c r="J12" s="11">
        <v>1533478308.53</v>
      </c>
      <c r="K12" s="11">
        <v>110125181.42</v>
      </c>
      <c r="L12" s="11">
        <v>1643603489.95</v>
      </c>
    </row>
    <row r="13" spans="1:12" ht="12" customHeight="1" x14ac:dyDescent="0.25">
      <c r="A13" s="2" t="str">
        <f>"Apr "&amp;RIGHT(A6,4)</f>
        <v>Apr 2024</v>
      </c>
      <c r="B13" s="11">
        <v>1445421207.8599999</v>
      </c>
      <c r="C13" s="11">
        <v>58687816.5</v>
      </c>
      <c r="D13" s="11">
        <v>1504109024.3599999</v>
      </c>
      <c r="E13" s="11">
        <v>214479539.47</v>
      </c>
      <c r="F13" s="11">
        <v>7398065.9000000004</v>
      </c>
      <c r="G13" s="11">
        <v>42625711.119999997</v>
      </c>
      <c r="H13" s="11">
        <v>264503316.49000001</v>
      </c>
      <c r="I13" s="11" t="s">
        <v>414</v>
      </c>
      <c r="J13" s="11">
        <v>1768612340.8499999</v>
      </c>
      <c r="K13" s="11">
        <v>74672831.844999999</v>
      </c>
      <c r="L13" s="11">
        <v>1843285172.6949999</v>
      </c>
    </row>
    <row r="14" spans="1:12" ht="12" customHeight="1" x14ac:dyDescent="0.25">
      <c r="A14" s="2" t="str">
        <f>"May "&amp;RIGHT(A6,4)</f>
        <v>May 2024</v>
      </c>
      <c r="B14" s="11">
        <v>1393948848.9100001</v>
      </c>
      <c r="C14" s="11">
        <v>52531683.450000003</v>
      </c>
      <c r="D14" s="11">
        <v>1446480532.3599999</v>
      </c>
      <c r="E14" s="11">
        <v>206701580.78</v>
      </c>
      <c r="F14" s="11">
        <v>7069480.8399999999</v>
      </c>
      <c r="G14" s="11">
        <v>41124668.079999998</v>
      </c>
      <c r="H14" s="11">
        <v>254895729.69999999</v>
      </c>
      <c r="I14" s="11" t="s">
        <v>414</v>
      </c>
      <c r="J14" s="11">
        <v>1701376262.0599999</v>
      </c>
      <c r="K14" s="11">
        <v>35531938.039999999</v>
      </c>
      <c r="L14" s="11">
        <v>1736908200.0999999</v>
      </c>
    </row>
    <row r="15" spans="1:12" ht="12" customHeight="1" x14ac:dyDescent="0.25">
      <c r="A15" s="2" t="str">
        <f>"Jun "&amp;RIGHT(A6,4)</f>
        <v>Jun 2024</v>
      </c>
      <c r="B15" s="11">
        <v>281698163.75</v>
      </c>
      <c r="C15" s="11">
        <v>5755922.9199999999</v>
      </c>
      <c r="D15" s="11">
        <v>287454086.67000002</v>
      </c>
      <c r="E15" s="11">
        <v>38033624.920000002</v>
      </c>
      <c r="F15" s="11">
        <v>1343352.88</v>
      </c>
      <c r="G15" s="11">
        <v>7582217.1200000001</v>
      </c>
      <c r="H15" s="11">
        <v>46959194.920000002</v>
      </c>
      <c r="I15" s="11" t="s">
        <v>414</v>
      </c>
      <c r="J15" s="11">
        <v>334413281.58999997</v>
      </c>
      <c r="K15" s="11">
        <v>38012462.950000003</v>
      </c>
      <c r="L15" s="11">
        <v>372425744.54000002</v>
      </c>
    </row>
    <row r="16" spans="1:12" ht="12" customHeight="1" x14ac:dyDescent="0.25">
      <c r="A16" s="2" t="str">
        <f>"Jul "&amp;RIGHT(A6,4)</f>
        <v>Jul 2024</v>
      </c>
      <c r="B16" s="11">
        <v>67696603.280000001</v>
      </c>
      <c r="C16" s="11">
        <v>623193.59999999998</v>
      </c>
      <c r="D16" s="11">
        <v>68319796.879999995</v>
      </c>
      <c r="E16" s="11">
        <v>7606153.6699999999</v>
      </c>
      <c r="F16" s="11">
        <v>300786.74</v>
      </c>
      <c r="G16" s="11">
        <v>1623005.37</v>
      </c>
      <c r="H16" s="11">
        <v>9529945.7799999993</v>
      </c>
      <c r="I16" s="11" t="s">
        <v>414</v>
      </c>
      <c r="J16" s="11">
        <v>77849742.659999996</v>
      </c>
      <c r="K16" s="11">
        <v>154690886.47999999</v>
      </c>
      <c r="L16" s="11">
        <v>232540629.13999999</v>
      </c>
    </row>
    <row r="17" spans="1:12" ht="12" customHeight="1" x14ac:dyDescent="0.25">
      <c r="A17" s="2" t="str">
        <f>"Aug "&amp;RIGHT(A6,4)</f>
        <v>Aug 2024</v>
      </c>
      <c r="B17" s="11">
        <v>863431476.67999995</v>
      </c>
      <c r="C17" s="11">
        <v>30406059.260000002</v>
      </c>
      <c r="D17" s="11">
        <v>893837535.94000006</v>
      </c>
      <c r="E17" s="11">
        <v>119800379.39</v>
      </c>
      <c r="F17" s="11">
        <v>4323071.72</v>
      </c>
      <c r="G17" s="11">
        <v>25518416.489999998</v>
      </c>
      <c r="H17" s="11">
        <v>149641867.59999999</v>
      </c>
      <c r="I17" s="11" t="s">
        <v>414</v>
      </c>
      <c r="J17" s="11">
        <v>1043479403.54</v>
      </c>
      <c r="K17" s="11">
        <v>193141459.02000001</v>
      </c>
      <c r="L17" s="11">
        <v>1236620862.5599999</v>
      </c>
    </row>
    <row r="18" spans="1:12" ht="12" customHeight="1" x14ac:dyDescent="0.25">
      <c r="A18" s="2" t="str">
        <f>"Sep "&amp;RIGHT(A6,4)</f>
        <v>Sep 2024</v>
      </c>
      <c r="B18" s="11">
        <v>1559240216.76</v>
      </c>
      <c r="C18" s="11">
        <v>59041977.539999999</v>
      </c>
      <c r="D18" s="11">
        <v>1618282194.3</v>
      </c>
      <c r="E18" s="11">
        <v>227910711.22999999</v>
      </c>
      <c r="F18" s="11">
        <v>7498165.1799999997</v>
      </c>
      <c r="G18" s="11">
        <v>48561363.539999999</v>
      </c>
      <c r="H18" s="11">
        <v>283970239.94999999</v>
      </c>
      <c r="I18" s="11" t="s">
        <v>414</v>
      </c>
      <c r="J18" s="11">
        <v>1902252434.25</v>
      </c>
      <c r="K18" s="11">
        <v>178709046.84999999</v>
      </c>
      <c r="L18" s="11">
        <v>2080961481.0999999</v>
      </c>
    </row>
    <row r="19" spans="1:12" ht="12" customHeight="1" x14ac:dyDescent="0.25">
      <c r="A19" s="12" t="s">
        <v>55</v>
      </c>
      <c r="B19" s="13">
        <v>13314456572.59</v>
      </c>
      <c r="C19" s="13">
        <v>530294772.19999999</v>
      </c>
      <c r="D19" s="13">
        <v>13844751344.790001</v>
      </c>
      <c r="E19" s="13">
        <v>1968471568.3099999</v>
      </c>
      <c r="F19" s="13">
        <v>67621793.140000001</v>
      </c>
      <c r="G19" s="13">
        <v>396337883.72000003</v>
      </c>
      <c r="H19" s="13">
        <v>2432431245.1700001</v>
      </c>
      <c r="I19" s="13" t="s">
        <v>414</v>
      </c>
      <c r="J19" s="13">
        <v>16277182589.959999</v>
      </c>
      <c r="K19" s="13">
        <v>1554494129.7049999</v>
      </c>
      <c r="L19" s="13">
        <v>17831676719.665001</v>
      </c>
    </row>
    <row r="20" spans="1:12" ht="12" customHeight="1" x14ac:dyDescent="0.25">
      <c r="A20" s="14" t="s">
        <v>416</v>
      </c>
      <c r="B20" s="15">
        <v>6449163357.5100002</v>
      </c>
      <c r="C20" s="15">
        <v>273373122.27999997</v>
      </c>
      <c r="D20" s="15">
        <v>6722536479.79</v>
      </c>
      <c r="E20" s="15">
        <v>967628204.45000005</v>
      </c>
      <c r="F20" s="15">
        <v>33278203.440000001</v>
      </c>
      <c r="G20" s="15">
        <v>192277928.80000001</v>
      </c>
      <c r="H20" s="15">
        <v>1193184336.6900001</v>
      </c>
      <c r="I20" s="15" t="s">
        <v>414</v>
      </c>
      <c r="J20" s="15">
        <v>7915720816.4799995</v>
      </c>
      <c r="K20" s="15">
        <v>769610323.10000002</v>
      </c>
      <c r="L20" s="15">
        <v>8685331139.5799999</v>
      </c>
    </row>
    <row r="21" spans="1:12" ht="12" customHeight="1" x14ac:dyDescent="0.25">
      <c r="A21" s="3" t="str">
        <f>"FY "&amp;RIGHT(A6,4)+1</f>
        <v>FY 2025</v>
      </c>
    </row>
    <row r="22" spans="1:12" ht="12" customHeight="1" x14ac:dyDescent="0.25">
      <c r="A22" s="2" t="str">
        <f>"Oct "&amp;RIGHT(A6,4)</f>
        <v>Oct 2024</v>
      </c>
      <c r="B22" s="11">
        <v>1635061504.71</v>
      </c>
      <c r="C22" s="11">
        <v>59750682.450000003</v>
      </c>
      <c r="D22" s="11">
        <v>1694812187.1600001</v>
      </c>
      <c r="E22" s="11">
        <v>242363718.03999999</v>
      </c>
      <c r="F22" s="11">
        <v>7907895.3799999999</v>
      </c>
      <c r="G22" s="11">
        <v>51501728.700000003</v>
      </c>
      <c r="H22" s="11">
        <v>301773342.12</v>
      </c>
      <c r="I22" s="11">
        <v>75831.73</v>
      </c>
      <c r="J22" s="11">
        <v>1996661361.01</v>
      </c>
      <c r="K22" s="11">
        <v>227170180</v>
      </c>
      <c r="L22" s="11">
        <v>2223831541.0100002</v>
      </c>
    </row>
    <row r="23" spans="1:12" ht="12" customHeight="1" x14ac:dyDescent="0.25">
      <c r="A23" s="2" t="str">
        <f>"Nov "&amp;RIGHT(A6,4)</f>
        <v>Nov 2024</v>
      </c>
      <c r="B23" s="11">
        <v>1265592980.1600001</v>
      </c>
      <c r="C23" s="11">
        <v>46211338.149999999</v>
      </c>
      <c r="D23" s="11">
        <v>1311804318.3099999</v>
      </c>
      <c r="E23" s="11">
        <v>187119932.36000001</v>
      </c>
      <c r="F23" s="11">
        <v>6110552.5800000001</v>
      </c>
      <c r="G23" s="11">
        <v>39933871.920000002</v>
      </c>
      <c r="H23" s="11">
        <v>233164356.86000001</v>
      </c>
      <c r="I23" s="11">
        <v>38128.04</v>
      </c>
      <c r="J23" s="11">
        <v>1545006803.21</v>
      </c>
      <c r="K23" s="11">
        <v>166286273.12</v>
      </c>
      <c r="L23" s="11">
        <v>1711293076.3299999</v>
      </c>
    </row>
    <row r="24" spans="1:12" ht="12" customHeight="1" x14ac:dyDescent="0.25">
      <c r="A24" s="2" t="str">
        <f>"Dec "&amp;RIGHT(A6,4)</f>
        <v>Dec 2024</v>
      </c>
      <c r="B24" s="11">
        <v>1158172761.29</v>
      </c>
      <c r="C24" s="11">
        <v>41619252.5</v>
      </c>
      <c r="D24" s="11">
        <v>1199792013.79</v>
      </c>
      <c r="E24" s="11">
        <v>170598812.13999999</v>
      </c>
      <c r="F24" s="11">
        <v>5588141.5800000001</v>
      </c>
      <c r="G24" s="11">
        <v>36084789.359999999</v>
      </c>
      <c r="H24" s="11">
        <v>212271743.08000001</v>
      </c>
      <c r="I24" s="11">
        <v>46934.26</v>
      </c>
      <c r="J24" s="11">
        <v>1412110691.1300001</v>
      </c>
      <c r="K24" s="11">
        <v>131389480.28</v>
      </c>
      <c r="L24" s="11">
        <v>1543500171.4100001</v>
      </c>
    </row>
    <row r="25" spans="1:12" ht="12" customHeight="1" x14ac:dyDescent="0.25">
      <c r="A25" s="2" t="str">
        <f>"Jan "&amp;RIGHT(A6,4)+1</f>
        <v>Jan 2025</v>
      </c>
      <c r="B25" s="11">
        <v>1334651773.4200001</v>
      </c>
      <c r="C25" s="11">
        <v>48667375.159999996</v>
      </c>
      <c r="D25" s="11">
        <v>1383319148.5799999</v>
      </c>
      <c r="E25" s="11">
        <v>197695946.5</v>
      </c>
      <c r="F25" s="11">
        <v>6387047.46</v>
      </c>
      <c r="G25" s="11">
        <v>41634785.969999999</v>
      </c>
      <c r="H25" s="11">
        <v>245717779.93000001</v>
      </c>
      <c r="I25" s="11">
        <v>483594.2</v>
      </c>
      <c r="J25" s="11">
        <v>1629520522.71</v>
      </c>
      <c r="K25" s="11">
        <v>167576343.34999999</v>
      </c>
      <c r="L25" s="11">
        <v>1797096866.0599999</v>
      </c>
    </row>
    <row r="26" spans="1:12" ht="12" customHeight="1" x14ac:dyDescent="0.25">
      <c r="A26" s="2" t="str">
        <f>"Feb "&amp;RIGHT(A6,4)+1</f>
        <v>Feb 2025</v>
      </c>
      <c r="B26" s="11">
        <v>1402581255.5058</v>
      </c>
      <c r="C26" s="11">
        <v>51263190.288900003</v>
      </c>
      <c r="D26" s="11">
        <v>1453844445.7946999</v>
      </c>
      <c r="E26" s="11">
        <v>205750081.56900001</v>
      </c>
      <c r="F26" s="11">
        <v>6566206.0195000004</v>
      </c>
      <c r="G26" s="11">
        <v>43799930.347499996</v>
      </c>
      <c r="H26" s="11">
        <v>256116217.93599999</v>
      </c>
      <c r="I26" s="11">
        <v>7142.2</v>
      </c>
      <c r="J26" s="11">
        <v>1709967805.9307001</v>
      </c>
      <c r="K26" s="11">
        <v>137948320.15000001</v>
      </c>
      <c r="L26" s="11">
        <v>1847916126.0806999</v>
      </c>
    </row>
    <row r="27" spans="1:12"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c r="K27" s="11" t="s">
        <v>414</v>
      </c>
      <c r="L27" s="11" t="s">
        <v>414</v>
      </c>
    </row>
    <row r="28" spans="1:12"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c r="K28" s="11" t="s">
        <v>414</v>
      </c>
      <c r="L28" s="11" t="s">
        <v>414</v>
      </c>
    </row>
    <row r="29" spans="1:12"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c r="K29" s="11" t="s">
        <v>414</v>
      </c>
      <c r="L29" s="11" t="s">
        <v>414</v>
      </c>
    </row>
    <row r="30" spans="1:12"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c r="K30" s="11" t="s">
        <v>414</v>
      </c>
      <c r="L30" s="11" t="s">
        <v>414</v>
      </c>
    </row>
    <row r="31" spans="1:12"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c r="K31" s="11" t="s">
        <v>414</v>
      </c>
      <c r="L31" s="11" t="s">
        <v>414</v>
      </c>
    </row>
    <row r="32" spans="1:12"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c r="K32" s="11" t="s">
        <v>414</v>
      </c>
      <c r="L32" s="11" t="s">
        <v>414</v>
      </c>
    </row>
    <row r="33" spans="1:12"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c r="K33" s="11" t="s">
        <v>414</v>
      </c>
      <c r="L33" s="11" t="s">
        <v>414</v>
      </c>
    </row>
    <row r="34" spans="1:12" ht="12" customHeight="1" x14ac:dyDescent="0.25">
      <c r="A34" s="12" t="s">
        <v>55</v>
      </c>
      <c r="B34" s="13">
        <v>6796060275.0858002</v>
      </c>
      <c r="C34" s="13">
        <v>247511838.54890001</v>
      </c>
      <c r="D34" s="13">
        <v>7043572113.6346998</v>
      </c>
      <c r="E34" s="13">
        <v>1003528490.609</v>
      </c>
      <c r="F34" s="13">
        <v>32559843.019499999</v>
      </c>
      <c r="G34" s="13">
        <v>212955106.29750001</v>
      </c>
      <c r="H34" s="13">
        <v>1249043439.9260001</v>
      </c>
      <c r="I34" s="13">
        <v>651630.43000000005</v>
      </c>
      <c r="J34" s="13">
        <v>8293267183.9906998</v>
      </c>
      <c r="K34" s="13">
        <v>830370596.89999998</v>
      </c>
      <c r="L34" s="13">
        <v>9123637780.8906994</v>
      </c>
    </row>
    <row r="35" spans="1:12" ht="12" customHeight="1" x14ac:dyDescent="0.25">
      <c r="A35" s="14" t="str">
        <f>"Total "&amp;MID(A20,7,LEN(A20)-13)&amp;" Months"</f>
        <v>Total 5 Months</v>
      </c>
      <c r="B35" s="15">
        <v>6796060275.0858002</v>
      </c>
      <c r="C35" s="15">
        <v>247511838.54890001</v>
      </c>
      <c r="D35" s="15">
        <v>7043572113.6346998</v>
      </c>
      <c r="E35" s="15">
        <v>1003528490.609</v>
      </c>
      <c r="F35" s="15">
        <v>32559843.019499999</v>
      </c>
      <c r="G35" s="15">
        <v>212955106.29750001</v>
      </c>
      <c r="H35" s="15">
        <v>1249043439.9260001</v>
      </c>
      <c r="I35" s="15">
        <v>651630.43000000005</v>
      </c>
      <c r="J35" s="15">
        <v>8293267183.9906998</v>
      </c>
      <c r="K35" s="15">
        <v>830370596.89999998</v>
      </c>
      <c r="L35" s="15">
        <v>9123637780.8906994</v>
      </c>
    </row>
    <row r="36" spans="1:12" ht="12" customHeight="1" x14ac:dyDescent="0.25">
      <c r="A36" s="83"/>
      <c r="B36" s="83"/>
      <c r="C36" s="83"/>
      <c r="D36" s="83"/>
      <c r="E36" s="83"/>
      <c r="F36" s="83"/>
      <c r="G36" s="83"/>
      <c r="H36" s="83"/>
      <c r="I36" s="83"/>
      <c r="J36" s="83"/>
      <c r="K36" s="83"/>
      <c r="L36" s="83"/>
    </row>
    <row r="37" spans="1:12" ht="103.5" customHeight="1" x14ac:dyDescent="0.25">
      <c r="A37" s="85" t="s">
        <v>429</v>
      </c>
      <c r="B37" s="85"/>
      <c r="C37" s="85"/>
      <c r="D37" s="85"/>
      <c r="E37" s="85"/>
      <c r="F37" s="85"/>
      <c r="G37" s="85"/>
      <c r="H37" s="85"/>
      <c r="I37" s="85"/>
      <c r="J37" s="85"/>
      <c r="K37" s="85"/>
      <c r="L37" s="85"/>
    </row>
  </sheetData>
  <mergeCells count="12">
    <mergeCell ref="A37:L37"/>
    <mergeCell ref="K3:K4"/>
    <mergeCell ref="A3:A4"/>
    <mergeCell ref="B3:D3"/>
    <mergeCell ref="E3:H3"/>
    <mergeCell ref="I3:I4"/>
    <mergeCell ref="J3:J4"/>
    <mergeCell ref="A1:K1"/>
    <mergeCell ref="A2:K2"/>
    <mergeCell ref="L3:L4"/>
    <mergeCell ref="B5:L5"/>
    <mergeCell ref="A36:L36"/>
  </mergeCells>
  <phoneticPr fontId="0" type="noConversion"/>
  <pageMargins left="0.75" right="0.5" top="0.75" bottom="0.5" header="0.5" footer="0.25"/>
  <pageSetup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J37"/>
  <sheetViews>
    <sheetView showGridLines="0" zoomScaleNormal="100" workbookViewId="0">
      <selection sqref="A1:H1"/>
    </sheetView>
  </sheetViews>
  <sheetFormatPr defaultRowHeight="13.2" x14ac:dyDescent="0.25"/>
  <cols>
    <col min="1" max="8" width="11.44140625" customWidth="1"/>
    <col min="9" max="9" width="12.77734375" customWidth="1"/>
    <col min="10" max="10" width="11.44140625" customWidth="1"/>
  </cols>
  <sheetData>
    <row r="1" spans="1:10" ht="12" customHeight="1" x14ac:dyDescent="0.25">
      <c r="A1" s="90" t="s">
        <v>418</v>
      </c>
      <c r="B1" s="90"/>
      <c r="C1" s="90"/>
      <c r="D1" s="90"/>
      <c r="E1" s="90"/>
      <c r="F1" s="90"/>
      <c r="G1" s="90"/>
      <c r="H1" s="90"/>
      <c r="I1" s="5"/>
      <c r="J1" s="80">
        <v>45786</v>
      </c>
    </row>
    <row r="2" spans="1:10" ht="12" customHeight="1" x14ac:dyDescent="0.25">
      <c r="A2" s="92" t="s">
        <v>87</v>
      </c>
      <c r="B2" s="92"/>
      <c r="C2" s="92"/>
      <c r="D2" s="92"/>
      <c r="E2" s="92"/>
      <c r="F2" s="92"/>
      <c r="G2" s="92"/>
      <c r="H2" s="92"/>
      <c r="I2" s="5"/>
      <c r="J2" s="1"/>
    </row>
    <row r="3" spans="1:10" ht="24" customHeight="1" x14ac:dyDescent="0.25">
      <c r="A3" s="94" t="s">
        <v>50</v>
      </c>
      <c r="B3" s="89" t="s">
        <v>403</v>
      </c>
      <c r="C3" s="89"/>
      <c r="D3" s="89"/>
      <c r="E3" s="87"/>
      <c r="F3" s="89" t="s">
        <v>88</v>
      </c>
      <c r="G3" s="89"/>
      <c r="H3" s="89"/>
      <c r="I3" s="89"/>
      <c r="J3" s="89"/>
    </row>
    <row r="4" spans="1:10" ht="24" customHeight="1" x14ac:dyDescent="0.25">
      <c r="A4" s="95"/>
      <c r="B4" s="10" t="s">
        <v>422</v>
      </c>
      <c r="C4" s="10" t="s">
        <v>404</v>
      </c>
      <c r="D4" s="10" t="s">
        <v>405</v>
      </c>
      <c r="E4" s="10" t="s">
        <v>55</v>
      </c>
      <c r="F4" s="10" t="s">
        <v>78</v>
      </c>
      <c r="G4" s="10" t="s">
        <v>79</v>
      </c>
      <c r="H4" s="10" t="s">
        <v>80</v>
      </c>
      <c r="I4" s="10" t="s">
        <v>430</v>
      </c>
      <c r="J4" s="9" t="s">
        <v>55</v>
      </c>
    </row>
    <row r="5" spans="1:10" ht="12" customHeight="1" x14ac:dyDescent="0.25">
      <c r="A5" s="1"/>
      <c r="B5" s="83" t="str">
        <f>REPT("-",120)&amp;" Number "&amp;REPT("-",120)</f>
        <v>------------------------------------------------------------------------------------------------------------------------ Number ------------------------------------------------------------------------------------------------------------------------</v>
      </c>
      <c r="C5" s="83"/>
      <c r="D5" s="83"/>
      <c r="E5" s="83"/>
      <c r="F5" s="83"/>
      <c r="G5" s="83"/>
      <c r="H5" s="83"/>
      <c r="I5" s="83"/>
      <c r="J5" s="83"/>
    </row>
    <row r="6" spans="1:10" ht="12" customHeight="1" x14ac:dyDescent="0.25">
      <c r="A6" s="3" t="s">
        <v>415</v>
      </c>
    </row>
    <row r="7" spans="1:10" ht="12" customHeight="1" x14ac:dyDescent="0.25">
      <c r="A7" s="2" t="str">
        <f>"Oct "&amp;RIGHT(A6,4)-1</f>
        <v>Oct 2023</v>
      </c>
      <c r="B7" s="11">
        <v>12010895.471100001</v>
      </c>
      <c r="C7" s="11">
        <v>446837.45360000001</v>
      </c>
      <c r="D7" s="11">
        <v>3261343.1540000001</v>
      </c>
      <c r="E7" s="11">
        <v>15716885.6524</v>
      </c>
      <c r="F7" s="11">
        <v>221083874</v>
      </c>
      <c r="G7" s="11">
        <v>8226412</v>
      </c>
      <c r="H7" s="11">
        <v>60042309</v>
      </c>
      <c r="I7" s="11" t="s">
        <v>414</v>
      </c>
      <c r="J7" s="11">
        <v>289352595</v>
      </c>
    </row>
    <row r="8" spans="1:10" ht="12" customHeight="1" x14ac:dyDescent="0.25">
      <c r="A8" s="2" t="str">
        <f>"Nov "&amp;RIGHT(A6,4)-1</f>
        <v>Nov 2023</v>
      </c>
      <c r="B8" s="11">
        <v>12115749.362199999</v>
      </c>
      <c r="C8" s="11">
        <v>456750.33069999999</v>
      </c>
      <c r="D8" s="11">
        <v>3281075.0852000001</v>
      </c>
      <c r="E8" s="11">
        <v>15856388.3496</v>
      </c>
      <c r="F8" s="11">
        <v>192797189</v>
      </c>
      <c r="G8" s="11">
        <v>7266553</v>
      </c>
      <c r="H8" s="11">
        <v>52199428</v>
      </c>
      <c r="I8" s="11" t="s">
        <v>414</v>
      </c>
      <c r="J8" s="11">
        <v>252263170</v>
      </c>
    </row>
    <row r="9" spans="1:10" ht="12" customHeight="1" x14ac:dyDescent="0.25">
      <c r="A9" s="2" t="str">
        <f>"Dec "&amp;RIGHT(A6,4)-1</f>
        <v>Dec 2023</v>
      </c>
      <c r="B9" s="11">
        <v>11658935.423599999</v>
      </c>
      <c r="C9" s="11">
        <v>427047.73180000001</v>
      </c>
      <c r="D9" s="11">
        <v>3162876.1368</v>
      </c>
      <c r="E9" s="11">
        <v>15257112.190199999</v>
      </c>
      <c r="F9" s="11">
        <v>151491042</v>
      </c>
      <c r="G9" s="11">
        <v>5544944</v>
      </c>
      <c r="H9" s="11">
        <v>41067941</v>
      </c>
      <c r="I9" s="11" t="s">
        <v>414</v>
      </c>
      <c r="J9" s="11">
        <v>198103927</v>
      </c>
    </row>
    <row r="10" spans="1:10" ht="12" customHeight="1" x14ac:dyDescent="0.25">
      <c r="A10" s="2" t="str">
        <f>"Jan "&amp;RIGHT(A6,4)</f>
        <v>Jan 2024</v>
      </c>
      <c r="B10" s="11">
        <v>11411588.647700001</v>
      </c>
      <c r="C10" s="11">
        <v>408163.15399999998</v>
      </c>
      <c r="D10" s="11">
        <v>3070484.0882999999</v>
      </c>
      <c r="E10" s="11">
        <v>14874697.950200001</v>
      </c>
      <c r="F10" s="11">
        <v>179986409</v>
      </c>
      <c r="G10" s="11">
        <v>6446428</v>
      </c>
      <c r="H10" s="11">
        <v>48494467</v>
      </c>
      <c r="I10" s="11" t="s">
        <v>414</v>
      </c>
      <c r="J10" s="11">
        <v>234927304</v>
      </c>
    </row>
    <row r="11" spans="1:10" ht="12" customHeight="1" x14ac:dyDescent="0.25">
      <c r="A11" s="2" t="str">
        <f>"Feb "&amp;RIGHT(A6,4)</f>
        <v>Feb 2024</v>
      </c>
      <c r="B11" s="11">
        <v>12155186.488500001</v>
      </c>
      <c r="C11" s="11">
        <v>435316.0466</v>
      </c>
      <c r="D11" s="11">
        <v>3198734.61</v>
      </c>
      <c r="E11" s="11">
        <v>15795510.248500001</v>
      </c>
      <c r="F11" s="11">
        <v>211613833</v>
      </c>
      <c r="G11" s="11">
        <v>7574658</v>
      </c>
      <c r="H11" s="11">
        <v>55659149</v>
      </c>
      <c r="I11" s="11" t="s">
        <v>414</v>
      </c>
      <c r="J11" s="11">
        <v>274847640</v>
      </c>
    </row>
    <row r="12" spans="1:10" ht="12" customHeight="1" x14ac:dyDescent="0.25">
      <c r="A12" s="2" t="str">
        <f>"Mar "&amp;RIGHT(A6,4)</f>
        <v>Mar 2024</v>
      </c>
      <c r="B12" s="11">
        <v>11953872.6592</v>
      </c>
      <c r="C12" s="11">
        <v>416849.13419999997</v>
      </c>
      <c r="D12" s="11">
        <v>3236103.0693999999</v>
      </c>
      <c r="E12" s="11">
        <v>15598104.6383</v>
      </c>
      <c r="F12" s="11">
        <v>188307230</v>
      </c>
      <c r="G12" s="11">
        <v>6571344</v>
      </c>
      <c r="H12" s="11">
        <v>51014971</v>
      </c>
      <c r="I12" s="11" t="s">
        <v>414</v>
      </c>
      <c r="J12" s="11">
        <v>245893545</v>
      </c>
    </row>
    <row r="13" spans="1:10" ht="12" customHeight="1" x14ac:dyDescent="0.25">
      <c r="A13" s="2" t="str">
        <f>"Apr "&amp;RIGHT(A6,4)</f>
        <v>Apr 2024</v>
      </c>
      <c r="B13" s="11">
        <v>12110177.554300001</v>
      </c>
      <c r="C13" s="11">
        <v>428613.04389999999</v>
      </c>
      <c r="D13" s="11">
        <v>3200093.5279999999</v>
      </c>
      <c r="E13" s="11">
        <v>15747718.446799999</v>
      </c>
      <c r="F13" s="11">
        <v>215445553</v>
      </c>
      <c r="G13" s="11">
        <v>7619662</v>
      </c>
      <c r="H13" s="11">
        <v>56889615</v>
      </c>
      <c r="I13" s="11" t="s">
        <v>414</v>
      </c>
      <c r="J13" s="11">
        <v>279954830</v>
      </c>
    </row>
    <row r="14" spans="1:10" ht="12" customHeight="1" x14ac:dyDescent="0.25">
      <c r="A14" s="2" t="str">
        <f>"May "&amp;RIGHT(A6,4)</f>
        <v>May 2024</v>
      </c>
      <c r="B14" s="11">
        <v>11790864.023</v>
      </c>
      <c r="C14" s="11">
        <v>387338.72590000002</v>
      </c>
      <c r="D14" s="11">
        <v>3162948.5706000002</v>
      </c>
      <c r="E14" s="11">
        <v>15298653.722200001</v>
      </c>
      <c r="F14" s="11">
        <v>211996442</v>
      </c>
      <c r="G14" s="11">
        <v>6989434</v>
      </c>
      <c r="H14" s="11">
        <v>57074645</v>
      </c>
      <c r="I14" s="11" t="s">
        <v>414</v>
      </c>
      <c r="J14" s="11">
        <v>276060521</v>
      </c>
    </row>
    <row r="15" spans="1:10" ht="12" customHeight="1" x14ac:dyDescent="0.25">
      <c r="A15" s="2" t="str">
        <f>"Jun "&amp;RIGHT(A6,4)</f>
        <v>Jun 2024</v>
      </c>
      <c r="B15" s="11">
        <v>4889069.63</v>
      </c>
      <c r="C15" s="11">
        <v>90161.3802</v>
      </c>
      <c r="D15" s="11">
        <v>1015956.4531</v>
      </c>
      <c r="E15" s="11">
        <v>6093718.4468</v>
      </c>
      <c r="F15" s="11">
        <v>47477071</v>
      </c>
      <c r="G15" s="11">
        <v>858248</v>
      </c>
      <c r="H15" s="11">
        <v>9670910</v>
      </c>
      <c r="I15" s="11" t="s">
        <v>414</v>
      </c>
      <c r="J15" s="11">
        <v>58006229</v>
      </c>
    </row>
    <row r="16" spans="1:10" ht="12" customHeight="1" x14ac:dyDescent="0.25">
      <c r="A16" s="2" t="str">
        <f>"Jul "&amp;RIGHT(A6,4)</f>
        <v>Jul 2024</v>
      </c>
      <c r="B16" s="11">
        <v>975960.47699999996</v>
      </c>
      <c r="C16" s="11">
        <v>8323.5871999999999</v>
      </c>
      <c r="D16" s="11">
        <v>73249.037700000001</v>
      </c>
      <c r="E16" s="11">
        <v>1054597.6268</v>
      </c>
      <c r="F16" s="11">
        <v>12312229</v>
      </c>
      <c r="G16" s="11">
        <v>105323</v>
      </c>
      <c r="H16" s="11">
        <v>926861</v>
      </c>
      <c r="I16" s="11" t="s">
        <v>414</v>
      </c>
      <c r="J16" s="11">
        <v>13344413</v>
      </c>
    </row>
    <row r="17" spans="1:10" ht="12" customHeight="1" x14ac:dyDescent="0.25">
      <c r="A17" s="2" t="str">
        <f>"Aug "&amp;RIGHT(A6,4)</f>
        <v>Aug 2024</v>
      </c>
      <c r="B17" s="11">
        <v>9206736.1517999992</v>
      </c>
      <c r="C17" s="11">
        <v>263466.75559999997</v>
      </c>
      <c r="D17" s="11">
        <v>1753914.8103</v>
      </c>
      <c r="E17" s="11">
        <v>11325155.3397</v>
      </c>
      <c r="F17" s="11">
        <v>120026399</v>
      </c>
      <c r="G17" s="11">
        <v>3397479</v>
      </c>
      <c r="H17" s="11">
        <v>22617232</v>
      </c>
      <c r="I17" s="11" t="s">
        <v>414</v>
      </c>
      <c r="J17" s="11">
        <v>146041110</v>
      </c>
    </row>
    <row r="18" spans="1:10" ht="12" customHeight="1" x14ac:dyDescent="0.25">
      <c r="A18" s="2" t="str">
        <f>"Sep "&amp;RIGHT(A6,4)</f>
        <v>Sep 2024</v>
      </c>
      <c r="B18" s="11">
        <v>12414616.6686</v>
      </c>
      <c r="C18" s="11">
        <v>388253.62050000002</v>
      </c>
      <c r="D18" s="11">
        <v>2942156.1614999999</v>
      </c>
      <c r="E18" s="11">
        <v>15719333.3335</v>
      </c>
      <c r="F18" s="11">
        <v>222064047</v>
      </c>
      <c r="G18" s="11">
        <v>6959214</v>
      </c>
      <c r="H18" s="11">
        <v>52736390</v>
      </c>
      <c r="I18" s="11" t="s">
        <v>414</v>
      </c>
      <c r="J18" s="11">
        <v>281759651</v>
      </c>
    </row>
    <row r="19" spans="1:10" ht="12" customHeight="1" x14ac:dyDescent="0.25">
      <c r="A19" s="12" t="s">
        <v>55</v>
      </c>
      <c r="B19" s="13">
        <v>11957987.3665</v>
      </c>
      <c r="C19" s="13">
        <v>421685.47120000003</v>
      </c>
      <c r="D19" s="13">
        <v>3168423.8226000001</v>
      </c>
      <c r="E19" s="13">
        <v>15540489.3924</v>
      </c>
      <c r="F19" s="13">
        <v>1974601318</v>
      </c>
      <c r="G19" s="13">
        <v>67559699</v>
      </c>
      <c r="H19" s="13">
        <v>508393918</v>
      </c>
      <c r="I19" s="13" t="s">
        <v>414</v>
      </c>
      <c r="J19" s="13">
        <v>2550554935</v>
      </c>
    </row>
    <row r="20" spans="1:10" ht="12" customHeight="1" x14ac:dyDescent="0.25">
      <c r="A20" s="14" t="s">
        <v>416</v>
      </c>
      <c r="B20" s="15">
        <v>11870471.078600001</v>
      </c>
      <c r="C20" s="15">
        <v>434822.94329999998</v>
      </c>
      <c r="D20" s="15">
        <v>3194902.6148999999</v>
      </c>
      <c r="E20" s="15">
        <v>15500118.8782</v>
      </c>
      <c r="F20" s="15">
        <v>956972347</v>
      </c>
      <c r="G20" s="15">
        <v>35058995</v>
      </c>
      <c r="H20" s="15">
        <v>257463294</v>
      </c>
      <c r="I20" s="15" t="s">
        <v>414</v>
      </c>
      <c r="J20" s="15">
        <v>1249494636</v>
      </c>
    </row>
    <row r="21" spans="1:10" ht="12" customHeight="1" x14ac:dyDescent="0.25">
      <c r="A21" s="3" t="str">
        <f>"FY "&amp;RIGHT(A6,4)+1</f>
        <v>FY 2025</v>
      </c>
    </row>
    <row r="22" spans="1:10" ht="12" customHeight="1" x14ac:dyDescent="0.25">
      <c r="A22" s="2" t="str">
        <f>"Oct "&amp;RIGHT(A6,4)</f>
        <v>Oct 2024</v>
      </c>
      <c r="B22" s="11">
        <v>12556868.294155339</v>
      </c>
      <c r="C22" s="11">
        <v>388367.56520000001</v>
      </c>
      <c r="D22" s="11">
        <v>3217366.6605000002</v>
      </c>
      <c r="E22" s="11">
        <v>16089718.4464</v>
      </c>
      <c r="F22" s="11">
        <v>235046571</v>
      </c>
      <c r="G22" s="11">
        <v>7312433</v>
      </c>
      <c r="H22" s="11">
        <v>60578638</v>
      </c>
      <c r="I22" s="11">
        <v>14346</v>
      </c>
      <c r="J22" s="11">
        <v>302951988</v>
      </c>
    </row>
    <row r="23" spans="1:10" ht="12" customHeight="1" x14ac:dyDescent="0.25">
      <c r="A23" s="2" t="str">
        <f>"Nov "&amp;RIGHT(A6,4)</f>
        <v>Nov 2024</v>
      </c>
      <c r="B23" s="11">
        <v>12656606.242391262</v>
      </c>
      <c r="C23" s="11">
        <v>392937.50719999999</v>
      </c>
      <c r="D23" s="11">
        <v>3178617.4559999998</v>
      </c>
      <c r="E23" s="11">
        <v>16205617.044199999</v>
      </c>
      <c r="F23" s="11">
        <v>185666141</v>
      </c>
      <c r="G23" s="11">
        <v>5775826</v>
      </c>
      <c r="H23" s="11">
        <v>46722802</v>
      </c>
      <c r="I23" s="11">
        <v>9054</v>
      </c>
      <c r="J23" s="11">
        <v>238173823</v>
      </c>
    </row>
    <row r="24" spans="1:10" ht="12" customHeight="1" x14ac:dyDescent="0.25">
      <c r="A24" s="2" t="str">
        <f>"Dec "&amp;RIGHT(A6,4)</f>
        <v>Dec 2024</v>
      </c>
      <c r="B24" s="11">
        <v>12098176.670922654</v>
      </c>
      <c r="C24" s="11">
        <v>369995.78769999999</v>
      </c>
      <c r="D24" s="11">
        <v>2990141.2689999999</v>
      </c>
      <c r="E24" s="11">
        <v>15463387.2708</v>
      </c>
      <c r="F24" s="11">
        <v>164819590</v>
      </c>
      <c r="G24" s="11">
        <v>5038925</v>
      </c>
      <c r="H24" s="11">
        <v>40722349</v>
      </c>
      <c r="I24" s="11">
        <v>7770</v>
      </c>
      <c r="J24" s="11">
        <v>210588634</v>
      </c>
    </row>
    <row r="25" spans="1:10" ht="12" customHeight="1" x14ac:dyDescent="0.25">
      <c r="A25" s="2" t="str">
        <f>"Jan "&amp;RIGHT(A6,4)+1</f>
        <v>Jan 2025</v>
      </c>
      <c r="B25" s="11">
        <v>11847963.312178425</v>
      </c>
      <c r="C25" s="11">
        <v>358438.14809999999</v>
      </c>
      <c r="D25" s="11">
        <v>2976636.4419</v>
      </c>
      <c r="E25" s="11">
        <v>15053294.498500001</v>
      </c>
      <c r="F25" s="11">
        <v>183380547</v>
      </c>
      <c r="G25" s="11">
        <v>5626547</v>
      </c>
      <c r="H25" s="11">
        <v>46725453</v>
      </c>
      <c r="I25" s="11">
        <v>106621</v>
      </c>
      <c r="J25" s="11">
        <v>235839168</v>
      </c>
    </row>
    <row r="26" spans="1:10" ht="12" customHeight="1" x14ac:dyDescent="0.25">
      <c r="A26" s="2" t="str">
        <f>"Feb "&amp;RIGHT(A6,4)+1</f>
        <v>Feb 2025</v>
      </c>
      <c r="B26" s="11">
        <v>12325136.730541209</v>
      </c>
      <c r="C26" s="11">
        <v>378882.86</v>
      </c>
      <c r="D26" s="11">
        <v>3044527.5005999999</v>
      </c>
      <c r="E26" s="11">
        <v>15773215.7817</v>
      </c>
      <c r="F26" s="11">
        <v>198846400.54440001</v>
      </c>
      <c r="G26" s="11">
        <v>6100459.9151999997</v>
      </c>
      <c r="H26" s="11">
        <v>49020475.559500001</v>
      </c>
      <c r="I26" s="11">
        <v>2083</v>
      </c>
      <c r="J26" s="11">
        <v>253969419.01910001</v>
      </c>
    </row>
    <row r="27" spans="1:10"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row>
    <row r="28" spans="1:10"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row>
    <row r="29" spans="1:10"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row>
    <row r="30" spans="1:10"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row>
    <row r="31" spans="1:10"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row>
    <row r="32" spans="1:10"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row>
    <row r="33" spans="1:10"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row>
    <row r="34" spans="1:10" ht="12" customHeight="1" x14ac:dyDescent="0.25">
      <c r="A34" s="12" t="s">
        <v>55</v>
      </c>
      <c r="B34" s="13">
        <v>12296950.250037778</v>
      </c>
      <c r="C34" s="13">
        <v>377724.37359999999</v>
      </c>
      <c r="D34" s="13">
        <v>3081457.8656000001</v>
      </c>
      <c r="E34" s="13">
        <v>15717046.6083</v>
      </c>
      <c r="F34" s="13">
        <v>967759249.54439998</v>
      </c>
      <c r="G34" s="13">
        <v>29854190.915199999</v>
      </c>
      <c r="H34" s="13">
        <v>243769717.55950001</v>
      </c>
      <c r="I34" s="13">
        <v>139874</v>
      </c>
      <c r="J34" s="13">
        <v>1241523032.0191</v>
      </c>
    </row>
    <row r="35" spans="1:10" ht="12" customHeight="1" x14ac:dyDescent="0.25">
      <c r="A35" s="14" t="str">
        <f>"Total "&amp;MID(A20,7,LEN(A20)-13)&amp;" Months"</f>
        <v>Total 5 Months</v>
      </c>
      <c r="B35" s="15">
        <v>12296950.250037778</v>
      </c>
      <c r="C35" s="15">
        <v>377724.37359999999</v>
      </c>
      <c r="D35" s="15">
        <v>3081457.8656000001</v>
      </c>
      <c r="E35" s="15">
        <v>15717046.6083</v>
      </c>
      <c r="F35" s="15">
        <v>967759249.54439998</v>
      </c>
      <c r="G35" s="15">
        <v>29854190.915199999</v>
      </c>
      <c r="H35" s="15">
        <v>243769717.55950001</v>
      </c>
      <c r="I35" s="15">
        <v>139874</v>
      </c>
      <c r="J35" s="15">
        <v>1241523032.0191</v>
      </c>
    </row>
    <row r="36" spans="1:10" ht="12" customHeight="1" x14ac:dyDescent="0.25">
      <c r="A36" s="83"/>
      <c r="B36" s="83"/>
      <c r="C36" s="83"/>
      <c r="D36" s="83"/>
      <c r="E36" s="83"/>
      <c r="F36" s="83"/>
      <c r="G36" s="83"/>
      <c r="H36" s="83"/>
      <c r="I36" s="83"/>
      <c r="J36" s="83"/>
    </row>
    <row r="37" spans="1:10" ht="70.05" customHeight="1" x14ac:dyDescent="0.25">
      <c r="A37" s="85" t="s">
        <v>431</v>
      </c>
      <c r="B37" s="85"/>
      <c r="C37" s="85"/>
      <c r="D37" s="85"/>
      <c r="E37" s="85"/>
      <c r="F37" s="85"/>
      <c r="G37" s="85"/>
      <c r="H37" s="85"/>
      <c r="I37" s="85"/>
      <c r="J37" s="85"/>
    </row>
  </sheetData>
  <mergeCells count="8">
    <mergeCell ref="B5:J5"/>
    <mergeCell ref="A36:J36"/>
    <mergeCell ref="A37:J37"/>
    <mergeCell ref="A3:A4"/>
    <mergeCell ref="A1:H1"/>
    <mergeCell ref="A2:H2"/>
    <mergeCell ref="B3:E3"/>
    <mergeCell ref="F3:J3"/>
  </mergeCells>
  <phoneticPr fontId="0" type="noConversion"/>
  <pageMargins left="0.75" right="0.5" top="0.75" bottom="0.5" header="0.5" footer="0.25"/>
  <pageSetup scale="3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J37"/>
  <sheetViews>
    <sheetView showGridLines="0" zoomScaleNormal="100" workbookViewId="0">
      <selection sqref="A1:I1"/>
    </sheetView>
  </sheetViews>
  <sheetFormatPr defaultRowHeight="13.2" x14ac:dyDescent="0.25"/>
  <cols>
    <col min="1" max="7" width="11.44140625" customWidth="1"/>
    <col min="8" max="8" width="14.77734375" customWidth="1"/>
    <col min="9" max="10" width="11.44140625" customWidth="1"/>
  </cols>
  <sheetData>
    <row r="1" spans="1:10" ht="12" customHeight="1" x14ac:dyDescent="0.25">
      <c r="A1" s="90" t="s">
        <v>418</v>
      </c>
      <c r="B1" s="90"/>
      <c r="C1" s="90"/>
      <c r="D1" s="90"/>
      <c r="E1" s="90"/>
      <c r="F1" s="90"/>
      <c r="G1" s="90"/>
      <c r="H1" s="90"/>
      <c r="I1" s="90"/>
      <c r="J1" s="80">
        <v>45786</v>
      </c>
    </row>
    <row r="2" spans="1:10" ht="12" customHeight="1" x14ac:dyDescent="0.25">
      <c r="A2" s="92" t="s">
        <v>89</v>
      </c>
      <c r="B2" s="92"/>
      <c r="C2" s="92"/>
      <c r="D2" s="92"/>
      <c r="E2" s="92"/>
      <c r="F2" s="92"/>
      <c r="G2" s="92"/>
      <c r="H2" s="92"/>
      <c r="I2" s="92"/>
      <c r="J2" s="1"/>
    </row>
    <row r="3" spans="1:10" ht="24" customHeight="1" x14ac:dyDescent="0.25">
      <c r="A3" s="94" t="s">
        <v>50</v>
      </c>
      <c r="B3" s="89" t="s">
        <v>90</v>
      </c>
      <c r="C3" s="89"/>
      <c r="D3" s="87"/>
      <c r="E3" s="89" t="s">
        <v>91</v>
      </c>
      <c r="F3" s="89"/>
      <c r="G3" s="87"/>
      <c r="H3" s="86" t="s">
        <v>399</v>
      </c>
      <c r="I3" s="86" t="s">
        <v>402</v>
      </c>
      <c r="J3" s="88" t="s">
        <v>425</v>
      </c>
    </row>
    <row r="4" spans="1:10" ht="24" customHeight="1" x14ac:dyDescent="0.25">
      <c r="A4" s="95"/>
      <c r="B4" s="10" t="s">
        <v>78</v>
      </c>
      <c r="C4" s="10" t="s">
        <v>79</v>
      </c>
      <c r="D4" s="10" t="s">
        <v>92</v>
      </c>
      <c r="E4" s="10" t="s">
        <v>78</v>
      </c>
      <c r="F4" s="10" t="s">
        <v>79</v>
      </c>
      <c r="G4" s="10" t="s">
        <v>92</v>
      </c>
      <c r="H4" s="96"/>
      <c r="I4" s="87"/>
      <c r="J4" s="89"/>
    </row>
    <row r="5" spans="1:10" ht="12" customHeight="1" x14ac:dyDescent="0.25">
      <c r="A5" s="1"/>
      <c r="B5" s="132" t="str">
        <f>REPT("-",120)&amp;" Number "&amp;REPT("-",120)</f>
        <v>------------------------------------------------------------------------------------------------------------------------ Number ------------------------------------------------------------------------------------------------------------------------</v>
      </c>
      <c r="C5" s="132"/>
      <c r="D5" s="132"/>
      <c r="E5" s="132"/>
      <c r="F5" s="132"/>
      <c r="G5" s="132"/>
      <c r="H5" s="132"/>
      <c r="I5" s="132"/>
      <c r="J5" s="132"/>
    </row>
    <row r="6" spans="1:10" ht="12" customHeight="1" x14ac:dyDescent="0.25">
      <c r="A6" s="3" t="s">
        <v>415</v>
      </c>
    </row>
    <row r="7" spans="1:10" ht="12" customHeight="1" x14ac:dyDescent="0.25">
      <c r="A7" s="2" t="str">
        <f>"Oct "&amp;RIGHT(A6,4)-1</f>
        <v>Oct 2023</v>
      </c>
      <c r="B7" s="11">
        <v>10224658</v>
      </c>
      <c r="C7" s="11">
        <v>1444049</v>
      </c>
      <c r="D7" s="11">
        <v>11668707</v>
      </c>
      <c r="E7" s="11">
        <v>210859216</v>
      </c>
      <c r="F7" s="11">
        <v>6782363</v>
      </c>
      <c r="G7" s="11">
        <v>217641579</v>
      </c>
      <c r="H7" s="11" t="s">
        <v>414</v>
      </c>
      <c r="I7" s="11">
        <v>14569553</v>
      </c>
      <c r="J7" s="16">
        <v>19.860099999999999</v>
      </c>
    </row>
    <row r="8" spans="1:10" ht="12" customHeight="1" x14ac:dyDescent="0.25">
      <c r="A8" s="2" t="str">
        <f>"Nov "&amp;RIGHT(A6,4)-1</f>
        <v>Nov 2023</v>
      </c>
      <c r="B8" s="11">
        <v>9128606</v>
      </c>
      <c r="C8" s="11">
        <v>1278201</v>
      </c>
      <c r="D8" s="11">
        <v>10406807</v>
      </c>
      <c r="E8" s="11">
        <v>183668583</v>
      </c>
      <c r="F8" s="11">
        <v>5988352</v>
      </c>
      <c r="G8" s="11">
        <v>189656935</v>
      </c>
      <c r="H8" s="11" t="s">
        <v>414</v>
      </c>
      <c r="I8" s="11">
        <v>14698872</v>
      </c>
      <c r="J8" s="16">
        <v>17.162099999999999</v>
      </c>
    </row>
    <row r="9" spans="1:10" ht="12" customHeight="1" x14ac:dyDescent="0.25">
      <c r="A9" s="2" t="str">
        <f>"Dec "&amp;RIGHT(A6,4)-1</f>
        <v>Dec 2023</v>
      </c>
      <c r="B9" s="11">
        <v>7454767</v>
      </c>
      <c r="C9" s="11">
        <v>1024256</v>
      </c>
      <c r="D9" s="11">
        <v>8479023</v>
      </c>
      <c r="E9" s="11">
        <v>144036275</v>
      </c>
      <c r="F9" s="11">
        <v>4520688</v>
      </c>
      <c r="G9" s="11">
        <v>148556963</v>
      </c>
      <c r="H9" s="11" t="s">
        <v>414</v>
      </c>
      <c r="I9" s="11">
        <v>14143343</v>
      </c>
      <c r="J9" s="16">
        <v>14.0069</v>
      </c>
    </row>
    <row r="10" spans="1:10" ht="12" customHeight="1" x14ac:dyDescent="0.25">
      <c r="A10" s="2" t="str">
        <f>"Jan "&amp;RIGHT(A6,4)</f>
        <v>Jan 2024</v>
      </c>
      <c r="B10" s="11">
        <v>8802499</v>
      </c>
      <c r="C10" s="11">
        <v>1193717</v>
      </c>
      <c r="D10" s="11">
        <v>9996216</v>
      </c>
      <c r="E10" s="11">
        <v>171183910</v>
      </c>
      <c r="F10" s="11">
        <v>5252711</v>
      </c>
      <c r="G10" s="11">
        <v>176436621</v>
      </c>
      <c r="H10" s="11" t="s">
        <v>414</v>
      </c>
      <c r="I10" s="11">
        <v>13788845</v>
      </c>
      <c r="J10" s="16">
        <v>17.037500000000001</v>
      </c>
    </row>
    <row r="11" spans="1:10" ht="12" customHeight="1" x14ac:dyDescent="0.25">
      <c r="A11" s="2" t="str">
        <f>"Feb "&amp;RIGHT(A6,4)</f>
        <v>Feb 2024</v>
      </c>
      <c r="B11" s="11">
        <v>10062720</v>
      </c>
      <c r="C11" s="11">
        <v>1359775</v>
      </c>
      <c r="D11" s="11">
        <v>11422495</v>
      </c>
      <c r="E11" s="11">
        <v>201551113</v>
      </c>
      <c r="F11" s="11">
        <v>6214883</v>
      </c>
      <c r="G11" s="11">
        <v>207765996</v>
      </c>
      <c r="H11" s="11" t="s">
        <v>414</v>
      </c>
      <c r="I11" s="11">
        <v>14642438</v>
      </c>
      <c r="J11" s="16">
        <v>18.770600000000002</v>
      </c>
    </row>
    <row r="12" spans="1:10" ht="12" customHeight="1" x14ac:dyDescent="0.25">
      <c r="A12" s="2" t="str">
        <f>"Mar "&amp;RIGHT(A6,4)</f>
        <v>Mar 2024</v>
      </c>
      <c r="B12" s="11">
        <v>9392412</v>
      </c>
      <c r="C12" s="11">
        <v>1240072</v>
      </c>
      <c r="D12" s="11">
        <v>10632484</v>
      </c>
      <c r="E12" s="11">
        <v>178914818</v>
      </c>
      <c r="F12" s="11">
        <v>5331272</v>
      </c>
      <c r="G12" s="11">
        <v>184246090</v>
      </c>
      <c r="H12" s="11" t="s">
        <v>414</v>
      </c>
      <c r="I12" s="11">
        <v>14459443</v>
      </c>
      <c r="J12" s="16">
        <v>17.005700000000001</v>
      </c>
    </row>
    <row r="13" spans="1:10" ht="12" customHeight="1" x14ac:dyDescent="0.25">
      <c r="A13" s="2" t="str">
        <f>"Apr "&amp;RIGHT(A6,4)</f>
        <v>Apr 2024</v>
      </c>
      <c r="B13" s="11">
        <v>10640738</v>
      </c>
      <c r="C13" s="11">
        <v>1384116</v>
      </c>
      <c r="D13" s="11">
        <v>12024854</v>
      </c>
      <c r="E13" s="11">
        <v>204804815</v>
      </c>
      <c r="F13" s="11">
        <v>6235546</v>
      </c>
      <c r="G13" s="11">
        <v>211040361</v>
      </c>
      <c r="H13" s="11" t="s">
        <v>414</v>
      </c>
      <c r="I13" s="11">
        <v>14598135</v>
      </c>
      <c r="J13" s="16">
        <v>19.177399999999999</v>
      </c>
    </row>
    <row r="14" spans="1:10" ht="12" customHeight="1" x14ac:dyDescent="0.25">
      <c r="A14" s="2" t="str">
        <f>"May "&amp;RIGHT(A6,4)</f>
        <v>May 2024</v>
      </c>
      <c r="B14" s="11">
        <v>11213344</v>
      </c>
      <c r="C14" s="11">
        <v>1404649</v>
      </c>
      <c r="D14" s="11">
        <v>12617993</v>
      </c>
      <c r="E14" s="11">
        <v>200783098</v>
      </c>
      <c r="F14" s="11">
        <v>5584785</v>
      </c>
      <c r="G14" s="11">
        <v>206367883</v>
      </c>
      <c r="H14" s="11" t="s">
        <v>414</v>
      </c>
      <c r="I14" s="11">
        <v>14181852</v>
      </c>
      <c r="J14" s="16">
        <v>19.465800000000002</v>
      </c>
    </row>
    <row r="15" spans="1:10" ht="12" customHeight="1" x14ac:dyDescent="0.25">
      <c r="A15" s="2" t="str">
        <f>"Jun "&amp;RIGHT(A6,4)</f>
        <v>Jun 2024</v>
      </c>
      <c r="B15" s="11">
        <v>3230164</v>
      </c>
      <c r="C15" s="11">
        <v>224811</v>
      </c>
      <c r="D15" s="11">
        <v>3454975</v>
      </c>
      <c r="E15" s="11">
        <v>44246907</v>
      </c>
      <c r="F15" s="11">
        <v>633437</v>
      </c>
      <c r="G15" s="11">
        <v>44880344</v>
      </c>
      <c r="H15" s="11" t="s">
        <v>414</v>
      </c>
      <c r="I15" s="11">
        <v>5648877</v>
      </c>
      <c r="J15" s="16">
        <v>10.268599999999999</v>
      </c>
    </row>
    <row r="16" spans="1:10" ht="12" customHeight="1" x14ac:dyDescent="0.25">
      <c r="A16" s="2" t="str">
        <f>"Jul "&amp;RIGHT(A6,4)</f>
        <v>Jul 2024</v>
      </c>
      <c r="B16" s="11">
        <v>898190</v>
      </c>
      <c r="C16" s="11">
        <v>33100</v>
      </c>
      <c r="D16" s="11">
        <v>931290</v>
      </c>
      <c r="E16" s="11">
        <v>11414039</v>
      </c>
      <c r="F16" s="11">
        <v>72223</v>
      </c>
      <c r="G16" s="11">
        <v>11486262</v>
      </c>
      <c r="H16" s="11" t="s">
        <v>414</v>
      </c>
      <c r="I16" s="11">
        <v>977612</v>
      </c>
      <c r="J16" s="16">
        <v>13.65</v>
      </c>
    </row>
    <row r="17" spans="1:10" ht="12" customHeight="1" x14ac:dyDescent="0.25">
      <c r="A17" s="2" t="str">
        <f>"Aug "&amp;RIGHT(A6,4)</f>
        <v>Aug 2024</v>
      </c>
      <c r="B17" s="11">
        <v>4458492</v>
      </c>
      <c r="C17" s="11">
        <v>499152</v>
      </c>
      <c r="D17" s="11">
        <v>4957644</v>
      </c>
      <c r="E17" s="11">
        <v>115567907</v>
      </c>
      <c r="F17" s="11">
        <v>2898327</v>
      </c>
      <c r="G17" s="11">
        <v>118466234</v>
      </c>
      <c r="H17" s="11" t="s">
        <v>414</v>
      </c>
      <c r="I17" s="11">
        <v>10498419</v>
      </c>
      <c r="J17" s="16">
        <v>13.9108</v>
      </c>
    </row>
    <row r="18" spans="1:10" ht="12" customHeight="1" x14ac:dyDescent="0.25">
      <c r="A18" s="2" t="str">
        <f>"Sep "&amp;RIGHT(A6,4)</f>
        <v>Sep 2024</v>
      </c>
      <c r="B18" s="11">
        <v>11256430</v>
      </c>
      <c r="C18" s="11">
        <v>1337652</v>
      </c>
      <c r="D18" s="11">
        <v>12594082</v>
      </c>
      <c r="E18" s="11">
        <v>210807617</v>
      </c>
      <c r="F18" s="11">
        <v>5621562</v>
      </c>
      <c r="G18" s="11">
        <v>216429179</v>
      </c>
      <c r="H18" s="11" t="s">
        <v>414</v>
      </c>
      <c r="I18" s="11">
        <v>14571822</v>
      </c>
      <c r="J18" s="16">
        <v>19.335899999999999</v>
      </c>
    </row>
    <row r="19" spans="1:10" ht="12" customHeight="1" x14ac:dyDescent="0.25">
      <c r="A19" s="12" t="s">
        <v>55</v>
      </c>
      <c r="B19" s="13">
        <v>96763020</v>
      </c>
      <c r="C19" s="13">
        <v>12423550</v>
      </c>
      <c r="D19" s="13">
        <v>109186570</v>
      </c>
      <c r="E19" s="13">
        <v>1877838298</v>
      </c>
      <c r="F19" s="13">
        <v>55136149</v>
      </c>
      <c r="G19" s="13">
        <v>1932974447</v>
      </c>
      <c r="H19" s="13" t="s">
        <v>414</v>
      </c>
      <c r="I19" s="13">
        <v>14406033.6667</v>
      </c>
      <c r="J19" s="17">
        <v>172.09059999999999</v>
      </c>
    </row>
    <row r="20" spans="1:10" ht="12" customHeight="1" x14ac:dyDescent="0.25">
      <c r="A20" s="14" t="s">
        <v>416</v>
      </c>
      <c r="B20" s="15">
        <v>45673250</v>
      </c>
      <c r="C20" s="15">
        <v>6299998</v>
      </c>
      <c r="D20" s="15">
        <v>51973248</v>
      </c>
      <c r="E20" s="15">
        <v>911299097</v>
      </c>
      <c r="F20" s="15">
        <v>28758997</v>
      </c>
      <c r="G20" s="15">
        <v>940058094</v>
      </c>
      <c r="H20" s="15" t="s">
        <v>414</v>
      </c>
      <c r="I20" s="15">
        <v>14368610.199999999</v>
      </c>
      <c r="J20" s="18">
        <v>86.837199999999996</v>
      </c>
    </row>
    <row r="21" spans="1:10" ht="12" customHeight="1" x14ac:dyDescent="0.25">
      <c r="A21" s="3" t="str">
        <f>"FY "&amp;RIGHT(A6,4)+1</f>
        <v>FY 2025</v>
      </c>
    </row>
    <row r="22" spans="1:10" ht="12" customHeight="1" x14ac:dyDescent="0.25">
      <c r="A22" s="2" t="str">
        <f>"Oct "&amp;RIGHT(A6,4)</f>
        <v>Oct 2024</v>
      </c>
      <c r="B22" s="11">
        <v>12129081</v>
      </c>
      <c r="C22" s="11">
        <v>1389392</v>
      </c>
      <c r="D22" s="11">
        <v>13518473</v>
      </c>
      <c r="E22" s="11">
        <v>222917490</v>
      </c>
      <c r="F22" s="11">
        <v>5923041</v>
      </c>
      <c r="G22" s="11">
        <v>228840531</v>
      </c>
      <c r="H22" s="11">
        <v>14346</v>
      </c>
      <c r="I22" s="11">
        <v>14915169</v>
      </c>
      <c r="J22" s="16">
        <v>20.311399999999999</v>
      </c>
    </row>
    <row r="23" spans="1:10" ht="12" customHeight="1" x14ac:dyDescent="0.25">
      <c r="A23" s="2" t="str">
        <f>"Nov "&amp;RIGHT(A6,4)</f>
        <v>Nov 2024</v>
      </c>
      <c r="B23" s="11">
        <v>9516728</v>
      </c>
      <c r="C23" s="11">
        <v>1097324</v>
      </c>
      <c r="D23" s="11">
        <v>10614052</v>
      </c>
      <c r="E23" s="11">
        <v>176149413</v>
      </c>
      <c r="F23" s="11">
        <v>4678502</v>
      </c>
      <c r="G23" s="11">
        <v>180827915</v>
      </c>
      <c r="H23" s="11">
        <v>9054</v>
      </c>
      <c r="I23" s="11">
        <v>15022607</v>
      </c>
      <c r="J23" s="16">
        <v>15.8566</v>
      </c>
    </row>
    <row r="24" spans="1:10" ht="12" customHeight="1" x14ac:dyDescent="0.25">
      <c r="A24" s="2" t="str">
        <f>"Dec "&amp;RIGHT(A6,4)</f>
        <v>Dec 2024</v>
      </c>
      <c r="B24" s="11">
        <v>8441764</v>
      </c>
      <c r="C24" s="11">
        <v>961066</v>
      </c>
      <c r="D24" s="11">
        <v>9402830</v>
      </c>
      <c r="E24" s="11">
        <v>156377826</v>
      </c>
      <c r="F24" s="11">
        <v>4077859</v>
      </c>
      <c r="G24" s="11">
        <v>160455685</v>
      </c>
      <c r="H24" s="11">
        <v>7770</v>
      </c>
      <c r="I24" s="11">
        <v>14334560</v>
      </c>
      <c r="J24" s="16">
        <v>14.6913</v>
      </c>
    </row>
    <row r="25" spans="1:10" ht="12" customHeight="1" x14ac:dyDescent="0.25">
      <c r="A25" s="2" t="str">
        <f>"Jan "&amp;RIGHT(A6,4)+1</f>
        <v>Jan 2025</v>
      </c>
      <c r="B25" s="11">
        <v>9854034</v>
      </c>
      <c r="C25" s="11">
        <v>1120213</v>
      </c>
      <c r="D25" s="11">
        <v>10974247</v>
      </c>
      <c r="E25" s="11">
        <v>173526513</v>
      </c>
      <c r="F25" s="11">
        <v>4506334</v>
      </c>
      <c r="G25" s="11">
        <v>178032847</v>
      </c>
      <c r="H25" s="11">
        <v>106621</v>
      </c>
      <c r="I25" s="11">
        <v>13954404</v>
      </c>
      <c r="J25" s="16">
        <v>16.933499999999999</v>
      </c>
    </row>
    <row r="26" spans="1:10" ht="12" customHeight="1" x14ac:dyDescent="0.25">
      <c r="A26" s="2" t="str">
        <f>"Feb "&amp;RIGHT(A6,4)+1</f>
        <v>Feb 2025</v>
      </c>
      <c r="B26" s="11">
        <v>9350944.9538000003</v>
      </c>
      <c r="C26" s="11">
        <v>1163039.5407</v>
      </c>
      <c r="D26" s="11">
        <v>10513984.4945</v>
      </c>
      <c r="E26" s="11">
        <v>189495455.59060001</v>
      </c>
      <c r="F26" s="11">
        <v>4937420.3744999999</v>
      </c>
      <c r="G26" s="11">
        <v>194432875.96509999</v>
      </c>
      <c r="H26" s="11">
        <v>2083</v>
      </c>
      <c r="I26" s="11">
        <v>14621771.0295</v>
      </c>
      <c r="J26" s="16">
        <v>17.3691</v>
      </c>
    </row>
    <row r="27" spans="1:10" ht="12" customHeight="1" x14ac:dyDescent="0.25">
      <c r="A27" s="2" t="str">
        <f>"Mar "&amp;RIGHT(A6,4)+1</f>
        <v>Mar 2025</v>
      </c>
      <c r="B27" s="11" t="s">
        <v>414</v>
      </c>
      <c r="C27" s="11" t="s">
        <v>414</v>
      </c>
      <c r="D27" s="11" t="s">
        <v>414</v>
      </c>
      <c r="E27" s="11" t="s">
        <v>414</v>
      </c>
      <c r="F27" s="11" t="s">
        <v>414</v>
      </c>
      <c r="G27" s="11" t="s">
        <v>414</v>
      </c>
      <c r="H27" s="11" t="s">
        <v>414</v>
      </c>
      <c r="I27" s="11" t="s">
        <v>414</v>
      </c>
      <c r="J27" s="16" t="s">
        <v>414</v>
      </c>
    </row>
    <row r="28" spans="1:10" ht="12" customHeight="1" x14ac:dyDescent="0.25">
      <c r="A28" s="2" t="str">
        <f>"Apr "&amp;RIGHT(A6,4)+1</f>
        <v>Apr 2025</v>
      </c>
      <c r="B28" s="11" t="s">
        <v>414</v>
      </c>
      <c r="C28" s="11" t="s">
        <v>414</v>
      </c>
      <c r="D28" s="11" t="s">
        <v>414</v>
      </c>
      <c r="E28" s="11" t="s">
        <v>414</v>
      </c>
      <c r="F28" s="11" t="s">
        <v>414</v>
      </c>
      <c r="G28" s="11" t="s">
        <v>414</v>
      </c>
      <c r="H28" s="11" t="s">
        <v>414</v>
      </c>
      <c r="I28" s="11" t="s">
        <v>414</v>
      </c>
      <c r="J28" s="16" t="s">
        <v>414</v>
      </c>
    </row>
    <row r="29" spans="1:10" ht="12" customHeight="1" x14ac:dyDescent="0.25">
      <c r="A29" s="2" t="str">
        <f>"May "&amp;RIGHT(A6,4)+1</f>
        <v>May 2025</v>
      </c>
      <c r="B29" s="11" t="s">
        <v>414</v>
      </c>
      <c r="C29" s="11" t="s">
        <v>414</v>
      </c>
      <c r="D29" s="11" t="s">
        <v>414</v>
      </c>
      <c r="E29" s="11" t="s">
        <v>414</v>
      </c>
      <c r="F29" s="11" t="s">
        <v>414</v>
      </c>
      <c r="G29" s="11" t="s">
        <v>414</v>
      </c>
      <c r="H29" s="11" t="s">
        <v>414</v>
      </c>
      <c r="I29" s="11" t="s">
        <v>414</v>
      </c>
      <c r="J29" s="16" t="s">
        <v>414</v>
      </c>
    </row>
    <row r="30" spans="1:10" ht="12" customHeight="1" x14ac:dyDescent="0.25">
      <c r="A30" s="2" t="str">
        <f>"Jun "&amp;RIGHT(A6,4)+1</f>
        <v>Jun 2025</v>
      </c>
      <c r="B30" s="11" t="s">
        <v>414</v>
      </c>
      <c r="C30" s="11" t="s">
        <v>414</v>
      </c>
      <c r="D30" s="11" t="s">
        <v>414</v>
      </c>
      <c r="E30" s="11" t="s">
        <v>414</v>
      </c>
      <c r="F30" s="11" t="s">
        <v>414</v>
      </c>
      <c r="G30" s="11" t="s">
        <v>414</v>
      </c>
      <c r="H30" s="11" t="s">
        <v>414</v>
      </c>
      <c r="I30" s="11" t="s">
        <v>414</v>
      </c>
      <c r="J30" s="16" t="s">
        <v>414</v>
      </c>
    </row>
    <row r="31" spans="1:10" ht="12" customHeight="1" x14ac:dyDescent="0.25">
      <c r="A31" s="2" t="str">
        <f>"Jul "&amp;RIGHT(A6,4)+1</f>
        <v>Jul 2025</v>
      </c>
      <c r="B31" s="11" t="s">
        <v>414</v>
      </c>
      <c r="C31" s="11" t="s">
        <v>414</v>
      </c>
      <c r="D31" s="11" t="s">
        <v>414</v>
      </c>
      <c r="E31" s="11" t="s">
        <v>414</v>
      </c>
      <c r="F31" s="11" t="s">
        <v>414</v>
      </c>
      <c r="G31" s="11" t="s">
        <v>414</v>
      </c>
      <c r="H31" s="11" t="s">
        <v>414</v>
      </c>
      <c r="I31" s="11" t="s">
        <v>414</v>
      </c>
      <c r="J31" s="16" t="s">
        <v>414</v>
      </c>
    </row>
    <row r="32" spans="1:10" ht="12" customHeight="1" x14ac:dyDescent="0.25">
      <c r="A32" s="2" t="str">
        <f>"Aug "&amp;RIGHT(A6,4)+1</f>
        <v>Aug 2025</v>
      </c>
      <c r="B32" s="11" t="s">
        <v>414</v>
      </c>
      <c r="C32" s="11" t="s">
        <v>414</v>
      </c>
      <c r="D32" s="11" t="s">
        <v>414</v>
      </c>
      <c r="E32" s="11" t="s">
        <v>414</v>
      </c>
      <c r="F32" s="11" t="s">
        <v>414</v>
      </c>
      <c r="G32" s="11" t="s">
        <v>414</v>
      </c>
      <c r="H32" s="11" t="s">
        <v>414</v>
      </c>
      <c r="I32" s="11" t="s">
        <v>414</v>
      </c>
      <c r="J32" s="16" t="s">
        <v>414</v>
      </c>
    </row>
    <row r="33" spans="1:10" ht="12" customHeight="1" x14ac:dyDescent="0.25">
      <c r="A33" s="2" t="str">
        <f>"Sep "&amp;RIGHT(A6,4)+1</f>
        <v>Sep 2025</v>
      </c>
      <c r="B33" s="11" t="s">
        <v>414</v>
      </c>
      <c r="C33" s="11" t="s">
        <v>414</v>
      </c>
      <c r="D33" s="11" t="s">
        <v>414</v>
      </c>
      <c r="E33" s="11" t="s">
        <v>414</v>
      </c>
      <c r="F33" s="11" t="s">
        <v>414</v>
      </c>
      <c r="G33" s="11" t="s">
        <v>414</v>
      </c>
      <c r="H33" s="11" t="s">
        <v>414</v>
      </c>
      <c r="I33" s="11" t="s">
        <v>414</v>
      </c>
      <c r="J33" s="16" t="s">
        <v>414</v>
      </c>
    </row>
    <row r="34" spans="1:10" ht="12" customHeight="1" x14ac:dyDescent="0.25">
      <c r="A34" s="12" t="s">
        <v>55</v>
      </c>
      <c r="B34" s="13">
        <v>49292551.9538</v>
      </c>
      <c r="C34" s="13">
        <v>5731034.5406999998</v>
      </c>
      <c r="D34" s="13">
        <v>55023586.494499996</v>
      </c>
      <c r="E34" s="13">
        <v>918466697.59060001</v>
      </c>
      <c r="F34" s="13">
        <v>24123156.374499999</v>
      </c>
      <c r="G34" s="13">
        <v>942589853.96510005</v>
      </c>
      <c r="H34" s="13">
        <v>139874</v>
      </c>
      <c r="I34" s="13">
        <v>14569702.205900002</v>
      </c>
      <c r="J34" s="17">
        <v>85.161900000000003</v>
      </c>
    </row>
    <row r="35" spans="1:10" ht="12" customHeight="1" x14ac:dyDescent="0.25">
      <c r="A35" s="14" t="str">
        <f>"Total "&amp;MID(A20,7,LEN(A20)-13)&amp;" Months"</f>
        <v>Total 5 Months</v>
      </c>
      <c r="B35" s="15">
        <v>49292551.9538</v>
      </c>
      <c r="C35" s="15">
        <v>5731034.5406999998</v>
      </c>
      <c r="D35" s="15">
        <v>55023586.494499996</v>
      </c>
      <c r="E35" s="15">
        <v>918466697.59060001</v>
      </c>
      <c r="F35" s="15">
        <v>24123156.374499999</v>
      </c>
      <c r="G35" s="15">
        <v>942589853.96510005</v>
      </c>
      <c r="H35" s="15">
        <v>139874</v>
      </c>
      <c r="I35" s="15">
        <v>14569702.205900002</v>
      </c>
      <c r="J35" s="18">
        <v>85.161900000000003</v>
      </c>
    </row>
    <row r="36" spans="1:10" ht="12" customHeight="1" x14ac:dyDescent="0.25">
      <c r="A36" s="83"/>
      <c r="B36" s="83"/>
      <c r="C36" s="83"/>
      <c r="D36" s="83"/>
      <c r="E36" s="83"/>
      <c r="F36" s="83"/>
      <c r="G36" s="83"/>
      <c r="H36" s="83"/>
      <c r="I36" s="83"/>
      <c r="J36" s="83"/>
    </row>
    <row r="37" spans="1:10" ht="70.05" customHeight="1" x14ac:dyDescent="0.25">
      <c r="A37" s="85" t="s">
        <v>432</v>
      </c>
      <c r="B37" s="85"/>
      <c r="C37" s="85"/>
      <c r="D37" s="85"/>
      <c r="E37" s="85"/>
      <c r="F37" s="85"/>
      <c r="G37" s="85"/>
      <c r="H37" s="85"/>
      <c r="I37" s="85"/>
      <c r="J37" s="85"/>
    </row>
  </sheetData>
  <mergeCells count="11">
    <mergeCell ref="A1:I1"/>
    <mergeCell ref="A2:I2"/>
    <mergeCell ref="A37:J37"/>
    <mergeCell ref="J3:J4"/>
    <mergeCell ref="B5:J5"/>
    <mergeCell ref="A36:J36"/>
    <mergeCell ref="I3:I4"/>
    <mergeCell ref="A3:A4"/>
    <mergeCell ref="B3:D3"/>
    <mergeCell ref="E3:G3"/>
    <mergeCell ref="H3:H4"/>
  </mergeCells>
  <phoneticPr fontId="0" type="noConversion"/>
  <pageMargins left="0.75" right="0.5" top="0.75" bottom="0.5" header="0.5" footer="0.25"/>
  <pageSetup scale="3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L37"/>
  <sheetViews>
    <sheetView showGridLines="0" zoomScaleNormal="100" workbookViewId="0">
      <selection activeCell="L34" sqref="L34"/>
    </sheetView>
  </sheetViews>
  <sheetFormatPr defaultRowHeight="13.2" x14ac:dyDescent="0.25"/>
  <cols>
    <col min="1" max="7" width="11.44140625" customWidth="1"/>
    <col min="8" max="8" width="13.21875" customWidth="1"/>
    <col min="9" max="9" width="11.44140625" customWidth="1"/>
    <col min="10" max="10" width="17" customWidth="1"/>
  </cols>
  <sheetData>
    <row r="1" spans="1:10" ht="12" customHeight="1" x14ac:dyDescent="0.25">
      <c r="A1" s="90" t="s">
        <v>419</v>
      </c>
      <c r="B1" s="90"/>
      <c r="C1" s="90"/>
      <c r="D1" s="90"/>
      <c r="E1" s="90"/>
      <c r="F1" s="90"/>
      <c r="G1" s="90"/>
      <c r="H1" s="90"/>
      <c r="I1" s="90"/>
      <c r="J1" s="80">
        <v>45786</v>
      </c>
    </row>
    <row r="2" spans="1:10" ht="12" customHeight="1" x14ac:dyDescent="0.25">
      <c r="A2" s="92" t="s">
        <v>93</v>
      </c>
      <c r="B2" s="92"/>
      <c r="C2" s="92"/>
      <c r="D2" s="92"/>
      <c r="E2" s="92"/>
      <c r="F2" s="92"/>
      <c r="G2" s="92"/>
      <c r="H2" s="92"/>
      <c r="I2" s="92"/>
      <c r="J2" s="1"/>
    </row>
    <row r="3" spans="1:10" ht="24" customHeight="1" x14ac:dyDescent="0.25">
      <c r="A3" s="94" t="s">
        <v>50</v>
      </c>
      <c r="B3" s="89" t="s">
        <v>90</v>
      </c>
      <c r="C3" s="89"/>
      <c r="D3" s="87"/>
      <c r="E3" s="89" t="s">
        <v>91</v>
      </c>
      <c r="F3" s="89"/>
      <c r="G3" s="87"/>
      <c r="H3" s="86" t="s">
        <v>399</v>
      </c>
      <c r="I3" s="86" t="s">
        <v>400</v>
      </c>
      <c r="J3" s="88" t="s">
        <v>401</v>
      </c>
    </row>
    <row r="4" spans="1:10" ht="24" customHeight="1" x14ac:dyDescent="0.25">
      <c r="A4" s="95"/>
      <c r="B4" s="10" t="s">
        <v>78</v>
      </c>
      <c r="C4" s="10" t="s">
        <v>79</v>
      </c>
      <c r="D4" s="10" t="s">
        <v>55</v>
      </c>
      <c r="E4" s="10" t="s">
        <v>78</v>
      </c>
      <c r="F4" s="10" t="s">
        <v>79</v>
      </c>
      <c r="G4" s="10" t="s">
        <v>55</v>
      </c>
      <c r="H4" s="96"/>
      <c r="I4" s="87"/>
      <c r="J4" s="89"/>
    </row>
    <row r="5" spans="1:10" ht="12" customHeight="1" x14ac:dyDescent="0.25">
      <c r="A5" s="1"/>
      <c r="B5" s="83" t="str">
        <f>REPT("-",90)&amp;" Dollars "&amp;REPT("-",120)</f>
        <v>------------------------------------------------------------------------------------------ Dollars ------------------------------------------------------------------------------------------------------------------------</v>
      </c>
      <c r="C5" s="83"/>
      <c r="D5" s="83"/>
      <c r="E5" s="83"/>
      <c r="F5" s="83"/>
      <c r="G5" s="83"/>
      <c r="H5" s="83"/>
      <c r="I5" s="83"/>
      <c r="J5" s="83"/>
    </row>
    <row r="6" spans="1:10" ht="12" customHeight="1" x14ac:dyDescent="0.25">
      <c r="A6" s="3" t="s">
        <v>415</v>
      </c>
    </row>
    <row r="7" spans="1:10" ht="12" customHeight="1" x14ac:dyDescent="0.25">
      <c r="A7" s="2" t="str">
        <f>"Oct "&amp;RIGHT(A6,4)-1</f>
        <v>Oct 2023</v>
      </c>
      <c r="B7" s="11">
        <v>23373972.530000001</v>
      </c>
      <c r="C7" s="11">
        <v>2881270.59</v>
      </c>
      <c r="D7" s="11">
        <v>26255243.120000001</v>
      </c>
      <c r="E7" s="11">
        <v>577054552.22000003</v>
      </c>
      <c r="F7" s="11">
        <v>16572078.289999999</v>
      </c>
      <c r="G7" s="11">
        <v>593626630.50999999</v>
      </c>
      <c r="H7" s="11" t="s">
        <v>414</v>
      </c>
      <c r="I7" s="11">
        <v>22863933.690000001</v>
      </c>
      <c r="J7" s="11">
        <v>642745807.32000005</v>
      </c>
    </row>
    <row r="8" spans="1:10" ht="12" customHeight="1" x14ac:dyDescent="0.25">
      <c r="A8" s="2" t="str">
        <f>"Nov "&amp;RIGHT(A6,4)-1</f>
        <v>Nov 2023</v>
      </c>
      <c r="B8" s="11">
        <v>20873869.870000001</v>
      </c>
      <c r="C8" s="11">
        <v>2553159.48</v>
      </c>
      <c r="D8" s="11">
        <v>23427029.350000001</v>
      </c>
      <c r="E8" s="11">
        <v>502667685.82999998</v>
      </c>
      <c r="F8" s="11">
        <v>14633754.6</v>
      </c>
      <c r="G8" s="11">
        <v>517301440.43000001</v>
      </c>
      <c r="H8" s="11" t="s">
        <v>414</v>
      </c>
      <c r="I8" s="11">
        <v>19877747.969999999</v>
      </c>
      <c r="J8" s="11">
        <v>560606217.75</v>
      </c>
    </row>
    <row r="9" spans="1:10" ht="12" customHeight="1" x14ac:dyDescent="0.25">
      <c r="A9" s="2" t="str">
        <f>"Dec "&amp;RIGHT(A6,4)-1</f>
        <v>Dec 2023</v>
      </c>
      <c r="B9" s="11">
        <v>17037167.489999998</v>
      </c>
      <c r="C9" s="11">
        <v>2042319.69</v>
      </c>
      <c r="D9" s="11">
        <v>19079487.18</v>
      </c>
      <c r="E9" s="11">
        <v>394084418.49000001</v>
      </c>
      <c r="F9" s="11">
        <v>11041898.98</v>
      </c>
      <c r="G9" s="11">
        <v>405126317.47000003</v>
      </c>
      <c r="H9" s="11" t="s">
        <v>414</v>
      </c>
      <c r="I9" s="11">
        <v>15636656.35</v>
      </c>
      <c r="J9" s="11">
        <v>439842461</v>
      </c>
    </row>
    <row r="10" spans="1:10" ht="12" customHeight="1" x14ac:dyDescent="0.25">
      <c r="A10" s="2" t="str">
        <f>"Jan "&amp;RIGHT(A6,4)</f>
        <v>Jan 2024</v>
      </c>
      <c r="B10" s="11">
        <v>20129858.620000001</v>
      </c>
      <c r="C10" s="11">
        <v>2385147.69</v>
      </c>
      <c r="D10" s="11">
        <v>22515006.309999999</v>
      </c>
      <c r="E10" s="11">
        <v>468445083.27999997</v>
      </c>
      <c r="F10" s="11">
        <v>12834202.710000001</v>
      </c>
      <c r="G10" s="11">
        <v>481279285.99000001</v>
      </c>
      <c r="H10" s="11" t="s">
        <v>414</v>
      </c>
      <c r="I10" s="11">
        <v>18465424.989999998</v>
      </c>
      <c r="J10" s="11">
        <v>522259717.29000002</v>
      </c>
    </row>
    <row r="11" spans="1:10" ht="12" customHeight="1" x14ac:dyDescent="0.25">
      <c r="A11" s="2" t="str">
        <f>"Feb "&amp;RIGHT(A6,4)</f>
        <v>Feb 2024</v>
      </c>
      <c r="B11" s="11">
        <v>23007229.120000001</v>
      </c>
      <c r="C11" s="11">
        <v>2715919.59</v>
      </c>
      <c r="D11" s="11">
        <v>25723148.710000001</v>
      </c>
      <c r="E11" s="11">
        <v>551622289.25</v>
      </c>
      <c r="F11" s="11">
        <v>15190495.689999999</v>
      </c>
      <c r="G11" s="11">
        <v>566812784.94000006</v>
      </c>
      <c r="H11" s="11" t="s">
        <v>414</v>
      </c>
      <c r="I11" s="11">
        <v>21195191.460000001</v>
      </c>
      <c r="J11" s="11">
        <v>613731125.11000001</v>
      </c>
    </row>
    <row r="12" spans="1:10" ht="12" customHeight="1" x14ac:dyDescent="0.25">
      <c r="A12" s="2" t="str">
        <f>"Mar "&amp;RIGHT(A6,4)</f>
        <v>Mar 2024</v>
      </c>
      <c r="B12" s="11">
        <v>21468495.43</v>
      </c>
      <c r="C12" s="11">
        <v>2475056.0699999998</v>
      </c>
      <c r="D12" s="11">
        <v>23943551.5</v>
      </c>
      <c r="E12" s="11">
        <v>489507991.57999998</v>
      </c>
      <c r="F12" s="11">
        <v>13023223.4</v>
      </c>
      <c r="G12" s="11">
        <v>502531214.98000002</v>
      </c>
      <c r="H12" s="11" t="s">
        <v>414</v>
      </c>
      <c r="I12" s="11">
        <v>19420654.02</v>
      </c>
      <c r="J12" s="11">
        <v>545895420.5</v>
      </c>
    </row>
    <row r="13" spans="1:10" ht="12" customHeight="1" x14ac:dyDescent="0.25">
      <c r="A13" s="2" t="str">
        <f>"Apr "&amp;RIGHT(A6,4)</f>
        <v>Apr 2024</v>
      </c>
      <c r="B13" s="11">
        <v>24337963.609999999</v>
      </c>
      <c r="C13" s="11">
        <v>2768570.36</v>
      </c>
      <c r="D13" s="11">
        <v>27106533.969999999</v>
      </c>
      <c r="E13" s="11">
        <v>560652920.50999999</v>
      </c>
      <c r="F13" s="11">
        <v>15251520.640000001</v>
      </c>
      <c r="G13" s="11">
        <v>575904441.14999998</v>
      </c>
      <c r="H13" s="11" t="s">
        <v>414</v>
      </c>
      <c r="I13" s="11">
        <v>21669144.539999999</v>
      </c>
      <c r="J13" s="11">
        <v>624680119.65999997</v>
      </c>
    </row>
    <row r="14" spans="1:10" ht="12" customHeight="1" x14ac:dyDescent="0.25">
      <c r="A14" s="2" t="str">
        <f>"May "&amp;RIGHT(A6,4)</f>
        <v>May 2024</v>
      </c>
      <c r="B14" s="11">
        <v>25638495.73</v>
      </c>
      <c r="C14" s="11">
        <v>2808202.36</v>
      </c>
      <c r="D14" s="11">
        <v>28446698.09</v>
      </c>
      <c r="E14" s="11">
        <v>549284659.08000004</v>
      </c>
      <c r="F14" s="11">
        <v>13640690.390000001</v>
      </c>
      <c r="G14" s="11">
        <v>562925349.47000003</v>
      </c>
      <c r="H14" s="11" t="s">
        <v>414</v>
      </c>
      <c r="I14" s="11">
        <v>21728679.559999999</v>
      </c>
      <c r="J14" s="11">
        <v>613100727.12</v>
      </c>
    </row>
    <row r="15" spans="1:10" ht="12" customHeight="1" x14ac:dyDescent="0.25">
      <c r="A15" s="2" t="str">
        <f>"Jun "&amp;RIGHT(A6,4)</f>
        <v>Jun 2024</v>
      </c>
      <c r="B15" s="11">
        <v>7371847.6200000001</v>
      </c>
      <c r="C15" s="11">
        <v>447510.8</v>
      </c>
      <c r="D15" s="11">
        <v>7819358.4199999999</v>
      </c>
      <c r="E15" s="11">
        <v>120874820.25</v>
      </c>
      <c r="F15" s="11">
        <v>1540163.67</v>
      </c>
      <c r="G15" s="11">
        <v>122414983.92</v>
      </c>
      <c r="H15" s="11" t="s">
        <v>414</v>
      </c>
      <c r="I15" s="11">
        <v>3676120.88</v>
      </c>
      <c r="J15" s="11">
        <v>133910463.22</v>
      </c>
    </row>
    <row r="16" spans="1:10" ht="12" customHeight="1" x14ac:dyDescent="0.25">
      <c r="A16" s="2" t="str">
        <f>"Jul "&amp;RIGHT(A6,4)</f>
        <v>Jul 2024</v>
      </c>
      <c r="B16" s="11">
        <v>2131054.92</v>
      </c>
      <c r="C16" s="11">
        <v>68902.710000000006</v>
      </c>
      <c r="D16" s="11">
        <v>2199957.63</v>
      </c>
      <c r="E16" s="11">
        <v>32468706.550000001</v>
      </c>
      <c r="F16" s="11">
        <v>184143.62</v>
      </c>
      <c r="G16" s="11">
        <v>32652850.170000002</v>
      </c>
      <c r="H16" s="11" t="s">
        <v>414</v>
      </c>
      <c r="I16" s="11">
        <v>361805.79</v>
      </c>
      <c r="J16" s="11">
        <v>35214613.590000004</v>
      </c>
    </row>
    <row r="17" spans="1:10" ht="12" customHeight="1" x14ac:dyDescent="0.25">
      <c r="A17" s="2" t="str">
        <f>"Aug "&amp;RIGHT(A6,4)</f>
        <v>Aug 2024</v>
      </c>
      <c r="B17" s="11">
        <v>10599535.630000001</v>
      </c>
      <c r="C17" s="11">
        <v>1045920.94</v>
      </c>
      <c r="D17" s="11">
        <v>11645456.57</v>
      </c>
      <c r="E17" s="11">
        <v>329076277.31</v>
      </c>
      <c r="F17" s="11">
        <v>7418942.8099999996</v>
      </c>
      <c r="G17" s="11">
        <v>336495220.12</v>
      </c>
      <c r="H17" s="11" t="s">
        <v>414</v>
      </c>
      <c r="I17" s="11">
        <v>8851726.9700000007</v>
      </c>
      <c r="J17" s="11">
        <v>356992403.66000003</v>
      </c>
    </row>
    <row r="18" spans="1:10" ht="12" customHeight="1" x14ac:dyDescent="0.25">
      <c r="A18" s="2" t="str">
        <f>"Sep "&amp;RIGHT(A6,4)</f>
        <v>Sep 2024</v>
      </c>
      <c r="B18" s="11">
        <v>26740754.82</v>
      </c>
      <c r="C18" s="11">
        <v>2796192.23</v>
      </c>
      <c r="D18" s="11">
        <v>29536947.050000001</v>
      </c>
      <c r="E18" s="11">
        <v>600295072.25</v>
      </c>
      <c r="F18" s="11">
        <v>14382393.65</v>
      </c>
      <c r="G18" s="11">
        <v>614677465.89999998</v>
      </c>
      <c r="H18" s="11" t="s">
        <v>414</v>
      </c>
      <c r="I18" s="11">
        <v>20621151.940000001</v>
      </c>
      <c r="J18" s="11">
        <v>664835564.88999999</v>
      </c>
    </row>
    <row r="19" spans="1:10" ht="12" customHeight="1" x14ac:dyDescent="0.25">
      <c r="A19" s="12" t="s">
        <v>55</v>
      </c>
      <c r="B19" s="13">
        <v>222710245.38999999</v>
      </c>
      <c r="C19" s="13">
        <v>24988172.510000002</v>
      </c>
      <c r="D19" s="13">
        <v>247698417.90000001</v>
      </c>
      <c r="E19" s="13">
        <v>5176034476.6000004</v>
      </c>
      <c r="F19" s="13">
        <v>135713508.44999999</v>
      </c>
      <c r="G19" s="13">
        <v>5311747985.0500002</v>
      </c>
      <c r="H19" s="13" t="s">
        <v>414</v>
      </c>
      <c r="I19" s="13">
        <v>194368238.16</v>
      </c>
      <c r="J19" s="13">
        <v>5753814641.1099997</v>
      </c>
    </row>
    <row r="20" spans="1:10" ht="12" customHeight="1" x14ac:dyDescent="0.25">
      <c r="A20" s="14" t="s">
        <v>416</v>
      </c>
      <c r="B20" s="15">
        <v>104422097.63</v>
      </c>
      <c r="C20" s="15">
        <v>12577817.039999999</v>
      </c>
      <c r="D20" s="15">
        <v>116999914.67</v>
      </c>
      <c r="E20" s="15">
        <v>2493874029.0700002</v>
      </c>
      <c r="F20" s="15">
        <v>70272430.269999996</v>
      </c>
      <c r="G20" s="15">
        <v>2564146459.3400002</v>
      </c>
      <c r="H20" s="15" t="s">
        <v>414</v>
      </c>
      <c r="I20" s="15">
        <v>98038954.459999993</v>
      </c>
      <c r="J20" s="15">
        <v>2779185328.4699998</v>
      </c>
    </row>
    <row r="21" spans="1:10" ht="12" customHeight="1" x14ac:dyDescent="0.25">
      <c r="A21" s="3" t="str">
        <f>"FY "&amp;RIGHT(A6,4)+1</f>
        <v>FY 2025</v>
      </c>
    </row>
    <row r="22" spans="1:10" ht="12" customHeight="1" x14ac:dyDescent="0.25">
      <c r="A22" s="2" t="str">
        <f>"Oct "&amp;RIGHT(A6,4)</f>
        <v>Oct 2024</v>
      </c>
      <c r="B22" s="11">
        <v>28803816.489999998</v>
      </c>
      <c r="C22" s="11">
        <v>2900888.11</v>
      </c>
      <c r="D22" s="11">
        <v>31704704.600000001</v>
      </c>
      <c r="E22" s="11">
        <v>634703666.33000004</v>
      </c>
      <c r="F22" s="11">
        <v>15146807.35</v>
      </c>
      <c r="G22" s="11">
        <v>649850473.67999995</v>
      </c>
      <c r="H22" s="11">
        <v>34000.019999999997</v>
      </c>
      <c r="I22" s="11">
        <v>23681102.300000001</v>
      </c>
      <c r="J22" s="11">
        <v>705270280.60000002</v>
      </c>
    </row>
    <row r="23" spans="1:10" ht="12" customHeight="1" x14ac:dyDescent="0.25">
      <c r="A23" s="2" t="str">
        <f>"Nov "&amp;RIGHT(A6,4)</f>
        <v>Nov 2024</v>
      </c>
      <c r="B23" s="11">
        <v>22590200.469999999</v>
      </c>
      <c r="C23" s="11">
        <v>2288736.5299999998</v>
      </c>
      <c r="D23" s="11">
        <v>24878937</v>
      </c>
      <c r="E23" s="11">
        <v>501192226.08999997</v>
      </c>
      <c r="F23" s="11">
        <v>11935698.18</v>
      </c>
      <c r="G23" s="11">
        <v>513127924.26999998</v>
      </c>
      <c r="H23" s="11">
        <v>21457.98</v>
      </c>
      <c r="I23" s="11">
        <v>18251372.809999999</v>
      </c>
      <c r="J23" s="11">
        <v>556279692.05999994</v>
      </c>
    </row>
    <row r="24" spans="1:10" ht="12" customHeight="1" x14ac:dyDescent="0.25">
      <c r="A24" s="2" t="str">
        <f>"Dec "&amp;RIGHT(A6,4)</f>
        <v>Dec 2024</v>
      </c>
      <c r="B24" s="11">
        <v>20036873.469999999</v>
      </c>
      <c r="C24" s="11">
        <v>2004235.29</v>
      </c>
      <c r="D24" s="11">
        <v>22041108.760000002</v>
      </c>
      <c r="E24" s="11">
        <v>444883438.19999999</v>
      </c>
      <c r="F24" s="11">
        <v>10402209.619999999</v>
      </c>
      <c r="G24" s="11">
        <v>455285647.81999999</v>
      </c>
      <c r="H24" s="11">
        <v>18414.900000000001</v>
      </c>
      <c r="I24" s="11">
        <v>15905271.939999999</v>
      </c>
      <c r="J24" s="11">
        <v>493250443.42000002</v>
      </c>
    </row>
    <row r="25" spans="1:10" ht="12" customHeight="1" x14ac:dyDescent="0.25">
      <c r="A25" s="2" t="str">
        <f>"Jan "&amp;RIGHT(A6,4)+1</f>
        <v>Jan 2025</v>
      </c>
      <c r="B25" s="11">
        <v>23390846.469999999</v>
      </c>
      <c r="C25" s="11">
        <v>2336409.89</v>
      </c>
      <c r="D25" s="11">
        <v>25727256.359999999</v>
      </c>
      <c r="E25" s="11">
        <v>493867355.05000001</v>
      </c>
      <c r="F25" s="11">
        <v>11508252.41</v>
      </c>
      <c r="G25" s="11">
        <v>505375607.45999998</v>
      </c>
      <c r="H25" s="11">
        <v>252691.77</v>
      </c>
      <c r="I25" s="11">
        <v>18252972.129999999</v>
      </c>
      <c r="J25" s="11">
        <v>549608527.72000003</v>
      </c>
    </row>
    <row r="26" spans="1:10" ht="12" customHeight="1" x14ac:dyDescent="0.25">
      <c r="A26" s="2" t="str">
        <f>"Feb "&amp;RIGHT(A6,4)+1</f>
        <v>Feb 2025</v>
      </c>
      <c r="B26" s="11">
        <v>22217176.9505</v>
      </c>
      <c r="C26" s="11">
        <v>2432259.3092</v>
      </c>
      <c r="D26" s="11">
        <v>24649436.2597</v>
      </c>
      <c r="E26" s="11">
        <v>539334606.21730006</v>
      </c>
      <c r="F26" s="11">
        <v>12610949.0812</v>
      </c>
      <c r="G26" s="11">
        <v>551945555.29849994</v>
      </c>
      <c r="H26" s="11">
        <v>4936.71</v>
      </c>
      <c r="I26" s="11">
        <v>19161110.538199998</v>
      </c>
      <c r="J26" s="11">
        <v>595761038.80639994</v>
      </c>
    </row>
    <row r="27" spans="1:10"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row>
    <row r="28" spans="1:10"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row>
    <row r="29" spans="1:10"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row>
    <row r="30" spans="1:10"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row>
    <row r="31" spans="1:10"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row>
    <row r="32" spans="1:10"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row>
    <row r="33" spans="1:12"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row>
    <row r="34" spans="1:12" ht="12" customHeight="1" x14ac:dyDescent="0.25">
      <c r="A34" s="12" t="s">
        <v>55</v>
      </c>
      <c r="B34" s="13">
        <v>117038913.8505</v>
      </c>
      <c r="C34" s="13">
        <v>11962529.1292</v>
      </c>
      <c r="D34" s="13">
        <v>129001442.9797</v>
      </c>
      <c r="E34" s="13">
        <v>2613981291.8873</v>
      </c>
      <c r="F34" s="13">
        <v>61603916.641199999</v>
      </c>
      <c r="G34" s="13">
        <v>2675585208.5285001</v>
      </c>
      <c r="H34" s="13">
        <v>331501.38</v>
      </c>
      <c r="I34" s="13">
        <v>95251829.718199998</v>
      </c>
      <c r="J34" s="13">
        <v>2900169982.6064</v>
      </c>
      <c r="L34" s="81"/>
    </row>
    <row r="35" spans="1:12" ht="12" customHeight="1" x14ac:dyDescent="0.25">
      <c r="A35" s="14" t="str">
        <f>"Total "&amp;MID(A20,7,LEN(A20)-13)&amp;" Months"</f>
        <v>Total 5 Months</v>
      </c>
      <c r="B35" s="15">
        <v>117038913.8505</v>
      </c>
      <c r="C35" s="15">
        <v>11962529.1292</v>
      </c>
      <c r="D35" s="15">
        <v>129001442.9797</v>
      </c>
      <c r="E35" s="15">
        <v>2613981291.8873</v>
      </c>
      <c r="F35" s="15">
        <v>61603916.641199999</v>
      </c>
      <c r="G35" s="15">
        <v>2675585208.5285001</v>
      </c>
      <c r="H35" s="15">
        <v>331501.38</v>
      </c>
      <c r="I35" s="15">
        <v>95251829.718199998</v>
      </c>
      <c r="J35" s="15">
        <v>2900169982.6064</v>
      </c>
    </row>
    <row r="36" spans="1:12" ht="12" customHeight="1" x14ac:dyDescent="0.25">
      <c r="A36" s="83"/>
      <c r="B36" s="83"/>
      <c r="C36" s="83"/>
      <c r="D36" s="83"/>
      <c r="E36" s="83"/>
      <c r="F36" s="83"/>
      <c r="G36" s="83"/>
      <c r="H36" s="83"/>
      <c r="I36" s="83"/>
      <c r="J36" s="83"/>
    </row>
    <row r="37" spans="1:12" ht="70.05" customHeight="1" x14ac:dyDescent="0.25">
      <c r="A37" s="85" t="s">
        <v>433</v>
      </c>
      <c r="B37" s="85"/>
      <c r="C37" s="85"/>
      <c r="D37" s="85"/>
      <c r="E37" s="85"/>
      <c r="F37" s="85"/>
      <c r="G37" s="85"/>
      <c r="H37" s="85"/>
      <c r="I37" s="85"/>
      <c r="J37" s="85"/>
    </row>
  </sheetData>
  <mergeCells count="11">
    <mergeCell ref="A1:I1"/>
    <mergeCell ref="A2:I2"/>
    <mergeCell ref="J3:J4"/>
    <mergeCell ref="B5:J5"/>
    <mergeCell ref="A36:J36"/>
    <mergeCell ref="A37:J37"/>
    <mergeCell ref="I3:I4"/>
    <mergeCell ref="A3:A4"/>
    <mergeCell ref="B3:D3"/>
    <mergeCell ref="E3:G3"/>
    <mergeCell ref="H3:H4"/>
  </mergeCells>
  <phoneticPr fontId="0" type="noConversion"/>
  <pageMargins left="0.75" right="0.5" top="0.75" bottom="0.5" header="0.5" footer="0.25"/>
  <pageSetup scale="3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37"/>
  <sheetViews>
    <sheetView showGridLines="0" workbookViewId="0">
      <selection sqref="A1:I1"/>
    </sheetView>
  </sheetViews>
  <sheetFormatPr defaultRowHeight="13.2" x14ac:dyDescent="0.25"/>
  <cols>
    <col min="1" max="10" width="11.44140625" customWidth="1"/>
  </cols>
  <sheetData>
    <row r="1" spans="1:10" ht="12" customHeight="1" x14ac:dyDescent="0.25">
      <c r="A1" s="90" t="s">
        <v>420</v>
      </c>
      <c r="B1" s="90"/>
      <c r="C1" s="90"/>
      <c r="D1" s="90"/>
      <c r="E1" s="90"/>
      <c r="F1" s="90"/>
      <c r="G1" s="90"/>
      <c r="H1" s="90"/>
      <c r="I1" s="90"/>
      <c r="J1" s="80">
        <v>45786</v>
      </c>
    </row>
    <row r="2" spans="1:10" ht="12" customHeight="1" x14ac:dyDescent="0.25">
      <c r="A2" s="92" t="s">
        <v>94</v>
      </c>
      <c r="B2" s="92"/>
      <c r="C2" s="92"/>
      <c r="D2" s="92"/>
      <c r="E2" s="92"/>
      <c r="F2" s="92"/>
      <c r="G2" s="92"/>
      <c r="H2" s="92"/>
      <c r="I2" s="92"/>
      <c r="J2" s="1"/>
    </row>
    <row r="3" spans="1:10" ht="24" customHeight="1" x14ac:dyDescent="0.25">
      <c r="A3" s="94" t="s">
        <v>50</v>
      </c>
      <c r="B3" s="89" t="s">
        <v>204</v>
      </c>
      <c r="C3" s="89"/>
      <c r="D3" s="87"/>
      <c r="E3" s="89" t="s">
        <v>206</v>
      </c>
      <c r="F3" s="89"/>
      <c r="G3" s="87"/>
      <c r="H3" s="89" t="s">
        <v>55</v>
      </c>
      <c r="I3" s="89"/>
      <c r="J3" s="89"/>
    </row>
    <row r="4" spans="1:10" ht="24" customHeight="1" x14ac:dyDescent="0.25">
      <c r="A4" s="95"/>
      <c r="B4" s="10" t="s">
        <v>205</v>
      </c>
      <c r="C4" s="10" t="s">
        <v>95</v>
      </c>
      <c r="D4" s="10" t="s">
        <v>96</v>
      </c>
      <c r="E4" s="10" t="s">
        <v>97</v>
      </c>
      <c r="F4" s="10" t="s">
        <v>95</v>
      </c>
      <c r="G4" s="10" t="s">
        <v>96</v>
      </c>
      <c r="H4" s="10" t="s">
        <v>97</v>
      </c>
      <c r="I4" s="10" t="s">
        <v>95</v>
      </c>
      <c r="J4" s="9" t="s">
        <v>96</v>
      </c>
    </row>
    <row r="5" spans="1:10" ht="12" customHeight="1" x14ac:dyDescent="0.25">
      <c r="A5" s="1"/>
      <c r="B5" s="83" t="str">
        <f>REPT("-",101)&amp;" Number "&amp;REPT("-",101)</f>
        <v>----------------------------------------------------------------------------------------------------- Number -----------------------------------------------------------------------------------------------------</v>
      </c>
      <c r="C5" s="83"/>
      <c r="D5" s="83"/>
      <c r="E5" s="83"/>
      <c r="F5" s="83"/>
      <c r="G5" s="83"/>
      <c r="H5" s="83"/>
      <c r="I5" s="83"/>
      <c r="J5" s="83"/>
    </row>
    <row r="6" spans="1:10" ht="12" customHeight="1" x14ac:dyDescent="0.25">
      <c r="A6" s="3" t="s">
        <v>415</v>
      </c>
    </row>
    <row r="7" spans="1:10" ht="12" customHeight="1" x14ac:dyDescent="0.25">
      <c r="A7" s="2" t="str">
        <f>"Oct "&amp;RIGHT(A6,4)-1</f>
        <v>Oct 2023</v>
      </c>
      <c r="B7" s="11" t="s">
        <v>414</v>
      </c>
      <c r="C7" s="11" t="s">
        <v>414</v>
      </c>
      <c r="D7" s="11" t="s">
        <v>414</v>
      </c>
      <c r="E7" s="11" t="s">
        <v>414</v>
      </c>
      <c r="F7" s="11" t="s">
        <v>414</v>
      </c>
      <c r="G7" s="11" t="s">
        <v>414</v>
      </c>
      <c r="H7" s="11" t="s">
        <v>414</v>
      </c>
      <c r="I7" s="11" t="s">
        <v>414</v>
      </c>
      <c r="J7" s="11" t="s">
        <v>414</v>
      </c>
    </row>
    <row r="8" spans="1:10" ht="12" customHeight="1" x14ac:dyDescent="0.25">
      <c r="A8" s="2" t="str">
        <f>"Nov "&amp;RIGHT(A6,4)-1</f>
        <v>Nov 2023</v>
      </c>
      <c r="B8" s="11" t="s">
        <v>414</v>
      </c>
      <c r="C8" s="11" t="s">
        <v>414</v>
      </c>
      <c r="D8" s="11" t="s">
        <v>414</v>
      </c>
      <c r="E8" s="11" t="s">
        <v>414</v>
      </c>
      <c r="F8" s="11" t="s">
        <v>414</v>
      </c>
      <c r="G8" s="11" t="s">
        <v>414</v>
      </c>
      <c r="H8" s="11" t="s">
        <v>414</v>
      </c>
      <c r="I8" s="11" t="s">
        <v>414</v>
      </c>
      <c r="J8" s="11" t="s">
        <v>414</v>
      </c>
    </row>
    <row r="9" spans="1:10" ht="12" customHeight="1" x14ac:dyDescent="0.25">
      <c r="A9" s="2" t="str">
        <f>"Dec "&amp;RIGHT(A6,4)-1</f>
        <v>Dec 2023</v>
      </c>
      <c r="B9" s="11">
        <v>521</v>
      </c>
      <c r="C9" s="11">
        <v>69537</v>
      </c>
      <c r="D9" s="11">
        <v>614098</v>
      </c>
      <c r="E9" s="11">
        <v>17532</v>
      </c>
      <c r="F9" s="11">
        <v>69919</v>
      </c>
      <c r="G9" s="11">
        <v>4438367</v>
      </c>
      <c r="H9" s="11">
        <v>18053</v>
      </c>
      <c r="I9" s="11">
        <v>139456</v>
      </c>
      <c r="J9" s="11">
        <v>5052465</v>
      </c>
    </row>
    <row r="10" spans="1:10" ht="12" customHeight="1" x14ac:dyDescent="0.25">
      <c r="A10" s="2" t="str">
        <f>"Jan "&amp;RIGHT(A6,4)</f>
        <v>Jan 2024</v>
      </c>
      <c r="B10" s="11" t="s">
        <v>414</v>
      </c>
      <c r="C10" s="11" t="s">
        <v>414</v>
      </c>
      <c r="D10" s="11" t="s">
        <v>414</v>
      </c>
      <c r="E10" s="11" t="s">
        <v>414</v>
      </c>
      <c r="F10" s="11" t="s">
        <v>414</v>
      </c>
      <c r="G10" s="11" t="s">
        <v>414</v>
      </c>
      <c r="H10" s="11" t="s">
        <v>414</v>
      </c>
      <c r="I10" s="11" t="s">
        <v>414</v>
      </c>
      <c r="J10" s="11" t="s">
        <v>414</v>
      </c>
    </row>
    <row r="11" spans="1:10" ht="12" customHeight="1" x14ac:dyDescent="0.25">
      <c r="A11" s="2" t="str">
        <f>"Feb "&amp;RIGHT(A6,4)</f>
        <v>Feb 2024</v>
      </c>
      <c r="B11" s="11" t="s">
        <v>414</v>
      </c>
      <c r="C11" s="11" t="s">
        <v>414</v>
      </c>
      <c r="D11" s="11" t="s">
        <v>414</v>
      </c>
      <c r="E11" s="11" t="s">
        <v>414</v>
      </c>
      <c r="F11" s="11" t="s">
        <v>414</v>
      </c>
      <c r="G11" s="11" t="s">
        <v>414</v>
      </c>
      <c r="H11" s="11" t="s">
        <v>414</v>
      </c>
      <c r="I11" s="11" t="s">
        <v>414</v>
      </c>
      <c r="J11" s="11" t="s">
        <v>414</v>
      </c>
    </row>
    <row r="12" spans="1:10" ht="12" customHeight="1" x14ac:dyDescent="0.25">
      <c r="A12" s="2" t="str">
        <f>"Mar "&amp;RIGHT(A6,4)</f>
        <v>Mar 2024</v>
      </c>
      <c r="B12" s="11">
        <v>510</v>
      </c>
      <c r="C12" s="11">
        <v>69406</v>
      </c>
      <c r="D12" s="11">
        <v>644997</v>
      </c>
      <c r="E12" s="11">
        <v>17654</v>
      </c>
      <c r="F12" s="11">
        <v>71051</v>
      </c>
      <c r="G12" s="11">
        <v>4786325</v>
      </c>
      <c r="H12" s="11">
        <v>18164</v>
      </c>
      <c r="I12" s="11">
        <v>140457</v>
      </c>
      <c r="J12" s="11">
        <v>5431322</v>
      </c>
    </row>
    <row r="13" spans="1:10" ht="12" customHeight="1" x14ac:dyDescent="0.25">
      <c r="A13" s="2" t="str">
        <f>"Apr "&amp;RIGHT(A6,4)</f>
        <v>Apr 2024</v>
      </c>
      <c r="B13" s="11" t="s">
        <v>414</v>
      </c>
      <c r="C13" s="11" t="s">
        <v>414</v>
      </c>
      <c r="D13" s="11" t="s">
        <v>414</v>
      </c>
      <c r="E13" s="11" t="s">
        <v>414</v>
      </c>
      <c r="F13" s="11" t="s">
        <v>414</v>
      </c>
      <c r="G13" s="11" t="s">
        <v>414</v>
      </c>
      <c r="H13" s="11" t="s">
        <v>414</v>
      </c>
      <c r="I13" s="11" t="s">
        <v>414</v>
      </c>
      <c r="J13" s="11" t="s">
        <v>414</v>
      </c>
    </row>
    <row r="14" spans="1:10" ht="12" customHeight="1" x14ac:dyDescent="0.25">
      <c r="A14" s="2" t="str">
        <f>"May "&amp;RIGHT(A6,4)</f>
        <v>May 2024</v>
      </c>
      <c r="B14" s="11" t="s">
        <v>414</v>
      </c>
      <c r="C14" s="11" t="s">
        <v>414</v>
      </c>
      <c r="D14" s="11" t="s">
        <v>414</v>
      </c>
      <c r="E14" s="11" t="s">
        <v>414</v>
      </c>
      <c r="F14" s="11" t="s">
        <v>414</v>
      </c>
      <c r="G14" s="11" t="s">
        <v>414</v>
      </c>
      <c r="H14" s="11" t="s">
        <v>414</v>
      </c>
      <c r="I14" s="11" t="s">
        <v>414</v>
      </c>
      <c r="J14" s="11" t="s">
        <v>414</v>
      </c>
    </row>
    <row r="15" spans="1:10" ht="12" customHeight="1" x14ac:dyDescent="0.25">
      <c r="A15" s="2" t="str">
        <f>"Jun "&amp;RIGHT(A6,4)</f>
        <v>Jun 2024</v>
      </c>
      <c r="B15" s="11">
        <v>508</v>
      </c>
      <c r="C15" s="11">
        <v>68687</v>
      </c>
      <c r="D15" s="11">
        <v>631529</v>
      </c>
      <c r="E15" s="11">
        <v>15404</v>
      </c>
      <c r="F15" s="11">
        <v>47308</v>
      </c>
      <c r="G15" s="11">
        <v>2391223</v>
      </c>
      <c r="H15" s="11">
        <v>15912</v>
      </c>
      <c r="I15" s="11">
        <v>115995</v>
      </c>
      <c r="J15" s="11">
        <v>3022752</v>
      </c>
    </row>
    <row r="16" spans="1:10" ht="12" customHeight="1" x14ac:dyDescent="0.25">
      <c r="A16" s="2" t="str">
        <f>"Jul "&amp;RIGHT(A6,4)</f>
        <v>Jul 2024</v>
      </c>
      <c r="B16" s="11" t="s">
        <v>414</v>
      </c>
      <c r="C16" s="11" t="s">
        <v>414</v>
      </c>
      <c r="D16" s="11" t="s">
        <v>414</v>
      </c>
      <c r="E16" s="11" t="s">
        <v>414</v>
      </c>
      <c r="F16" s="11" t="s">
        <v>414</v>
      </c>
      <c r="G16" s="11" t="s">
        <v>414</v>
      </c>
      <c r="H16" s="11" t="s">
        <v>414</v>
      </c>
      <c r="I16" s="11" t="s">
        <v>414</v>
      </c>
      <c r="J16" s="11" t="s">
        <v>414</v>
      </c>
    </row>
    <row r="17" spans="1:10" ht="12" customHeight="1" x14ac:dyDescent="0.25">
      <c r="A17" s="2" t="str">
        <f>"Aug "&amp;RIGHT(A6,4)</f>
        <v>Aug 2024</v>
      </c>
      <c r="B17" s="11" t="s">
        <v>414</v>
      </c>
      <c r="C17" s="11" t="s">
        <v>414</v>
      </c>
      <c r="D17" s="11" t="s">
        <v>414</v>
      </c>
      <c r="E17" s="11" t="s">
        <v>414</v>
      </c>
      <c r="F17" s="11" t="s">
        <v>414</v>
      </c>
      <c r="G17" s="11" t="s">
        <v>414</v>
      </c>
      <c r="H17" s="11" t="s">
        <v>414</v>
      </c>
      <c r="I17" s="11" t="s">
        <v>414</v>
      </c>
      <c r="J17" s="11" t="s">
        <v>414</v>
      </c>
    </row>
    <row r="18" spans="1:10" ht="12" customHeight="1" x14ac:dyDescent="0.25">
      <c r="A18" s="2" t="str">
        <f>"Sep "&amp;RIGHT(A6,4)</f>
        <v>Sep 2024</v>
      </c>
      <c r="B18" s="11">
        <v>504</v>
      </c>
      <c r="C18" s="11">
        <v>68155</v>
      </c>
      <c r="D18" s="11">
        <v>604754</v>
      </c>
      <c r="E18" s="11">
        <v>17289</v>
      </c>
      <c r="F18" s="11">
        <v>66157</v>
      </c>
      <c r="G18" s="11">
        <v>4305731</v>
      </c>
      <c r="H18" s="11">
        <v>17793</v>
      </c>
      <c r="I18" s="11">
        <v>134312</v>
      </c>
      <c r="J18" s="11">
        <v>4910485</v>
      </c>
    </row>
    <row r="19" spans="1:10" ht="12" customHeight="1" x14ac:dyDescent="0.25">
      <c r="A19" s="12" t="s">
        <v>55</v>
      </c>
      <c r="B19" s="13">
        <v>510.75</v>
      </c>
      <c r="C19" s="13">
        <v>68946.25</v>
      </c>
      <c r="D19" s="13">
        <v>623844.5</v>
      </c>
      <c r="E19" s="13">
        <v>16969.75</v>
      </c>
      <c r="F19" s="13">
        <v>63608.75</v>
      </c>
      <c r="G19" s="13">
        <v>3980411.5</v>
      </c>
      <c r="H19" s="13">
        <v>17480.5</v>
      </c>
      <c r="I19" s="13">
        <v>132555</v>
      </c>
      <c r="J19" s="13">
        <v>4604256</v>
      </c>
    </row>
    <row r="20" spans="1:10" ht="12" customHeight="1" x14ac:dyDescent="0.25">
      <c r="A20" s="14" t="s">
        <v>416</v>
      </c>
      <c r="B20" s="15">
        <v>521</v>
      </c>
      <c r="C20" s="15">
        <v>69537</v>
      </c>
      <c r="D20" s="15">
        <v>614098</v>
      </c>
      <c r="E20" s="15">
        <v>17532</v>
      </c>
      <c r="F20" s="15">
        <v>69919</v>
      </c>
      <c r="G20" s="15">
        <v>4438367</v>
      </c>
      <c r="H20" s="15">
        <v>18053</v>
      </c>
      <c r="I20" s="15">
        <v>139456</v>
      </c>
      <c r="J20" s="15">
        <v>5052465</v>
      </c>
    </row>
    <row r="21" spans="1:10" ht="12" customHeight="1" x14ac:dyDescent="0.25">
      <c r="A21" s="3" t="str">
        <f>"FY "&amp;RIGHT(A6,4)+1</f>
        <v>FY 2025</v>
      </c>
    </row>
    <row r="22" spans="1:10" ht="12" customHeight="1" x14ac:dyDescent="0.25">
      <c r="A22" s="2" t="str">
        <f>"Oct "&amp;RIGHT(A6,4)</f>
        <v>Oct 2024</v>
      </c>
      <c r="B22" s="11" t="s">
        <v>414</v>
      </c>
      <c r="C22" s="11" t="s">
        <v>414</v>
      </c>
      <c r="D22" s="11" t="s">
        <v>414</v>
      </c>
      <c r="E22" s="11" t="s">
        <v>414</v>
      </c>
      <c r="F22" s="11" t="s">
        <v>414</v>
      </c>
      <c r="G22" s="11" t="s">
        <v>414</v>
      </c>
      <c r="H22" s="11" t="s">
        <v>414</v>
      </c>
      <c r="I22" s="11" t="s">
        <v>414</v>
      </c>
      <c r="J22" s="11" t="s">
        <v>414</v>
      </c>
    </row>
    <row r="23" spans="1:10" ht="12" customHeight="1" x14ac:dyDescent="0.25">
      <c r="A23" s="2" t="str">
        <f>"Nov "&amp;RIGHT(A6,4)</f>
        <v>Nov 2024</v>
      </c>
      <c r="B23" s="11" t="s">
        <v>414</v>
      </c>
      <c r="C23" s="11" t="s">
        <v>414</v>
      </c>
      <c r="D23" s="11" t="s">
        <v>414</v>
      </c>
      <c r="E23" s="11" t="s">
        <v>414</v>
      </c>
      <c r="F23" s="11" t="s">
        <v>414</v>
      </c>
      <c r="G23" s="11" t="s">
        <v>414</v>
      </c>
      <c r="H23" s="11" t="s">
        <v>414</v>
      </c>
      <c r="I23" s="11" t="s">
        <v>414</v>
      </c>
      <c r="J23" s="11" t="s">
        <v>414</v>
      </c>
    </row>
    <row r="24" spans="1:10" ht="12" customHeight="1" x14ac:dyDescent="0.25">
      <c r="A24" s="2" t="str">
        <f>"Dec "&amp;RIGHT(A6,4)</f>
        <v>Dec 2024</v>
      </c>
      <c r="B24" s="11">
        <v>487</v>
      </c>
      <c r="C24" s="11">
        <v>67446</v>
      </c>
      <c r="D24" s="11">
        <v>593536</v>
      </c>
      <c r="E24" s="11">
        <v>17442</v>
      </c>
      <c r="F24" s="11">
        <v>69428</v>
      </c>
      <c r="G24" s="11">
        <v>4519528</v>
      </c>
      <c r="H24" s="11">
        <v>17929</v>
      </c>
      <c r="I24" s="11">
        <v>136874</v>
      </c>
      <c r="J24" s="11">
        <v>5113064</v>
      </c>
    </row>
    <row r="25" spans="1:10" ht="12" customHeight="1" x14ac:dyDescent="0.25">
      <c r="A25" s="2" t="str">
        <f>"Jan "&amp;RIGHT(A6,4)+1</f>
        <v>Jan 2025</v>
      </c>
      <c r="B25" s="11" t="s">
        <v>414</v>
      </c>
      <c r="C25" s="11" t="s">
        <v>414</v>
      </c>
      <c r="D25" s="11" t="s">
        <v>414</v>
      </c>
      <c r="E25" s="11" t="s">
        <v>414</v>
      </c>
      <c r="F25" s="11" t="s">
        <v>414</v>
      </c>
      <c r="G25" s="11" t="s">
        <v>414</v>
      </c>
      <c r="H25" s="11" t="s">
        <v>414</v>
      </c>
      <c r="I25" s="11" t="s">
        <v>414</v>
      </c>
      <c r="J25" s="11" t="s">
        <v>414</v>
      </c>
    </row>
    <row r="26" spans="1:10" ht="12" customHeight="1" x14ac:dyDescent="0.25">
      <c r="A26" s="2" t="str">
        <f>"Feb "&amp;RIGHT(A6,4)+1</f>
        <v>Feb 2025</v>
      </c>
      <c r="B26" s="11" t="s">
        <v>414</v>
      </c>
      <c r="C26" s="11" t="s">
        <v>414</v>
      </c>
      <c r="D26" s="11" t="s">
        <v>414</v>
      </c>
      <c r="E26" s="11" t="s">
        <v>414</v>
      </c>
      <c r="F26" s="11" t="s">
        <v>414</v>
      </c>
      <c r="G26" s="11" t="s">
        <v>414</v>
      </c>
      <c r="H26" s="11" t="s">
        <v>414</v>
      </c>
      <c r="I26" s="11" t="s">
        <v>414</v>
      </c>
      <c r="J26" s="11" t="s">
        <v>414</v>
      </c>
    </row>
    <row r="27" spans="1:10"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row>
    <row r="28" spans="1:10"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row>
    <row r="29" spans="1:10"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row>
    <row r="30" spans="1:10"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row>
    <row r="31" spans="1:10"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row>
    <row r="32" spans="1:10"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row>
    <row r="33" spans="1:10"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row>
    <row r="34" spans="1:10" ht="12" customHeight="1" x14ac:dyDescent="0.25">
      <c r="A34" s="12" t="s">
        <v>55</v>
      </c>
      <c r="B34" s="13">
        <v>487</v>
      </c>
      <c r="C34" s="13">
        <v>67446</v>
      </c>
      <c r="D34" s="13">
        <v>593536</v>
      </c>
      <c r="E34" s="13">
        <v>17442</v>
      </c>
      <c r="F34" s="13">
        <v>69428</v>
      </c>
      <c r="G34" s="13">
        <v>4519528</v>
      </c>
      <c r="H34" s="13">
        <v>17929</v>
      </c>
      <c r="I34" s="13">
        <v>136874</v>
      </c>
      <c r="J34" s="13">
        <v>5113064</v>
      </c>
    </row>
    <row r="35" spans="1:10" ht="12" customHeight="1" x14ac:dyDescent="0.25">
      <c r="A35" s="14" t="str">
        <f>"Total "&amp;MID(A20,7,LEN(A20)-13)&amp;" Months"</f>
        <v>Total 5 Months</v>
      </c>
      <c r="B35" s="15">
        <v>487</v>
      </c>
      <c r="C35" s="15">
        <v>67446</v>
      </c>
      <c r="D35" s="15">
        <v>593536</v>
      </c>
      <c r="E35" s="15">
        <v>17442</v>
      </c>
      <c r="F35" s="15">
        <v>69428</v>
      </c>
      <c r="G35" s="15">
        <v>4519528</v>
      </c>
      <c r="H35" s="15">
        <v>17929</v>
      </c>
      <c r="I35" s="15">
        <v>136874</v>
      </c>
      <c r="J35" s="15">
        <v>5113064</v>
      </c>
    </row>
    <row r="36" spans="1:10" ht="12" customHeight="1" x14ac:dyDescent="0.25">
      <c r="A36" s="83"/>
      <c r="B36" s="83"/>
      <c r="C36" s="83"/>
      <c r="D36" s="83"/>
      <c r="E36" s="83"/>
      <c r="F36" s="83"/>
      <c r="G36" s="83"/>
      <c r="H36" s="83"/>
      <c r="I36" s="83"/>
      <c r="J36" s="83"/>
    </row>
    <row r="37" spans="1:10" ht="100.05" customHeight="1" x14ac:dyDescent="0.25">
      <c r="A37" s="85" t="s">
        <v>98</v>
      </c>
      <c r="B37" s="85"/>
      <c r="C37" s="85"/>
      <c r="D37" s="85"/>
      <c r="E37" s="85"/>
      <c r="F37" s="85"/>
      <c r="G37" s="85"/>
      <c r="H37" s="85"/>
      <c r="I37" s="85"/>
      <c r="J37" s="85"/>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J37"/>
  <sheetViews>
    <sheetView showGridLines="0" workbookViewId="0">
      <selection sqref="A1:I1"/>
    </sheetView>
  </sheetViews>
  <sheetFormatPr defaultRowHeight="13.2" x14ac:dyDescent="0.25"/>
  <cols>
    <col min="1" max="10" width="11.44140625" customWidth="1"/>
  </cols>
  <sheetData>
    <row r="1" spans="1:10" ht="12" customHeight="1" x14ac:dyDescent="0.25">
      <c r="A1" s="90" t="s">
        <v>418</v>
      </c>
      <c r="B1" s="90"/>
      <c r="C1" s="90"/>
      <c r="D1" s="90"/>
      <c r="E1" s="90"/>
      <c r="F1" s="90"/>
      <c r="G1" s="90"/>
      <c r="H1" s="90"/>
      <c r="I1" s="90"/>
      <c r="J1" s="80">
        <v>45786</v>
      </c>
    </row>
    <row r="2" spans="1:10" ht="12" customHeight="1" x14ac:dyDescent="0.25">
      <c r="A2" s="92" t="s">
        <v>208</v>
      </c>
      <c r="B2" s="92"/>
      <c r="C2" s="92"/>
      <c r="D2" s="92"/>
      <c r="E2" s="92"/>
      <c r="F2" s="92"/>
      <c r="G2" s="92"/>
      <c r="H2" s="92"/>
      <c r="I2" s="92"/>
      <c r="J2" s="1"/>
    </row>
    <row r="3" spans="1:10" ht="24" customHeight="1" x14ac:dyDescent="0.25">
      <c r="A3" s="94" t="s">
        <v>50</v>
      </c>
      <c r="B3" s="89" t="s">
        <v>207</v>
      </c>
      <c r="C3" s="89"/>
      <c r="D3" s="87"/>
      <c r="E3" s="89" t="s">
        <v>209</v>
      </c>
      <c r="F3" s="89"/>
      <c r="G3" s="87"/>
      <c r="H3" s="89" t="s">
        <v>210</v>
      </c>
      <c r="I3" s="89"/>
      <c r="J3" s="89"/>
    </row>
    <row r="4" spans="1:10" ht="24" customHeight="1" x14ac:dyDescent="0.25">
      <c r="A4" s="95"/>
      <c r="B4" s="10" t="s">
        <v>97</v>
      </c>
      <c r="C4" s="10" t="s">
        <v>95</v>
      </c>
      <c r="D4" s="10" t="s">
        <v>96</v>
      </c>
      <c r="E4" s="10" t="s">
        <v>97</v>
      </c>
      <c r="F4" s="10" t="s">
        <v>95</v>
      </c>
      <c r="G4" s="10" t="s">
        <v>96</v>
      </c>
      <c r="H4" s="10" t="s">
        <v>97</v>
      </c>
      <c r="I4" s="10" t="s">
        <v>95</v>
      </c>
      <c r="J4" s="9" t="s">
        <v>96</v>
      </c>
    </row>
    <row r="5" spans="1:10" ht="12" customHeight="1" x14ac:dyDescent="0.25">
      <c r="A5" s="1"/>
      <c r="B5" s="83" t="str">
        <f>REPT("-",101)&amp;" Number "&amp;REPT("-",101)</f>
        <v>----------------------------------------------------------------------------------------------------- Number -----------------------------------------------------------------------------------------------------</v>
      </c>
      <c r="C5" s="83"/>
      <c r="D5" s="83"/>
      <c r="E5" s="83"/>
      <c r="F5" s="83"/>
      <c r="G5" s="83"/>
      <c r="H5" s="83"/>
      <c r="I5" s="83"/>
      <c r="J5" s="83"/>
    </row>
    <row r="6" spans="1:10" ht="12" customHeight="1" x14ac:dyDescent="0.25">
      <c r="A6" s="3" t="s">
        <v>415</v>
      </c>
    </row>
    <row r="7" spans="1:10" ht="12" customHeight="1" x14ac:dyDescent="0.25">
      <c r="A7" s="2" t="str">
        <f>"Oct "&amp;RIGHT(A6,4)-1</f>
        <v>Oct 2023</v>
      </c>
      <c r="B7" s="11">
        <v>7445</v>
      </c>
      <c r="C7" s="11">
        <v>15886</v>
      </c>
      <c r="D7" s="11">
        <v>771076</v>
      </c>
      <c r="E7" s="11">
        <v>830</v>
      </c>
      <c r="F7" s="11">
        <v>2001</v>
      </c>
      <c r="G7" s="11">
        <v>65503</v>
      </c>
      <c r="H7" s="11">
        <v>1685</v>
      </c>
      <c r="I7" s="11">
        <v>10466</v>
      </c>
      <c r="J7" s="11">
        <v>324122</v>
      </c>
    </row>
    <row r="8" spans="1:10" ht="12" customHeight="1" x14ac:dyDescent="0.25">
      <c r="A8" s="2" t="str">
        <f>"Nov "&amp;RIGHT(A6,4)-1</f>
        <v>Nov 2023</v>
      </c>
      <c r="B8" s="11" t="s">
        <v>414</v>
      </c>
      <c r="C8" s="11" t="s">
        <v>414</v>
      </c>
      <c r="D8" s="11" t="s">
        <v>414</v>
      </c>
      <c r="E8" s="11" t="s">
        <v>414</v>
      </c>
      <c r="F8" s="11" t="s">
        <v>414</v>
      </c>
      <c r="G8" s="11" t="s">
        <v>414</v>
      </c>
      <c r="H8" s="11" t="s">
        <v>414</v>
      </c>
      <c r="I8" s="11" t="s">
        <v>414</v>
      </c>
      <c r="J8" s="11" t="s">
        <v>414</v>
      </c>
    </row>
    <row r="9" spans="1:10" ht="12" customHeight="1" x14ac:dyDescent="0.25">
      <c r="A9" s="2" t="str">
        <f>"Dec "&amp;RIGHT(A6,4)-1</f>
        <v>Dec 2023</v>
      </c>
      <c r="B9" s="11" t="s">
        <v>414</v>
      </c>
      <c r="C9" s="11" t="s">
        <v>414</v>
      </c>
      <c r="D9" s="11" t="s">
        <v>414</v>
      </c>
      <c r="E9" s="11" t="s">
        <v>414</v>
      </c>
      <c r="F9" s="11" t="s">
        <v>414</v>
      </c>
      <c r="G9" s="11" t="s">
        <v>414</v>
      </c>
      <c r="H9" s="11" t="s">
        <v>414</v>
      </c>
      <c r="I9" s="11" t="s">
        <v>414</v>
      </c>
      <c r="J9" s="11" t="s">
        <v>414</v>
      </c>
    </row>
    <row r="10" spans="1:10" ht="12" customHeight="1" x14ac:dyDescent="0.25">
      <c r="A10" s="2" t="str">
        <f>"Jan "&amp;RIGHT(A6,4)</f>
        <v>Jan 2024</v>
      </c>
      <c r="B10" s="11" t="s">
        <v>414</v>
      </c>
      <c r="C10" s="11" t="s">
        <v>414</v>
      </c>
      <c r="D10" s="11" t="s">
        <v>414</v>
      </c>
      <c r="E10" s="11" t="s">
        <v>414</v>
      </c>
      <c r="F10" s="11" t="s">
        <v>414</v>
      </c>
      <c r="G10" s="11" t="s">
        <v>414</v>
      </c>
      <c r="H10" s="11" t="s">
        <v>414</v>
      </c>
      <c r="I10" s="11" t="s">
        <v>414</v>
      </c>
      <c r="J10" s="11" t="s">
        <v>414</v>
      </c>
    </row>
    <row r="11" spans="1:10" ht="12" customHeight="1" x14ac:dyDescent="0.25">
      <c r="A11" s="2" t="str">
        <f>"Feb "&amp;RIGHT(A6,4)</f>
        <v>Feb 2024</v>
      </c>
      <c r="B11" s="11" t="s">
        <v>414</v>
      </c>
      <c r="C11" s="11" t="s">
        <v>414</v>
      </c>
      <c r="D11" s="11" t="s">
        <v>414</v>
      </c>
      <c r="E11" s="11" t="s">
        <v>414</v>
      </c>
      <c r="F11" s="11" t="s">
        <v>414</v>
      </c>
      <c r="G11" s="11" t="s">
        <v>414</v>
      </c>
      <c r="H11" s="11" t="s">
        <v>414</v>
      </c>
      <c r="I11" s="11" t="s">
        <v>414</v>
      </c>
      <c r="J11" s="11" t="s">
        <v>414</v>
      </c>
    </row>
    <row r="12" spans="1:10" ht="12" customHeight="1" x14ac:dyDescent="0.25">
      <c r="A12" s="2" t="str">
        <f>"Mar "&amp;RIGHT(A6,4)</f>
        <v>Mar 2024</v>
      </c>
      <c r="B12" s="11">
        <v>7404</v>
      </c>
      <c r="C12" s="11">
        <v>16226</v>
      </c>
      <c r="D12" s="11">
        <v>815558</v>
      </c>
      <c r="E12" s="11">
        <v>841</v>
      </c>
      <c r="F12" s="11">
        <v>2066</v>
      </c>
      <c r="G12" s="11">
        <v>64982</v>
      </c>
      <c r="H12" s="11">
        <v>1708</v>
      </c>
      <c r="I12" s="11">
        <v>10564</v>
      </c>
      <c r="J12" s="11">
        <v>358396</v>
      </c>
    </row>
    <row r="13" spans="1:10" ht="12" customHeight="1" x14ac:dyDescent="0.25">
      <c r="A13" s="2" t="str">
        <f>"Apr "&amp;RIGHT(A6,4)</f>
        <v>Apr 2024</v>
      </c>
      <c r="B13" s="11" t="s">
        <v>414</v>
      </c>
      <c r="C13" s="11" t="s">
        <v>414</v>
      </c>
      <c r="D13" s="11" t="s">
        <v>414</v>
      </c>
      <c r="E13" s="11" t="s">
        <v>414</v>
      </c>
      <c r="F13" s="11" t="s">
        <v>414</v>
      </c>
      <c r="G13" s="11" t="s">
        <v>414</v>
      </c>
      <c r="H13" s="11" t="s">
        <v>414</v>
      </c>
      <c r="I13" s="11" t="s">
        <v>414</v>
      </c>
      <c r="J13" s="11" t="s">
        <v>414</v>
      </c>
    </row>
    <row r="14" spans="1:10" ht="12" customHeight="1" x14ac:dyDescent="0.25">
      <c r="A14" s="2" t="str">
        <f>"May "&amp;RIGHT(A6,4)</f>
        <v>May 2024</v>
      </c>
      <c r="B14" s="11" t="s">
        <v>414</v>
      </c>
      <c r="C14" s="11" t="s">
        <v>414</v>
      </c>
      <c r="D14" s="11" t="s">
        <v>414</v>
      </c>
      <c r="E14" s="11" t="s">
        <v>414</v>
      </c>
      <c r="F14" s="11" t="s">
        <v>414</v>
      </c>
      <c r="G14" s="11" t="s">
        <v>414</v>
      </c>
      <c r="H14" s="11" t="s">
        <v>414</v>
      </c>
      <c r="I14" s="11" t="s">
        <v>414</v>
      </c>
      <c r="J14" s="11" t="s">
        <v>414</v>
      </c>
    </row>
    <row r="15" spans="1:10" ht="12" customHeight="1" x14ac:dyDescent="0.25">
      <c r="A15" s="2" t="str">
        <f>"Jun "&amp;RIGHT(A6,4)</f>
        <v>Jun 2024</v>
      </c>
      <c r="B15" s="11" t="s">
        <v>414</v>
      </c>
      <c r="C15" s="11" t="s">
        <v>414</v>
      </c>
      <c r="D15" s="11" t="s">
        <v>414</v>
      </c>
      <c r="E15" s="11" t="s">
        <v>414</v>
      </c>
      <c r="F15" s="11" t="s">
        <v>414</v>
      </c>
      <c r="G15" s="11" t="s">
        <v>414</v>
      </c>
      <c r="H15" s="11" t="s">
        <v>414</v>
      </c>
      <c r="I15" s="11" t="s">
        <v>414</v>
      </c>
      <c r="J15" s="11" t="s">
        <v>414</v>
      </c>
    </row>
    <row r="16" spans="1:10" ht="12" customHeight="1" x14ac:dyDescent="0.25">
      <c r="A16" s="2" t="str">
        <f>"Jul "&amp;RIGHT(A6,4)</f>
        <v>Jul 2024</v>
      </c>
      <c r="B16" s="11" t="s">
        <v>414</v>
      </c>
      <c r="C16" s="11" t="s">
        <v>414</v>
      </c>
      <c r="D16" s="11" t="s">
        <v>414</v>
      </c>
      <c r="E16" s="11" t="s">
        <v>414</v>
      </c>
      <c r="F16" s="11" t="s">
        <v>414</v>
      </c>
      <c r="G16" s="11" t="s">
        <v>414</v>
      </c>
      <c r="H16" s="11" t="s">
        <v>414</v>
      </c>
      <c r="I16" s="11" t="s">
        <v>414</v>
      </c>
      <c r="J16" s="11" t="s">
        <v>414</v>
      </c>
    </row>
    <row r="17" spans="1:10" ht="12" customHeight="1" x14ac:dyDescent="0.25">
      <c r="A17" s="2" t="str">
        <f>"Aug "&amp;RIGHT(A6,4)</f>
        <v>Aug 2024</v>
      </c>
      <c r="B17" s="11" t="s">
        <v>414</v>
      </c>
      <c r="C17" s="11" t="s">
        <v>414</v>
      </c>
      <c r="D17" s="11" t="s">
        <v>414</v>
      </c>
      <c r="E17" s="11" t="s">
        <v>414</v>
      </c>
      <c r="F17" s="11" t="s">
        <v>414</v>
      </c>
      <c r="G17" s="11" t="s">
        <v>414</v>
      </c>
      <c r="H17" s="11" t="s">
        <v>414</v>
      </c>
      <c r="I17" s="11" t="s">
        <v>414</v>
      </c>
      <c r="J17" s="11" t="s">
        <v>414</v>
      </c>
    </row>
    <row r="18" spans="1:10" ht="12" customHeight="1" x14ac:dyDescent="0.25">
      <c r="A18" s="2" t="str">
        <f>"Sep "&amp;RIGHT(A6,4)</f>
        <v>Sep 2024</v>
      </c>
      <c r="B18" s="11" t="s">
        <v>414</v>
      </c>
      <c r="C18" s="11" t="s">
        <v>414</v>
      </c>
      <c r="D18" s="11" t="s">
        <v>414</v>
      </c>
      <c r="E18" s="11" t="s">
        <v>414</v>
      </c>
      <c r="F18" s="11" t="s">
        <v>414</v>
      </c>
      <c r="G18" s="11" t="s">
        <v>414</v>
      </c>
      <c r="H18" s="11" t="s">
        <v>414</v>
      </c>
      <c r="I18" s="11" t="s">
        <v>414</v>
      </c>
      <c r="J18" s="11" t="s">
        <v>414</v>
      </c>
    </row>
    <row r="19" spans="1:10" ht="12" customHeight="1" x14ac:dyDescent="0.25">
      <c r="A19" s="12" t="s">
        <v>55</v>
      </c>
      <c r="B19" s="13">
        <v>7424.5</v>
      </c>
      <c r="C19" s="13">
        <v>16056</v>
      </c>
      <c r="D19" s="13">
        <v>793317</v>
      </c>
      <c r="E19" s="13">
        <v>835.5</v>
      </c>
      <c r="F19" s="13">
        <v>2033.5</v>
      </c>
      <c r="G19" s="13">
        <v>65242.5</v>
      </c>
      <c r="H19" s="13">
        <v>1696.5</v>
      </c>
      <c r="I19" s="13">
        <v>10515</v>
      </c>
      <c r="J19" s="13">
        <v>341259</v>
      </c>
    </row>
    <row r="20" spans="1:10" ht="12" customHeight="1" x14ac:dyDescent="0.25">
      <c r="A20" s="14" t="s">
        <v>416</v>
      </c>
      <c r="B20" s="15">
        <v>7445</v>
      </c>
      <c r="C20" s="15">
        <v>15886</v>
      </c>
      <c r="D20" s="15">
        <v>771076</v>
      </c>
      <c r="E20" s="15">
        <v>830</v>
      </c>
      <c r="F20" s="15">
        <v>2001</v>
      </c>
      <c r="G20" s="15">
        <v>65503</v>
      </c>
      <c r="H20" s="15">
        <v>1685</v>
      </c>
      <c r="I20" s="15">
        <v>10466</v>
      </c>
      <c r="J20" s="15">
        <v>324122</v>
      </c>
    </row>
    <row r="21" spans="1:10" ht="12" customHeight="1" x14ac:dyDescent="0.25">
      <c r="A21" s="3" t="str">
        <f>"FY "&amp;RIGHT(A6,4)+1</f>
        <v>FY 2025</v>
      </c>
    </row>
    <row r="22" spans="1:10" ht="12" customHeight="1" x14ac:dyDescent="0.25">
      <c r="A22" s="2" t="str">
        <f>"Oct "&amp;RIGHT(A6,4)</f>
        <v>Oct 2024</v>
      </c>
      <c r="B22" s="11">
        <v>7429</v>
      </c>
      <c r="C22" s="11">
        <v>15764</v>
      </c>
      <c r="D22" s="11">
        <v>781665</v>
      </c>
      <c r="E22" s="11">
        <v>975</v>
      </c>
      <c r="F22" s="11">
        <v>2172</v>
      </c>
      <c r="G22" s="11">
        <v>76354</v>
      </c>
      <c r="H22" s="11">
        <v>1648</v>
      </c>
      <c r="I22" s="11">
        <v>9834</v>
      </c>
      <c r="J22" s="11">
        <v>315064</v>
      </c>
    </row>
    <row r="23" spans="1:10" ht="12" customHeight="1" x14ac:dyDescent="0.25">
      <c r="A23" s="2" t="str">
        <f>"Nov "&amp;RIGHT(A6,4)</f>
        <v>Nov 2024</v>
      </c>
      <c r="B23" s="11" t="s">
        <v>414</v>
      </c>
      <c r="C23" s="11" t="s">
        <v>414</v>
      </c>
      <c r="D23" s="11" t="s">
        <v>414</v>
      </c>
      <c r="E23" s="11" t="s">
        <v>414</v>
      </c>
      <c r="F23" s="11" t="s">
        <v>414</v>
      </c>
      <c r="G23" s="11" t="s">
        <v>414</v>
      </c>
      <c r="H23" s="11" t="s">
        <v>414</v>
      </c>
      <c r="I23" s="11" t="s">
        <v>414</v>
      </c>
      <c r="J23" s="11" t="s">
        <v>414</v>
      </c>
    </row>
    <row r="24" spans="1:10" ht="12" customHeight="1" x14ac:dyDescent="0.25">
      <c r="A24" s="2" t="str">
        <f>"Dec "&amp;RIGHT(A6,4)</f>
        <v>Dec 2024</v>
      </c>
      <c r="B24" s="11" t="s">
        <v>414</v>
      </c>
      <c r="C24" s="11" t="s">
        <v>414</v>
      </c>
      <c r="D24" s="11" t="s">
        <v>414</v>
      </c>
      <c r="E24" s="11" t="s">
        <v>414</v>
      </c>
      <c r="F24" s="11" t="s">
        <v>414</v>
      </c>
      <c r="G24" s="11" t="s">
        <v>414</v>
      </c>
      <c r="H24" s="11" t="s">
        <v>414</v>
      </c>
      <c r="I24" s="11" t="s">
        <v>414</v>
      </c>
      <c r="J24" s="11" t="s">
        <v>414</v>
      </c>
    </row>
    <row r="25" spans="1:10" ht="12" customHeight="1" x14ac:dyDescent="0.25">
      <c r="A25" s="2" t="str">
        <f>"Jan "&amp;RIGHT(A6,4)+1</f>
        <v>Jan 2025</v>
      </c>
      <c r="B25" s="11" t="s">
        <v>414</v>
      </c>
      <c r="C25" s="11" t="s">
        <v>414</v>
      </c>
      <c r="D25" s="11" t="s">
        <v>414</v>
      </c>
      <c r="E25" s="11" t="s">
        <v>414</v>
      </c>
      <c r="F25" s="11" t="s">
        <v>414</v>
      </c>
      <c r="G25" s="11" t="s">
        <v>414</v>
      </c>
      <c r="H25" s="11" t="s">
        <v>414</v>
      </c>
      <c r="I25" s="11" t="s">
        <v>414</v>
      </c>
      <c r="J25" s="11" t="s">
        <v>414</v>
      </c>
    </row>
    <row r="26" spans="1:10" ht="12" customHeight="1" x14ac:dyDescent="0.25">
      <c r="A26" s="2" t="str">
        <f>"Feb "&amp;RIGHT(A6,4)+1</f>
        <v>Feb 2025</v>
      </c>
      <c r="B26" s="11" t="s">
        <v>414</v>
      </c>
      <c r="C26" s="11" t="s">
        <v>414</v>
      </c>
      <c r="D26" s="11" t="s">
        <v>414</v>
      </c>
      <c r="E26" s="11" t="s">
        <v>414</v>
      </c>
      <c r="F26" s="11" t="s">
        <v>414</v>
      </c>
      <c r="G26" s="11" t="s">
        <v>414</v>
      </c>
      <c r="H26" s="11" t="s">
        <v>414</v>
      </c>
      <c r="I26" s="11" t="s">
        <v>414</v>
      </c>
      <c r="J26" s="11" t="s">
        <v>414</v>
      </c>
    </row>
    <row r="27" spans="1:10"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row>
    <row r="28" spans="1:10"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row>
    <row r="29" spans="1:10"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row>
    <row r="30" spans="1:10"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row>
    <row r="31" spans="1:10"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row>
    <row r="32" spans="1:10"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row>
    <row r="33" spans="1:10"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row>
    <row r="34" spans="1:10" ht="12" customHeight="1" x14ac:dyDescent="0.25">
      <c r="A34" s="12" t="s">
        <v>55</v>
      </c>
      <c r="B34" s="13">
        <v>7429</v>
      </c>
      <c r="C34" s="13">
        <v>15764</v>
      </c>
      <c r="D34" s="13">
        <v>781665</v>
      </c>
      <c r="E34" s="13">
        <v>975</v>
      </c>
      <c r="F34" s="13">
        <v>2172</v>
      </c>
      <c r="G34" s="13">
        <v>76354</v>
      </c>
      <c r="H34" s="13">
        <v>1648</v>
      </c>
      <c r="I34" s="13">
        <v>9834</v>
      </c>
      <c r="J34" s="13">
        <v>315064</v>
      </c>
    </row>
    <row r="35" spans="1:10" ht="12" customHeight="1" x14ac:dyDescent="0.25">
      <c r="A35" s="14" t="str">
        <f>"Total "&amp;MID(A20,7,LEN(A20)-13)&amp;" Months"</f>
        <v>Total 5 Months</v>
      </c>
      <c r="B35" s="15">
        <v>7429</v>
      </c>
      <c r="C35" s="15">
        <v>15764</v>
      </c>
      <c r="D35" s="15">
        <v>781665</v>
      </c>
      <c r="E35" s="15">
        <v>975</v>
      </c>
      <c r="F35" s="15">
        <v>2172</v>
      </c>
      <c r="G35" s="15">
        <v>76354</v>
      </c>
      <c r="H35" s="15">
        <v>1648</v>
      </c>
      <c r="I35" s="15">
        <v>9834</v>
      </c>
      <c r="J35" s="15">
        <v>315064</v>
      </c>
    </row>
    <row r="36" spans="1:10" ht="12" customHeight="1" x14ac:dyDescent="0.25">
      <c r="A36" s="83"/>
      <c r="B36" s="83"/>
      <c r="C36" s="83"/>
      <c r="D36" s="83"/>
      <c r="E36" s="83"/>
      <c r="F36" s="83"/>
      <c r="G36" s="83"/>
      <c r="H36" s="83"/>
      <c r="I36" s="83"/>
      <c r="J36" s="83"/>
    </row>
    <row r="37" spans="1:10" ht="70.05" customHeight="1" x14ac:dyDescent="0.25">
      <c r="A37" s="85" t="s">
        <v>99</v>
      </c>
      <c r="B37" s="85"/>
      <c r="C37" s="85"/>
      <c r="D37" s="85"/>
      <c r="E37" s="85"/>
      <c r="F37" s="85"/>
      <c r="G37" s="85"/>
      <c r="H37" s="85"/>
      <c r="I37" s="85"/>
      <c r="J37" s="85"/>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K35"/>
  <sheetViews>
    <sheetView showGridLines="0" workbookViewId="0">
      <selection sqref="A1:J1"/>
    </sheetView>
  </sheetViews>
  <sheetFormatPr defaultRowHeight="13.2" x14ac:dyDescent="0.25"/>
  <cols>
    <col min="1" max="1" width="12.77734375" customWidth="1"/>
    <col min="2" max="11" width="11.44140625" customWidth="1"/>
  </cols>
  <sheetData>
    <row r="1" spans="1:11" ht="12" customHeight="1" x14ac:dyDescent="0.25">
      <c r="A1" s="90" t="s">
        <v>418</v>
      </c>
      <c r="B1" s="90"/>
      <c r="C1" s="90"/>
      <c r="D1" s="90"/>
      <c r="E1" s="90"/>
      <c r="F1" s="90"/>
      <c r="G1" s="90"/>
      <c r="H1" s="90"/>
      <c r="I1" s="90"/>
      <c r="J1" s="90"/>
      <c r="K1" s="80">
        <v>45786</v>
      </c>
    </row>
    <row r="2" spans="1:11" ht="12" customHeight="1" x14ac:dyDescent="0.25">
      <c r="A2" s="92" t="s">
        <v>100</v>
      </c>
      <c r="B2" s="92"/>
      <c r="C2" s="92"/>
      <c r="D2" s="92"/>
      <c r="E2" s="92"/>
      <c r="F2" s="92"/>
      <c r="G2" s="92"/>
      <c r="H2" s="92"/>
      <c r="I2" s="92"/>
      <c r="J2" s="92"/>
      <c r="K2" s="1"/>
    </row>
    <row r="3" spans="1:11" ht="24" customHeight="1" x14ac:dyDescent="0.25">
      <c r="A3" s="94" t="s">
        <v>50</v>
      </c>
      <c r="B3" s="89" t="s">
        <v>101</v>
      </c>
      <c r="C3" s="89"/>
      <c r="D3" s="89"/>
      <c r="E3" s="89"/>
      <c r="F3" s="87"/>
      <c r="G3" s="89" t="s">
        <v>102</v>
      </c>
      <c r="H3" s="89"/>
      <c r="I3" s="89"/>
      <c r="J3" s="89"/>
      <c r="K3" s="89"/>
    </row>
    <row r="4" spans="1:11" ht="24" customHeight="1" x14ac:dyDescent="0.25">
      <c r="A4" s="95"/>
      <c r="B4" s="10" t="s">
        <v>103</v>
      </c>
      <c r="C4" s="10" t="s">
        <v>104</v>
      </c>
      <c r="D4" s="10" t="s">
        <v>105</v>
      </c>
      <c r="E4" s="10" t="s">
        <v>106</v>
      </c>
      <c r="F4" s="10" t="s">
        <v>55</v>
      </c>
      <c r="G4" s="10" t="s">
        <v>103</v>
      </c>
      <c r="H4" s="10" t="s">
        <v>104</v>
      </c>
      <c r="I4" s="10" t="s">
        <v>105</v>
      </c>
      <c r="J4" s="10" t="s">
        <v>106</v>
      </c>
      <c r="K4" s="9" t="s">
        <v>55</v>
      </c>
    </row>
    <row r="5" spans="1:11" ht="12" customHeight="1" x14ac:dyDescent="0.25">
      <c r="A5" s="1"/>
      <c r="B5" s="83" t="str">
        <f>REPT("-",112)&amp;" Number "&amp;REPT("-",112)</f>
        <v>---------------------------------------------------------------------------------------------------------------- Number ----------------------------------------------------------------------------------------------------------------</v>
      </c>
      <c r="C5" s="83"/>
      <c r="D5" s="83"/>
      <c r="E5" s="83"/>
      <c r="F5" s="83"/>
      <c r="G5" s="83"/>
      <c r="H5" s="83"/>
      <c r="I5" s="83"/>
      <c r="J5" s="83"/>
      <c r="K5" s="83"/>
    </row>
    <row r="6" spans="1:11" ht="12" customHeight="1" x14ac:dyDescent="0.25">
      <c r="A6" s="3" t="s">
        <v>415</v>
      </c>
    </row>
    <row r="7" spans="1:11" ht="12" customHeight="1" x14ac:dyDescent="0.25">
      <c r="A7" s="2" t="str">
        <f>"Oct "&amp;RIGHT(A6,4)-1</f>
        <v>Oct 2023</v>
      </c>
      <c r="B7" s="11">
        <v>6553579</v>
      </c>
      <c r="C7" s="11">
        <v>7349647</v>
      </c>
      <c r="D7" s="11">
        <v>3953408</v>
      </c>
      <c r="E7" s="11">
        <v>10384292</v>
      </c>
      <c r="F7" s="11">
        <v>28240926</v>
      </c>
      <c r="G7" s="11">
        <v>26681694</v>
      </c>
      <c r="H7" s="11">
        <v>30141618</v>
      </c>
      <c r="I7" s="11">
        <v>27544577</v>
      </c>
      <c r="J7" s="11">
        <v>41600531</v>
      </c>
      <c r="K7" s="11">
        <v>125968420</v>
      </c>
    </row>
    <row r="8" spans="1:11" ht="12" customHeight="1" x14ac:dyDescent="0.25">
      <c r="A8" s="2" t="str">
        <f>"Nov "&amp;RIGHT(A6,4)-1</f>
        <v>Nov 2023</v>
      </c>
      <c r="B8" s="11">
        <v>5995905</v>
      </c>
      <c r="C8" s="11">
        <v>6893624</v>
      </c>
      <c r="D8" s="11">
        <v>3630016</v>
      </c>
      <c r="E8" s="11">
        <v>9546831</v>
      </c>
      <c r="F8" s="11">
        <v>26066376</v>
      </c>
      <c r="G8" s="11">
        <v>24077106</v>
      </c>
      <c r="H8" s="11">
        <v>27321599</v>
      </c>
      <c r="I8" s="11">
        <v>23920763</v>
      </c>
      <c r="J8" s="11">
        <v>37277214</v>
      </c>
      <c r="K8" s="11">
        <v>112596682</v>
      </c>
    </row>
    <row r="9" spans="1:11" ht="12" customHeight="1" x14ac:dyDescent="0.25">
      <c r="A9" s="2" t="str">
        <f>"Dec "&amp;RIGHT(A6,4)-1</f>
        <v>Dec 2023</v>
      </c>
      <c r="B9" s="11">
        <v>5382370</v>
      </c>
      <c r="C9" s="11">
        <v>6504685</v>
      </c>
      <c r="D9" s="11">
        <v>3442819</v>
      </c>
      <c r="E9" s="11">
        <v>8767981</v>
      </c>
      <c r="F9" s="11">
        <v>24097855</v>
      </c>
      <c r="G9" s="11">
        <v>20833595</v>
      </c>
      <c r="H9" s="11">
        <v>24292661</v>
      </c>
      <c r="I9" s="11">
        <v>18848868</v>
      </c>
      <c r="J9" s="11">
        <v>32163721</v>
      </c>
      <c r="K9" s="11">
        <v>96138845</v>
      </c>
    </row>
    <row r="10" spans="1:11" ht="12" customHeight="1" x14ac:dyDescent="0.25">
      <c r="A10" s="2" t="str">
        <f>"Jan "&amp;RIGHT(A6,4)</f>
        <v>Jan 2024</v>
      </c>
      <c r="B10" s="11">
        <v>6308876</v>
      </c>
      <c r="C10" s="11">
        <v>7401711</v>
      </c>
      <c r="D10" s="11">
        <v>3776633</v>
      </c>
      <c r="E10" s="11">
        <v>10059815</v>
      </c>
      <c r="F10" s="11">
        <v>27547035</v>
      </c>
      <c r="G10" s="11">
        <v>24672000</v>
      </c>
      <c r="H10" s="11">
        <v>28740491</v>
      </c>
      <c r="I10" s="11">
        <v>23580340</v>
      </c>
      <c r="J10" s="11">
        <v>38405506</v>
      </c>
      <c r="K10" s="11">
        <v>115398337</v>
      </c>
    </row>
    <row r="11" spans="1:11" ht="12" customHeight="1" x14ac:dyDescent="0.25">
      <c r="A11" s="2" t="str">
        <f>"Feb "&amp;RIGHT(A6,4)</f>
        <v>Feb 2024</v>
      </c>
      <c r="B11" s="11">
        <v>6258520</v>
      </c>
      <c r="C11" s="11">
        <v>7212573</v>
      </c>
      <c r="D11" s="11">
        <v>3633453</v>
      </c>
      <c r="E11" s="11">
        <v>9861637</v>
      </c>
      <c r="F11" s="11">
        <v>26966183</v>
      </c>
      <c r="G11" s="11">
        <v>26428112</v>
      </c>
      <c r="H11" s="11">
        <v>30083421</v>
      </c>
      <c r="I11" s="11">
        <v>26915215</v>
      </c>
      <c r="J11" s="11">
        <v>41246621</v>
      </c>
      <c r="K11" s="11">
        <v>124673369</v>
      </c>
    </row>
    <row r="12" spans="1:11" ht="12" customHeight="1" x14ac:dyDescent="0.25">
      <c r="A12" s="2" t="str">
        <f>"Mar "&amp;RIGHT(A6,4)</f>
        <v>Mar 2024</v>
      </c>
      <c r="B12" s="11">
        <v>6250821</v>
      </c>
      <c r="C12" s="11">
        <v>7355541</v>
      </c>
      <c r="D12" s="11">
        <v>3637279</v>
      </c>
      <c r="E12" s="11">
        <v>9876287</v>
      </c>
      <c r="F12" s="11">
        <v>27119928</v>
      </c>
      <c r="G12" s="11">
        <v>25940367</v>
      </c>
      <c r="H12" s="11">
        <v>30314742</v>
      </c>
      <c r="I12" s="11">
        <v>23881601</v>
      </c>
      <c r="J12" s="11">
        <v>39903901</v>
      </c>
      <c r="K12" s="11">
        <v>120040611</v>
      </c>
    </row>
    <row r="13" spans="1:11" ht="12" customHeight="1" x14ac:dyDescent="0.25">
      <c r="A13" s="2" t="str">
        <f>"Apr "&amp;RIGHT(A6,4)</f>
        <v>Apr 2024</v>
      </c>
      <c r="B13" s="11">
        <v>6703906</v>
      </c>
      <c r="C13" s="11">
        <v>7908733</v>
      </c>
      <c r="D13" s="11">
        <v>3833465</v>
      </c>
      <c r="E13" s="11">
        <v>10572282</v>
      </c>
      <c r="F13" s="11">
        <v>29018386</v>
      </c>
      <c r="G13" s="11">
        <v>28578817</v>
      </c>
      <c r="H13" s="11">
        <v>32863110</v>
      </c>
      <c r="I13" s="11">
        <v>26880709</v>
      </c>
      <c r="J13" s="11">
        <v>44106586</v>
      </c>
      <c r="K13" s="11">
        <v>132429222</v>
      </c>
    </row>
    <row r="14" spans="1:11" ht="12" customHeight="1" x14ac:dyDescent="0.25">
      <c r="A14" s="2" t="str">
        <f>"May "&amp;RIGHT(A6,4)</f>
        <v>May 2024</v>
      </c>
      <c r="B14" s="11">
        <v>6875733</v>
      </c>
      <c r="C14" s="11">
        <v>8063883</v>
      </c>
      <c r="D14" s="11">
        <v>3911468</v>
      </c>
      <c r="E14" s="11">
        <v>10764056</v>
      </c>
      <c r="F14" s="11">
        <v>29615140</v>
      </c>
      <c r="G14" s="11">
        <v>28881627</v>
      </c>
      <c r="H14" s="11">
        <v>33385358</v>
      </c>
      <c r="I14" s="11">
        <v>23976654</v>
      </c>
      <c r="J14" s="11">
        <v>43378617</v>
      </c>
      <c r="K14" s="11">
        <v>129622256</v>
      </c>
    </row>
    <row r="15" spans="1:11" ht="12" customHeight="1" x14ac:dyDescent="0.25">
      <c r="A15" s="2" t="str">
        <f>"Jun "&amp;RIGHT(A6,4)</f>
        <v>Jun 2024</v>
      </c>
      <c r="B15" s="11">
        <v>5767302</v>
      </c>
      <c r="C15" s="11">
        <v>8129460</v>
      </c>
      <c r="D15" s="11">
        <v>3354084</v>
      </c>
      <c r="E15" s="11">
        <v>9427338</v>
      </c>
      <c r="F15" s="11">
        <v>26678184</v>
      </c>
      <c r="G15" s="11">
        <v>22004596</v>
      </c>
      <c r="H15" s="11">
        <v>27963488</v>
      </c>
      <c r="I15" s="11">
        <v>5348461</v>
      </c>
      <c r="J15" s="11">
        <v>29477698</v>
      </c>
      <c r="K15" s="11">
        <v>84794243</v>
      </c>
    </row>
    <row r="16" spans="1:11" ht="12" customHeight="1" x14ac:dyDescent="0.25">
      <c r="A16" s="2" t="str">
        <f>"Jul "&amp;RIGHT(A6,4)</f>
        <v>Jul 2024</v>
      </c>
      <c r="B16" s="11">
        <v>6028673</v>
      </c>
      <c r="C16" s="11">
        <v>9080061</v>
      </c>
      <c r="D16" s="11">
        <v>3580975</v>
      </c>
      <c r="E16" s="11">
        <v>10051987</v>
      </c>
      <c r="F16" s="11">
        <v>28741696</v>
      </c>
      <c r="G16" s="11">
        <v>22172307</v>
      </c>
      <c r="H16" s="11">
        <v>28787621</v>
      </c>
      <c r="I16" s="11">
        <v>2998796</v>
      </c>
      <c r="J16" s="11">
        <v>29425375</v>
      </c>
      <c r="K16" s="11">
        <v>83384099</v>
      </c>
    </row>
    <row r="17" spans="1:11" ht="12" customHeight="1" x14ac:dyDescent="0.25">
      <c r="A17" s="2" t="str">
        <f>"Aug "&amp;RIGHT(A6,4)</f>
        <v>Aug 2024</v>
      </c>
      <c r="B17" s="11">
        <v>6327941</v>
      </c>
      <c r="C17" s="11">
        <v>8275808</v>
      </c>
      <c r="D17" s="11">
        <v>3674905</v>
      </c>
      <c r="E17" s="11">
        <v>10113967</v>
      </c>
      <c r="F17" s="11">
        <v>28392621</v>
      </c>
      <c r="G17" s="11">
        <v>23191867</v>
      </c>
      <c r="H17" s="11">
        <v>27562966</v>
      </c>
      <c r="I17" s="11">
        <v>14152061</v>
      </c>
      <c r="J17" s="11">
        <v>33307810</v>
      </c>
      <c r="K17" s="11">
        <v>98214704</v>
      </c>
    </row>
    <row r="18" spans="1:11" ht="12" customHeight="1" x14ac:dyDescent="0.25">
      <c r="A18" s="2" t="str">
        <f>"Sep "&amp;RIGHT(A6,4)</f>
        <v>Sep 2024</v>
      </c>
      <c r="B18" s="11">
        <v>5801545</v>
      </c>
      <c r="C18" s="11">
        <v>6434936</v>
      </c>
      <c r="D18" s="11">
        <v>3461549</v>
      </c>
      <c r="E18" s="11">
        <v>9132335</v>
      </c>
      <c r="F18" s="11">
        <v>24830365</v>
      </c>
      <c r="G18" s="11">
        <v>24628456</v>
      </c>
      <c r="H18" s="11">
        <v>27291707</v>
      </c>
      <c r="I18" s="11">
        <v>24615616</v>
      </c>
      <c r="J18" s="11">
        <v>37557157</v>
      </c>
      <c r="K18" s="11">
        <v>114092936</v>
      </c>
    </row>
    <row r="19" spans="1:11" ht="12" customHeight="1" x14ac:dyDescent="0.25">
      <c r="A19" s="12" t="s">
        <v>55</v>
      </c>
      <c r="B19" s="13">
        <v>74255171</v>
      </c>
      <c r="C19" s="13">
        <v>90610662</v>
      </c>
      <c r="D19" s="13">
        <v>43890054</v>
      </c>
      <c r="E19" s="13">
        <v>118558808</v>
      </c>
      <c r="F19" s="13">
        <v>327314695</v>
      </c>
      <c r="G19" s="13">
        <v>298090544</v>
      </c>
      <c r="H19" s="13">
        <v>348748782</v>
      </c>
      <c r="I19" s="13">
        <v>242663661</v>
      </c>
      <c r="J19" s="13">
        <v>447850737</v>
      </c>
      <c r="K19" s="13">
        <v>1337353724</v>
      </c>
    </row>
    <row r="20" spans="1:11" ht="12" customHeight="1" x14ac:dyDescent="0.25">
      <c r="A20" s="14" t="s">
        <v>416</v>
      </c>
      <c r="B20" s="15">
        <v>30499250</v>
      </c>
      <c r="C20" s="15">
        <v>35362240</v>
      </c>
      <c r="D20" s="15">
        <v>18436329</v>
      </c>
      <c r="E20" s="15">
        <v>48620556</v>
      </c>
      <c r="F20" s="15">
        <v>132918375</v>
      </c>
      <c r="G20" s="15">
        <v>122692507</v>
      </c>
      <c r="H20" s="15">
        <v>140579790</v>
      </c>
      <c r="I20" s="15">
        <v>120809763</v>
      </c>
      <c r="J20" s="15">
        <v>190693593</v>
      </c>
      <c r="K20" s="15">
        <v>574775653</v>
      </c>
    </row>
    <row r="21" spans="1:11" ht="12" customHeight="1" x14ac:dyDescent="0.25">
      <c r="A21" s="3" t="str">
        <f>"FY "&amp;RIGHT(A6,4)+1</f>
        <v>FY 2025</v>
      </c>
    </row>
    <row r="22" spans="1:11" ht="12" customHeight="1" x14ac:dyDescent="0.25">
      <c r="A22" s="2" t="str">
        <f>"Oct "&amp;RIGHT(A6,4)</f>
        <v>Oct 2024</v>
      </c>
      <c r="B22" s="11">
        <v>6490286</v>
      </c>
      <c r="C22" s="11">
        <v>7320384</v>
      </c>
      <c r="D22" s="11">
        <v>3860462</v>
      </c>
      <c r="E22" s="11">
        <v>10224267</v>
      </c>
      <c r="F22" s="11">
        <v>27895399</v>
      </c>
      <c r="G22" s="11">
        <v>27208019</v>
      </c>
      <c r="H22" s="11">
        <v>30717485</v>
      </c>
      <c r="I22" s="11">
        <v>28783580</v>
      </c>
      <c r="J22" s="11">
        <v>41458530</v>
      </c>
      <c r="K22" s="11">
        <v>128167614</v>
      </c>
    </row>
    <row r="23" spans="1:11" ht="12" customHeight="1" x14ac:dyDescent="0.25">
      <c r="A23" s="2" t="str">
        <f>"Nov "&amp;RIGHT(A6,4)</f>
        <v>Nov 2024</v>
      </c>
      <c r="B23" s="11">
        <v>5491488</v>
      </c>
      <c r="C23" s="11">
        <v>6369210</v>
      </c>
      <c r="D23" s="11">
        <v>3228956</v>
      </c>
      <c r="E23" s="11">
        <v>8664513</v>
      </c>
      <c r="F23" s="11">
        <v>23754167</v>
      </c>
      <c r="G23" s="11">
        <v>22908647</v>
      </c>
      <c r="H23" s="11">
        <v>25986997</v>
      </c>
      <c r="I23" s="11">
        <v>22034018</v>
      </c>
      <c r="J23" s="11">
        <v>34676722</v>
      </c>
      <c r="K23" s="11">
        <v>105606384</v>
      </c>
    </row>
    <row r="24" spans="1:11" ht="12" customHeight="1" x14ac:dyDescent="0.25">
      <c r="A24" s="2" t="str">
        <f>"Dec "&amp;RIGHT(A6,4)</f>
        <v>Dec 2024</v>
      </c>
      <c r="B24" s="11">
        <v>5241661</v>
      </c>
      <c r="C24" s="11">
        <v>6278688</v>
      </c>
      <c r="D24" s="11">
        <v>3270754</v>
      </c>
      <c r="E24" s="11">
        <v>8455640</v>
      </c>
      <c r="F24" s="11">
        <v>23246743</v>
      </c>
      <c r="G24" s="11">
        <v>21668575</v>
      </c>
      <c r="H24" s="11">
        <v>24932661</v>
      </c>
      <c r="I24" s="11">
        <v>20340508</v>
      </c>
      <c r="J24" s="11">
        <v>33055604</v>
      </c>
      <c r="K24" s="11">
        <v>99997348</v>
      </c>
    </row>
    <row r="25" spans="1:11" ht="12" customHeight="1" x14ac:dyDescent="0.25">
      <c r="A25" s="2" t="str">
        <f>"Jan "&amp;RIGHT(A6,4)+1</f>
        <v>Jan 2025</v>
      </c>
      <c r="B25" s="11">
        <v>6004663</v>
      </c>
      <c r="C25" s="11">
        <v>7024349</v>
      </c>
      <c r="D25" s="11">
        <v>3517896</v>
      </c>
      <c r="E25" s="11">
        <v>9508735</v>
      </c>
      <c r="F25" s="11">
        <v>26055643</v>
      </c>
      <c r="G25" s="11">
        <v>24592573</v>
      </c>
      <c r="H25" s="11">
        <v>28323329</v>
      </c>
      <c r="I25" s="11">
        <v>23566624</v>
      </c>
      <c r="J25" s="11">
        <v>37654234</v>
      </c>
      <c r="K25" s="11">
        <v>114136760</v>
      </c>
    </row>
    <row r="26" spans="1:11" ht="12" customHeight="1" x14ac:dyDescent="0.25">
      <c r="A26" s="2" t="str">
        <f>"Feb "&amp;RIGHT(A6,4)+1</f>
        <v>Feb 2025</v>
      </c>
      <c r="B26" s="11">
        <v>5903443</v>
      </c>
      <c r="C26" s="11">
        <v>6806606</v>
      </c>
      <c r="D26" s="11">
        <v>3394343</v>
      </c>
      <c r="E26" s="11">
        <v>9243377</v>
      </c>
      <c r="F26" s="11">
        <v>25347769</v>
      </c>
      <c r="G26" s="11">
        <v>24480124</v>
      </c>
      <c r="H26" s="11">
        <v>27868237</v>
      </c>
      <c r="I26" s="11">
        <v>25574424</v>
      </c>
      <c r="J26" s="11">
        <v>37670796</v>
      </c>
      <c r="K26" s="11">
        <v>115593581</v>
      </c>
    </row>
    <row r="27" spans="1:11"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c r="K27" s="11" t="s">
        <v>414</v>
      </c>
    </row>
    <row r="28" spans="1:11"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c r="K28" s="11" t="s">
        <v>414</v>
      </c>
    </row>
    <row r="29" spans="1:11"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c r="K29" s="11" t="s">
        <v>414</v>
      </c>
    </row>
    <row r="30" spans="1:11"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c r="K30" s="11" t="s">
        <v>414</v>
      </c>
    </row>
    <row r="31" spans="1:11"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c r="K31" s="11" t="s">
        <v>414</v>
      </c>
    </row>
    <row r="32" spans="1:11"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c r="K32" s="11" t="s">
        <v>414</v>
      </c>
    </row>
    <row r="33" spans="1:11"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c r="K33" s="11" t="s">
        <v>414</v>
      </c>
    </row>
    <row r="34" spans="1:11" ht="12" customHeight="1" x14ac:dyDescent="0.25">
      <c r="A34" s="12" t="s">
        <v>55</v>
      </c>
      <c r="B34" s="13">
        <v>29131541</v>
      </c>
      <c r="C34" s="13">
        <v>33799237</v>
      </c>
      <c r="D34" s="13">
        <v>17272411</v>
      </c>
      <c r="E34" s="13">
        <v>46096532</v>
      </c>
      <c r="F34" s="13">
        <v>126299721</v>
      </c>
      <c r="G34" s="13">
        <v>120857938</v>
      </c>
      <c r="H34" s="13">
        <v>137828709</v>
      </c>
      <c r="I34" s="13">
        <v>120299154</v>
      </c>
      <c r="J34" s="13">
        <v>184515886</v>
      </c>
      <c r="K34" s="13">
        <v>563501687</v>
      </c>
    </row>
    <row r="35" spans="1:11" ht="12" customHeight="1" x14ac:dyDescent="0.25">
      <c r="A35" s="14" t="str">
        <f>"Total "&amp;MID(A20,7,LEN(A20)-13)&amp;" Months"</f>
        <v>Total 5 Months</v>
      </c>
      <c r="B35" s="15">
        <v>29131541</v>
      </c>
      <c r="C35" s="15">
        <v>33799237</v>
      </c>
      <c r="D35" s="15">
        <v>17272411</v>
      </c>
      <c r="E35" s="15">
        <v>46096532</v>
      </c>
      <c r="F35" s="15">
        <v>126299721</v>
      </c>
      <c r="G35" s="15">
        <v>120857938</v>
      </c>
      <c r="H35" s="15">
        <v>137828709</v>
      </c>
      <c r="I35" s="15">
        <v>120299154</v>
      </c>
      <c r="J35" s="15">
        <v>184515886</v>
      </c>
      <c r="K35" s="15">
        <v>563501687</v>
      </c>
    </row>
  </sheetData>
  <mergeCells count="6">
    <mergeCell ref="B5:K5"/>
    <mergeCell ref="A1:J1"/>
    <mergeCell ref="A2:J2"/>
    <mergeCell ref="A3:A4"/>
    <mergeCell ref="B3:F3"/>
    <mergeCell ref="G3:K3"/>
  </mergeCells>
  <phoneticPr fontId="0" type="noConversion"/>
  <pageMargins left="0.75" right="0.5" top="0.75" bottom="0.5" header="0.5" footer="0.25"/>
  <pageSetup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35"/>
  <sheetViews>
    <sheetView showGridLines="0" workbookViewId="0">
      <selection sqref="A1:H1"/>
    </sheetView>
  </sheetViews>
  <sheetFormatPr defaultRowHeight="13.2" x14ac:dyDescent="0.25"/>
  <cols>
    <col min="1" max="1" width="12.77734375" customWidth="1"/>
    <col min="2" max="9" width="11.44140625" customWidth="1"/>
  </cols>
  <sheetData>
    <row r="1" spans="1:9" ht="12" customHeight="1" x14ac:dyDescent="0.25">
      <c r="A1" s="90" t="s">
        <v>418</v>
      </c>
      <c r="B1" s="90"/>
      <c r="C1" s="90"/>
      <c r="D1" s="90"/>
      <c r="E1" s="90"/>
      <c r="F1" s="90"/>
      <c r="G1" s="90"/>
      <c r="H1" s="90"/>
      <c r="I1" s="80">
        <v>45786</v>
      </c>
    </row>
    <row r="2" spans="1:9" ht="12" customHeight="1" x14ac:dyDescent="0.25">
      <c r="A2" s="92" t="s">
        <v>321</v>
      </c>
      <c r="B2" s="92"/>
      <c r="C2" s="92"/>
      <c r="D2" s="92"/>
      <c r="E2" s="92"/>
      <c r="F2" s="92"/>
      <c r="G2" s="92"/>
      <c r="H2" s="92"/>
      <c r="I2" s="1"/>
    </row>
    <row r="3" spans="1:9" ht="24" customHeight="1" x14ac:dyDescent="0.25">
      <c r="A3" s="94" t="s">
        <v>50</v>
      </c>
      <c r="B3" s="89" t="s">
        <v>103</v>
      </c>
      <c r="C3" s="89"/>
      <c r="D3" s="89"/>
      <c r="E3" s="87"/>
      <c r="F3" s="89" t="s">
        <v>104</v>
      </c>
      <c r="G3" s="89"/>
      <c r="H3" s="89"/>
      <c r="I3" s="89"/>
    </row>
    <row r="4" spans="1:9" ht="24" customHeight="1" x14ac:dyDescent="0.25">
      <c r="A4" s="95"/>
      <c r="B4" s="10" t="s">
        <v>78</v>
      </c>
      <c r="C4" s="10" t="s">
        <v>79</v>
      </c>
      <c r="D4" s="10" t="s">
        <v>80</v>
      </c>
      <c r="E4" s="10" t="s">
        <v>55</v>
      </c>
      <c r="F4" s="10" t="s">
        <v>78</v>
      </c>
      <c r="G4" s="10" t="s">
        <v>79</v>
      </c>
      <c r="H4" s="10" t="s">
        <v>80</v>
      </c>
      <c r="I4" s="9" t="s">
        <v>55</v>
      </c>
    </row>
    <row r="5" spans="1:9" ht="12" customHeight="1" x14ac:dyDescent="0.25">
      <c r="A5" s="1"/>
      <c r="B5" s="83" t="str">
        <f>REPT("-",89)&amp;" Number "&amp;REPT("-",89)</f>
        <v>----------------------------------------------------------------------------------------- Number -----------------------------------------------------------------------------------------</v>
      </c>
      <c r="C5" s="83"/>
      <c r="D5" s="83"/>
      <c r="E5" s="83"/>
      <c r="F5" s="83"/>
      <c r="G5" s="83"/>
      <c r="H5" s="83"/>
      <c r="I5" s="83"/>
    </row>
    <row r="6" spans="1:9" ht="12" customHeight="1" x14ac:dyDescent="0.25">
      <c r="A6" s="3" t="s">
        <v>415</v>
      </c>
    </row>
    <row r="7" spans="1:9" ht="12" customHeight="1" x14ac:dyDescent="0.25">
      <c r="A7" s="2" t="str">
        <f>"Oct "&amp;RIGHT(A6,4)-1</f>
        <v>Oct 2023</v>
      </c>
      <c r="B7" s="11">
        <v>23292300</v>
      </c>
      <c r="C7" s="11">
        <v>1830109</v>
      </c>
      <c r="D7" s="11">
        <v>8112864</v>
      </c>
      <c r="E7" s="11">
        <v>33235273</v>
      </c>
      <c r="F7" s="11">
        <v>26053580</v>
      </c>
      <c r="G7" s="11">
        <v>2117231</v>
      </c>
      <c r="H7" s="11">
        <v>9320454</v>
      </c>
      <c r="I7" s="11">
        <v>37491265</v>
      </c>
    </row>
    <row r="8" spans="1:9" ht="12" customHeight="1" x14ac:dyDescent="0.25">
      <c r="A8" s="2" t="str">
        <f>"Nov "&amp;RIGHT(A6,4)-1</f>
        <v>Nov 2023</v>
      </c>
      <c r="B8" s="11">
        <v>21038582</v>
      </c>
      <c r="C8" s="11">
        <v>1679638</v>
      </c>
      <c r="D8" s="11">
        <v>7354791</v>
      </c>
      <c r="E8" s="11">
        <v>30073011</v>
      </c>
      <c r="F8" s="11">
        <v>23777840</v>
      </c>
      <c r="G8" s="11">
        <v>1952979</v>
      </c>
      <c r="H8" s="11">
        <v>8484404</v>
      </c>
      <c r="I8" s="11">
        <v>34215223</v>
      </c>
    </row>
    <row r="9" spans="1:9" ht="12" customHeight="1" x14ac:dyDescent="0.25">
      <c r="A9" s="2" t="str">
        <f>"Dec "&amp;RIGHT(A6,4)-1</f>
        <v>Dec 2023</v>
      </c>
      <c r="B9" s="11">
        <v>18207589</v>
      </c>
      <c r="C9" s="11">
        <v>1500400</v>
      </c>
      <c r="D9" s="11">
        <v>6507976</v>
      </c>
      <c r="E9" s="11">
        <v>26215965</v>
      </c>
      <c r="F9" s="11">
        <v>21337945</v>
      </c>
      <c r="G9" s="11">
        <v>1787683</v>
      </c>
      <c r="H9" s="11">
        <v>7671718</v>
      </c>
      <c r="I9" s="11">
        <v>30797346</v>
      </c>
    </row>
    <row r="10" spans="1:9" ht="12" customHeight="1" x14ac:dyDescent="0.25">
      <c r="A10" s="2" t="str">
        <f>"Jan "&amp;RIGHT(A6,4)</f>
        <v>Jan 2024</v>
      </c>
      <c r="B10" s="11">
        <v>21554267</v>
      </c>
      <c r="C10" s="11">
        <v>1744821</v>
      </c>
      <c r="D10" s="11">
        <v>7681788</v>
      </c>
      <c r="E10" s="11">
        <v>30980876</v>
      </c>
      <c r="F10" s="11">
        <v>24970113</v>
      </c>
      <c r="G10" s="11">
        <v>2078152</v>
      </c>
      <c r="H10" s="11">
        <v>9093937</v>
      </c>
      <c r="I10" s="11">
        <v>36142202</v>
      </c>
    </row>
    <row r="11" spans="1:9" ht="12" customHeight="1" x14ac:dyDescent="0.25">
      <c r="A11" s="2" t="str">
        <f>"Feb "&amp;RIGHT(A6,4)</f>
        <v>Feb 2024</v>
      </c>
      <c r="B11" s="11">
        <v>22802754</v>
      </c>
      <c r="C11" s="11">
        <v>1838537</v>
      </c>
      <c r="D11" s="11">
        <v>8045341</v>
      </c>
      <c r="E11" s="11">
        <v>32686632</v>
      </c>
      <c r="F11" s="11">
        <v>25814565</v>
      </c>
      <c r="G11" s="11">
        <v>2141223</v>
      </c>
      <c r="H11" s="11">
        <v>9340206</v>
      </c>
      <c r="I11" s="11">
        <v>37295994</v>
      </c>
    </row>
    <row r="12" spans="1:9" ht="12" customHeight="1" x14ac:dyDescent="0.25">
      <c r="A12" s="2" t="str">
        <f>"Mar "&amp;RIGHT(A6,4)</f>
        <v>Mar 2024</v>
      </c>
      <c r="B12" s="11">
        <v>22318412</v>
      </c>
      <c r="C12" s="11">
        <v>1834421</v>
      </c>
      <c r="D12" s="11">
        <v>8038355</v>
      </c>
      <c r="E12" s="11">
        <v>32191188</v>
      </c>
      <c r="F12" s="11">
        <v>25977134</v>
      </c>
      <c r="G12" s="11">
        <v>2190854</v>
      </c>
      <c r="H12" s="11">
        <v>9502295</v>
      </c>
      <c r="I12" s="11">
        <v>37670283</v>
      </c>
    </row>
    <row r="13" spans="1:9" ht="12" customHeight="1" x14ac:dyDescent="0.25">
      <c r="A13" s="2" t="str">
        <f>"Apr "&amp;RIGHT(A6,4)</f>
        <v>Apr 2024</v>
      </c>
      <c r="B13" s="11">
        <v>24501603</v>
      </c>
      <c r="C13" s="11">
        <v>1996142</v>
      </c>
      <c r="D13" s="11">
        <v>8784978</v>
      </c>
      <c r="E13" s="11">
        <v>35282723</v>
      </c>
      <c r="F13" s="11">
        <v>28148623</v>
      </c>
      <c r="G13" s="11">
        <v>2348007</v>
      </c>
      <c r="H13" s="11">
        <v>10275213</v>
      </c>
      <c r="I13" s="11">
        <v>40771843</v>
      </c>
    </row>
    <row r="14" spans="1:9" ht="12" customHeight="1" x14ac:dyDescent="0.25">
      <c r="A14" s="2" t="str">
        <f>"May "&amp;RIGHT(A6,4)</f>
        <v>May 2024</v>
      </c>
      <c r="B14" s="11">
        <v>24681114</v>
      </c>
      <c r="C14" s="11">
        <v>2059304</v>
      </c>
      <c r="D14" s="11">
        <v>9016942</v>
      </c>
      <c r="E14" s="11">
        <v>35757360</v>
      </c>
      <c r="F14" s="11">
        <v>28410430</v>
      </c>
      <c r="G14" s="11">
        <v>2444074</v>
      </c>
      <c r="H14" s="11">
        <v>10594737</v>
      </c>
      <c r="I14" s="11">
        <v>41449241</v>
      </c>
    </row>
    <row r="15" spans="1:9" ht="12" customHeight="1" x14ac:dyDescent="0.25">
      <c r="A15" s="2" t="str">
        <f>"Jun "&amp;RIGHT(A6,4)</f>
        <v>Jun 2024</v>
      </c>
      <c r="B15" s="11">
        <v>18418824</v>
      </c>
      <c r="C15" s="11">
        <v>1722752</v>
      </c>
      <c r="D15" s="11">
        <v>7630322</v>
      </c>
      <c r="E15" s="11">
        <v>27771898</v>
      </c>
      <c r="F15" s="11">
        <v>24269256</v>
      </c>
      <c r="G15" s="11">
        <v>2232644</v>
      </c>
      <c r="H15" s="11">
        <v>9591048</v>
      </c>
      <c r="I15" s="11">
        <v>36092948</v>
      </c>
    </row>
    <row r="16" spans="1:9" ht="12" customHeight="1" x14ac:dyDescent="0.25">
      <c r="A16" s="2" t="str">
        <f>"Jul "&amp;RIGHT(A6,4)</f>
        <v>Jul 2024</v>
      </c>
      <c r="B16" s="11">
        <v>18436897</v>
      </c>
      <c r="C16" s="11">
        <v>1780161</v>
      </c>
      <c r="D16" s="11">
        <v>7983922</v>
      </c>
      <c r="E16" s="11">
        <v>28200980</v>
      </c>
      <c r="F16" s="11">
        <v>25347453</v>
      </c>
      <c r="G16" s="11">
        <v>2339598</v>
      </c>
      <c r="H16" s="11">
        <v>10180631</v>
      </c>
      <c r="I16" s="11">
        <v>37867682</v>
      </c>
    </row>
    <row r="17" spans="1:9" ht="12" customHeight="1" x14ac:dyDescent="0.25">
      <c r="A17" s="2" t="str">
        <f>"Aug "&amp;RIGHT(A6,4)</f>
        <v>Aug 2024</v>
      </c>
      <c r="B17" s="11">
        <v>19896533</v>
      </c>
      <c r="C17" s="11">
        <v>1734625</v>
      </c>
      <c r="D17" s="11">
        <v>7888650</v>
      </c>
      <c r="E17" s="11">
        <v>29519808</v>
      </c>
      <c r="F17" s="11">
        <v>24317630</v>
      </c>
      <c r="G17" s="11">
        <v>2090048</v>
      </c>
      <c r="H17" s="11">
        <v>9431096</v>
      </c>
      <c r="I17" s="11">
        <v>35838774</v>
      </c>
    </row>
    <row r="18" spans="1:9" ht="12" customHeight="1" x14ac:dyDescent="0.25">
      <c r="A18" s="2" t="str">
        <f>"Sep "&amp;RIGHT(A6,4)</f>
        <v>Sep 2024</v>
      </c>
      <c r="B18" s="11">
        <v>21361254</v>
      </c>
      <c r="C18" s="11">
        <v>1670526</v>
      </c>
      <c r="D18" s="11">
        <v>7398221</v>
      </c>
      <c r="E18" s="11">
        <v>30430001</v>
      </c>
      <c r="F18" s="11">
        <v>23470931</v>
      </c>
      <c r="G18" s="11">
        <v>1880206</v>
      </c>
      <c r="H18" s="11">
        <v>8375506</v>
      </c>
      <c r="I18" s="11">
        <v>33726643</v>
      </c>
    </row>
    <row r="19" spans="1:9" ht="12" customHeight="1" x14ac:dyDescent="0.25">
      <c r="A19" s="12" t="s">
        <v>55</v>
      </c>
      <c r="B19" s="13">
        <v>256510129</v>
      </c>
      <c r="C19" s="13">
        <v>21391436</v>
      </c>
      <c r="D19" s="13">
        <v>94444150</v>
      </c>
      <c r="E19" s="13">
        <v>372345715</v>
      </c>
      <c r="F19" s="13">
        <v>301895500</v>
      </c>
      <c r="G19" s="13">
        <v>25602699</v>
      </c>
      <c r="H19" s="13">
        <v>111861245</v>
      </c>
      <c r="I19" s="13">
        <v>439359444</v>
      </c>
    </row>
    <row r="20" spans="1:9" ht="12" customHeight="1" x14ac:dyDescent="0.25">
      <c r="A20" s="14" t="s">
        <v>416</v>
      </c>
      <c r="B20" s="15">
        <v>106895492</v>
      </c>
      <c r="C20" s="15">
        <v>8593505</v>
      </c>
      <c r="D20" s="15">
        <v>37702760</v>
      </c>
      <c r="E20" s="15">
        <v>153191757</v>
      </c>
      <c r="F20" s="15">
        <v>121954043</v>
      </c>
      <c r="G20" s="15">
        <v>10077268</v>
      </c>
      <c r="H20" s="15">
        <v>43910719</v>
      </c>
      <c r="I20" s="15">
        <v>175942030</v>
      </c>
    </row>
    <row r="21" spans="1:9" ht="12" customHeight="1" x14ac:dyDescent="0.25">
      <c r="A21" s="3" t="str">
        <f>"FY "&amp;RIGHT(A6,4)+1</f>
        <v>FY 2025</v>
      </c>
    </row>
    <row r="22" spans="1:9" ht="12" customHeight="1" x14ac:dyDescent="0.25">
      <c r="A22" s="2" t="str">
        <f>"Oct "&amp;RIGHT(A6,4)</f>
        <v>Oct 2024</v>
      </c>
      <c r="B22" s="11">
        <v>23703054</v>
      </c>
      <c r="C22" s="11">
        <v>1824985</v>
      </c>
      <c r="D22" s="11">
        <v>8170266</v>
      </c>
      <c r="E22" s="11">
        <v>33698305</v>
      </c>
      <c r="F22" s="11">
        <v>26536922</v>
      </c>
      <c r="G22" s="11">
        <v>2107229</v>
      </c>
      <c r="H22" s="11">
        <v>9393718</v>
      </c>
      <c r="I22" s="11">
        <v>38037869</v>
      </c>
    </row>
    <row r="23" spans="1:9" ht="12" customHeight="1" x14ac:dyDescent="0.25">
      <c r="A23" s="2" t="str">
        <f>"Nov "&amp;RIGHT(A6,4)</f>
        <v>Nov 2024</v>
      </c>
      <c r="B23" s="11">
        <v>19837027</v>
      </c>
      <c r="C23" s="11">
        <v>1596477</v>
      </c>
      <c r="D23" s="11">
        <v>6966631</v>
      </c>
      <c r="E23" s="11">
        <v>28400135</v>
      </c>
      <c r="F23" s="11">
        <v>22496154</v>
      </c>
      <c r="G23" s="11">
        <v>1842688</v>
      </c>
      <c r="H23" s="11">
        <v>8017365</v>
      </c>
      <c r="I23" s="11">
        <v>32356207</v>
      </c>
    </row>
    <row r="24" spans="1:9" ht="12" customHeight="1" x14ac:dyDescent="0.25">
      <c r="A24" s="2" t="str">
        <f>"Dec "&amp;RIGHT(A6,4)</f>
        <v>Dec 2024</v>
      </c>
      <c r="B24" s="11">
        <v>18799512</v>
      </c>
      <c r="C24" s="11">
        <v>1530996</v>
      </c>
      <c r="D24" s="11">
        <v>6579728</v>
      </c>
      <c r="E24" s="11">
        <v>26910236</v>
      </c>
      <c r="F24" s="11">
        <v>21714886</v>
      </c>
      <c r="G24" s="11">
        <v>1793067</v>
      </c>
      <c r="H24" s="11">
        <v>7703396</v>
      </c>
      <c r="I24" s="11">
        <v>31211349</v>
      </c>
    </row>
    <row r="25" spans="1:9" ht="12" customHeight="1" x14ac:dyDescent="0.25">
      <c r="A25" s="2" t="str">
        <f>"Jan "&amp;RIGHT(A6,4)+1</f>
        <v>Jan 2025</v>
      </c>
      <c r="B25" s="11">
        <v>21316810</v>
      </c>
      <c r="C25" s="11">
        <v>1728219</v>
      </c>
      <c r="D25" s="11">
        <v>7552207</v>
      </c>
      <c r="E25" s="11">
        <v>30597236</v>
      </c>
      <c r="F25" s="11">
        <v>24420887</v>
      </c>
      <c r="G25" s="11">
        <v>2026792</v>
      </c>
      <c r="H25" s="11">
        <v>8899999</v>
      </c>
      <c r="I25" s="11">
        <v>35347678</v>
      </c>
    </row>
    <row r="26" spans="1:9" ht="12" customHeight="1" x14ac:dyDescent="0.25">
      <c r="A26" s="2" t="str">
        <f>"Feb "&amp;RIGHT(A6,4)+1</f>
        <v>Feb 2025</v>
      </c>
      <c r="B26" s="11">
        <v>21255001</v>
      </c>
      <c r="C26" s="11">
        <v>1705541</v>
      </c>
      <c r="D26" s="11">
        <v>7423025</v>
      </c>
      <c r="E26" s="11">
        <v>30383567</v>
      </c>
      <c r="F26" s="11">
        <v>24089398</v>
      </c>
      <c r="G26" s="11">
        <v>1980409</v>
      </c>
      <c r="H26" s="11">
        <v>8605036</v>
      </c>
      <c r="I26" s="11">
        <v>34674843</v>
      </c>
    </row>
    <row r="27" spans="1:9" ht="12" customHeight="1" x14ac:dyDescent="0.25">
      <c r="A27" s="2" t="str">
        <f>"Mar "&amp;RIGHT(A6,4)+1</f>
        <v>Mar 2025</v>
      </c>
      <c r="B27" s="11" t="s">
        <v>414</v>
      </c>
      <c r="C27" s="11" t="s">
        <v>414</v>
      </c>
      <c r="D27" s="11" t="s">
        <v>414</v>
      </c>
      <c r="E27" s="11" t="s">
        <v>414</v>
      </c>
      <c r="F27" s="11" t="s">
        <v>414</v>
      </c>
      <c r="G27" s="11" t="s">
        <v>414</v>
      </c>
      <c r="H27" s="11" t="s">
        <v>414</v>
      </c>
      <c r="I27" s="11" t="s">
        <v>414</v>
      </c>
    </row>
    <row r="28" spans="1:9" ht="12" customHeight="1" x14ac:dyDescent="0.25">
      <c r="A28" s="2" t="str">
        <f>"Apr "&amp;RIGHT(A6,4)+1</f>
        <v>Apr 2025</v>
      </c>
      <c r="B28" s="11" t="s">
        <v>414</v>
      </c>
      <c r="C28" s="11" t="s">
        <v>414</v>
      </c>
      <c r="D28" s="11" t="s">
        <v>414</v>
      </c>
      <c r="E28" s="11" t="s">
        <v>414</v>
      </c>
      <c r="F28" s="11" t="s">
        <v>414</v>
      </c>
      <c r="G28" s="11" t="s">
        <v>414</v>
      </c>
      <c r="H28" s="11" t="s">
        <v>414</v>
      </c>
      <c r="I28" s="11" t="s">
        <v>414</v>
      </c>
    </row>
    <row r="29" spans="1:9" ht="12" customHeight="1" x14ac:dyDescent="0.25">
      <c r="A29" s="2" t="str">
        <f>"May "&amp;RIGHT(A6,4)+1</f>
        <v>May 2025</v>
      </c>
      <c r="B29" s="11" t="s">
        <v>414</v>
      </c>
      <c r="C29" s="11" t="s">
        <v>414</v>
      </c>
      <c r="D29" s="11" t="s">
        <v>414</v>
      </c>
      <c r="E29" s="11" t="s">
        <v>414</v>
      </c>
      <c r="F29" s="11" t="s">
        <v>414</v>
      </c>
      <c r="G29" s="11" t="s">
        <v>414</v>
      </c>
      <c r="H29" s="11" t="s">
        <v>414</v>
      </c>
      <c r="I29" s="11" t="s">
        <v>414</v>
      </c>
    </row>
    <row r="30" spans="1:9" ht="12" customHeight="1" x14ac:dyDescent="0.25">
      <c r="A30" s="2" t="str">
        <f>"Jun "&amp;RIGHT(A6,4)+1</f>
        <v>Jun 2025</v>
      </c>
      <c r="B30" s="11" t="s">
        <v>414</v>
      </c>
      <c r="C30" s="11" t="s">
        <v>414</v>
      </c>
      <c r="D30" s="11" t="s">
        <v>414</v>
      </c>
      <c r="E30" s="11" t="s">
        <v>414</v>
      </c>
      <c r="F30" s="11" t="s">
        <v>414</v>
      </c>
      <c r="G30" s="11" t="s">
        <v>414</v>
      </c>
      <c r="H30" s="11" t="s">
        <v>414</v>
      </c>
      <c r="I30" s="11" t="s">
        <v>414</v>
      </c>
    </row>
    <row r="31" spans="1:9" ht="12" customHeight="1" x14ac:dyDescent="0.25">
      <c r="A31" s="2" t="str">
        <f>"Jul "&amp;RIGHT(A6,4)+1</f>
        <v>Jul 2025</v>
      </c>
      <c r="B31" s="11" t="s">
        <v>414</v>
      </c>
      <c r="C31" s="11" t="s">
        <v>414</v>
      </c>
      <c r="D31" s="11" t="s">
        <v>414</v>
      </c>
      <c r="E31" s="11" t="s">
        <v>414</v>
      </c>
      <c r="F31" s="11" t="s">
        <v>414</v>
      </c>
      <c r="G31" s="11" t="s">
        <v>414</v>
      </c>
      <c r="H31" s="11" t="s">
        <v>414</v>
      </c>
      <c r="I31" s="11" t="s">
        <v>414</v>
      </c>
    </row>
    <row r="32" spans="1:9" ht="12" customHeight="1" x14ac:dyDescent="0.25">
      <c r="A32" s="2" t="str">
        <f>"Aug "&amp;RIGHT(A6,4)+1</f>
        <v>Aug 2025</v>
      </c>
      <c r="B32" s="11" t="s">
        <v>414</v>
      </c>
      <c r="C32" s="11" t="s">
        <v>414</v>
      </c>
      <c r="D32" s="11" t="s">
        <v>414</v>
      </c>
      <c r="E32" s="11" t="s">
        <v>414</v>
      </c>
      <c r="F32" s="11" t="s">
        <v>414</v>
      </c>
      <c r="G32" s="11" t="s">
        <v>414</v>
      </c>
      <c r="H32" s="11" t="s">
        <v>414</v>
      </c>
      <c r="I32" s="11" t="s">
        <v>414</v>
      </c>
    </row>
    <row r="33" spans="1:9" ht="12" customHeight="1" x14ac:dyDescent="0.25">
      <c r="A33" s="2" t="str">
        <f>"Sep "&amp;RIGHT(A6,4)+1</f>
        <v>Sep 2025</v>
      </c>
      <c r="B33" s="11" t="s">
        <v>414</v>
      </c>
      <c r="C33" s="11" t="s">
        <v>414</v>
      </c>
      <c r="D33" s="11" t="s">
        <v>414</v>
      </c>
      <c r="E33" s="11" t="s">
        <v>414</v>
      </c>
      <c r="F33" s="11" t="s">
        <v>414</v>
      </c>
      <c r="G33" s="11" t="s">
        <v>414</v>
      </c>
      <c r="H33" s="11" t="s">
        <v>414</v>
      </c>
      <c r="I33" s="11" t="s">
        <v>414</v>
      </c>
    </row>
    <row r="34" spans="1:9" ht="12" customHeight="1" x14ac:dyDescent="0.25">
      <c r="A34" s="12" t="s">
        <v>55</v>
      </c>
      <c r="B34" s="13">
        <v>104911404</v>
      </c>
      <c r="C34" s="13">
        <v>8386218</v>
      </c>
      <c r="D34" s="13">
        <v>36691857</v>
      </c>
      <c r="E34" s="13">
        <v>149989479</v>
      </c>
      <c r="F34" s="13">
        <v>119258247</v>
      </c>
      <c r="G34" s="13">
        <v>9750185</v>
      </c>
      <c r="H34" s="13">
        <v>42619514</v>
      </c>
      <c r="I34" s="13">
        <v>171627946</v>
      </c>
    </row>
    <row r="35" spans="1:9" ht="12" customHeight="1" x14ac:dyDescent="0.25">
      <c r="A35" s="14" t="str">
        <f>"Total "&amp;MID(A20,7,LEN(A20)-13)&amp;" Months"</f>
        <v>Total 5 Months</v>
      </c>
      <c r="B35" s="15">
        <v>104911404</v>
      </c>
      <c r="C35" s="15">
        <v>8386218</v>
      </c>
      <c r="D35" s="15">
        <v>36691857</v>
      </c>
      <c r="E35" s="15">
        <v>149989479</v>
      </c>
      <c r="F35" s="15">
        <v>119258247</v>
      </c>
      <c r="G35" s="15">
        <v>9750185</v>
      </c>
      <c r="H35" s="15">
        <v>42619514</v>
      </c>
      <c r="I35" s="15">
        <v>171627946</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35"/>
  <sheetViews>
    <sheetView showGridLines="0" workbookViewId="0">
      <selection sqref="A1:H1"/>
    </sheetView>
  </sheetViews>
  <sheetFormatPr defaultRowHeight="13.2" x14ac:dyDescent="0.25"/>
  <cols>
    <col min="1" max="1" width="12.77734375" customWidth="1"/>
    <col min="2" max="9" width="11.44140625" customWidth="1"/>
  </cols>
  <sheetData>
    <row r="1" spans="1:9" ht="12" customHeight="1" x14ac:dyDescent="0.25">
      <c r="A1" s="90" t="s">
        <v>418</v>
      </c>
      <c r="B1" s="90"/>
      <c r="C1" s="90"/>
      <c r="D1" s="90"/>
      <c r="E1" s="90"/>
      <c r="F1" s="90"/>
      <c r="G1" s="90"/>
      <c r="H1" s="90"/>
      <c r="I1" s="80">
        <v>45786</v>
      </c>
    </row>
    <row r="2" spans="1:9" ht="12" customHeight="1" x14ac:dyDescent="0.25">
      <c r="A2" s="92" t="s">
        <v>107</v>
      </c>
      <c r="B2" s="92"/>
      <c r="C2" s="92"/>
      <c r="D2" s="92"/>
      <c r="E2" s="92"/>
      <c r="F2" s="92"/>
      <c r="G2" s="92"/>
      <c r="H2" s="92"/>
      <c r="I2" s="1"/>
    </row>
    <row r="3" spans="1:9" ht="24" customHeight="1" x14ac:dyDescent="0.25">
      <c r="A3" s="94" t="s">
        <v>50</v>
      </c>
      <c r="B3" s="89" t="s">
        <v>105</v>
      </c>
      <c r="C3" s="89"/>
      <c r="D3" s="89"/>
      <c r="E3" s="87"/>
      <c r="F3" s="89" t="s">
        <v>106</v>
      </c>
      <c r="G3" s="89"/>
      <c r="H3" s="89"/>
      <c r="I3" s="89"/>
    </row>
    <row r="4" spans="1:9" ht="24" customHeight="1" x14ac:dyDescent="0.25">
      <c r="A4" s="95"/>
      <c r="B4" s="10" t="s">
        <v>78</v>
      </c>
      <c r="C4" s="10" t="s">
        <v>79</v>
      </c>
      <c r="D4" s="10" t="s">
        <v>80</v>
      </c>
      <c r="E4" s="10" t="s">
        <v>55</v>
      </c>
      <c r="F4" s="10" t="s">
        <v>78</v>
      </c>
      <c r="G4" s="10" t="s">
        <v>79</v>
      </c>
      <c r="H4" s="10" t="s">
        <v>80</v>
      </c>
      <c r="I4" s="9" t="s">
        <v>55</v>
      </c>
    </row>
    <row r="5" spans="1:9" ht="12" customHeight="1" x14ac:dyDescent="0.25">
      <c r="A5" s="1"/>
      <c r="B5" s="83" t="str">
        <f>REPT("-",89)&amp;" Number "&amp;REPT("-",89)</f>
        <v>----------------------------------------------------------------------------------------- Number -----------------------------------------------------------------------------------------</v>
      </c>
      <c r="C5" s="83"/>
      <c r="D5" s="83"/>
      <c r="E5" s="83"/>
      <c r="F5" s="83"/>
      <c r="G5" s="83"/>
      <c r="H5" s="83"/>
      <c r="I5" s="83"/>
    </row>
    <row r="6" spans="1:9" ht="12" customHeight="1" x14ac:dyDescent="0.25">
      <c r="A6" s="3" t="s">
        <v>415</v>
      </c>
    </row>
    <row r="7" spans="1:9" ht="12" customHeight="1" x14ac:dyDescent="0.25">
      <c r="A7" s="2" t="str">
        <f>"Oct "&amp;RIGHT(A6,4)-1</f>
        <v>Oct 2023</v>
      </c>
      <c r="B7" s="11">
        <v>30841894</v>
      </c>
      <c r="C7" s="11">
        <v>227837</v>
      </c>
      <c r="D7" s="11">
        <v>428254</v>
      </c>
      <c r="E7" s="11">
        <v>31497985</v>
      </c>
      <c r="F7" s="11">
        <v>38034823</v>
      </c>
      <c r="G7" s="11">
        <v>2555501</v>
      </c>
      <c r="H7" s="11">
        <v>11394499</v>
      </c>
      <c r="I7" s="11">
        <v>51984823</v>
      </c>
    </row>
    <row r="8" spans="1:9" ht="12" customHeight="1" x14ac:dyDescent="0.25">
      <c r="A8" s="2" t="str">
        <f>"Nov "&amp;RIGHT(A6,4)-1</f>
        <v>Nov 2023</v>
      </c>
      <c r="B8" s="11">
        <v>26957620</v>
      </c>
      <c r="C8" s="11">
        <v>209197</v>
      </c>
      <c r="D8" s="11">
        <v>383962</v>
      </c>
      <c r="E8" s="11">
        <v>27550779</v>
      </c>
      <c r="F8" s="11">
        <v>34222389</v>
      </c>
      <c r="G8" s="11">
        <v>2330066</v>
      </c>
      <c r="H8" s="11">
        <v>10271590</v>
      </c>
      <c r="I8" s="11">
        <v>46824045</v>
      </c>
    </row>
    <row r="9" spans="1:9" ht="12" customHeight="1" x14ac:dyDescent="0.25">
      <c r="A9" s="2" t="str">
        <f>"Dec "&amp;RIGHT(A6,4)-1</f>
        <v>Dec 2023</v>
      </c>
      <c r="B9" s="11">
        <v>21759213</v>
      </c>
      <c r="C9" s="11">
        <v>189804</v>
      </c>
      <c r="D9" s="11">
        <v>342670</v>
      </c>
      <c r="E9" s="11">
        <v>22291687</v>
      </c>
      <c r="F9" s="11">
        <v>29806118</v>
      </c>
      <c r="G9" s="11">
        <v>2070974</v>
      </c>
      <c r="H9" s="11">
        <v>9054610</v>
      </c>
      <c r="I9" s="11">
        <v>40931702</v>
      </c>
    </row>
    <row r="10" spans="1:9" ht="12" customHeight="1" x14ac:dyDescent="0.25">
      <c r="A10" s="2" t="str">
        <f>"Jan "&amp;RIGHT(A6,4)</f>
        <v>Jan 2024</v>
      </c>
      <c r="B10" s="11">
        <v>26741735</v>
      </c>
      <c r="C10" s="11">
        <v>216724</v>
      </c>
      <c r="D10" s="11">
        <v>398514</v>
      </c>
      <c r="E10" s="11">
        <v>27356973</v>
      </c>
      <c r="F10" s="11">
        <v>35189658</v>
      </c>
      <c r="G10" s="11">
        <v>2438055</v>
      </c>
      <c r="H10" s="11">
        <v>10837608</v>
      </c>
      <c r="I10" s="11">
        <v>48465321</v>
      </c>
    </row>
    <row r="11" spans="1:9" ht="12" customHeight="1" x14ac:dyDescent="0.25">
      <c r="A11" s="2" t="str">
        <f>"Feb "&amp;RIGHT(A6,4)</f>
        <v>Feb 2024</v>
      </c>
      <c r="B11" s="11">
        <v>29911913</v>
      </c>
      <c r="C11" s="11">
        <v>223186</v>
      </c>
      <c r="D11" s="11">
        <v>413569</v>
      </c>
      <c r="E11" s="11">
        <v>30548668</v>
      </c>
      <c r="F11" s="11">
        <v>37292223</v>
      </c>
      <c r="G11" s="11">
        <v>2555425</v>
      </c>
      <c r="H11" s="11">
        <v>11260610</v>
      </c>
      <c r="I11" s="11">
        <v>51108258</v>
      </c>
    </row>
    <row r="12" spans="1:9" ht="12" customHeight="1" x14ac:dyDescent="0.25">
      <c r="A12" s="2" t="str">
        <f>"Mar "&amp;RIGHT(A6,4)</f>
        <v>Mar 2024</v>
      </c>
      <c r="B12" s="11">
        <v>26893752</v>
      </c>
      <c r="C12" s="11">
        <v>216396</v>
      </c>
      <c r="D12" s="11">
        <v>408732</v>
      </c>
      <c r="E12" s="11">
        <v>27518880</v>
      </c>
      <c r="F12" s="11">
        <v>36070836</v>
      </c>
      <c r="G12" s="11">
        <v>2530916</v>
      </c>
      <c r="H12" s="11">
        <v>11178436</v>
      </c>
      <c r="I12" s="11">
        <v>49780188</v>
      </c>
    </row>
    <row r="13" spans="1:9" ht="12" customHeight="1" x14ac:dyDescent="0.25">
      <c r="A13" s="2" t="str">
        <f>"Apr "&amp;RIGHT(A6,4)</f>
        <v>Apr 2024</v>
      </c>
      <c r="B13" s="11">
        <v>30029932</v>
      </c>
      <c r="C13" s="11">
        <v>239432</v>
      </c>
      <c r="D13" s="11">
        <v>444810</v>
      </c>
      <c r="E13" s="11">
        <v>30714174</v>
      </c>
      <c r="F13" s="11">
        <v>39662206</v>
      </c>
      <c r="G13" s="11">
        <v>2775835</v>
      </c>
      <c r="H13" s="11">
        <v>12240827</v>
      </c>
      <c r="I13" s="11">
        <v>54678868</v>
      </c>
    </row>
    <row r="14" spans="1:9" ht="12" customHeight="1" x14ac:dyDescent="0.25">
      <c r="A14" s="2" t="str">
        <f>"May "&amp;RIGHT(A6,4)</f>
        <v>May 2024</v>
      </c>
      <c r="B14" s="11">
        <v>27190866</v>
      </c>
      <c r="C14" s="11">
        <v>245275</v>
      </c>
      <c r="D14" s="11">
        <v>451981</v>
      </c>
      <c r="E14" s="11">
        <v>27888122</v>
      </c>
      <c r="F14" s="11">
        <v>38907959</v>
      </c>
      <c r="G14" s="11">
        <v>2824043</v>
      </c>
      <c r="H14" s="11">
        <v>12410671</v>
      </c>
      <c r="I14" s="11">
        <v>54142673</v>
      </c>
    </row>
    <row r="15" spans="1:9" ht="12" customHeight="1" x14ac:dyDescent="0.25">
      <c r="A15" s="2" t="str">
        <f>"Jun "&amp;RIGHT(A6,4)</f>
        <v>Jun 2024</v>
      </c>
      <c r="B15" s="11">
        <v>8117833</v>
      </c>
      <c r="C15" s="11">
        <v>201154</v>
      </c>
      <c r="D15" s="11">
        <v>383558</v>
      </c>
      <c r="E15" s="11">
        <v>8702545</v>
      </c>
      <c r="F15" s="11">
        <v>26547666</v>
      </c>
      <c r="G15" s="11">
        <v>2267248</v>
      </c>
      <c r="H15" s="11">
        <v>10090122</v>
      </c>
      <c r="I15" s="11">
        <v>38905036</v>
      </c>
    </row>
    <row r="16" spans="1:9" ht="12" customHeight="1" x14ac:dyDescent="0.25">
      <c r="A16" s="2" t="str">
        <f>"Jul "&amp;RIGHT(A6,4)</f>
        <v>Jul 2024</v>
      </c>
      <c r="B16" s="11">
        <v>5963904</v>
      </c>
      <c r="C16" s="11">
        <v>205158</v>
      </c>
      <c r="D16" s="11">
        <v>410709</v>
      </c>
      <c r="E16" s="11">
        <v>6579771</v>
      </c>
      <c r="F16" s="11">
        <v>26574177</v>
      </c>
      <c r="G16" s="11">
        <v>2354013</v>
      </c>
      <c r="H16" s="11">
        <v>10549172</v>
      </c>
      <c r="I16" s="11">
        <v>39477362</v>
      </c>
    </row>
    <row r="17" spans="1:9" ht="12" customHeight="1" x14ac:dyDescent="0.25">
      <c r="A17" s="2" t="str">
        <f>"Aug "&amp;RIGHT(A6,4)</f>
        <v>Aug 2024</v>
      </c>
      <c r="B17" s="11">
        <v>17189319</v>
      </c>
      <c r="C17" s="11">
        <v>217377</v>
      </c>
      <c r="D17" s="11">
        <v>420270</v>
      </c>
      <c r="E17" s="11">
        <v>17826966</v>
      </c>
      <c r="F17" s="11">
        <v>30455778</v>
      </c>
      <c r="G17" s="11">
        <v>2362389</v>
      </c>
      <c r="H17" s="11">
        <v>10603610</v>
      </c>
      <c r="I17" s="11">
        <v>43421777</v>
      </c>
    </row>
    <row r="18" spans="1:9" ht="12" customHeight="1" x14ac:dyDescent="0.25">
      <c r="A18" s="2" t="str">
        <f>"Sep "&amp;RIGHT(A6,4)</f>
        <v>Sep 2024</v>
      </c>
      <c r="B18" s="11">
        <v>27475351</v>
      </c>
      <c r="C18" s="11">
        <v>207492</v>
      </c>
      <c r="D18" s="11">
        <v>394322</v>
      </c>
      <c r="E18" s="11">
        <v>28077165</v>
      </c>
      <c r="F18" s="11">
        <v>34006560</v>
      </c>
      <c r="G18" s="11">
        <v>2308821</v>
      </c>
      <c r="H18" s="11">
        <v>10374111</v>
      </c>
      <c r="I18" s="11">
        <v>46689492</v>
      </c>
    </row>
    <row r="19" spans="1:9" ht="12" customHeight="1" x14ac:dyDescent="0.25">
      <c r="A19" s="12" t="s">
        <v>55</v>
      </c>
      <c r="B19" s="13">
        <v>279073332</v>
      </c>
      <c r="C19" s="13">
        <v>2599032</v>
      </c>
      <c r="D19" s="13">
        <v>4881351</v>
      </c>
      <c r="E19" s="13">
        <v>286553715</v>
      </c>
      <c r="F19" s="13">
        <v>406770393</v>
      </c>
      <c r="G19" s="13">
        <v>29373286</v>
      </c>
      <c r="H19" s="13">
        <v>130265866</v>
      </c>
      <c r="I19" s="13">
        <v>566409545</v>
      </c>
    </row>
    <row r="20" spans="1:9" ht="12" customHeight="1" x14ac:dyDescent="0.25">
      <c r="A20" s="14" t="s">
        <v>416</v>
      </c>
      <c r="B20" s="15">
        <v>136212375</v>
      </c>
      <c r="C20" s="15">
        <v>1066748</v>
      </c>
      <c r="D20" s="15">
        <v>1966969</v>
      </c>
      <c r="E20" s="15">
        <v>139246092</v>
      </c>
      <c r="F20" s="15">
        <v>174545211</v>
      </c>
      <c r="G20" s="15">
        <v>11950021</v>
      </c>
      <c r="H20" s="15">
        <v>52818917</v>
      </c>
      <c r="I20" s="15">
        <v>239314149</v>
      </c>
    </row>
    <row r="21" spans="1:9" ht="12" customHeight="1" x14ac:dyDescent="0.25">
      <c r="A21" s="3" t="str">
        <f>"FY "&amp;RIGHT(A6,4)+1</f>
        <v>FY 2025</v>
      </c>
    </row>
    <row r="22" spans="1:9" ht="12" customHeight="1" x14ac:dyDescent="0.25">
      <c r="A22" s="2" t="str">
        <f>"Oct "&amp;RIGHT(A6,4)</f>
        <v>Oct 2024</v>
      </c>
      <c r="B22" s="11">
        <v>31974531</v>
      </c>
      <c r="C22" s="11">
        <v>230318</v>
      </c>
      <c r="D22" s="11">
        <v>439193</v>
      </c>
      <c r="E22" s="11">
        <v>32644042</v>
      </c>
      <c r="F22" s="11">
        <v>37963133</v>
      </c>
      <c r="G22" s="11">
        <v>2531232</v>
      </c>
      <c r="H22" s="11">
        <v>11188432</v>
      </c>
      <c r="I22" s="11">
        <v>51682797</v>
      </c>
    </row>
    <row r="23" spans="1:9" ht="12" customHeight="1" x14ac:dyDescent="0.25">
      <c r="A23" s="2" t="str">
        <f>"Nov "&amp;RIGHT(A6,4)</f>
        <v>Nov 2024</v>
      </c>
      <c r="B23" s="11">
        <v>24716376</v>
      </c>
      <c r="C23" s="11">
        <v>189764</v>
      </c>
      <c r="D23" s="11">
        <v>356834</v>
      </c>
      <c r="E23" s="11">
        <v>25262974</v>
      </c>
      <c r="F23" s="11">
        <v>31678871</v>
      </c>
      <c r="G23" s="11">
        <v>2171171</v>
      </c>
      <c r="H23" s="11">
        <v>9491193</v>
      </c>
      <c r="I23" s="11">
        <v>43341235</v>
      </c>
    </row>
    <row r="24" spans="1:9" ht="12" customHeight="1" x14ac:dyDescent="0.25">
      <c r="A24" s="2" t="str">
        <f>"Dec "&amp;RIGHT(A6,4)</f>
        <v>Dec 2024</v>
      </c>
      <c r="B24" s="11">
        <v>23077120</v>
      </c>
      <c r="C24" s="11">
        <v>184983</v>
      </c>
      <c r="D24" s="11">
        <v>349159</v>
      </c>
      <c r="E24" s="11">
        <v>23611262</v>
      </c>
      <c r="F24" s="11">
        <v>30298003</v>
      </c>
      <c r="G24" s="11">
        <v>2096838</v>
      </c>
      <c r="H24" s="11">
        <v>9116403</v>
      </c>
      <c r="I24" s="11">
        <v>41511244</v>
      </c>
    </row>
    <row r="25" spans="1:9" ht="12" customHeight="1" x14ac:dyDescent="0.25">
      <c r="A25" s="2" t="str">
        <f>"Jan "&amp;RIGHT(A6,4)+1</f>
        <v>Jan 2025</v>
      </c>
      <c r="B25" s="11">
        <v>26500405</v>
      </c>
      <c r="C25" s="11">
        <v>198562</v>
      </c>
      <c r="D25" s="11">
        <v>385553</v>
      </c>
      <c r="E25" s="11">
        <v>27084520</v>
      </c>
      <c r="F25" s="11">
        <v>34197194</v>
      </c>
      <c r="G25" s="11">
        <v>2369408</v>
      </c>
      <c r="H25" s="11">
        <v>10596367</v>
      </c>
      <c r="I25" s="11">
        <v>47162969</v>
      </c>
    </row>
    <row r="26" spans="1:9" ht="12" customHeight="1" x14ac:dyDescent="0.25">
      <c r="A26" s="2" t="str">
        <f>"Feb "&amp;RIGHT(A6,4)+1</f>
        <v>Feb 2025</v>
      </c>
      <c r="B26" s="11">
        <v>28387350</v>
      </c>
      <c r="C26" s="11">
        <v>197907</v>
      </c>
      <c r="D26" s="11">
        <v>383510</v>
      </c>
      <c r="E26" s="11">
        <v>28968767</v>
      </c>
      <c r="F26" s="11">
        <v>34247919</v>
      </c>
      <c r="G26" s="11">
        <v>2337797</v>
      </c>
      <c r="H26" s="11">
        <v>10328457</v>
      </c>
      <c r="I26" s="11">
        <v>46914173</v>
      </c>
    </row>
    <row r="27" spans="1:9" ht="12" customHeight="1" x14ac:dyDescent="0.25">
      <c r="A27" s="2" t="str">
        <f>"Mar "&amp;RIGHT(A6,4)+1</f>
        <v>Mar 2025</v>
      </c>
      <c r="B27" s="11" t="s">
        <v>414</v>
      </c>
      <c r="C27" s="11" t="s">
        <v>414</v>
      </c>
      <c r="D27" s="11" t="s">
        <v>414</v>
      </c>
      <c r="E27" s="11" t="s">
        <v>414</v>
      </c>
      <c r="F27" s="11" t="s">
        <v>414</v>
      </c>
      <c r="G27" s="11" t="s">
        <v>414</v>
      </c>
      <c r="H27" s="11" t="s">
        <v>414</v>
      </c>
      <c r="I27" s="11" t="s">
        <v>414</v>
      </c>
    </row>
    <row r="28" spans="1:9" ht="12" customHeight="1" x14ac:dyDescent="0.25">
      <c r="A28" s="2" t="str">
        <f>"Apr "&amp;RIGHT(A6,4)+1</f>
        <v>Apr 2025</v>
      </c>
      <c r="B28" s="11" t="s">
        <v>414</v>
      </c>
      <c r="C28" s="11" t="s">
        <v>414</v>
      </c>
      <c r="D28" s="11" t="s">
        <v>414</v>
      </c>
      <c r="E28" s="11" t="s">
        <v>414</v>
      </c>
      <c r="F28" s="11" t="s">
        <v>414</v>
      </c>
      <c r="G28" s="11" t="s">
        <v>414</v>
      </c>
      <c r="H28" s="11" t="s">
        <v>414</v>
      </c>
      <c r="I28" s="11" t="s">
        <v>414</v>
      </c>
    </row>
    <row r="29" spans="1:9" ht="12" customHeight="1" x14ac:dyDescent="0.25">
      <c r="A29" s="2" t="str">
        <f>"May "&amp;RIGHT(A6,4)+1</f>
        <v>May 2025</v>
      </c>
      <c r="B29" s="11" t="s">
        <v>414</v>
      </c>
      <c r="C29" s="11" t="s">
        <v>414</v>
      </c>
      <c r="D29" s="11" t="s">
        <v>414</v>
      </c>
      <c r="E29" s="11" t="s">
        <v>414</v>
      </c>
      <c r="F29" s="11" t="s">
        <v>414</v>
      </c>
      <c r="G29" s="11" t="s">
        <v>414</v>
      </c>
      <c r="H29" s="11" t="s">
        <v>414</v>
      </c>
      <c r="I29" s="11" t="s">
        <v>414</v>
      </c>
    </row>
    <row r="30" spans="1:9" ht="12" customHeight="1" x14ac:dyDescent="0.25">
      <c r="A30" s="2" t="str">
        <f>"Jun "&amp;RIGHT(A6,4)+1</f>
        <v>Jun 2025</v>
      </c>
      <c r="B30" s="11" t="s">
        <v>414</v>
      </c>
      <c r="C30" s="11" t="s">
        <v>414</v>
      </c>
      <c r="D30" s="11" t="s">
        <v>414</v>
      </c>
      <c r="E30" s="11" t="s">
        <v>414</v>
      </c>
      <c r="F30" s="11" t="s">
        <v>414</v>
      </c>
      <c r="G30" s="11" t="s">
        <v>414</v>
      </c>
      <c r="H30" s="11" t="s">
        <v>414</v>
      </c>
      <c r="I30" s="11" t="s">
        <v>414</v>
      </c>
    </row>
    <row r="31" spans="1:9" ht="12" customHeight="1" x14ac:dyDescent="0.25">
      <c r="A31" s="2" t="str">
        <f>"Jul "&amp;RIGHT(A6,4)+1</f>
        <v>Jul 2025</v>
      </c>
      <c r="B31" s="11" t="s">
        <v>414</v>
      </c>
      <c r="C31" s="11" t="s">
        <v>414</v>
      </c>
      <c r="D31" s="11" t="s">
        <v>414</v>
      </c>
      <c r="E31" s="11" t="s">
        <v>414</v>
      </c>
      <c r="F31" s="11" t="s">
        <v>414</v>
      </c>
      <c r="G31" s="11" t="s">
        <v>414</v>
      </c>
      <c r="H31" s="11" t="s">
        <v>414</v>
      </c>
      <c r="I31" s="11" t="s">
        <v>414</v>
      </c>
    </row>
    <row r="32" spans="1:9" ht="12" customHeight="1" x14ac:dyDescent="0.25">
      <c r="A32" s="2" t="str">
        <f>"Aug "&amp;RIGHT(A6,4)+1</f>
        <v>Aug 2025</v>
      </c>
      <c r="B32" s="11" t="s">
        <v>414</v>
      </c>
      <c r="C32" s="11" t="s">
        <v>414</v>
      </c>
      <c r="D32" s="11" t="s">
        <v>414</v>
      </c>
      <c r="E32" s="11" t="s">
        <v>414</v>
      </c>
      <c r="F32" s="11" t="s">
        <v>414</v>
      </c>
      <c r="G32" s="11" t="s">
        <v>414</v>
      </c>
      <c r="H32" s="11" t="s">
        <v>414</v>
      </c>
      <c r="I32" s="11" t="s">
        <v>414</v>
      </c>
    </row>
    <row r="33" spans="1:9" ht="12" customHeight="1" x14ac:dyDescent="0.25">
      <c r="A33" s="2" t="str">
        <f>"Sep "&amp;RIGHT(A6,4)+1</f>
        <v>Sep 2025</v>
      </c>
      <c r="B33" s="11" t="s">
        <v>414</v>
      </c>
      <c r="C33" s="11" t="s">
        <v>414</v>
      </c>
      <c r="D33" s="11" t="s">
        <v>414</v>
      </c>
      <c r="E33" s="11" t="s">
        <v>414</v>
      </c>
      <c r="F33" s="11" t="s">
        <v>414</v>
      </c>
      <c r="G33" s="11" t="s">
        <v>414</v>
      </c>
      <c r="H33" s="11" t="s">
        <v>414</v>
      </c>
      <c r="I33" s="11" t="s">
        <v>414</v>
      </c>
    </row>
    <row r="34" spans="1:9" ht="12" customHeight="1" x14ac:dyDescent="0.25">
      <c r="A34" s="12" t="s">
        <v>55</v>
      </c>
      <c r="B34" s="13">
        <v>134655782</v>
      </c>
      <c r="C34" s="13">
        <v>1001534</v>
      </c>
      <c r="D34" s="13">
        <v>1914249</v>
      </c>
      <c r="E34" s="13">
        <v>137571565</v>
      </c>
      <c r="F34" s="13">
        <v>168385120</v>
      </c>
      <c r="G34" s="13">
        <v>11506446</v>
      </c>
      <c r="H34" s="13">
        <v>50720852</v>
      </c>
      <c r="I34" s="13">
        <v>230612418</v>
      </c>
    </row>
    <row r="35" spans="1:9" ht="12" customHeight="1" x14ac:dyDescent="0.25">
      <c r="A35" s="14" t="str">
        <f>"Total "&amp;MID(A20,7,LEN(A20)-13)&amp;" Months"</f>
        <v>Total 5 Months</v>
      </c>
      <c r="B35" s="15">
        <v>134655782</v>
      </c>
      <c r="C35" s="15">
        <v>1001534</v>
      </c>
      <c r="D35" s="15">
        <v>1914249</v>
      </c>
      <c r="E35" s="15">
        <v>137571565</v>
      </c>
      <c r="F35" s="15">
        <v>168385120</v>
      </c>
      <c r="G35" s="15">
        <v>11506446</v>
      </c>
      <c r="H35" s="15">
        <v>50720852</v>
      </c>
      <c r="I35" s="15">
        <v>230612418</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47"/>
  <sheetViews>
    <sheetView showGridLines="0" workbookViewId="0">
      <selection activeCell="B1" sqref="B1"/>
    </sheetView>
  </sheetViews>
  <sheetFormatPr defaultRowHeight="13.2" x14ac:dyDescent="0.25"/>
  <cols>
    <col min="1" max="1" width="18.44140625" customWidth="1"/>
    <col min="2" max="2" width="85.77734375" customWidth="1"/>
  </cols>
  <sheetData>
    <row r="1" spans="1:3" ht="12" customHeight="1" x14ac:dyDescent="0.25">
      <c r="A1" s="3"/>
      <c r="B1" s="5" t="s">
        <v>11</v>
      </c>
    </row>
    <row r="2" spans="1:3" ht="12" customHeight="1" x14ac:dyDescent="0.25">
      <c r="A2" s="6" t="s">
        <v>12</v>
      </c>
      <c r="B2" s="7" t="s">
        <v>13</v>
      </c>
    </row>
    <row r="3" spans="1:3" ht="12" customHeight="1" x14ac:dyDescent="0.25">
      <c r="A3" s="3" t="s">
        <v>264</v>
      </c>
      <c r="B3" s="1" t="s">
        <v>14</v>
      </c>
    </row>
    <row r="4" spans="1:3" ht="12" customHeight="1" x14ac:dyDescent="0.25">
      <c r="A4" s="3" t="s">
        <v>319</v>
      </c>
      <c r="B4" s="1" t="s">
        <v>320</v>
      </c>
    </row>
    <row r="5" spans="1:3" ht="12" customHeight="1" x14ac:dyDescent="0.25">
      <c r="A5" s="3" t="s">
        <v>353</v>
      </c>
      <c r="B5" s="1" t="s">
        <v>354</v>
      </c>
    </row>
    <row r="6" spans="1:3" ht="12" customHeight="1" x14ac:dyDescent="0.25">
      <c r="A6" s="3" t="s">
        <v>381</v>
      </c>
      <c r="B6" s="1" t="s">
        <v>382</v>
      </c>
    </row>
    <row r="7" spans="1:3" ht="12" customHeight="1" x14ac:dyDescent="0.25">
      <c r="A7" s="3" t="s">
        <v>370</v>
      </c>
      <c r="B7" s="1" t="s">
        <v>371</v>
      </c>
    </row>
    <row r="8" spans="1:3" ht="12" customHeight="1" x14ac:dyDescent="0.25">
      <c r="A8" s="3" t="s">
        <v>265</v>
      </c>
      <c r="B8" s="1" t="s">
        <v>15</v>
      </c>
    </row>
    <row r="9" spans="1:3" ht="12" customHeight="1" x14ac:dyDescent="0.25">
      <c r="A9" s="3" t="s">
        <v>266</v>
      </c>
      <c r="B9" s="1" t="s">
        <v>16</v>
      </c>
      <c r="C9" t="s">
        <v>302</v>
      </c>
    </row>
    <row r="10" spans="1:3" ht="12" customHeight="1" x14ac:dyDescent="0.25">
      <c r="A10" s="3" t="s">
        <v>267</v>
      </c>
      <c r="B10" s="1" t="s">
        <v>17</v>
      </c>
      <c r="C10" t="s">
        <v>303</v>
      </c>
    </row>
    <row r="11" spans="1:3" ht="12" customHeight="1" x14ac:dyDescent="0.25">
      <c r="A11" s="3" t="s">
        <v>268</v>
      </c>
      <c r="B11" s="1" t="s">
        <v>18</v>
      </c>
      <c r="C11" t="s">
        <v>304</v>
      </c>
    </row>
    <row r="12" spans="1:3" ht="12" customHeight="1" x14ac:dyDescent="0.25">
      <c r="A12" s="3" t="s">
        <v>269</v>
      </c>
      <c r="B12" s="1" t="s">
        <v>338</v>
      </c>
      <c r="C12" t="s">
        <v>305</v>
      </c>
    </row>
    <row r="13" spans="1:3" ht="12" customHeight="1" x14ac:dyDescent="0.25">
      <c r="A13" s="3" t="s">
        <v>270</v>
      </c>
      <c r="B13" s="1" t="s">
        <v>20</v>
      </c>
      <c r="C13" t="s">
        <v>306</v>
      </c>
    </row>
    <row r="14" spans="1:3" ht="12" customHeight="1" x14ac:dyDescent="0.25">
      <c r="A14" s="3" t="s">
        <v>271</v>
      </c>
      <c r="B14" s="1" t="s">
        <v>21</v>
      </c>
      <c r="C14" t="s">
        <v>307</v>
      </c>
    </row>
    <row r="15" spans="1:3" ht="12" customHeight="1" x14ac:dyDescent="0.25">
      <c r="A15" s="3" t="s">
        <v>272</v>
      </c>
      <c r="B15" s="1" t="s">
        <v>22</v>
      </c>
      <c r="C15" t="s">
        <v>308</v>
      </c>
    </row>
    <row r="16" spans="1:3" ht="12" customHeight="1" x14ac:dyDescent="0.25">
      <c r="A16" s="3" t="s">
        <v>273</v>
      </c>
      <c r="B16" s="1" t="s">
        <v>23</v>
      </c>
      <c r="C16" t="s">
        <v>309</v>
      </c>
    </row>
    <row r="17" spans="1:3" ht="12" customHeight="1" x14ac:dyDescent="0.25">
      <c r="A17" s="3" t="s">
        <v>274</v>
      </c>
      <c r="B17" s="1" t="s">
        <v>24</v>
      </c>
      <c r="C17" t="s">
        <v>310</v>
      </c>
    </row>
    <row r="18" spans="1:3" ht="12" customHeight="1" x14ac:dyDescent="0.25">
      <c r="A18" s="3" t="s">
        <v>275</v>
      </c>
      <c r="B18" s="1" t="s">
        <v>25</v>
      </c>
      <c r="C18" t="s">
        <v>311</v>
      </c>
    </row>
    <row r="19" spans="1:3" ht="12" customHeight="1" x14ac:dyDescent="0.25">
      <c r="A19" s="3" t="s">
        <v>276</v>
      </c>
      <c r="B19" s="1" t="s">
        <v>26</v>
      </c>
      <c r="C19" t="s">
        <v>312</v>
      </c>
    </row>
    <row r="20" spans="1:3" ht="12" customHeight="1" x14ac:dyDescent="0.25">
      <c r="A20" s="3" t="s">
        <v>277</v>
      </c>
      <c r="B20" s="1" t="s">
        <v>27</v>
      </c>
    </row>
    <row r="21" spans="1:3" ht="12" customHeight="1" x14ac:dyDescent="0.25">
      <c r="A21" s="3" t="s">
        <v>278</v>
      </c>
      <c r="B21" s="1" t="s">
        <v>28</v>
      </c>
    </row>
    <row r="22" spans="1:3" ht="12" customHeight="1" x14ac:dyDescent="0.25">
      <c r="A22" s="3" t="s">
        <v>279</v>
      </c>
      <c r="B22" s="1" t="s">
        <v>29</v>
      </c>
    </row>
    <row r="23" spans="1:3" ht="12" customHeight="1" x14ac:dyDescent="0.25">
      <c r="A23" s="3" t="s">
        <v>280</v>
      </c>
      <c r="B23" s="1" t="s">
        <v>30</v>
      </c>
    </row>
    <row r="24" spans="1:3" ht="12" customHeight="1" x14ac:dyDescent="0.25">
      <c r="A24" s="3" t="s">
        <v>281</v>
      </c>
      <c r="B24" s="1" t="s">
        <v>31</v>
      </c>
    </row>
    <row r="25" spans="1:3" ht="12" customHeight="1" x14ac:dyDescent="0.25">
      <c r="A25" s="3" t="s">
        <v>282</v>
      </c>
      <c r="B25" s="1" t="s">
        <v>32</v>
      </c>
    </row>
    <row r="26" spans="1:3" ht="12" customHeight="1" x14ac:dyDescent="0.25">
      <c r="A26" s="3" t="s">
        <v>283</v>
      </c>
      <c r="B26" s="1" t="s">
        <v>33</v>
      </c>
    </row>
    <row r="27" spans="1:3" ht="12" customHeight="1" x14ac:dyDescent="0.25">
      <c r="A27" s="3" t="s">
        <v>284</v>
      </c>
      <c r="B27" s="1" t="s">
        <v>34</v>
      </c>
    </row>
    <row r="28" spans="1:3" ht="12" customHeight="1" x14ac:dyDescent="0.25">
      <c r="A28" s="3" t="s">
        <v>285</v>
      </c>
      <c r="B28" s="1" t="s">
        <v>35</v>
      </c>
    </row>
    <row r="29" spans="1:3" ht="18" customHeight="1" x14ac:dyDescent="0.25">
      <c r="A29" s="3" t="s">
        <v>286</v>
      </c>
      <c r="B29" s="1" t="s">
        <v>36</v>
      </c>
    </row>
    <row r="30" spans="1:3" ht="12" customHeight="1" x14ac:dyDescent="0.25">
      <c r="A30" s="3" t="s">
        <v>287</v>
      </c>
      <c r="B30" s="1" t="s">
        <v>37</v>
      </c>
    </row>
    <row r="31" spans="1:3" ht="18" customHeight="1" x14ac:dyDescent="0.25">
      <c r="A31" s="3" t="s">
        <v>288</v>
      </c>
      <c r="B31" s="1" t="s">
        <v>38</v>
      </c>
    </row>
    <row r="32" spans="1:3" ht="12" customHeight="1" x14ac:dyDescent="0.25">
      <c r="A32" s="3" t="s">
        <v>289</v>
      </c>
      <c r="B32" s="1" t="s">
        <v>39</v>
      </c>
    </row>
    <row r="33" spans="1:2" ht="18" customHeight="1" x14ac:dyDescent="0.25">
      <c r="A33" s="3" t="s">
        <v>300</v>
      </c>
      <c r="B33" s="1" t="s">
        <v>40</v>
      </c>
    </row>
    <row r="34" spans="1:2" ht="12" customHeight="1" x14ac:dyDescent="0.25">
      <c r="A34" s="3" t="s">
        <v>299</v>
      </c>
      <c r="B34" s="1" t="s">
        <v>41</v>
      </c>
    </row>
    <row r="35" spans="1:2" ht="18" customHeight="1" x14ac:dyDescent="0.25">
      <c r="A35" s="3" t="s">
        <v>301</v>
      </c>
      <c r="B35" s="1" t="s">
        <v>42</v>
      </c>
    </row>
    <row r="36" spans="1:2" ht="12" customHeight="1" x14ac:dyDescent="0.25">
      <c r="A36" s="3"/>
      <c r="B36" s="1"/>
    </row>
    <row r="37" spans="1:2" ht="18" customHeight="1" x14ac:dyDescent="0.25">
      <c r="A37" s="3" t="s">
        <v>290</v>
      </c>
      <c r="B37" s="1" t="s">
        <v>43</v>
      </c>
    </row>
    <row r="38" spans="1:2" ht="12" customHeight="1" x14ac:dyDescent="0.25">
      <c r="A38" s="3" t="s">
        <v>291</v>
      </c>
      <c r="B38" s="1" t="s">
        <v>43</v>
      </c>
    </row>
    <row r="39" spans="1:2" ht="12" customHeight="1" x14ac:dyDescent="0.25">
      <c r="A39" s="3" t="s">
        <v>292</v>
      </c>
      <c r="B39" s="1" t="s">
        <v>44</v>
      </c>
    </row>
    <row r="40" spans="1:2" ht="18" customHeight="1" x14ac:dyDescent="0.25">
      <c r="A40" s="3" t="s">
        <v>293</v>
      </c>
      <c r="B40" s="1" t="s">
        <v>45</v>
      </c>
    </row>
    <row r="41" spans="1:2" ht="12" customHeight="1" x14ac:dyDescent="0.25">
      <c r="A41" s="3" t="s">
        <v>294</v>
      </c>
      <c r="B41" s="1" t="s">
        <v>46</v>
      </c>
    </row>
    <row r="42" spans="1:2" ht="12" customHeight="1" x14ac:dyDescent="0.25">
      <c r="A42" s="3" t="s">
        <v>295</v>
      </c>
      <c r="B42" s="1" t="s">
        <v>47</v>
      </c>
    </row>
    <row r="43" spans="1:2" ht="18" customHeight="1" x14ac:dyDescent="0.25">
      <c r="A43" s="3" t="s">
        <v>296</v>
      </c>
      <c r="B43" s="1" t="s">
        <v>48</v>
      </c>
    </row>
    <row r="44" spans="1:2" ht="12" customHeight="1" x14ac:dyDescent="0.25">
      <c r="A44" s="3" t="s">
        <v>297</v>
      </c>
      <c r="B44" s="1" t="s">
        <v>49</v>
      </c>
    </row>
    <row r="45" spans="1:2" ht="12" customHeight="1" x14ac:dyDescent="0.25">
      <c r="A45" s="3" t="s">
        <v>298</v>
      </c>
      <c r="B45" s="1" t="s">
        <v>49</v>
      </c>
    </row>
    <row r="46" spans="1:2" ht="12" customHeight="1" x14ac:dyDescent="0.25">
      <c r="A46" s="8"/>
      <c r="B46" s="4"/>
    </row>
    <row r="47" spans="1:2" ht="12" customHeight="1" x14ac:dyDescent="0.25">
      <c r="A47" s="83" t="s">
        <v>337</v>
      </c>
      <c r="B47" s="83"/>
    </row>
  </sheetData>
  <mergeCells count="1">
    <mergeCell ref="A47:B47"/>
  </mergeCells>
  <phoneticPr fontId="0" type="noConversion"/>
  <pageMargins left="0.75" right="0.5" top="0.5" bottom="0.3" header="0.5" footer="0.2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E37"/>
  <sheetViews>
    <sheetView showGridLines="0" workbookViewId="0">
      <selection sqref="A1:D1"/>
    </sheetView>
  </sheetViews>
  <sheetFormatPr defaultRowHeight="13.2" x14ac:dyDescent="0.25"/>
  <cols>
    <col min="1" max="1" width="14.21875" customWidth="1"/>
    <col min="2" max="5" width="18.5546875" customWidth="1"/>
  </cols>
  <sheetData>
    <row r="1" spans="1:5" ht="12" customHeight="1" x14ac:dyDescent="0.25">
      <c r="A1" s="90" t="s">
        <v>419</v>
      </c>
      <c r="B1" s="90"/>
      <c r="C1" s="90"/>
      <c r="D1" s="90"/>
      <c r="E1" s="80">
        <v>45786</v>
      </c>
    </row>
    <row r="2" spans="1:5" ht="12" customHeight="1" x14ac:dyDescent="0.25">
      <c r="A2" s="92" t="s">
        <v>108</v>
      </c>
      <c r="B2" s="92"/>
      <c r="C2" s="92"/>
      <c r="D2" s="92"/>
      <c r="E2" s="1"/>
    </row>
    <row r="3" spans="1:5" ht="24" customHeight="1" x14ac:dyDescent="0.25">
      <c r="A3" s="94" t="s">
        <v>50</v>
      </c>
      <c r="B3" s="89" t="s">
        <v>109</v>
      </c>
      <c r="C3" s="89"/>
      <c r="D3" s="89"/>
      <c r="E3" s="89"/>
    </row>
    <row r="4" spans="1:5" ht="24" customHeight="1" x14ac:dyDescent="0.25">
      <c r="A4" s="95"/>
      <c r="B4" s="10" t="s">
        <v>78</v>
      </c>
      <c r="C4" s="10" t="s">
        <v>79</v>
      </c>
      <c r="D4" s="10" t="s">
        <v>80</v>
      </c>
      <c r="E4" s="9" t="s">
        <v>211</v>
      </c>
    </row>
    <row r="5" spans="1:5" ht="12" customHeight="1" x14ac:dyDescent="0.25">
      <c r="A5" s="1"/>
      <c r="B5" s="83" t="str">
        <f>REPT("-",71)&amp;" Number "&amp;REPT("-",71)</f>
        <v>----------------------------------------------------------------------- Number -----------------------------------------------------------------------</v>
      </c>
      <c r="C5" s="83"/>
      <c r="D5" s="83"/>
      <c r="E5" s="83"/>
    </row>
    <row r="6" spans="1:5" ht="12" customHeight="1" x14ac:dyDescent="0.25">
      <c r="A6" s="3" t="s">
        <v>415</v>
      </c>
    </row>
    <row r="7" spans="1:5" ht="12" customHeight="1" x14ac:dyDescent="0.25">
      <c r="A7" s="2" t="str">
        <f>"Oct "&amp;RIGHT(A6,4)-1</f>
        <v>Oct 2023</v>
      </c>
      <c r="B7" s="11">
        <v>118222597</v>
      </c>
      <c r="C7" s="11">
        <v>6730678</v>
      </c>
      <c r="D7" s="11">
        <v>29256071</v>
      </c>
      <c r="E7" s="11">
        <v>154209346</v>
      </c>
    </row>
    <row r="8" spans="1:5" ht="12" customHeight="1" x14ac:dyDescent="0.25">
      <c r="A8" s="2" t="str">
        <f>"Nov "&amp;RIGHT(A6,4)-1</f>
        <v>Nov 2023</v>
      </c>
      <c r="B8" s="11">
        <v>105996431</v>
      </c>
      <c r="C8" s="11">
        <v>6171880</v>
      </c>
      <c r="D8" s="11">
        <v>26494747</v>
      </c>
      <c r="E8" s="11">
        <v>138663058</v>
      </c>
    </row>
    <row r="9" spans="1:5" ht="12" customHeight="1" x14ac:dyDescent="0.25">
      <c r="A9" s="2" t="str">
        <f>"Dec "&amp;RIGHT(A6,4)-1</f>
        <v>Dec 2023</v>
      </c>
      <c r="B9" s="11">
        <v>91110865</v>
      </c>
      <c r="C9" s="11">
        <v>5548861</v>
      </c>
      <c r="D9" s="11">
        <v>23576974</v>
      </c>
      <c r="E9" s="11">
        <v>120236700</v>
      </c>
    </row>
    <row r="10" spans="1:5" ht="12" customHeight="1" x14ac:dyDescent="0.25">
      <c r="A10" s="2" t="str">
        <f>"Jan "&amp;RIGHT(A6,4)</f>
        <v>Jan 2024</v>
      </c>
      <c r="B10" s="11">
        <v>108455773</v>
      </c>
      <c r="C10" s="11">
        <v>6477752</v>
      </c>
      <c r="D10" s="11">
        <v>28011847</v>
      </c>
      <c r="E10" s="11">
        <v>142945372</v>
      </c>
    </row>
    <row r="11" spans="1:5" ht="12" customHeight="1" x14ac:dyDescent="0.25">
      <c r="A11" s="2" t="str">
        <f>"Feb "&amp;RIGHT(A6,4)</f>
        <v>Feb 2024</v>
      </c>
      <c r="B11" s="11">
        <v>115821455</v>
      </c>
      <c r="C11" s="11">
        <v>6758371</v>
      </c>
      <c r="D11" s="11">
        <v>29059726</v>
      </c>
      <c r="E11" s="11">
        <v>151639552</v>
      </c>
    </row>
    <row r="12" spans="1:5" ht="12" customHeight="1" x14ac:dyDescent="0.25">
      <c r="A12" s="2" t="str">
        <f>"Mar "&amp;RIGHT(A6,4)</f>
        <v>Mar 2024</v>
      </c>
      <c r="B12" s="11">
        <v>111260134</v>
      </c>
      <c r="C12" s="11">
        <v>6772587</v>
      </c>
      <c r="D12" s="11">
        <v>29127818</v>
      </c>
      <c r="E12" s="11">
        <v>147160539</v>
      </c>
    </row>
    <row r="13" spans="1:5" ht="12" customHeight="1" x14ac:dyDescent="0.25">
      <c r="A13" s="2" t="str">
        <f>"Apr "&amp;RIGHT(A6,4)</f>
        <v>Apr 2024</v>
      </c>
      <c r="B13" s="11">
        <v>122342364</v>
      </c>
      <c r="C13" s="11">
        <v>7359416</v>
      </c>
      <c r="D13" s="11">
        <v>31745828</v>
      </c>
      <c r="E13" s="11">
        <v>161447608</v>
      </c>
    </row>
    <row r="14" spans="1:5" ht="12" customHeight="1" x14ac:dyDescent="0.25">
      <c r="A14" s="2" t="str">
        <f>"May "&amp;RIGHT(A6,4)</f>
        <v>May 2024</v>
      </c>
      <c r="B14" s="11">
        <v>119190369</v>
      </c>
      <c r="C14" s="11">
        <v>7572696</v>
      </c>
      <c r="D14" s="11">
        <v>32474331</v>
      </c>
      <c r="E14" s="11">
        <v>159237396</v>
      </c>
    </row>
    <row r="15" spans="1:5" ht="12" customHeight="1" x14ac:dyDescent="0.25">
      <c r="A15" s="2" t="str">
        <f>"Jun "&amp;RIGHT(A6,4)</f>
        <v>Jun 2024</v>
      </c>
      <c r="B15" s="11">
        <v>77353579</v>
      </c>
      <c r="C15" s="11">
        <v>6423798</v>
      </c>
      <c r="D15" s="11">
        <v>27695050</v>
      </c>
      <c r="E15" s="11">
        <v>111472427</v>
      </c>
    </row>
    <row r="16" spans="1:5" ht="12" customHeight="1" x14ac:dyDescent="0.25">
      <c r="A16" s="2" t="str">
        <f>"Jul "&amp;RIGHT(A6,4)</f>
        <v>Jul 2024</v>
      </c>
      <c r="B16" s="11">
        <v>76322431</v>
      </c>
      <c r="C16" s="11">
        <v>6678930</v>
      </c>
      <c r="D16" s="11">
        <v>29124434</v>
      </c>
      <c r="E16" s="11">
        <v>112125795</v>
      </c>
    </row>
    <row r="17" spans="1:5" ht="12" customHeight="1" x14ac:dyDescent="0.25">
      <c r="A17" s="2" t="str">
        <f>"Aug "&amp;RIGHT(A6,4)</f>
        <v>Aug 2024</v>
      </c>
      <c r="B17" s="11">
        <v>91859260</v>
      </c>
      <c r="C17" s="11">
        <v>6404439</v>
      </c>
      <c r="D17" s="11">
        <v>28343626</v>
      </c>
      <c r="E17" s="11">
        <v>126607325</v>
      </c>
    </row>
    <row r="18" spans="1:5" ht="12" customHeight="1" x14ac:dyDescent="0.25">
      <c r="A18" s="2" t="str">
        <f>"Sep "&amp;RIGHT(A6,4)</f>
        <v>Sep 2024</v>
      </c>
      <c r="B18" s="11">
        <v>106314096</v>
      </c>
      <c r="C18" s="11">
        <v>6067045</v>
      </c>
      <c r="D18" s="11">
        <v>26542160</v>
      </c>
      <c r="E18" s="11">
        <v>138923301</v>
      </c>
    </row>
    <row r="19" spans="1:5" ht="12" customHeight="1" x14ac:dyDescent="0.25">
      <c r="A19" s="12" t="s">
        <v>55</v>
      </c>
      <c r="B19" s="13">
        <v>1244249354</v>
      </c>
      <c r="C19" s="13">
        <v>78966453</v>
      </c>
      <c r="D19" s="13">
        <v>341452612</v>
      </c>
      <c r="E19" s="13">
        <v>1664668419</v>
      </c>
    </row>
    <row r="20" spans="1:5" ht="12" customHeight="1" x14ac:dyDescent="0.25">
      <c r="A20" s="14" t="s">
        <v>416</v>
      </c>
      <c r="B20" s="15">
        <v>539607121</v>
      </c>
      <c r="C20" s="15">
        <v>31687542</v>
      </c>
      <c r="D20" s="15">
        <v>136399365</v>
      </c>
      <c r="E20" s="15">
        <v>707694028</v>
      </c>
    </row>
    <row r="21" spans="1:5" ht="12" customHeight="1" x14ac:dyDescent="0.25">
      <c r="A21" s="3" t="str">
        <f>"FY "&amp;RIGHT(A6,4)+1</f>
        <v>FY 2025</v>
      </c>
    </row>
    <row r="22" spans="1:5" ht="12" customHeight="1" x14ac:dyDescent="0.25">
      <c r="A22" s="2" t="str">
        <f>"Oct "&amp;RIGHT(A6,4)</f>
        <v>Oct 2024</v>
      </c>
      <c r="B22" s="11">
        <v>120177640</v>
      </c>
      <c r="C22" s="11">
        <v>6693764</v>
      </c>
      <c r="D22" s="11">
        <v>29191609</v>
      </c>
      <c r="E22" s="11">
        <v>156063013</v>
      </c>
    </row>
    <row r="23" spans="1:5" ht="12" customHeight="1" x14ac:dyDescent="0.25">
      <c r="A23" s="2" t="str">
        <f>"Nov "&amp;RIGHT(A6,4)</f>
        <v>Nov 2024</v>
      </c>
      <c r="B23" s="11">
        <v>98728428</v>
      </c>
      <c r="C23" s="11">
        <v>5800100</v>
      </c>
      <c r="D23" s="11">
        <v>24832023</v>
      </c>
      <c r="E23" s="11">
        <v>129360551</v>
      </c>
    </row>
    <row r="24" spans="1:5" ht="12" customHeight="1" x14ac:dyDescent="0.25">
      <c r="A24" s="2" t="str">
        <f>"Dec "&amp;RIGHT(A6,4)</f>
        <v>Dec 2024</v>
      </c>
      <c r="B24" s="11">
        <v>93889521</v>
      </c>
      <c r="C24" s="11">
        <v>5605884</v>
      </c>
      <c r="D24" s="11">
        <v>23748686</v>
      </c>
      <c r="E24" s="11">
        <v>123244091</v>
      </c>
    </row>
    <row r="25" spans="1:5" ht="12" customHeight="1" x14ac:dyDescent="0.25">
      <c r="A25" s="2" t="str">
        <f>"Jan "&amp;RIGHT(A6,4)+1</f>
        <v>Jan 2025</v>
      </c>
      <c r="B25" s="11">
        <v>106435296</v>
      </c>
      <c r="C25" s="11">
        <v>6322981</v>
      </c>
      <c r="D25" s="11">
        <v>27434126</v>
      </c>
      <c r="E25" s="11">
        <v>140192403</v>
      </c>
    </row>
    <row r="26" spans="1:5" ht="12" customHeight="1" x14ac:dyDescent="0.25">
      <c r="A26" s="2" t="str">
        <f>"Feb "&amp;RIGHT(A6,4)+1</f>
        <v>Feb 2025</v>
      </c>
      <c r="B26" s="11">
        <v>107979668</v>
      </c>
      <c r="C26" s="11">
        <v>6221654</v>
      </c>
      <c r="D26" s="11">
        <v>26740028</v>
      </c>
      <c r="E26" s="11">
        <v>140941350</v>
      </c>
    </row>
    <row r="27" spans="1:5" ht="12" customHeight="1" x14ac:dyDescent="0.25">
      <c r="A27" s="2" t="str">
        <f>"Mar "&amp;RIGHT(A6,4)+1</f>
        <v>Mar 2025</v>
      </c>
      <c r="B27" s="11" t="s">
        <v>414</v>
      </c>
      <c r="C27" s="11" t="s">
        <v>414</v>
      </c>
      <c r="D27" s="11" t="s">
        <v>414</v>
      </c>
      <c r="E27" s="11" t="s">
        <v>414</v>
      </c>
    </row>
    <row r="28" spans="1:5" ht="12" customHeight="1" x14ac:dyDescent="0.25">
      <c r="A28" s="2" t="str">
        <f>"Apr "&amp;RIGHT(A6,4)+1</f>
        <v>Apr 2025</v>
      </c>
      <c r="B28" s="11" t="s">
        <v>414</v>
      </c>
      <c r="C28" s="11" t="s">
        <v>414</v>
      </c>
      <c r="D28" s="11" t="s">
        <v>414</v>
      </c>
      <c r="E28" s="11" t="s">
        <v>414</v>
      </c>
    </row>
    <row r="29" spans="1:5" ht="12" customHeight="1" x14ac:dyDescent="0.25">
      <c r="A29" s="2" t="str">
        <f>"May "&amp;RIGHT(A6,4)+1</f>
        <v>May 2025</v>
      </c>
      <c r="B29" s="11" t="s">
        <v>414</v>
      </c>
      <c r="C29" s="11" t="s">
        <v>414</v>
      </c>
      <c r="D29" s="11" t="s">
        <v>414</v>
      </c>
      <c r="E29" s="11" t="s">
        <v>414</v>
      </c>
    </row>
    <row r="30" spans="1:5" ht="12" customHeight="1" x14ac:dyDescent="0.25">
      <c r="A30" s="2" t="str">
        <f>"Jun "&amp;RIGHT(A6,4)+1</f>
        <v>Jun 2025</v>
      </c>
      <c r="B30" s="11" t="s">
        <v>414</v>
      </c>
      <c r="C30" s="11" t="s">
        <v>414</v>
      </c>
      <c r="D30" s="11" t="s">
        <v>414</v>
      </c>
      <c r="E30" s="11" t="s">
        <v>414</v>
      </c>
    </row>
    <row r="31" spans="1:5" ht="12" customHeight="1" x14ac:dyDescent="0.25">
      <c r="A31" s="2" t="str">
        <f>"Jul "&amp;RIGHT(A6,4)+1</f>
        <v>Jul 2025</v>
      </c>
      <c r="B31" s="11" t="s">
        <v>414</v>
      </c>
      <c r="C31" s="11" t="s">
        <v>414</v>
      </c>
      <c r="D31" s="11" t="s">
        <v>414</v>
      </c>
      <c r="E31" s="11" t="s">
        <v>414</v>
      </c>
    </row>
    <row r="32" spans="1:5" ht="12" customHeight="1" x14ac:dyDescent="0.25">
      <c r="A32" s="2" t="str">
        <f>"Aug "&amp;RIGHT(A6,4)+1</f>
        <v>Aug 2025</v>
      </c>
      <c r="B32" s="11" t="s">
        <v>414</v>
      </c>
      <c r="C32" s="11" t="s">
        <v>414</v>
      </c>
      <c r="D32" s="11" t="s">
        <v>414</v>
      </c>
      <c r="E32" s="11" t="s">
        <v>414</v>
      </c>
    </row>
    <row r="33" spans="1:5" ht="12" customHeight="1" x14ac:dyDescent="0.25">
      <c r="A33" s="2" t="str">
        <f>"Sep "&amp;RIGHT(A6,4)+1</f>
        <v>Sep 2025</v>
      </c>
      <c r="B33" s="11" t="s">
        <v>414</v>
      </c>
      <c r="C33" s="11" t="s">
        <v>414</v>
      </c>
      <c r="D33" s="11" t="s">
        <v>414</v>
      </c>
      <c r="E33" s="11" t="s">
        <v>414</v>
      </c>
    </row>
    <row r="34" spans="1:5" ht="12" customHeight="1" x14ac:dyDescent="0.25">
      <c r="A34" s="12" t="s">
        <v>55</v>
      </c>
      <c r="B34" s="13">
        <v>527210553</v>
      </c>
      <c r="C34" s="13">
        <v>30644383</v>
      </c>
      <c r="D34" s="13">
        <v>131946472</v>
      </c>
      <c r="E34" s="13">
        <v>689801408</v>
      </c>
    </row>
    <row r="35" spans="1:5" ht="12" customHeight="1" x14ac:dyDescent="0.25">
      <c r="A35" s="14" t="str">
        <f>"Total "&amp;MID(A20,7,LEN(A20)-13)&amp;" Months"</f>
        <v>Total 5 Months</v>
      </c>
      <c r="B35" s="15">
        <v>527210553</v>
      </c>
      <c r="C35" s="15">
        <v>30644383</v>
      </c>
      <c r="D35" s="15">
        <v>131946472</v>
      </c>
      <c r="E35" s="15">
        <v>689801408</v>
      </c>
    </row>
    <row r="36" spans="1:5" ht="12" customHeight="1" x14ac:dyDescent="0.25">
      <c r="A36" s="83"/>
      <c r="B36" s="83"/>
      <c r="C36" s="83"/>
      <c r="D36" s="83"/>
      <c r="E36" s="83"/>
    </row>
    <row r="37" spans="1:5" ht="70.05" customHeight="1" x14ac:dyDescent="0.25">
      <c r="A37" s="85" t="s">
        <v>110</v>
      </c>
      <c r="B37" s="85"/>
      <c r="C37" s="85"/>
      <c r="D37" s="85"/>
      <c r="E37" s="85"/>
    </row>
  </sheetData>
  <mergeCells count="7">
    <mergeCell ref="B5:E5"/>
    <mergeCell ref="A36:E36"/>
    <mergeCell ref="A37:E37"/>
    <mergeCell ref="A1:D1"/>
    <mergeCell ref="A2:D2"/>
    <mergeCell ref="A3:A4"/>
    <mergeCell ref="B3:E3"/>
  </mergeCells>
  <phoneticPr fontId="0" type="noConversion"/>
  <pageMargins left="0.75" right="0.5" top="0.75" bottom="0.5" header="0.5" footer="0.25"/>
  <pageSetup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K35"/>
  <sheetViews>
    <sheetView showGridLines="0" workbookViewId="0">
      <selection sqref="A1:J1"/>
    </sheetView>
  </sheetViews>
  <sheetFormatPr defaultRowHeight="13.2" x14ac:dyDescent="0.25"/>
  <cols>
    <col min="1" max="1" width="12.77734375" customWidth="1"/>
    <col min="2" max="11" width="11.44140625" customWidth="1"/>
  </cols>
  <sheetData>
    <row r="1" spans="1:11" ht="12" customHeight="1" x14ac:dyDescent="0.25">
      <c r="A1" s="90" t="s">
        <v>418</v>
      </c>
      <c r="B1" s="90"/>
      <c r="C1" s="90"/>
      <c r="D1" s="90"/>
      <c r="E1" s="90"/>
      <c r="F1" s="90"/>
      <c r="G1" s="90"/>
      <c r="H1" s="90"/>
      <c r="I1" s="90"/>
      <c r="J1" s="90"/>
      <c r="K1" s="80">
        <v>45786</v>
      </c>
    </row>
    <row r="2" spans="1:11" ht="12" customHeight="1" x14ac:dyDescent="0.25">
      <c r="A2" s="92" t="s">
        <v>111</v>
      </c>
      <c r="B2" s="92"/>
      <c r="C2" s="92"/>
      <c r="D2" s="92"/>
      <c r="E2" s="92"/>
      <c r="F2" s="92"/>
      <c r="G2" s="92"/>
      <c r="H2" s="92"/>
      <c r="I2" s="92"/>
      <c r="J2" s="92"/>
      <c r="K2" s="1"/>
    </row>
    <row r="3" spans="1:11" ht="24" customHeight="1" x14ac:dyDescent="0.25">
      <c r="A3" s="94" t="s">
        <v>50</v>
      </c>
      <c r="B3" s="86" t="s">
        <v>112</v>
      </c>
      <c r="C3" s="89" t="s">
        <v>102</v>
      </c>
      <c r="D3" s="89"/>
      <c r="E3" s="89"/>
      <c r="F3" s="87"/>
      <c r="G3" s="89" t="s">
        <v>102</v>
      </c>
      <c r="H3" s="89"/>
      <c r="I3" s="87"/>
      <c r="J3" s="89" t="s">
        <v>113</v>
      </c>
      <c r="K3" s="89"/>
    </row>
    <row r="4" spans="1:11" ht="24" customHeight="1" x14ac:dyDescent="0.25">
      <c r="A4" s="95"/>
      <c r="B4" s="87"/>
      <c r="C4" s="10" t="s">
        <v>78</v>
      </c>
      <c r="D4" s="10" t="s">
        <v>79</v>
      </c>
      <c r="E4" s="10" t="s">
        <v>80</v>
      </c>
      <c r="F4" s="10" t="s">
        <v>55</v>
      </c>
      <c r="G4" s="10" t="s">
        <v>78</v>
      </c>
      <c r="H4" s="10" t="s">
        <v>79</v>
      </c>
      <c r="I4" s="10" t="s">
        <v>80</v>
      </c>
      <c r="J4" s="10" t="s">
        <v>114</v>
      </c>
      <c r="K4" s="9" t="s">
        <v>115</v>
      </c>
    </row>
    <row r="5" spans="1:11" ht="12" customHeight="1" x14ac:dyDescent="0.25">
      <c r="A5" s="1"/>
      <c r="B5" s="83" t="str">
        <f>REPT("-",52)&amp;" Number "&amp;REPT("-",52)</f>
        <v>---------------------------------------------------- Number ----------------------------------------------------</v>
      </c>
      <c r="C5" s="83"/>
      <c r="D5" s="83"/>
      <c r="E5" s="83"/>
      <c r="F5" s="83"/>
      <c r="G5" s="83" t="str">
        <f>REPT("-",53)&amp;" Percent "&amp;REPT("-",54)</f>
        <v>----------------------------------------------------- Percent ------------------------------------------------------</v>
      </c>
      <c r="H5" s="83"/>
      <c r="I5" s="83"/>
      <c r="J5" s="83"/>
      <c r="K5" s="83"/>
    </row>
    <row r="6" spans="1:11" ht="12" customHeight="1" x14ac:dyDescent="0.25">
      <c r="A6" s="3" t="s">
        <v>415</v>
      </c>
    </row>
    <row r="7" spans="1:11" ht="12" customHeight="1" x14ac:dyDescent="0.25">
      <c r="A7" s="2" t="str">
        <f>"Oct "&amp;RIGHT(A6,4)-1</f>
        <v>Oct 2023</v>
      </c>
      <c r="B7" s="11">
        <v>28240926</v>
      </c>
      <c r="C7" s="11">
        <v>89981671</v>
      </c>
      <c r="D7" s="11">
        <v>6730678</v>
      </c>
      <c r="E7" s="11">
        <v>29256071</v>
      </c>
      <c r="F7" s="11">
        <v>125968420</v>
      </c>
      <c r="G7" s="19">
        <v>0.71430000000000005</v>
      </c>
      <c r="H7" s="19">
        <v>5.3400000000000003E-2</v>
      </c>
      <c r="I7" s="19">
        <v>0.23219999999999999</v>
      </c>
      <c r="J7" s="19">
        <v>0.18310000000000001</v>
      </c>
      <c r="K7" s="19">
        <v>0.58350000000000002</v>
      </c>
    </row>
    <row r="8" spans="1:11" ht="12" customHeight="1" x14ac:dyDescent="0.25">
      <c r="A8" s="2" t="str">
        <f>"Nov "&amp;RIGHT(A6,4)-1</f>
        <v>Nov 2023</v>
      </c>
      <c r="B8" s="11">
        <v>26066376</v>
      </c>
      <c r="C8" s="11">
        <v>79930055</v>
      </c>
      <c r="D8" s="11">
        <v>6171880</v>
      </c>
      <c r="E8" s="11">
        <v>26494747</v>
      </c>
      <c r="F8" s="11">
        <v>112596682</v>
      </c>
      <c r="G8" s="19">
        <v>0.70989999999999998</v>
      </c>
      <c r="H8" s="19">
        <v>5.4800000000000001E-2</v>
      </c>
      <c r="I8" s="19">
        <v>0.23530000000000001</v>
      </c>
      <c r="J8" s="19">
        <v>0.188</v>
      </c>
      <c r="K8" s="19">
        <v>0.57640000000000002</v>
      </c>
    </row>
    <row r="9" spans="1:11" ht="12" customHeight="1" x14ac:dyDescent="0.25">
      <c r="A9" s="2" t="str">
        <f>"Dec "&amp;RIGHT(A6,4)-1</f>
        <v>Dec 2023</v>
      </c>
      <c r="B9" s="11">
        <v>24097855</v>
      </c>
      <c r="C9" s="11">
        <v>67013010</v>
      </c>
      <c r="D9" s="11">
        <v>5548861</v>
      </c>
      <c r="E9" s="11">
        <v>23576974</v>
      </c>
      <c r="F9" s="11">
        <v>96138845</v>
      </c>
      <c r="G9" s="19">
        <v>0.69699999999999995</v>
      </c>
      <c r="H9" s="19">
        <v>5.7700000000000001E-2</v>
      </c>
      <c r="I9" s="19">
        <v>0.2452</v>
      </c>
      <c r="J9" s="19">
        <v>0.20039999999999999</v>
      </c>
      <c r="K9" s="19">
        <v>0.55730000000000002</v>
      </c>
    </row>
    <row r="10" spans="1:11" ht="12" customHeight="1" x14ac:dyDescent="0.25">
      <c r="A10" s="2" t="str">
        <f>"Jan "&amp;RIGHT(A6,4)</f>
        <v>Jan 2024</v>
      </c>
      <c r="B10" s="11">
        <v>27547035</v>
      </c>
      <c r="C10" s="11">
        <v>80908738</v>
      </c>
      <c r="D10" s="11">
        <v>6477752</v>
      </c>
      <c r="E10" s="11">
        <v>28011847</v>
      </c>
      <c r="F10" s="11">
        <v>115398337</v>
      </c>
      <c r="G10" s="19">
        <v>0.70109999999999995</v>
      </c>
      <c r="H10" s="19">
        <v>5.6099999999999997E-2</v>
      </c>
      <c r="I10" s="19">
        <v>0.2427</v>
      </c>
      <c r="J10" s="19">
        <v>0.19270000000000001</v>
      </c>
      <c r="K10" s="19">
        <v>0.56599999999999995</v>
      </c>
    </row>
    <row r="11" spans="1:11" ht="12" customHeight="1" x14ac:dyDescent="0.25">
      <c r="A11" s="2" t="str">
        <f>"Feb "&amp;RIGHT(A6,4)</f>
        <v>Feb 2024</v>
      </c>
      <c r="B11" s="11">
        <v>26966183</v>
      </c>
      <c r="C11" s="11">
        <v>88855272</v>
      </c>
      <c r="D11" s="11">
        <v>6758371</v>
      </c>
      <c r="E11" s="11">
        <v>29059726</v>
      </c>
      <c r="F11" s="11">
        <v>124673369</v>
      </c>
      <c r="G11" s="19">
        <v>0.7127</v>
      </c>
      <c r="H11" s="19">
        <v>5.4199999999999998E-2</v>
      </c>
      <c r="I11" s="19">
        <v>0.2331</v>
      </c>
      <c r="J11" s="19">
        <v>0.17780000000000001</v>
      </c>
      <c r="K11" s="19">
        <v>0.58599999999999997</v>
      </c>
    </row>
    <row r="12" spans="1:11" ht="12" customHeight="1" x14ac:dyDescent="0.25">
      <c r="A12" s="2" t="str">
        <f>"Mar "&amp;RIGHT(A6,4)</f>
        <v>Mar 2024</v>
      </c>
      <c r="B12" s="11">
        <v>27119928</v>
      </c>
      <c r="C12" s="11">
        <v>84140206</v>
      </c>
      <c r="D12" s="11">
        <v>6772587</v>
      </c>
      <c r="E12" s="11">
        <v>29127818</v>
      </c>
      <c r="F12" s="11">
        <v>120040611</v>
      </c>
      <c r="G12" s="19">
        <v>0.70089999999999997</v>
      </c>
      <c r="H12" s="19">
        <v>5.6399999999999999E-2</v>
      </c>
      <c r="I12" s="19">
        <v>0.24260000000000001</v>
      </c>
      <c r="J12" s="19">
        <v>0.18429999999999999</v>
      </c>
      <c r="K12" s="19">
        <v>0.57179999999999997</v>
      </c>
    </row>
    <row r="13" spans="1:11" ht="12" customHeight="1" x14ac:dyDescent="0.25">
      <c r="A13" s="2" t="str">
        <f>"Apr "&amp;RIGHT(A6,4)</f>
        <v>Apr 2024</v>
      </c>
      <c r="B13" s="11">
        <v>29018386</v>
      </c>
      <c r="C13" s="11">
        <v>93323978</v>
      </c>
      <c r="D13" s="11">
        <v>7359416</v>
      </c>
      <c r="E13" s="11">
        <v>31745828</v>
      </c>
      <c r="F13" s="11">
        <v>132429222</v>
      </c>
      <c r="G13" s="19">
        <v>0.70469999999999999</v>
      </c>
      <c r="H13" s="19">
        <v>5.5599999999999997E-2</v>
      </c>
      <c r="I13" s="19">
        <v>0.2397</v>
      </c>
      <c r="J13" s="19">
        <v>0.1797</v>
      </c>
      <c r="K13" s="19">
        <v>0.57799999999999996</v>
      </c>
    </row>
    <row r="14" spans="1:11" ht="12" customHeight="1" x14ac:dyDescent="0.25">
      <c r="A14" s="2" t="str">
        <f>"May "&amp;RIGHT(A6,4)</f>
        <v>May 2024</v>
      </c>
      <c r="B14" s="11">
        <v>29615140</v>
      </c>
      <c r="C14" s="11">
        <v>89575229</v>
      </c>
      <c r="D14" s="11">
        <v>7572696</v>
      </c>
      <c r="E14" s="11">
        <v>32474331</v>
      </c>
      <c r="F14" s="11">
        <v>129622256</v>
      </c>
      <c r="G14" s="19">
        <v>0.69099999999999995</v>
      </c>
      <c r="H14" s="19">
        <v>5.8400000000000001E-2</v>
      </c>
      <c r="I14" s="19">
        <v>0.2505</v>
      </c>
      <c r="J14" s="19">
        <v>0.186</v>
      </c>
      <c r="K14" s="19">
        <v>0.5625</v>
      </c>
    </row>
    <row r="15" spans="1:11" ht="12" customHeight="1" x14ac:dyDescent="0.25">
      <c r="A15" s="2" t="str">
        <f>"Jun "&amp;RIGHT(A6,4)</f>
        <v>Jun 2024</v>
      </c>
      <c r="B15" s="11">
        <v>26678184</v>
      </c>
      <c r="C15" s="11">
        <v>50675395</v>
      </c>
      <c r="D15" s="11">
        <v>6423798</v>
      </c>
      <c r="E15" s="11">
        <v>27695050</v>
      </c>
      <c r="F15" s="11">
        <v>84794243</v>
      </c>
      <c r="G15" s="19">
        <v>0.59760000000000002</v>
      </c>
      <c r="H15" s="19">
        <v>7.5800000000000006E-2</v>
      </c>
      <c r="I15" s="19">
        <v>0.3266</v>
      </c>
      <c r="J15" s="19">
        <v>0.23930000000000001</v>
      </c>
      <c r="K15" s="19">
        <v>0.4546</v>
      </c>
    </row>
    <row r="16" spans="1:11" ht="12" customHeight="1" x14ac:dyDescent="0.25">
      <c r="A16" s="2" t="str">
        <f>"Jul "&amp;RIGHT(A6,4)</f>
        <v>Jul 2024</v>
      </c>
      <c r="B16" s="11">
        <v>28741696</v>
      </c>
      <c r="C16" s="11">
        <v>47580735</v>
      </c>
      <c r="D16" s="11">
        <v>6678930</v>
      </c>
      <c r="E16" s="11">
        <v>29124434</v>
      </c>
      <c r="F16" s="11">
        <v>83384099</v>
      </c>
      <c r="G16" s="19">
        <v>0.5706</v>
      </c>
      <c r="H16" s="19">
        <v>8.0100000000000005E-2</v>
      </c>
      <c r="I16" s="19">
        <v>0.3493</v>
      </c>
      <c r="J16" s="19">
        <v>0.25629999999999997</v>
      </c>
      <c r="K16" s="19">
        <v>0.4244</v>
      </c>
    </row>
    <row r="17" spans="1:11" ht="12" customHeight="1" x14ac:dyDescent="0.25">
      <c r="A17" s="2" t="str">
        <f>"Aug "&amp;RIGHT(A6,4)</f>
        <v>Aug 2024</v>
      </c>
      <c r="B17" s="11">
        <v>28392621</v>
      </c>
      <c r="C17" s="11">
        <v>63466639</v>
      </c>
      <c r="D17" s="11">
        <v>6404439</v>
      </c>
      <c r="E17" s="11">
        <v>28343626</v>
      </c>
      <c r="F17" s="11">
        <v>98214704</v>
      </c>
      <c r="G17" s="19">
        <v>0.6462</v>
      </c>
      <c r="H17" s="19">
        <v>6.5199999999999994E-2</v>
      </c>
      <c r="I17" s="19">
        <v>0.28860000000000002</v>
      </c>
      <c r="J17" s="19">
        <v>0.2243</v>
      </c>
      <c r="K17" s="19">
        <v>0.50129999999999997</v>
      </c>
    </row>
    <row r="18" spans="1:11" ht="12" customHeight="1" x14ac:dyDescent="0.25">
      <c r="A18" s="2" t="str">
        <f>"Sep "&amp;RIGHT(A6,4)</f>
        <v>Sep 2024</v>
      </c>
      <c r="B18" s="11">
        <v>24830365</v>
      </c>
      <c r="C18" s="11">
        <v>81483731</v>
      </c>
      <c r="D18" s="11">
        <v>6067045</v>
      </c>
      <c r="E18" s="11">
        <v>26542160</v>
      </c>
      <c r="F18" s="11">
        <v>114092936</v>
      </c>
      <c r="G18" s="19">
        <v>0.71419999999999995</v>
      </c>
      <c r="H18" s="19">
        <v>5.3199999999999997E-2</v>
      </c>
      <c r="I18" s="19">
        <v>0.2326</v>
      </c>
      <c r="J18" s="19">
        <v>0.1787</v>
      </c>
      <c r="K18" s="19">
        <v>0.58650000000000002</v>
      </c>
    </row>
    <row r="19" spans="1:11" ht="12" customHeight="1" x14ac:dyDescent="0.25">
      <c r="A19" s="12" t="s">
        <v>55</v>
      </c>
      <c r="B19" s="13">
        <v>327314695</v>
      </c>
      <c r="C19" s="13">
        <v>916934659</v>
      </c>
      <c r="D19" s="13">
        <v>78966453</v>
      </c>
      <c r="E19" s="13">
        <v>341452612</v>
      </c>
      <c r="F19" s="13">
        <v>1337353724</v>
      </c>
      <c r="G19" s="22">
        <v>0.68559999999999999</v>
      </c>
      <c r="H19" s="22">
        <v>5.8999999999999997E-2</v>
      </c>
      <c r="I19" s="22">
        <v>0.25530000000000003</v>
      </c>
      <c r="J19" s="22">
        <v>0.1966</v>
      </c>
      <c r="K19" s="22">
        <v>0.55079999999999996</v>
      </c>
    </row>
    <row r="20" spans="1:11" ht="12" customHeight="1" x14ac:dyDescent="0.25">
      <c r="A20" s="14" t="s">
        <v>416</v>
      </c>
      <c r="B20" s="15">
        <v>132918375</v>
      </c>
      <c r="C20" s="15">
        <v>406688746</v>
      </c>
      <c r="D20" s="15">
        <v>31687542</v>
      </c>
      <c r="E20" s="15">
        <v>136399365</v>
      </c>
      <c r="F20" s="15">
        <v>574775653</v>
      </c>
      <c r="G20" s="23">
        <v>0.70760000000000001</v>
      </c>
      <c r="H20" s="23">
        <v>5.5100000000000003E-2</v>
      </c>
      <c r="I20" s="23">
        <v>0.23730000000000001</v>
      </c>
      <c r="J20" s="23">
        <v>0.18779999999999999</v>
      </c>
      <c r="K20" s="23">
        <v>0.57469999999999999</v>
      </c>
    </row>
    <row r="21" spans="1:11" ht="12" customHeight="1" x14ac:dyDescent="0.25">
      <c r="A21" s="3" t="str">
        <f>"FY "&amp;RIGHT(A6,4)+1</f>
        <v>FY 2025</v>
      </c>
    </row>
    <row r="22" spans="1:11" ht="12" customHeight="1" x14ac:dyDescent="0.25">
      <c r="A22" s="2" t="str">
        <f>"Oct "&amp;RIGHT(A6,4)</f>
        <v>Oct 2024</v>
      </c>
      <c r="B22" s="11">
        <v>27895399</v>
      </c>
      <c r="C22" s="11">
        <v>92282241</v>
      </c>
      <c r="D22" s="11">
        <v>6693764</v>
      </c>
      <c r="E22" s="11">
        <v>29191609</v>
      </c>
      <c r="F22" s="11">
        <v>128167614</v>
      </c>
      <c r="G22" s="19">
        <v>0.72</v>
      </c>
      <c r="H22" s="19">
        <v>5.2200000000000003E-2</v>
      </c>
      <c r="I22" s="19">
        <v>0.2278</v>
      </c>
      <c r="J22" s="19">
        <v>0.1787</v>
      </c>
      <c r="K22" s="19">
        <v>0.59130000000000005</v>
      </c>
    </row>
    <row r="23" spans="1:11" ht="12" customHeight="1" x14ac:dyDescent="0.25">
      <c r="A23" s="2" t="str">
        <f>"Nov "&amp;RIGHT(A6,4)</f>
        <v>Nov 2024</v>
      </c>
      <c r="B23" s="11">
        <v>23754167</v>
      </c>
      <c r="C23" s="11">
        <v>74974261</v>
      </c>
      <c r="D23" s="11">
        <v>5800100</v>
      </c>
      <c r="E23" s="11">
        <v>24832023</v>
      </c>
      <c r="F23" s="11">
        <v>105606384</v>
      </c>
      <c r="G23" s="19">
        <v>0.70989999999999998</v>
      </c>
      <c r="H23" s="19">
        <v>5.4899999999999997E-2</v>
      </c>
      <c r="I23" s="19">
        <v>0.2351</v>
      </c>
      <c r="J23" s="19">
        <v>0.18360000000000001</v>
      </c>
      <c r="K23" s="19">
        <v>0.5796</v>
      </c>
    </row>
    <row r="24" spans="1:11" ht="12" customHeight="1" x14ac:dyDescent="0.25">
      <c r="A24" s="2" t="str">
        <f>"Dec "&amp;RIGHT(A6,4)</f>
        <v>Dec 2024</v>
      </c>
      <c r="B24" s="11">
        <v>23246743</v>
      </c>
      <c r="C24" s="11">
        <v>70642778</v>
      </c>
      <c r="D24" s="11">
        <v>5605884</v>
      </c>
      <c r="E24" s="11">
        <v>23748686</v>
      </c>
      <c r="F24" s="11">
        <v>99997348</v>
      </c>
      <c r="G24" s="19">
        <v>0.70640000000000003</v>
      </c>
      <c r="H24" s="19">
        <v>5.6099999999999997E-2</v>
      </c>
      <c r="I24" s="19">
        <v>0.23749999999999999</v>
      </c>
      <c r="J24" s="19">
        <v>0.18859999999999999</v>
      </c>
      <c r="K24" s="19">
        <v>0.57320000000000004</v>
      </c>
    </row>
    <row r="25" spans="1:11" ht="12" customHeight="1" x14ac:dyDescent="0.25">
      <c r="A25" s="2" t="str">
        <f>"Jan "&amp;RIGHT(A6,4)+1</f>
        <v>Jan 2025</v>
      </c>
      <c r="B25" s="11">
        <v>26055643</v>
      </c>
      <c r="C25" s="11">
        <v>80379653</v>
      </c>
      <c r="D25" s="11">
        <v>6322981</v>
      </c>
      <c r="E25" s="11">
        <v>27434126</v>
      </c>
      <c r="F25" s="11">
        <v>114136760</v>
      </c>
      <c r="G25" s="19">
        <v>0.70420000000000005</v>
      </c>
      <c r="H25" s="19">
        <v>5.5399999999999998E-2</v>
      </c>
      <c r="I25" s="19">
        <v>0.2404</v>
      </c>
      <c r="J25" s="19">
        <v>0.18590000000000001</v>
      </c>
      <c r="K25" s="19">
        <v>0.57340000000000002</v>
      </c>
    </row>
    <row r="26" spans="1:11" ht="12" customHeight="1" x14ac:dyDescent="0.25">
      <c r="A26" s="2" t="str">
        <f>"Feb "&amp;RIGHT(A6,4)+1</f>
        <v>Feb 2025</v>
      </c>
      <c r="B26" s="11">
        <v>25347769</v>
      </c>
      <c r="C26" s="11">
        <v>82631899</v>
      </c>
      <c r="D26" s="11">
        <v>6221654</v>
      </c>
      <c r="E26" s="11">
        <v>26740028</v>
      </c>
      <c r="F26" s="11">
        <v>115593581</v>
      </c>
      <c r="G26" s="19">
        <v>0.71479999999999999</v>
      </c>
      <c r="H26" s="19">
        <v>5.3800000000000001E-2</v>
      </c>
      <c r="I26" s="19">
        <v>0.23130000000000001</v>
      </c>
      <c r="J26" s="19">
        <v>0.17979999999999999</v>
      </c>
      <c r="K26" s="19">
        <v>0.58630000000000004</v>
      </c>
    </row>
    <row r="27" spans="1:11" ht="12" customHeight="1" x14ac:dyDescent="0.25">
      <c r="A27" s="2" t="str">
        <f>"Mar "&amp;RIGHT(A6,4)+1</f>
        <v>Mar 2025</v>
      </c>
      <c r="B27" s="11" t="s">
        <v>414</v>
      </c>
      <c r="C27" s="11" t="s">
        <v>414</v>
      </c>
      <c r="D27" s="11" t="s">
        <v>414</v>
      </c>
      <c r="E27" s="11" t="s">
        <v>414</v>
      </c>
      <c r="F27" s="11" t="s">
        <v>414</v>
      </c>
      <c r="G27" s="19" t="s">
        <v>414</v>
      </c>
      <c r="H27" s="19" t="s">
        <v>414</v>
      </c>
      <c r="I27" s="19" t="s">
        <v>414</v>
      </c>
      <c r="J27" s="19" t="s">
        <v>414</v>
      </c>
      <c r="K27" s="19" t="s">
        <v>414</v>
      </c>
    </row>
    <row r="28" spans="1:11" ht="12" customHeight="1" x14ac:dyDescent="0.25">
      <c r="A28" s="2" t="str">
        <f>"Apr "&amp;RIGHT(A6,4)+1</f>
        <v>Apr 2025</v>
      </c>
      <c r="B28" s="11" t="s">
        <v>414</v>
      </c>
      <c r="C28" s="11" t="s">
        <v>414</v>
      </c>
      <c r="D28" s="11" t="s">
        <v>414</v>
      </c>
      <c r="E28" s="11" t="s">
        <v>414</v>
      </c>
      <c r="F28" s="11" t="s">
        <v>414</v>
      </c>
      <c r="G28" s="19" t="s">
        <v>414</v>
      </c>
      <c r="H28" s="19" t="s">
        <v>414</v>
      </c>
      <c r="I28" s="19" t="s">
        <v>414</v>
      </c>
      <c r="J28" s="19" t="s">
        <v>414</v>
      </c>
      <c r="K28" s="19" t="s">
        <v>414</v>
      </c>
    </row>
    <row r="29" spans="1:11" ht="12" customHeight="1" x14ac:dyDescent="0.25">
      <c r="A29" s="2" t="str">
        <f>"May "&amp;RIGHT(A6,4)+1</f>
        <v>May 2025</v>
      </c>
      <c r="B29" s="11" t="s">
        <v>414</v>
      </c>
      <c r="C29" s="11" t="s">
        <v>414</v>
      </c>
      <c r="D29" s="11" t="s">
        <v>414</v>
      </c>
      <c r="E29" s="11" t="s">
        <v>414</v>
      </c>
      <c r="F29" s="11" t="s">
        <v>414</v>
      </c>
      <c r="G29" s="19" t="s">
        <v>414</v>
      </c>
      <c r="H29" s="19" t="s">
        <v>414</v>
      </c>
      <c r="I29" s="19" t="s">
        <v>414</v>
      </c>
      <c r="J29" s="19" t="s">
        <v>414</v>
      </c>
      <c r="K29" s="19" t="s">
        <v>414</v>
      </c>
    </row>
    <row r="30" spans="1:11" ht="12" customHeight="1" x14ac:dyDescent="0.25">
      <c r="A30" s="2" t="str">
        <f>"Jun "&amp;RIGHT(A6,4)+1</f>
        <v>Jun 2025</v>
      </c>
      <c r="B30" s="11" t="s">
        <v>414</v>
      </c>
      <c r="C30" s="11" t="s">
        <v>414</v>
      </c>
      <c r="D30" s="11" t="s">
        <v>414</v>
      </c>
      <c r="E30" s="11" t="s">
        <v>414</v>
      </c>
      <c r="F30" s="11" t="s">
        <v>414</v>
      </c>
      <c r="G30" s="19" t="s">
        <v>414</v>
      </c>
      <c r="H30" s="19" t="s">
        <v>414</v>
      </c>
      <c r="I30" s="19" t="s">
        <v>414</v>
      </c>
      <c r="J30" s="19" t="s">
        <v>414</v>
      </c>
      <c r="K30" s="19" t="s">
        <v>414</v>
      </c>
    </row>
    <row r="31" spans="1:11" ht="12" customHeight="1" x14ac:dyDescent="0.25">
      <c r="A31" s="2" t="str">
        <f>"Jul "&amp;RIGHT(A6,4)+1</f>
        <v>Jul 2025</v>
      </c>
      <c r="B31" s="11" t="s">
        <v>414</v>
      </c>
      <c r="C31" s="11" t="s">
        <v>414</v>
      </c>
      <c r="D31" s="11" t="s">
        <v>414</v>
      </c>
      <c r="E31" s="11" t="s">
        <v>414</v>
      </c>
      <c r="F31" s="11" t="s">
        <v>414</v>
      </c>
      <c r="G31" s="19" t="s">
        <v>414</v>
      </c>
      <c r="H31" s="19" t="s">
        <v>414</v>
      </c>
      <c r="I31" s="19" t="s">
        <v>414</v>
      </c>
      <c r="J31" s="19" t="s">
        <v>414</v>
      </c>
      <c r="K31" s="19" t="s">
        <v>414</v>
      </c>
    </row>
    <row r="32" spans="1:11" ht="12" customHeight="1" x14ac:dyDescent="0.25">
      <c r="A32" s="2" t="str">
        <f>"Aug "&amp;RIGHT(A6,4)+1</f>
        <v>Aug 2025</v>
      </c>
      <c r="B32" s="11" t="s">
        <v>414</v>
      </c>
      <c r="C32" s="11" t="s">
        <v>414</v>
      </c>
      <c r="D32" s="11" t="s">
        <v>414</v>
      </c>
      <c r="E32" s="11" t="s">
        <v>414</v>
      </c>
      <c r="F32" s="11" t="s">
        <v>414</v>
      </c>
      <c r="G32" s="19" t="s">
        <v>414</v>
      </c>
      <c r="H32" s="19" t="s">
        <v>414</v>
      </c>
      <c r="I32" s="19" t="s">
        <v>414</v>
      </c>
      <c r="J32" s="19" t="s">
        <v>414</v>
      </c>
      <c r="K32" s="19" t="s">
        <v>414</v>
      </c>
    </row>
    <row r="33" spans="1:11" ht="12" customHeight="1" x14ac:dyDescent="0.25">
      <c r="A33" s="2" t="str">
        <f>"Sep "&amp;RIGHT(A6,4)+1</f>
        <v>Sep 2025</v>
      </c>
      <c r="B33" s="11" t="s">
        <v>414</v>
      </c>
      <c r="C33" s="11" t="s">
        <v>414</v>
      </c>
      <c r="D33" s="11" t="s">
        <v>414</v>
      </c>
      <c r="E33" s="11" t="s">
        <v>414</v>
      </c>
      <c r="F33" s="11" t="s">
        <v>414</v>
      </c>
      <c r="G33" s="19" t="s">
        <v>414</v>
      </c>
      <c r="H33" s="19" t="s">
        <v>414</v>
      </c>
      <c r="I33" s="19" t="s">
        <v>414</v>
      </c>
      <c r="J33" s="19" t="s">
        <v>414</v>
      </c>
      <c r="K33" s="19" t="s">
        <v>414</v>
      </c>
    </row>
    <row r="34" spans="1:11" ht="12" customHeight="1" x14ac:dyDescent="0.25">
      <c r="A34" s="12" t="s">
        <v>55</v>
      </c>
      <c r="B34" s="13">
        <v>126299721</v>
      </c>
      <c r="C34" s="13">
        <v>400910832</v>
      </c>
      <c r="D34" s="13">
        <v>30644383</v>
      </c>
      <c r="E34" s="13">
        <v>131946472</v>
      </c>
      <c r="F34" s="13">
        <v>563501687</v>
      </c>
      <c r="G34" s="22">
        <v>0.71150000000000002</v>
      </c>
      <c r="H34" s="22">
        <v>5.4399999999999997E-2</v>
      </c>
      <c r="I34" s="22">
        <v>0.23419999999999999</v>
      </c>
      <c r="J34" s="22">
        <v>0.18310000000000001</v>
      </c>
      <c r="K34" s="22">
        <v>0.58120000000000005</v>
      </c>
    </row>
    <row r="35" spans="1:11" ht="12" customHeight="1" x14ac:dyDescent="0.25">
      <c r="A35" s="14" t="str">
        <f>"Total "&amp;MID(A20,7,LEN(A20)-13)&amp;" Months"</f>
        <v>Total 5 Months</v>
      </c>
      <c r="B35" s="15">
        <v>126299721</v>
      </c>
      <c r="C35" s="15">
        <v>400910832</v>
      </c>
      <c r="D35" s="15">
        <v>30644383</v>
      </c>
      <c r="E35" s="15">
        <v>131946472</v>
      </c>
      <c r="F35" s="15">
        <v>563501687</v>
      </c>
      <c r="G35" s="23">
        <v>0.71150000000000002</v>
      </c>
      <c r="H35" s="23">
        <v>5.4399999999999997E-2</v>
      </c>
      <c r="I35" s="23">
        <v>0.23419999999999999</v>
      </c>
      <c r="J35" s="23">
        <v>0.18310000000000001</v>
      </c>
      <c r="K35" s="23">
        <v>0.58120000000000005</v>
      </c>
    </row>
  </sheetData>
  <mergeCells count="9">
    <mergeCell ref="B5:F5"/>
    <mergeCell ref="G5:K5"/>
    <mergeCell ref="A1:J1"/>
    <mergeCell ref="A2:J2"/>
    <mergeCell ref="A3:A4"/>
    <mergeCell ref="B3:B4"/>
    <mergeCell ref="C3:F3"/>
    <mergeCell ref="G3:I3"/>
    <mergeCell ref="J3:K3"/>
  </mergeCells>
  <phoneticPr fontId="0" type="noConversion"/>
  <pageMargins left="0.75" right="0.5" top="0.75" bottom="0.5" header="0.5" footer="0.25"/>
  <pageSetup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H38"/>
  <sheetViews>
    <sheetView showGridLines="0" workbookViewId="0">
      <selection sqref="A1:G1"/>
    </sheetView>
  </sheetViews>
  <sheetFormatPr defaultRowHeight="13.2" x14ac:dyDescent="0.25"/>
  <cols>
    <col min="1" max="1" width="12.77734375" customWidth="1"/>
    <col min="2" max="8" width="11.44140625" customWidth="1"/>
  </cols>
  <sheetData>
    <row r="1" spans="1:8" ht="12" customHeight="1" x14ac:dyDescent="0.25">
      <c r="A1" s="90" t="s">
        <v>418</v>
      </c>
      <c r="B1" s="90"/>
      <c r="C1" s="90"/>
      <c r="D1" s="90"/>
      <c r="E1" s="90"/>
      <c r="F1" s="90"/>
      <c r="G1" s="90"/>
      <c r="H1" s="80">
        <v>45786</v>
      </c>
    </row>
    <row r="2" spans="1:8" ht="12" customHeight="1" x14ac:dyDescent="0.25">
      <c r="A2" s="92" t="s">
        <v>116</v>
      </c>
      <c r="B2" s="92"/>
      <c r="C2" s="92"/>
      <c r="D2" s="92"/>
      <c r="E2" s="92"/>
      <c r="F2" s="92"/>
      <c r="G2" s="92"/>
      <c r="H2" s="1"/>
    </row>
    <row r="3" spans="1:8" ht="24" customHeight="1" x14ac:dyDescent="0.25">
      <c r="A3" s="94" t="s">
        <v>50</v>
      </c>
      <c r="B3" s="89" t="s">
        <v>212</v>
      </c>
      <c r="C3" s="87"/>
      <c r="D3" s="86" t="s">
        <v>213</v>
      </c>
      <c r="E3" s="86" t="s">
        <v>317</v>
      </c>
      <c r="F3" s="86" t="s">
        <v>214</v>
      </c>
      <c r="G3" s="86" t="s">
        <v>215</v>
      </c>
      <c r="H3" s="88" t="s">
        <v>58</v>
      </c>
    </row>
    <row r="4" spans="1:8" ht="24" customHeight="1" x14ac:dyDescent="0.25">
      <c r="A4" s="95"/>
      <c r="B4" s="10" t="s">
        <v>114</v>
      </c>
      <c r="C4" s="10" t="s">
        <v>115</v>
      </c>
      <c r="D4" s="87"/>
      <c r="E4" s="87"/>
      <c r="F4" s="87"/>
      <c r="G4" s="87"/>
      <c r="H4" s="89"/>
    </row>
    <row r="5" spans="1:8" ht="12" customHeight="1" x14ac:dyDescent="0.25">
      <c r="A5" s="1"/>
      <c r="B5" s="83" t="str">
        <f>REPT("-",78)&amp;" Dollars "&amp;REPT("-",78)</f>
        <v>------------------------------------------------------------------------------ Dollars ------------------------------------------------------------------------------</v>
      </c>
      <c r="C5" s="83"/>
      <c r="D5" s="83"/>
      <c r="E5" s="83"/>
      <c r="F5" s="83"/>
      <c r="G5" s="83"/>
      <c r="H5" s="83"/>
    </row>
    <row r="6" spans="1:8" ht="12" customHeight="1" x14ac:dyDescent="0.25">
      <c r="A6" s="3" t="s">
        <v>415</v>
      </c>
    </row>
    <row r="7" spans="1:8" ht="12" customHeight="1" x14ac:dyDescent="0.25">
      <c r="A7" s="2" t="str">
        <f>"Oct "&amp;RIGHT(A6,4)-1</f>
        <v>Oct 2023</v>
      </c>
      <c r="B7" s="11">
        <v>52947222.009999998</v>
      </c>
      <c r="C7" s="11">
        <v>287622635.97000003</v>
      </c>
      <c r="D7" s="11">
        <v>340569857.98000002</v>
      </c>
      <c r="E7" s="11">
        <v>192700.1</v>
      </c>
      <c r="F7" s="11" t="s">
        <v>414</v>
      </c>
      <c r="G7" s="11" t="s">
        <v>414</v>
      </c>
      <c r="H7" s="11">
        <v>340762558.07999998</v>
      </c>
    </row>
    <row r="8" spans="1:8" ht="12" customHeight="1" x14ac:dyDescent="0.25">
      <c r="A8" s="2" t="str">
        <f>"Nov "&amp;RIGHT(A6,4)-1</f>
        <v>Nov 2023</v>
      </c>
      <c r="B8" s="11">
        <v>49049957.670000002</v>
      </c>
      <c r="C8" s="11">
        <v>255399605.43000001</v>
      </c>
      <c r="D8" s="11">
        <v>304449563.10000002</v>
      </c>
      <c r="E8" s="11">
        <v>65527.13</v>
      </c>
      <c r="F8" s="11" t="s">
        <v>414</v>
      </c>
      <c r="G8" s="11" t="s">
        <v>414</v>
      </c>
      <c r="H8" s="11">
        <v>304515090.23000002</v>
      </c>
    </row>
    <row r="9" spans="1:8" ht="12" customHeight="1" x14ac:dyDescent="0.25">
      <c r="A9" s="2" t="str">
        <f>"Dec "&amp;RIGHT(A6,4)-1</f>
        <v>Dec 2023</v>
      </c>
      <c r="B9" s="11">
        <v>45858452.969999999</v>
      </c>
      <c r="C9" s="11">
        <v>213845249.5</v>
      </c>
      <c r="D9" s="11">
        <v>259703702.47</v>
      </c>
      <c r="E9" s="11">
        <v>43284301.219999999</v>
      </c>
      <c r="F9" s="11">
        <v>20324690</v>
      </c>
      <c r="G9" s="11">
        <v>17951812</v>
      </c>
      <c r="H9" s="11">
        <v>341264505.69</v>
      </c>
    </row>
    <row r="10" spans="1:8" ht="12" customHeight="1" x14ac:dyDescent="0.25">
      <c r="A10" s="2" t="str">
        <f>"Jan "&amp;RIGHT(A6,4)</f>
        <v>Jan 2024</v>
      </c>
      <c r="B10" s="11">
        <v>51954560.289999999</v>
      </c>
      <c r="C10" s="11">
        <v>258837818.46000001</v>
      </c>
      <c r="D10" s="11">
        <v>310792378.75</v>
      </c>
      <c r="E10" s="11">
        <v>146450.84</v>
      </c>
      <c r="F10" s="11" t="s">
        <v>414</v>
      </c>
      <c r="G10" s="11" t="s">
        <v>414</v>
      </c>
      <c r="H10" s="11">
        <v>310938829.58999997</v>
      </c>
    </row>
    <row r="11" spans="1:8" ht="12" customHeight="1" x14ac:dyDescent="0.25">
      <c r="A11" s="2" t="str">
        <f>"Feb "&amp;RIGHT(A6,4)</f>
        <v>Feb 2024</v>
      </c>
      <c r="B11" s="11">
        <v>50768233.210000001</v>
      </c>
      <c r="C11" s="11">
        <v>283969684.35000002</v>
      </c>
      <c r="D11" s="11">
        <v>334737917.56</v>
      </c>
      <c r="E11" s="11">
        <v>234992.59</v>
      </c>
      <c r="F11" s="11" t="s">
        <v>414</v>
      </c>
      <c r="G11" s="11" t="s">
        <v>414</v>
      </c>
      <c r="H11" s="11">
        <v>334972910.14999998</v>
      </c>
    </row>
    <row r="12" spans="1:8" ht="12" customHeight="1" x14ac:dyDescent="0.25">
      <c r="A12" s="2" t="str">
        <f>"Mar "&amp;RIGHT(A6,4)</f>
        <v>Mar 2024</v>
      </c>
      <c r="B12" s="11">
        <v>51289035.75</v>
      </c>
      <c r="C12" s="11">
        <v>268742648.64999998</v>
      </c>
      <c r="D12" s="11">
        <v>320031684.39999998</v>
      </c>
      <c r="E12" s="11">
        <v>38720444.859999999</v>
      </c>
      <c r="F12" s="11">
        <v>23762381</v>
      </c>
      <c r="G12" s="11">
        <v>10970713</v>
      </c>
      <c r="H12" s="11">
        <v>393485223.25999999</v>
      </c>
    </row>
    <row r="13" spans="1:8" ht="12" customHeight="1" x14ac:dyDescent="0.25">
      <c r="A13" s="2" t="str">
        <f>"Apr "&amp;RIGHT(A6,4)</f>
        <v>Apr 2024</v>
      </c>
      <c r="B13" s="11">
        <v>54821282.700000003</v>
      </c>
      <c r="C13" s="11">
        <v>297604392.57999998</v>
      </c>
      <c r="D13" s="11">
        <v>352425675.27999997</v>
      </c>
      <c r="E13" s="11">
        <v>100719.87</v>
      </c>
      <c r="F13" s="11" t="s">
        <v>414</v>
      </c>
      <c r="G13" s="11" t="s">
        <v>414</v>
      </c>
      <c r="H13" s="11">
        <v>352526395.14999998</v>
      </c>
    </row>
    <row r="14" spans="1:8" ht="12" customHeight="1" x14ac:dyDescent="0.25">
      <c r="A14" s="2" t="str">
        <f>"May "&amp;RIGHT(A6,4)</f>
        <v>May 2024</v>
      </c>
      <c r="B14" s="11">
        <v>55987361.350000001</v>
      </c>
      <c r="C14" s="11">
        <v>285106800.04000002</v>
      </c>
      <c r="D14" s="11">
        <v>341094161.38999999</v>
      </c>
      <c r="E14" s="11">
        <v>220320</v>
      </c>
      <c r="F14" s="11" t="s">
        <v>414</v>
      </c>
      <c r="G14" s="11" t="s">
        <v>414</v>
      </c>
      <c r="H14" s="11">
        <v>341314481.38999999</v>
      </c>
    </row>
    <row r="15" spans="1:8" ht="12" customHeight="1" x14ac:dyDescent="0.25">
      <c r="A15" s="2" t="str">
        <f>"Jun "&amp;RIGHT(A6,4)</f>
        <v>Jun 2024</v>
      </c>
      <c r="B15" s="11">
        <v>51802218.030000001</v>
      </c>
      <c r="C15" s="11">
        <v>160040304.94999999</v>
      </c>
      <c r="D15" s="11">
        <v>211842522.97999999</v>
      </c>
      <c r="E15" s="11">
        <v>53010982</v>
      </c>
      <c r="F15" s="11">
        <v>21628351</v>
      </c>
      <c r="G15" s="11">
        <v>10261205</v>
      </c>
      <c r="H15" s="11">
        <v>296743060.98000002</v>
      </c>
    </row>
    <row r="16" spans="1:8" ht="12" customHeight="1" x14ac:dyDescent="0.25">
      <c r="A16" s="2" t="str">
        <f>"Jul "&amp;RIGHT(A6,4)</f>
        <v>Jul 2024</v>
      </c>
      <c r="B16" s="11">
        <v>56898087.649999999</v>
      </c>
      <c r="C16" s="11">
        <v>156286947.59999999</v>
      </c>
      <c r="D16" s="11">
        <v>213185035.25</v>
      </c>
      <c r="E16" s="11">
        <v>64844.81</v>
      </c>
      <c r="F16" s="11" t="s">
        <v>414</v>
      </c>
      <c r="G16" s="11" t="s">
        <v>414</v>
      </c>
      <c r="H16" s="11">
        <v>213249880.06</v>
      </c>
    </row>
    <row r="17" spans="1:8" ht="12" customHeight="1" x14ac:dyDescent="0.25">
      <c r="A17" s="2" t="str">
        <f>"Aug "&amp;RIGHT(A6,4)</f>
        <v>Aug 2024</v>
      </c>
      <c r="B17" s="11">
        <v>55081068.229999997</v>
      </c>
      <c r="C17" s="11">
        <v>210994134.69999999</v>
      </c>
      <c r="D17" s="11">
        <v>266075202.93000001</v>
      </c>
      <c r="E17" s="11">
        <v>195053.39</v>
      </c>
      <c r="F17" s="11" t="s">
        <v>414</v>
      </c>
      <c r="G17" s="11" t="s">
        <v>414</v>
      </c>
      <c r="H17" s="11">
        <v>266270256.31999999</v>
      </c>
    </row>
    <row r="18" spans="1:8" ht="12" customHeight="1" x14ac:dyDescent="0.25">
      <c r="A18" s="2" t="str">
        <f>"Sep "&amp;RIGHT(A6,4)</f>
        <v>Sep 2024</v>
      </c>
      <c r="B18" s="11">
        <v>47052918.840000004</v>
      </c>
      <c r="C18" s="11">
        <v>270857424.56999999</v>
      </c>
      <c r="D18" s="11">
        <v>317910343.41000003</v>
      </c>
      <c r="E18" s="11">
        <v>47395619.270000003</v>
      </c>
      <c r="F18" s="11">
        <v>27010035</v>
      </c>
      <c r="G18" s="11">
        <v>6712564</v>
      </c>
      <c r="H18" s="11">
        <v>399028561.68000001</v>
      </c>
    </row>
    <row r="19" spans="1:8" ht="12" customHeight="1" x14ac:dyDescent="0.25">
      <c r="A19" s="12" t="s">
        <v>55</v>
      </c>
      <c r="B19" s="13">
        <v>623510398.70000005</v>
      </c>
      <c r="C19" s="13">
        <v>2949307646.8000002</v>
      </c>
      <c r="D19" s="13">
        <v>3572818045.5</v>
      </c>
      <c r="E19" s="13">
        <v>183631956.08000001</v>
      </c>
      <c r="F19" s="13">
        <v>92725457</v>
      </c>
      <c r="G19" s="13">
        <v>45896294</v>
      </c>
      <c r="H19" s="13">
        <v>3895071752.5799999</v>
      </c>
    </row>
    <row r="20" spans="1:8" ht="12" customHeight="1" x14ac:dyDescent="0.25">
      <c r="A20" s="14" t="s">
        <v>416</v>
      </c>
      <c r="B20" s="15">
        <v>250578426.15000001</v>
      </c>
      <c r="C20" s="15">
        <v>1299674993.71</v>
      </c>
      <c r="D20" s="15">
        <v>1550253419.8599999</v>
      </c>
      <c r="E20" s="15">
        <v>43923971.880000003</v>
      </c>
      <c r="F20" s="15">
        <v>20324690</v>
      </c>
      <c r="G20" s="15">
        <v>17951812</v>
      </c>
      <c r="H20" s="15">
        <v>1632453893.74</v>
      </c>
    </row>
    <row r="21" spans="1:8" ht="12" customHeight="1" x14ac:dyDescent="0.25">
      <c r="A21" s="3" t="str">
        <f>"FY "&amp;RIGHT(A6,4)+1</f>
        <v>FY 2025</v>
      </c>
    </row>
    <row r="22" spans="1:8" ht="12" customHeight="1" x14ac:dyDescent="0.25">
      <c r="A22" s="2" t="str">
        <f>"Oct "&amp;RIGHT(A6,4)</f>
        <v>Oct 2024</v>
      </c>
      <c r="B22" s="11">
        <v>52971464.039999999</v>
      </c>
      <c r="C22" s="11">
        <v>308545140.92000002</v>
      </c>
      <c r="D22" s="11">
        <v>361516604.95999998</v>
      </c>
      <c r="E22" s="11">
        <v>142358.22</v>
      </c>
      <c r="F22" s="11" t="s">
        <v>414</v>
      </c>
      <c r="G22" s="11" t="s">
        <v>414</v>
      </c>
      <c r="H22" s="11">
        <v>361658963.18000001</v>
      </c>
    </row>
    <row r="23" spans="1:8" ht="12" customHeight="1" x14ac:dyDescent="0.25">
      <c r="A23" s="2" t="str">
        <f>"Nov "&amp;RIGHT(A6,4)</f>
        <v>Nov 2024</v>
      </c>
      <c r="B23" s="11">
        <v>45262192.609999999</v>
      </c>
      <c r="C23" s="11">
        <v>249390333.75</v>
      </c>
      <c r="D23" s="11">
        <v>294652526.36000001</v>
      </c>
      <c r="E23" s="11">
        <v>47811.54</v>
      </c>
      <c r="F23" s="11" t="s">
        <v>414</v>
      </c>
      <c r="G23" s="11" t="s">
        <v>414</v>
      </c>
      <c r="H23" s="11">
        <v>294700337.89999998</v>
      </c>
    </row>
    <row r="24" spans="1:8" ht="12" customHeight="1" x14ac:dyDescent="0.25">
      <c r="A24" s="2" t="str">
        <f>"Dec "&amp;RIGHT(A6,4)</f>
        <v>Dec 2024</v>
      </c>
      <c r="B24" s="11">
        <v>44707117.509999998</v>
      </c>
      <c r="C24" s="11">
        <v>234824396.41999999</v>
      </c>
      <c r="D24" s="11">
        <v>279531513.93000001</v>
      </c>
      <c r="E24" s="11">
        <v>34658108.100000001</v>
      </c>
      <c r="F24" s="11">
        <v>20710195</v>
      </c>
      <c r="G24" s="11">
        <v>20886612.25</v>
      </c>
      <c r="H24" s="11">
        <v>355786429.27999997</v>
      </c>
    </row>
    <row r="25" spans="1:8" ht="12" customHeight="1" x14ac:dyDescent="0.25">
      <c r="A25" s="2" t="str">
        <f>"Jan "&amp;RIGHT(A6,4)+1</f>
        <v>Jan 2025</v>
      </c>
      <c r="B25" s="11">
        <v>49676778.18</v>
      </c>
      <c r="C25" s="11">
        <v>267958448.31999999</v>
      </c>
      <c r="D25" s="11">
        <v>317635226.5</v>
      </c>
      <c r="E25" s="11">
        <v>412214.21</v>
      </c>
      <c r="F25" s="11" t="s">
        <v>414</v>
      </c>
      <c r="G25" s="11" t="s">
        <v>414</v>
      </c>
      <c r="H25" s="11">
        <v>318047440.70999998</v>
      </c>
    </row>
    <row r="26" spans="1:8" ht="12" customHeight="1" x14ac:dyDescent="0.25">
      <c r="A26" s="2" t="str">
        <f>"Feb "&amp;RIGHT(A6,4)+1</f>
        <v>Feb 2025</v>
      </c>
      <c r="B26" s="11">
        <v>48343908.289999999</v>
      </c>
      <c r="C26" s="11">
        <v>276447684.37</v>
      </c>
      <c r="D26" s="11">
        <v>324791592.66000003</v>
      </c>
      <c r="E26" s="11">
        <v>283909.52</v>
      </c>
      <c r="F26" s="11" t="s">
        <v>414</v>
      </c>
      <c r="G26" s="11" t="s">
        <v>414</v>
      </c>
      <c r="H26" s="11">
        <v>325075502.18000001</v>
      </c>
    </row>
    <row r="27" spans="1:8" ht="12" customHeight="1" x14ac:dyDescent="0.25">
      <c r="A27" s="2" t="str">
        <f>"Mar "&amp;RIGHT(A6,4)+1</f>
        <v>Mar 2025</v>
      </c>
      <c r="B27" s="11" t="s">
        <v>414</v>
      </c>
      <c r="C27" s="11" t="s">
        <v>414</v>
      </c>
      <c r="D27" s="11" t="s">
        <v>414</v>
      </c>
      <c r="E27" s="11" t="s">
        <v>414</v>
      </c>
      <c r="F27" s="11" t="s">
        <v>414</v>
      </c>
      <c r="G27" s="11" t="s">
        <v>414</v>
      </c>
      <c r="H27" s="11" t="s">
        <v>414</v>
      </c>
    </row>
    <row r="28" spans="1:8" ht="12" customHeight="1" x14ac:dyDescent="0.25">
      <c r="A28" s="2" t="str">
        <f>"Apr "&amp;RIGHT(A6,4)+1</f>
        <v>Apr 2025</v>
      </c>
      <c r="B28" s="11" t="s">
        <v>414</v>
      </c>
      <c r="C28" s="11" t="s">
        <v>414</v>
      </c>
      <c r="D28" s="11" t="s">
        <v>414</v>
      </c>
      <c r="E28" s="11" t="s">
        <v>414</v>
      </c>
      <c r="F28" s="11" t="s">
        <v>414</v>
      </c>
      <c r="G28" s="11" t="s">
        <v>414</v>
      </c>
      <c r="H28" s="11" t="s">
        <v>414</v>
      </c>
    </row>
    <row r="29" spans="1:8" ht="12" customHeight="1" x14ac:dyDescent="0.25">
      <c r="A29" s="2" t="str">
        <f>"May "&amp;RIGHT(A6,4)+1</f>
        <v>May 2025</v>
      </c>
      <c r="B29" s="11" t="s">
        <v>414</v>
      </c>
      <c r="C29" s="11" t="s">
        <v>414</v>
      </c>
      <c r="D29" s="11" t="s">
        <v>414</v>
      </c>
      <c r="E29" s="11" t="s">
        <v>414</v>
      </c>
      <c r="F29" s="11" t="s">
        <v>414</v>
      </c>
      <c r="G29" s="11" t="s">
        <v>414</v>
      </c>
      <c r="H29" s="11" t="s">
        <v>414</v>
      </c>
    </row>
    <row r="30" spans="1:8" ht="12" customHeight="1" x14ac:dyDescent="0.25">
      <c r="A30" s="2" t="str">
        <f>"Jun "&amp;RIGHT(A6,4)+1</f>
        <v>Jun 2025</v>
      </c>
      <c r="B30" s="11" t="s">
        <v>414</v>
      </c>
      <c r="C30" s="11" t="s">
        <v>414</v>
      </c>
      <c r="D30" s="11" t="s">
        <v>414</v>
      </c>
      <c r="E30" s="11" t="s">
        <v>414</v>
      </c>
      <c r="F30" s="11" t="s">
        <v>414</v>
      </c>
      <c r="G30" s="11" t="s">
        <v>414</v>
      </c>
      <c r="H30" s="11" t="s">
        <v>414</v>
      </c>
    </row>
    <row r="31" spans="1:8" ht="12" customHeight="1" x14ac:dyDescent="0.25">
      <c r="A31" s="2" t="str">
        <f>"Jul "&amp;RIGHT(A6,4)+1</f>
        <v>Jul 2025</v>
      </c>
      <c r="B31" s="11" t="s">
        <v>414</v>
      </c>
      <c r="C31" s="11" t="s">
        <v>414</v>
      </c>
      <c r="D31" s="11" t="s">
        <v>414</v>
      </c>
      <c r="E31" s="11" t="s">
        <v>414</v>
      </c>
      <c r="F31" s="11" t="s">
        <v>414</v>
      </c>
      <c r="G31" s="11" t="s">
        <v>414</v>
      </c>
      <c r="H31" s="11" t="s">
        <v>414</v>
      </c>
    </row>
    <row r="32" spans="1:8" ht="12" customHeight="1" x14ac:dyDescent="0.25">
      <c r="A32" s="2" t="str">
        <f>"Aug "&amp;RIGHT(A6,4)+1</f>
        <v>Aug 2025</v>
      </c>
      <c r="B32" s="11" t="s">
        <v>414</v>
      </c>
      <c r="C32" s="11" t="s">
        <v>414</v>
      </c>
      <c r="D32" s="11" t="s">
        <v>414</v>
      </c>
      <c r="E32" s="11" t="s">
        <v>414</v>
      </c>
      <c r="F32" s="11" t="s">
        <v>414</v>
      </c>
      <c r="G32" s="11" t="s">
        <v>414</v>
      </c>
      <c r="H32" s="11" t="s">
        <v>414</v>
      </c>
    </row>
    <row r="33" spans="1:8" ht="12" customHeight="1" x14ac:dyDescent="0.25">
      <c r="A33" s="2" t="str">
        <f>"Sep "&amp;RIGHT(A6,4)+1</f>
        <v>Sep 2025</v>
      </c>
      <c r="B33" s="11" t="s">
        <v>414</v>
      </c>
      <c r="C33" s="11" t="s">
        <v>414</v>
      </c>
      <c r="D33" s="11" t="s">
        <v>414</v>
      </c>
      <c r="E33" s="11" t="s">
        <v>414</v>
      </c>
      <c r="F33" s="11" t="s">
        <v>414</v>
      </c>
      <c r="G33" s="11" t="s">
        <v>414</v>
      </c>
      <c r="H33" s="11" t="s">
        <v>414</v>
      </c>
    </row>
    <row r="34" spans="1:8" ht="12" customHeight="1" x14ac:dyDescent="0.25">
      <c r="A34" s="12" t="s">
        <v>55</v>
      </c>
      <c r="B34" s="13">
        <v>240961460.63</v>
      </c>
      <c r="C34" s="13">
        <v>1337166003.78</v>
      </c>
      <c r="D34" s="13">
        <v>1578127464.4100001</v>
      </c>
      <c r="E34" s="13">
        <v>35544401.590000004</v>
      </c>
      <c r="F34" s="13">
        <v>20710195</v>
      </c>
      <c r="G34" s="13">
        <v>20886612.25</v>
      </c>
      <c r="H34" s="13">
        <v>1655268673.25</v>
      </c>
    </row>
    <row r="35" spans="1:8" ht="12" customHeight="1" x14ac:dyDescent="0.25">
      <c r="A35" s="14" t="str">
        <f>"Total "&amp;MID(A20,7,LEN(A20)-13)&amp;" Months"</f>
        <v>Total 5 Months</v>
      </c>
      <c r="B35" s="15">
        <v>240961460.63</v>
      </c>
      <c r="C35" s="15">
        <v>1337166003.78</v>
      </c>
      <c r="D35" s="15">
        <v>1578127464.4100001</v>
      </c>
      <c r="E35" s="15">
        <v>35544401.590000004</v>
      </c>
      <c r="F35" s="15">
        <v>20710195</v>
      </c>
      <c r="G35" s="15">
        <v>20886612.25</v>
      </c>
      <c r="H35" s="15">
        <v>1655268673.25</v>
      </c>
    </row>
    <row r="36" spans="1:8" ht="12" customHeight="1" x14ac:dyDescent="0.25">
      <c r="A36" s="83"/>
      <c r="B36" s="83"/>
      <c r="C36" s="83"/>
      <c r="D36" s="83"/>
      <c r="E36" s="83"/>
      <c r="F36" s="83"/>
      <c r="G36" s="83"/>
      <c r="H36" s="83"/>
    </row>
    <row r="37" spans="1:8" ht="70.05" customHeight="1" x14ac:dyDescent="0.25">
      <c r="A37" s="85" t="s">
        <v>355</v>
      </c>
      <c r="B37" s="85"/>
      <c r="C37" s="85"/>
      <c r="D37" s="85"/>
      <c r="E37" s="85"/>
      <c r="F37" s="85"/>
      <c r="G37" s="85"/>
      <c r="H37" s="85"/>
    </row>
    <row r="38" spans="1:8" x14ac:dyDescent="0.25">
      <c r="A38" s="25"/>
    </row>
  </sheetData>
  <mergeCells count="12">
    <mergeCell ref="A37:H37"/>
    <mergeCell ref="A1:G1"/>
    <mergeCell ref="A2:G2"/>
    <mergeCell ref="A3:A4"/>
    <mergeCell ref="B3:C3"/>
    <mergeCell ref="D3:D4"/>
    <mergeCell ref="E3:E4"/>
    <mergeCell ref="F3:F4"/>
    <mergeCell ref="G3:G4"/>
    <mergeCell ref="H3:H4"/>
    <mergeCell ref="B5:H5"/>
    <mergeCell ref="A36:H36"/>
  </mergeCells>
  <phoneticPr fontId="0" type="noConversion"/>
  <pageMargins left="0.75" right="0.5" top="0.75" bottom="0.5" header="0.5" footer="0.2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J35"/>
  <sheetViews>
    <sheetView showGridLines="0" workbookViewId="0">
      <selection sqref="A1:I1"/>
    </sheetView>
  </sheetViews>
  <sheetFormatPr defaultRowHeight="13.2" x14ac:dyDescent="0.25"/>
  <cols>
    <col min="1" max="1" width="12.77734375" customWidth="1"/>
    <col min="2" max="10" width="11.44140625" customWidth="1"/>
  </cols>
  <sheetData>
    <row r="1" spans="1:10" ht="12" customHeight="1" x14ac:dyDescent="0.25">
      <c r="A1" s="90" t="s">
        <v>418</v>
      </c>
      <c r="B1" s="90"/>
      <c r="C1" s="90"/>
      <c r="D1" s="90"/>
      <c r="E1" s="90"/>
      <c r="F1" s="90"/>
      <c r="G1" s="90"/>
      <c r="H1" s="90"/>
      <c r="I1" s="90"/>
      <c r="J1" s="80">
        <v>45786</v>
      </c>
    </row>
    <row r="2" spans="1:10" ht="12" customHeight="1" x14ac:dyDescent="0.25">
      <c r="A2" s="92" t="s">
        <v>117</v>
      </c>
      <c r="B2" s="92"/>
      <c r="C2" s="92"/>
      <c r="D2" s="92"/>
      <c r="E2" s="92"/>
      <c r="F2" s="92"/>
      <c r="G2" s="92"/>
      <c r="H2" s="92"/>
      <c r="I2" s="92"/>
      <c r="J2" s="1"/>
    </row>
    <row r="3" spans="1:10" ht="24" customHeight="1" x14ac:dyDescent="0.25">
      <c r="A3" s="94" t="s">
        <v>50</v>
      </c>
      <c r="B3" s="89" t="s">
        <v>118</v>
      </c>
      <c r="C3" s="89"/>
      <c r="D3" s="89"/>
      <c r="E3" s="89"/>
      <c r="F3" s="87"/>
      <c r="G3" s="89" t="s">
        <v>118</v>
      </c>
      <c r="H3" s="89"/>
      <c r="I3" s="89"/>
      <c r="J3" s="89"/>
    </row>
    <row r="4" spans="1:10" ht="24" customHeight="1" x14ac:dyDescent="0.25">
      <c r="A4" s="95"/>
      <c r="B4" s="10" t="s">
        <v>103</v>
      </c>
      <c r="C4" s="10" t="s">
        <v>104</v>
      </c>
      <c r="D4" s="10" t="s">
        <v>105</v>
      </c>
      <c r="E4" s="10" t="s">
        <v>106</v>
      </c>
      <c r="F4" s="10" t="s">
        <v>55</v>
      </c>
      <c r="G4" s="10" t="s">
        <v>78</v>
      </c>
      <c r="H4" s="10" t="s">
        <v>79</v>
      </c>
      <c r="I4" s="10" t="s">
        <v>80</v>
      </c>
      <c r="J4" s="9" t="s">
        <v>55</v>
      </c>
    </row>
    <row r="5" spans="1:10" ht="12" customHeight="1" x14ac:dyDescent="0.25">
      <c r="A5" s="1"/>
      <c r="B5" s="83" t="str">
        <f>REPT("-",101)&amp;" Number "&amp;REPT("-",101)</f>
        <v>----------------------------------------------------------------------------------------------------- Number -----------------------------------------------------------------------------------------------------</v>
      </c>
      <c r="C5" s="83"/>
      <c r="D5" s="83"/>
      <c r="E5" s="83"/>
      <c r="F5" s="83"/>
      <c r="G5" s="83"/>
      <c r="H5" s="83"/>
      <c r="I5" s="83"/>
      <c r="J5" s="83"/>
    </row>
    <row r="6" spans="1:10" ht="12" customHeight="1" x14ac:dyDescent="0.25">
      <c r="A6" s="3" t="s">
        <v>415</v>
      </c>
    </row>
    <row r="7" spans="1:10" ht="12" customHeight="1" x14ac:dyDescent="0.25">
      <c r="A7" s="2" t="str">
        <f>"Oct "&amp;RIGHT(A6,4)-1</f>
        <v>Oct 2023</v>
      </c>
      <c r="B7" s="11">
        <v>1918611</v>
      </c>
      <c r="C7" s="11">
        <v>2370807</v>
      </c>
      <c r="D7" s="11">
        <v>95074</v>
      </c>
      <c r="E7" s="11">
        <v>1691718</v>
      </c>
      <c r="F7" s="11">
        <v>6076210</v>
      </c>
      <c r="G7" s="11">
        <v>5818033</v>
      </c>
      <c r="H7" s="11">
        <v>46660</v>
      </c>
      <c r="I7" s="11">
        <v>211517</v>
      </c>
      <c r="J7" s="11">
        <f t="shared" ref="J7:J20" si="0">IF(ISBLANK(F7),"",F7)</f>
        <v>6076210</v>
      </c>
    </row>
    <row r="8" spans="1:10" ht="12" customHeight="1" x14ac:dyDescent="0.25">
      <c r="A8" s="2" t="str">
        <f>"Nov "&amp;RIGHT(A6,4)-1</f>
        <v>Nov 2023</v>
      </c>
      <c r="B8" s="11">
        <v>1847765</v>
      </c>
      <c r="C8" s="11">
        <v>2264750</v>
      </c>
      <c r="D8" s="11">
        <v>94943</v>
      </c>
      <c r="E8" s="11">
        <v>1611704</v>
      </c>
      <c r="F8" s="11">
        <v>5819162</v>
      </c>
      <c r="G8" s="11">
        <v>5580284</v>
      </c>
      <c r="H8" s="11">
        <v>44347</v>
      </c>
      <c r="I8" s="11">
        <v>194531</v>
      </c>
      <c r="J8" s="11">
        <f t="shared" si="0"/>
        <v>5819162</v>
      </c>
    </row>
    <row r="9" spans="1:10" ht="12" customHeight="1" x14ac:dyDescent="0.25">
      <c r="A9" s="2" t="str">
        <f>"Dec "&amp;RIGHT(A6,4)-1</f>
        <v>Dec 2023</v>
      </c>
      <c r="B9" s="11">
        <v>1755061</v>
      </c>
      <c r="C9" s="11">
        <v>2141724</v>
      </c>
      <c r="D9" s="11">
        <v>92385</v>
      </c>
      <c r="E9" s="11">
        <v>1541067</v>
      </c>
      <c r="F9" s="11">
        <v>5530237</v>
      </c>
      <c r="G9" s="11">
        <v>5307635</v>
      </c>
      <c r="H9" s="11">
        <v>37409</v>
      </c>
      <c r="I9" s="11">
        <v>185193</v>
      </c>
      <c r="J9" s="11">
        <f t="shared" si="0"/>
        <v>5530237</v>
      </c>
    </row>
    <row r="10" spans="1:10" ht="12" customHeight="1" x14ac:dyDescent="0.25">
      <c r="A10" s="2" t="str">
        <f>"Jan "&amp;RIGHT(A6,4)</f>
        <v>Jan 2024</v>
      </c>
      <c r="B10" s="11">
        <v>1858785</v>
      </c>
      <c r="C10" s="11">
        <v>2279298</v>
      </c>
      <c r="D10" s="11">
        <v>95156</v>
      </c>
      <c r="E10" s="11">
        <v>1638289</v>
      </c>
      <c r="F10" s="11">
        <v>5871528</v>
      </c>
      <c r="G10" s="11">
        <v>5647218</v>
      </c>
      <c r="H10" s="11">
        <v>39548</v>
      </c>
      <c r="I10" s="11">
        <v>184762</v>
      </c>
      <c r="J10" s="11">
        <f t="shared" si="0"/>
        <v>5871528</v>
      </c>
    </row>
    <row r="11" spans="1:10" ht="12" customHeight="1" x14ac:dyDescent="0.25">
      <c r="A11" s="2" t="str">
        <f>"Feb "&amp;RIGHT(A6,4)</f>
        <v>Feb 2024</v>
      </c>
      <c r="B11" s="11">
        <v>1835095</v>
      </c>
      <c r="C11" s="11">
        <v>2253669</v>
      </c>
      <c r="D11" s="11">
        <v>92144</v>
      </c>
      <c r="E11" s="11">
        <v>1612318</v>
      </c>
      <c r="F11" s="11">
        <v>5793226</v>
      </c>
      <c r="G11" s="11">
        <v>5553028</v>
      </c>
      <c r="H11" s="11">
        <v>45171</v>
      </c>
      <c r="I11" s="11">
        <v>195027</v>
      </c>
      <c r="J11" s="11">
        <f t="shared" si="0"/>
        <v>5793226</v>
      </c>
    </row>
    <row r="12" spans="1:10" ht="12" customHeight="1" x14ac:dyDescent="0.25">
      <c r="A12" s="2" t="str">
        <f>"Mar "&amp;RIGHT(A6,4)</f>
        <v>Mar 2024</v>
      </c>
      <c r="B12" s="11">
        <v>1871681</v>
      </c>
      <c r="C12" s="11">
        <v>2286718</v>
      </c>
      <c r="D12" s="11">
        <v>93609</v>
      </c>
      <c r="E12" s="11">
        <v>1642689</v>
      </c>
      <c r="F12" s="11">
        <v>5894697</v>
      </c>
      <c r="G12" s="11">
        <v>5662952</v>
      </c>
      <c r="H12" s="11">
        <v>39938</v>
      </c>
      <c r="I12" s="11">
        <v>191807</v>
      </c>
      <c r="J12" s="11">
        <f t="shared" si="0"/>
        <v>5894697</v>
      </c>
    </row>
    <row r="13" spans="1:10" ht="12" customHeight="1" x14ac:dyDescent="0.25">
      <c r="A13" s="2" t="str">
        <f>"Apr "&amp;RIGHT(A6,4)</f>
        <v>Apr 2024</v>
      </c>
      <c r="B13" s="11">
        <v>1962449</v>
      </c>
      <c r="C13" s="11">
        <v>2408090</v>
      </c>
      <c r="D13" s="11">
        <v>94768</v>
      </c>
      <c r="E13" s="11">
        <v>1723313</v>
      </c>
      <c r="F13" s="11">
        <v>6188620</v>
      </c>
      <c r="G13" s="11">
        <v>5942027</v>
      </c>
      <c r="H13" s="11">
        <v>43475</v>
      </c>
      <c r="I13" s="11">
        <v>203118</v>
      </c>
      <c r="J13" s="11">
        <f t="shared" si="0"/>
        <v>6188620</v>
      </c>
    </row>
    <row r="14" spans="1:10" ht="12" customHeight="1" x14ac:dyDescent="0.25">
      <c r="A14" s="2" t="str">
        <f>"May "&amp;RIGHT(A6,4)</f>
        <v>May 2024</v>
      </c>
      <c r="B14" s="11">
        <v>2050328</v>
      </c>
      <c r="C14" s="11">
        <v>2499734</v>
      </c>
      <c r="D14" s="11">
        <v>99925</v>
      </c>
      <c r="E14" s="11">
        <v>1782084</v>
      </c>
      <c r="F14" s="11">
        <v>6432071</v>
      </c>
      <c r="G14" s="11">
        <v>6163688</v>
      </c>
      <c r="H14" s="11">
        <v>45633</v>
      </c>
      <c r="I14" s="11">
        <v>222750</v>
      </c>
      <c r="J14" s="11">
        <f t="shared" si="0"/>
        <v>6432071</v>
      </c>
    </row>
    <row r="15" spans="1:10" ht="12" customHeight="1" x14ac:dyDescent="0.25">
      <c r="A15" s="2" t="str">
        <f>"Jun "&amp;RIGHT(A6,4)</f>
        <v>Jun 2024</v>
      </c>
      <c r="B15" s="11">
        <v>1847175</v>
      </c>
      <c r="C15" s="11">
        <v>2249262</v>
      </c>
      <c r="D15" s="11">
        <v>88379</v>
      </c>
      <c r="E15" s="11">
        <v>1605217</v>
      </c>
      <c r="F15" s="11">
        <v>5790033</v>
      </c>
      <c r="G15" s="11">
        <v>5567218</v>
      </c>
      <c r="H15" s="11">
        <v>37811</v>
      </c>
      <c r="I15" s="11">
        <v>185004</v>
      </c>
      <c r="J15" s="11">
        <f t="shared" si="0"/>
        <v>5790033</v>
      </c>
    </row>
    <row r="16" spans="1:10" ht="12" customHeight="1" x14ac:dyDescent="0.25">
      <c r="A16" s="2" t="str">
        <f>"Jul "&amp;RIGHT(A6,4)</f>
        <v>Jul 2024</v>
      </c>
      <c r="B16" s="11">
        <v>2076620</v>
      </c>
      <c r="C16" s="11">
        <v>2512426</v>
      </c>
      <c r="D16" s="11">
        <v>99559</v>
      </c>
      <c r="E16" s="11">
        <v>1800825</v>
      </c>
      <c r="F16" s="11">
        <v>6489430</v>
      </c>
      <c r="G16" s="11">
        <v>6242319</v>
      </c>
      <c r="H16" s="11">
        <v>42923</v>
      </c>
      <c r="I16" s="11">
        <v>204188</v>
      </c>
      <c r="J16" s="11">
        <f t="shared" si="0"/>
        <v>6489430</v>
      </c>
    </row>
    <row r="17" spans="1:10" ht="12" customHeight="1" x14ac:dyDescent="0.25">
      <c r="A17" s="2" t="str">
        <f>"Aug "&amp;RIGHT(A6,4)</f>
        <v>Aug 2024</v>
      </c>
      <c r="B17" s="11">
        <v>2040185</v>
      </c>
      <c r="C17" s="11">
        <v>2482746</v>
      </c>
      <c r="D17" s="11">
        <v>98505</v>
      </c>
      <c r="E17" s="11">
        <v>1783362</v>
      </c>
      <c r="F17" s="11">
        <v>6404798</v>
      </c>
      <c r="G17" s="11">
        <v>6150031</v>
      </c>
      <c r="H17" s="11">
        <v>50693</v>
      </c>
      <c r="I17" s="11">
        <v>204074</v>
      </c>
      <c r="J17" s="11">
        <f t="shared" si="0"/>
        <v>6404798</v>
      </c>
    </row>
    <row r="18" spans="1:10" ht="12" customHeight="1" x14ac:dyDescent="0.25">
      <c r="A18" s="2" t="str">
        <f>"Sep "&amp;RIGHT(A6,4)</f>
        <v>Sep 2024</v>
      </c>
      <c r="B18" s="11">
        <v>1934374</v>
      </c>
      <c r="C18" s="11">
        <v>2346041</v>
      </c>
      <c r="D18" s="11">
        <v>95232</v>
      </c>
      <c r="E18" s="11">
        <v>1690981</v>
      </c>
      <c r="F18" s="11">
        <v>6066628</v>
      </c>
      <c r="G18" s="11">
        <v>5836513</v>
      </c>
      <c r="H18" s="11">
        <v>39811</v>
      </c>
      <c r="I18" s="11">
        <v>190304</v>
      </c>
      <c r="J18" s="11">
        <f t="shared" si="0"/>
        <v>6066628</v>
      </c>
    </row>
    <row r="19" spans="1:10" ht="12" customHeight="1" x14ac:dyDescent="0.25">
      <c r="A19" s="12" t="s">
        <v>55</v>
      </c>
      <c r="B19" s="13">
        <v>22998129</v>
      </c>
      <c r="C19" s="13">
        <v>28095265</v>
      </c>
      <c r="D19" s="13">
        <v>1139679</v>
      </c>
      <c r="E19" s="13">
        <v>20123567</v>
      </c>
      <c r="F19" s="13">
        <v>72356640</v>
      </c>
      <c r="G19" s="13">
        <v>69470946</v>
      </c>
      <c r="H19" s="13">
        <v>513419</v>
      </c>
      <c r="I19" s="13">
        <v>2372275</v>
      </c>
      <c r="J19" s="13">
        <f t="shared" si="0"/>
        <v>72356640</v>
      </c>
    </row>
    <row r="20" spans="1:10" ht="12" customHeight="1" x14ac:dyDescent="0.25">
      <c r="A20" s="14" t="s">
        <v>416</v>
      </c>
      <c r="B20" s="15">
        <v>9215317</v>
      </c>
      <c r="C20" s="15">
        <v>11310248</v>
      </c>
      <c r="D20" s="15">
        <v>469702</v>
      </c>
      <c r="E20" s="15">
        <v>8095096</v>
      </c>
      <c r="F20" s="15">
        <v>29090363</v>
      </c>
      <c r="G20" s="15">
        <v>27906198</v>
      </c>
      <c r="H20" s="15">
        <v>213135</v>
      </c>
      <c r="I20" s="15">
        <v>971030</v>
      </c>
      <c r="J20" s="15">
        <f t="shared" si="0"/>
        <v>29090363</v>
      </c>
    </row>
    <row r="21" spans="1:10" ht="12" customHeight="1" x14ac:dyDescent="0.25">
      <c r="A21" s="3" t="str">
        <f>"FY "&amp;RIGHT(A6,4)+1</f>
        <v>FY 2025</v>
      </c>
    </row>
    <row r="22" spans="1:10" ht="12" customHeight="1" x14ac:dyDescent="0.25">
      <c r="A22" s="2" t="str">
        <f>"Oct "&amp;RIGHT(A6,4)</f>
        <v>Oct 2024</v>
      </c>
      <c r="B22" s="11">
        <v>2155848</v>
      </c>
      <c r="C22" s="11">
        <v>2604217</v>
      </c>
      <c r="D22" s="11">
        <v>101173</v>
      </c>
      <c r="E22" s="11">
        <v>1887048</v>
      </c>
      <c r="F22" s="11">
        <v>6748286</v>
      </c>
      <c r="G22" s="11">
        <v>6496536</v>
      </c>
      <c r="H22" s="11">
        <v>42942</v>
      </c>
      <c r="I22" s="11">
        <v>208808</v>
      </c>
      <c r="J22" s="11">
        <f t="shared" ref="J22:J35" si="1">IF(ISBLANK(F22),"",F22)</f>
        <v>6748286</v>
      </c>
    </row>
    <row r="23" spans="1:10" ht="12" customHeight="1" x14ac:dyDescent="0.25">
      <c r="A23" s="2" t="str">
        <f>"Nov "&amp;RIGHT(A6,4)</f>
        <v>Nov 2024</v>
      </c>
      <c r="B23" s="11">
        <v>1934141</v>
      </c>
      <c r="C23" s="11">
        <v>2324980</v>
      </c>
      <c r="D23" s="11">
        <v>95083</v>
      </c>
      <c r="E23" s="11">
        <v>1687360</v>
      </c>
      <c r="F23" s="11">
        <v>6041564</v>
      </c>
      <c r="G23" s="11">
        <v>5818770</v>
      </c>
      <c r="H23" s="11">
        <v>42571</v>
      </c>
      <c r="I23" s="11">
        <v>180223</v>
      </c>
      <c r="J23" s="11">
        <f t="shared" si="1"/>
        <v>6041564</v>
      </c>
    </row>
    <row r="24" spans="1:10" ht="12" customHeight="1" x14ac:dyDescent="0.25">
      <c r="A24" s="2" t="str">
        <f>"Dec "&amp;RIGHT(A6,4)</f>
        <v>Dec 2024</v>
      </c>
      <c r="B24" s="11">
        <v>1988417</v>
      </c>
      <c r="C24" s="11">
        <v>2390892</v>
      </c>
      <c r="D24" s="11">
        <v>98760</v>
      </c>
      <c r="E24" s="11">
        <v>1742596</v>
      </c>
      <c r="F24" s="11">
        <v>6220665</v>
      </c>
      <c r="G24" s="11">
        <v>6003275</v>
      </c>
      <c r="H24" s="11">
        <v>36049</v>
      </c>
      <c r="I24" s="11">
        <v>181341</v>
      </c>
      <c r="J24" s="11">
        <f t="shared" si="1"/>
        <v>6220665</v>
      </c>
    </row>
    <row r="25" spans="1:10" ht="12" customHeight="1" x14ac:dyDescent="0.25">
      <c r="A25" s="2" t="str">
        <f>"Jan "&amp;RIGHT(A6,4)+1</f>
        <v>Jan 2025</v>
      </c>
      <c r="B25" s="11">
        <v>2056407</v>
      </c>
      <c r="C25" s="11">
        <v>2500616</v>
      </c>
      <c r="D25" s="11">
        <v>118003</v>
      </c>
      <c r="E25" s="11">
        <v>1800280</v>
      </c>
      <c r="F25" s="11">
        <v>6475306</v>
      </c>
      <c r="G25" s="11">
        <v>6241490</v>
      </c>
      <c r="H25" s="11">
        <v>41237</v>
      </c>
      <c r="I25" s="11">
        <v>192579</v>
      </c>
      <c r="J25" s="11">
        <f t="shared" si="1"/>
        <v>6475306</v>
      </c>
    </row>
    <row r="26" spans="1:10" ht="12" customHeight="1" x14ac:dyDescent="0.25">
      <c r="A26" s="2" t="str">
        <f>"Feb "&amp;RIGHT(A6,4)+1</f>
        <v>Feb 2025</v>
      </c>
      <c r="B26" s="11">
        <v>1856478</v>
      </c>
      <c r="C26" s="11">
        <v>2257436</v>
      </c>
      <c r="D26" s="11">
        <v>98483</v>
      </c>
      <c r="E26" s="11">
        <v>1621902</v>
      </c>
      <c r="F26" s="11">
        <v>5834299</v>
      </c>
      <c r="G26" s="11">
        <v>5612569</v>
      </c>
      <c r="H26" s="11">
        <v>44439</v>
      </c>
      <c r="I26" s="11">
        <v>177291</v>
      </c>
      <c r="J26" s="11">
        <f t="shared" si="1"/>
        <v>5834299</v>
      </c>
    </row>
    <row r="27" spans="1:10" ht="12" customHeight="1" x14ac:dyDescent="0.25">
      <c r="A27" s="2" t="str">
        <f>"Mar "&amp;RIGHT(A6,4)+1</f>
        <v>Mar 2025</v>
      </c>
      <c r="B27" s="11" t="s">
        <v>414</v>
      </c>
      <c r="C27" s="11" t="s">
        <v>414</v>
      </c>
      <c r="D27" s="11" t="s">
        <v>414</v>
      </c>
      <c r="E27" s="11" t="s">
        <v>414</v>
      </c>
      <c r="F27" s="11" t="s">
        <v>414</v>
      </c>
      <c r="G27" s="11" t="s">
        <v>414</v>
      </c>
      <c r="H27" s="11" t="s">
        <v>414</v>
      </c>
      <c r="I27" s="11" t="s">
        <v>414</v>
      </c>
      <c r="J27" s="11" t="str">
        <f t="shared" si="1"/>
        <v>--</v>
      </c>
    </row>
    <row r="28" spans="1:10" ht="12" customHeight="1" x14ac:dyDescent="0.25">
      <c r="A28" s="2" t="str">
        <f>"Apr "&amp;RIGHT(A6,4)+1</f>
        <v>Apr 2025</v>
      </c>
      <c r="B28" s="11" t="s">
        <v>414</v>
      </c>
      <c r="C28" s="11" t="s">
        <v>414</v>
      </c>
      <c r="D28" s="11" t="s">
        <v>414</v>
      </c>
      <c r="E28" s="11" t="s">
        <v>414</v>
      </c>
      <c r="F28" s="11" t="s">
        <v>414</v>
      </c>
      <c r="G28" s="11" t="s">
        <v>414</v>
      </c>
      <c r="H28" s="11" t="s">
        <v>414</v>
      </c>
      <c r="I28" s="11" t="s">
        <v>414</v>
      </c>
      <c r="J28" s="11" t="str">
        <f t="shared" si="1"/>
        <v>--</v>
      </c>
    </row>
    <row r="29" spans="1:10" ht="12" customHeight="1" x14ac:dyDescent="0.25">
      <c r="A29" s="2" t="str">
        <f>"May "&amp;RIGHT(A6,4)+1</f>
        <v>May 2025</v>
      </c>
      <c r="B29" s="11" t="s">
        <v>414</v>
      </c>
      <c r="C29" s="11" t="s">
        <v>414</v>
      </c>
      <c r="D29" s="11" t="s">
        <v>414</v>
      </c>
      <c r="E29" s="11" t="s">
        <v>414</v>
      </c>
      <c r="F29" s="11" t="s">
        <v>414</v>
      </c>
      <c r="G29" s="11" t="s">
        <v>414</v>
      </c>
      <c r="H29" s="11" t="s">
        <v>414</v>
      </c>
      <c r="I29" s="11" t="s">
        <v>414</v>
      </c>
      <c r="J29" s="11" t="str">
        <f t="shared" si="1"/>
        <v>--</v>
      </c>
    </row>
    <row r="30" spans="1:10" ht="12" customHeight="1" x14ac:dyDescent="0.25">
      <c r="A30" s="2" t="str">
        <f>"Jun "&amp;RIGHT(A6,4)+1</f>
        <v>Jun 2025</v>
      </c>
      <c r="B30" s="11" t="s">
        <v>414</v>
      </c>
      <c r="C30" s="11" t="s">
        <v>414</v>
      </c>
      <c r="D30" s="11" t="s">
        <v>414</v>
      </c>
      <c r="E30" s="11" t="s">
        <v>414</v>
      </c>
      <c r="F30" s="11" t="s">
        <v>414</v>
      </c>
      <c r="G30" s="11" t="s">
        <v>414</v>
      </c>
      <c r="H30" s="11" t="s">
        <v>414</v>
      </c>
      <c r="I30" s="11" t="s">
        <v>414</v>
      </c>
      <c r="J30" s="11" t="str">
        <f t="shared" si="1"/>
        <v>--</v>
      </c>
    </row>
    <row r="31" spans="1:10" ht="12" customHeight="1" x14ac:dyDescent="0.25">
      <c r="A31" s="2" t="str">
        <f>"Jul "&amp;RIGHT(A6,4)+1</f>
        <v>Jul 2025</v>
      </c>
      <c r="B31" s="11" t="s">
        <v>414</v>
      </c>
      <c r="C31" s="11" t="s">
        <v>414</v>
      </c>
      <c r="D31" s="11" t="s">
        <v>414</v>
      </c>
      <c r="E31" s="11" t="s">
        <v>414</v>
      </c>
      <c r="F31" s="11" t="s">
        <v>414</v>
      </c>
      <c r="G31" s="11" t="s">
        <v>414</v>
      </c>
      <c r="H31" s="11" t="s">
        <v>414</v>
      </c>
      <c r="I31" s="11" t="s">
        <v>414</v>
      </c>
      <c r="J31" s="11" t="str">
        <f t="shared" si="1"/>
        <v>--</v>
      </c>
    </row>
    <row r="32" spans="1:10" ht="12" customHeight="1" x14ac:dyDescent="0.25">
      <c r="A32" s="2" t="str">
        <f>"Aug "&amp;RIGHT(A6,4)+1</f>
        <v>Aug 2025</v>
      </c>
      <c r="B32" s="11" t="s">
        <v>414</v>
      </c>
      <c r="C32" s="11" t="s">
        <v>414</v>
      </c>
      <c r="D32" s="11" t="s">
        <v>414</v>
      </c>
      <c r="E32" s="11" t="s">
        <v>414</v>
      </c>
      <c r="F32" s="11" t="s">
        <v>414</v>
      </c>
      <c r="G32" s="11" t="s">
        <v>414</v>
      </c>
      <c r="H32" s="11" t="s">
        <v>414</v>
      </c>
      <c r="I32" s="11" t="s">
        <v>414</v>
      </c>
      <c r="J32" s="11" t="str">
        <f t="shared" si="1"/>
        <v>--</v>
      </c>
    </row>
    <row r="33" spans="1:10" ht="12" customHeight="1" x14ac:dyDescent="0.25">
      <c r="A33" s="2" t="str">
        <f>"Sep "&amp;RIGHT(A6,4)+1</f>
        <v>Sep 2025</v>
      </c>
      <c r="B33" s="11" t="s">
        <v>414</v>
      </c>
      <c r="C33" s="11" t="s">
        <v>414</v>
      </c>
      <c r="D33" s="11" t="s">
        <v>414</v>
      </c>
      <c r="E33" s="11" t="s">
        <v>414</v>
      </c>
      <c r="F33" s="11" t="s">
        <v>414</v>
      </c>
      <c r="G33" s="11" t="s">
        <v>414</v>
      </c>
      <c r="H33" s="11" t="s">
        <v>414</v>
      </c>
      <c r="I33" s="11" t="s">
        <v>414</v>
      </c>
      <c r="J33" s="11" t="str">
        <f t="shared" si="1"/>
        <v>--</v>
      </c>
    </row>
    <row r="34" spans="1:10" ht="12" customHeight="1" x14ac:dyDescent="0.25">
      <c r="A34" s="12" t="s">
        <v>55</v>
      </c>
      <c r="B34" s="13">
        <v>9991291</v>
      </c>
      <c r="C34" s="13">
        <v>12078141</v>
      </c>
      <c r="D34" s="13">
        <v>511502</v>
      </c>
      <c r="E34" s="13">
        <v>8739186</v>
      </c>
      <c r="F34" s="13">
        <v>31320120</v>
      </c>
      <c r="G34" s="13">
        <v>30172640</v>
      </c>
      <c r="H34" s="13">
        <v>207238</v>
      </c>
      <c r="I34" s="13">
        <v>940242</v>
      </c>
      <c r="J34" s="13">
        <f t="shared" si="1"/>
        <v>31320120</v>
      </c>
    </row>
    <row r="35" spans="1:10" ht="12" customHeight="1" x14ac:dyDescent="0.25">
      <c r="A35" s="14" t="str">
        <f>"Total "&amp;MID(A20,7,LEN(A20)-13)&amp;" Months"</f>
        <v>Total 5 Months</v>
      </c>
      <c r="B35" s="15">
        <v>9991291</v>
      </c>
      <c r="C35" s="15">
        <v>12078141</v>
      </c>
      <c r="D35" s="15">
        <v>511502</v>
      </c>
      <c r="E35" s="15">
        <v>8739186</v>
      </c>
      <c r="F35" s="15">
        <v>31320120</v>
      </c>
      <c r="G35" s="15">
        <v>30172640</v>
      </c>
      <c r="H35" s="15">
        <v>207238</v>
      </c>
      <c r="I35" s="15">
        <v>940242</v>
      </c>
      <c r="J35" s="15">
        <f t="shared" si="1"/>
        <v>31320120</v>
      </c>
    </row>
  </sheetData>
  <mergeCells count="6">
    <mergeCell ref="B5:J5"/>
    <mergeCell ref="A1:I1"/>
    <mergeCell ref="A2:I2"/>
    <mergeCell ref="A3:A4"/>
    <mergeCell ref="B3:F3"/>
    <mergeCell ref="G3:J3"/>
  </mergeCells>
  <phoneticPr fontId="0" type="noConversion"/>
  <pageMargins left="0.75" right="0.5" top="0.75" bottom="0.5" header="0.5" footer="0.25"/>
  <pageSetup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H38"/>
  <sheetViews>
    <sheetView showGridLines="0" workbookViewId="0">
      <selection sqref="A1:G1"/>
    </sheetView>
  </sheetViews>
  <sheetFormatPr defaultRowHeight="13.2" x14ac:dyDescent="0.25"/>
  <cols>
    <col min="1" max="1" width="12.77734375" customWidth="1"/>
    <col min="2" max="8" width="11.44140625" customWidth="1"/>
  </cols>
  <sheetData>
    <row r="1" spans="1:8" ht="12" customHeight="1" x14ac:dyDescent="0.25">
      <c r="A1" s="90" t="s">
        <v>418</v>
      </c>
      <c r="B1" s="90"/>
      <c r="C1" s="90"/>
      <c r="D1" s="90"/>
      <c r="E1" s="90"/>
      <c r="F1" s="90"/>
      <c r="G1" s="90"/>
      <c r="H1" s="80">
        <v>45786</v>
      </c>
    </row>
    <row r="2" spans="1:8" ht="12" customHeight="1" x14ac:dyDescent="0.25">
      <c r="A2" s="92" t="s">
        <v>119</v>
      </c>
      <c r="B2" s="92"/>
      <c r="C2" s="92"/>
      <c r="D2" s="92"/>
      <c r="E2" s="92"/>
      <c r="F2" s="92"/>
      <c r="G2" s="92"/>
      <c r="H2" s="1"/>
    </row>
    <row r="3" spans="1:8" ht="24" customHeight="1" x14ac:dyDescent="0.25">
      <c r="A3" s="94" t="s">
        <v>50</v>
      </c>
      <c r="B3" s="86" t="s">
        <v>120</v>
      </c>
      <c r="C3" s="86" t="s">
        <v>121</v>
      </c>
      <c r="D3" s="86" t="s">
        <v>122</v>
      </c>
      <c r="E3" s="86" t="s">
        <v>109</v>
      </c>
      <c r="F3" s="86" t="s">
        <v>123</v>
      </c>
      <c r="G3" s="86" t="s">
        <v>316</v>
      </c>
      <c r="H3" s="88" t="s">
        <v>58</v>
      </c>
    </row>
    <row r="4" spans="1:8" ht="24" customHeight="1" x14ac:dyDescent="0.25">
      <c r="A4" s="95"/>
      <c r="B4" s="87"/>
      <c r="C4" s="87"/>
      <c r="D4" s="87"/>
      <c r="E4" s="87"/>
      <c r="F4" s="87"/>
      <c r="G4" s="87"/>
      <c r="H4" s="89"/>
    </row>
    <row r="5" spans="1:8" ht="12" customHeight="1" x14ac:dyDescent="0.25">
      <c r="A5" s="1"/>
      <c r="B5" s="83" t="str">
        <f>REPT("-",41)&amp;" Number "&amp;REPT("-",40)</f>
        <v>----------------------------------------- Number ----------------------------------------</v>
      </c>
      <c r="C5" s="83"/>
      <c r="D5" s="83"/>
      <c r="E5" s="83"/>
      <c r="F5" s="83" t="str">
        <f>REPT("-",30)&amp;" Dollars "&amp;REPT("-",30)</f>
        <v>------------------------------ Dollars ------------------------------</v>
      </c>
      <c r="G5" s="83"/>
      <c r="H5" s="83"/>
    </row>
    <row r="6" spans="1:8" ht="12" customHeight="1" x14ac:dyDescent="0.25">
      <c r="A6" s="3" t="s">
        <v>415</v>
      </c>
    </row>
    <row r="7" spans="1:8" ht="12" customHeight="1" x14ac:dyDescent="0.25">
      <c r="A7" s="2" t="str">
        <f>"Oct "&amp;RIGHT(A6,4)-1</f>
        <v>Oct 2023</v>
      </c>
      <c r="B7" s="11" t="s">
        <v>414</v>
      </c>
      <c r="C7" s="11" t="s">
        <v>414</v>
      </c>
      <c r="D7" s="11" t="s">
        <v>414</v>
      </c>
      <c r="E7" s="11">
        <v>6076210</v>
      </c>
      <c r="F7" s="11">
        <v>16310439.699999999</v>
      </c>
      <c r="G7" s="11">
        <v>3897.54</v>
      </c>
      <c r="H7" s="11">
        <f t="shared" ref="H7:H20" si="0">IF(ISBLANK(F7),"",F7)</f>
        <v>16310439.699999999</v>
      </c>
    </row>
    <row r="8" spans="1:8" ht="12" customHeight="1" x14ac:dyDescent="0.25">
      <c r="A8" s="2" t="str">
        <f>"Nov "&amp;RIGHT(A6,4)-1</f>
        <v>Nov 2023</v>
      </c>
      <c r="B8" s="11" t="s">
        <v>414</v>
      </c>
      <c r="C8" s="11" t="s">
        <v>414</v>
      </c>
      <c r="D8" s="11" t="s">
        <v>414</v>
      </c>
      <c r="E8" s="11">
        <v>5819162</v>
      </c>
      <c r="F8" s="11">
        <v>15649070.779999999</v>
      </c>
      <c r="G8" s="11">
        <v>3509.0250000000001</v>
      </c>
      <c r="H8" s="11">
        <f t="shared" si="0"/>
        <v>15649070.779999999</v>
      </c>
    </row>
    <row r="9" spans="1:8" ht="12" customHeight="1" x14ac:dyDescent="0.25">
      <c r="A9" s="2" t="str">
        <f>"Dec "&amp;RIGHT(A6,4)-1</f>
        <v>Dec 2023</v>
      </c>
      <c r="B9" s="11">
        <v>1603</v>
      </c>
      <c r="C9" s="11">
        <v>2323</v>
      </c>
      <c r="D9" s="11">
        <v>114127</v>
      </c>
      <c r="E9" s="11">
        <v>5530237</v>
      </c>
      <c r="F9" s="11">
        <v>14846579.960000001</v>
      </c>
      <c r="G9" s="11">
        <v>3018.44</v>
      </c>
      <c r="H9" s="11">
        <f t="shared" si="0"/>
        <v>14846579.960000001</v>
      </c>
    </row>
    <row r="10" spans="1:8" ht="12" customHeight="1" x14ac:dyDescent="0.25">
      <c r="A10" s="2" t="str">
        <f>"Jan "&amp;RIGHT(A6,4)</f>
        <v>Jan 2024</v>
      </c>
      <c r="B10" s="11" t="s">
        <v>414</v>
      </c>
      <c r="C10" s="11" t="s">
        <v>414</v>
      </c>
      <c r="D10" s="11" t="s">
        <v>414</v>
      </c>
      <c r="E10" s="11">
        <v>5871528</v>
      </c>
      <c r="F10" s="11">
        <v>15799187.300000001</v>
      </c>
      <c r="G10" s="11">
        <v>3038.2049999999999</v>
      </c>
      <c r="H10" s="11">
        <f t="shared" si="0"/>
        <v>15799187.300000001</v>
      </c>
    </row>
    <row r="11" spans="1:8" ht="12" customHeight="1" x14ac:dyDescent="0.25">
      <c r="A11" s="2" t="str">
        <f>"Feb "&amp;RIGHT(A6,4)</f>
        <v>Feb 2024</v>
      </c>
      <c r="B11" s="11" t="s">
        <v>414</v>
      </c>
      <c r="C11" s="11" t="s">
        <v>414</v>
      </c>
      <c r="D11" s="11" t="s">
        <v>414</v>
      </c>
      <c r="E11" s="11">
        <v>5793226</v>
      </c>
      <c r="F11" s="11">
        <v>15565578</v>
      </c>
      <c r="G11" s="11">
        <v>16948.634999999998</v>
      </c>
      <c r="H11" s="11">
        <f t="shared" si="0"/>
        <v>15565578</v>
      </c>
    </row>
    <row r="12" spans="1:8" ht="12" customHeight="1" x14ac:dyDescent="0.25">
      <c r="A12" s="2" t="str">
        <f>"Mar "&amp;RIGHT(A6,4)</f>
        <v>Mar 2024</v>
      </c>
      <c r="B12" s="11">
        <v>1596</v>
      </c>
      <c r="C12" s="11">
        <v>2307</v>
      </c>
      <c r="D12" s="11">
        <v>117368</v>
      </c>
      <c r="E12" s="11">
        <v>5894697</v>
      </c>
      <c r="F12" s="11">
        <v>15841788.5</v>
      </c>
      <c r="G12" s="11">
        <v>3159.1550000000002</v>
      </c>
      <c r="H12" s="11">
        <f t="shared" si="0"/>
        <v>15841788.5</v>
      </c>
    </row>
    <row r="13" spans="1:8" ht="12" customHeight="1" x14ac:dyDescent="0.25">
      <c r="A13" s="2" t="str">
        <f>"Apr "&amp;RIGHT(A6,4)</f>
        <v>Apr 2024</v>
      </c>
      <c r="B13" s="11" t="s">
        <v>414</v>
      </c>
      <c r="C13" s="11" t="s">
        <v>414</v>
      </c>
      <c r="D13" s="11" t="s">
        <v>414</v>
      </c>
      <c r="E13" s="11">
        <v>6188620</v>
      </c>
      <c r="F13" s="11">
        <v>16636109.33</v>
      </c>
      <c r="G13" s="11">
        <v>18086.45</v>
      </c>
      <c r="H13" s="11">
        <f t="shared" si="0"/>
        <v>16636109.33</v>
      </c>
    </row>
    <row r="14" spans="1:8" ht="12" customHeight="1" x14ac:dyDescent="0.25">
      <c r="A14" s="2" t="str">
        <f>"May "&amp;RIGHT(A6,4)</f>
        <v>May 2024</v>
      </c>
      <c r="B14" s="11" t="s">
        <v>414</v>
      </c>
      <c r="C14" s="11" t="s">
        <v>414</v>
      </c>
      <c r="D14" s="11" t="s">
        <v>414</v>
      </c>
      <c r="E14" s="11">
        <v>6432071</v>
      </c>
      <c r="F14" s="11">
        <v>17271465.030000001</v>
      </c>
      <c r="G14" s="11">
        <v>17661.650000000001</v>
      </c>
      <c r="H14" s="11">
        <f t="shared" si="0"/>
        <v>17271465.030000001</v>
      </c>
    </row>
    <row r="15" spans="1:8" ht="12" customHeight="1" x14ac:dyDescent="0.25">
      <c r="A15" s="2" t="str">
        <f>"Jun "&amp;RIGHT(A6,4)</f>
        <v>Jun 2024</v>
      </c>
      <c r="B15" s="11">
        <v>1587</v>
      </c>
      <c r="C15" s="11">
        <v>2293</v>
      </c>
      <c r="D15" s="11">
        <v>118258</v>
      </c>
      <c r="E15" s="11">
        <v>5790033</v>
      </c>
      <c r="F15" s="11">
        <v>15576961.75</v>
      </c>
      <c r="G15" s="11">
        <v>15725.565000000001</v>
      </c>
      <c r="H15" s="11">
        <f t="shared" si="0"/>
        <v>15576961.75</v>
      </c>
    </row>
    <row r="16" spans="1:8" ht="12" customHeight="1" x14ac:dyDescent="0.25">
      <c r="A16" s="2" t="str">
        <f>"Jul "&amp;RIGHT(A6,4)</f>
        <v>Jul 2024</v>
      </c>
      <c r="B16" s="11" t="s">
        <v>414</v>
      </c>
      <c r="C16" s="11" t="s">
        <v>414</v>
      </c>
      <c r="D16" s="11" t="s">
        <v>414</v>
      </c>
      <c r="E16" s="11">
        <v>6489430</v>
      </c>
      <c r="F16" s="11">
        <v>18153612.75</v>
      </c>
      <c r="G16" s="11">
        <v>2500.8000000000002</v>
      </c>
      <c r="H16" s="11">
        <f t="shared" si="0"/>
        <v>18153612.75</v>
      </c>
    </row>
    <row r="17" spans="1:8" ht="12" customHeight="1" x14ac:dyDescent="0.25">
      <c r="A17" s="2" t="str">
        <f>"Aug "&amp;RIGHT(A6,4)</f>
        <v>Aug 2024</v>
      </c>
      <c r="B17" s="11" t="s">
        <v>414</v>
      </c>
      <c r="C17" s="11" t="s">
        <v>414</v>
      </c>
      <c r="D17" s="11" t="s">
        <v>414</v>
      </c>
      <c r="E17" s="11">
        <v>6404798</v>
      </c>
      <c r="F17" s="11">
        <v>17912245.870000001</v>
      </c>
      <c r="G17" s="11">
        <v>3873</v>
      </c>
      <c r="H17" s="11">
        <f t="shared" si="0"/>
        <v>17912245.870000001</v>
      </c>
    </row>
    <row r="18" spans="1:8" ht="12" customHeight="1" x14ac:dyDescent="0.25">
      <c r="A18" s="2" t="str">
        <f>"Sep "&amp;RIGHT(A6,4)</f>
        <v>Sep 2024</v>
      </c>
      <c r="B18" s="11">
        <v>1597</v>
      </c>
      <c r="C18" s="11">
        <v>2295</v>
      </c>
      <c r="D18" s="11">
        <v>120720</v>
      </c>
      <c r="E18" s="11">
        <v>6066628</v>
      </c>
      <c r="F18" s="11">
        <v>16968714.280000001</v>
      </c>
      <c r="G18" s="11">
        <v>18633</v>
      </c>
      <c r="H18" s="11">
        <f t="shared" si="0"/>
        <v>16968714.280000001</v>
      </c>
    </row>
    <row r="19" spans="1:8" ht="12" customHeight="1" x14ac:dyDescent="0.25">
      <c r="A19" s="12" t="s">
        <v>55</v>
      </c>
      <c r="B19" s="13">
        <v>1595.75</v>
      </c>
      <c r="C19" s="13">
        <v>2304.5</v>
      </c>
      <c r="D19" s="13">
        <v>117618.25</v>
      </c>
      <c r="E19" s="13">
        <v>72356640</v>
      </c>
      <c r="F19" s="13">
        <v>196531753.25</v>
      </c>
      <c r="G19" s="13">
        <v>110051.465</v>
      </c>
      <c r="H19" s="13">
        <f t="shared" si="0"/>
        <v>196531753.25</v>
      </c>
    </row>
    <row r="20" spans="1:8" ht="12" customHeight="1" x14ac:dyDescent="0.25">
      <c r="A20" s="14" t="s">
        <v>416</v>
      </c>
      <c r="B20" s="15">
        <v>1603</v>
      </c>
      <c r="C20" s="15">
        <v>2323</v>
      </c>
      <c r="D20" s="15">
        <v>114127</v>
      </c>
      <c r="E20" s="15">
        <v>29090363</v>
      </c>
      <c r="F20" s="15">
        <v>78170855.739999995</v>
      </c>
      <c r="G20" s="15">
        <v>30411.845000000001</v>
      </c>
      <c r="H20" s="15">
        <f t="shared" si="0"/>
        <v>78170855.739999995</v>
      </c>
    </row>
    <row r="21" spans="1:8" ht="12" customHeight="1" x14ac:dyDescent="0.25">
      <c r="A21" s="3" t="str">
        <f>"FY "&amp;RIGHT(A6,4)+1</f>
        <v>FY 2025</v>
      </c>
    </row>
    <row r="22" spans="1:8" ht="12" customHeight="1" x14ac:dyDescent="0.25">
      <c r="A22" s="2" t="str">
        <f>"Oct "&amp;RIGHT(A6,4)</f>
        <v>Oct 2024</v>
      </c>
      <c r="B22" s="11" t="s">
        <v>414</v>
      </c>
      <c r="C22" s="11" t="s">
        <v>414</v>
      </c>
      <c r="D22" s="11" t="s">
        <v>414</v>
      </c>
      <c r="E22" s="11">
        <v>6748286</v>
      </c>
      <c r="F22" s="11">
        <v>18855913.359999999</v>
      </c>
      <c r="G22" s="11">
        <v>4569.3</v>
      </c>
      <c r="H22" s="11">
        <f t="shared" ref="H22:H35" si="1">IF(ISBLANK(F22),"",F22)</f>
        <v>18855913.359999999</v>
      </c>
    </row>
    <row r="23" spans="1:8" ht="12" customHeight="1" x14ac:dyDescent="0.25">
      <c r="A23" s="2" t="str">
        <f>"Nov "&amp;RIGHT(A6,4)</f>
        <v>Nov 2024</v>
      </c>
      <c r="B23" s="11" t="s">
        <v>414</v>
      </c>
      <c r="C23" s="11" t="s">
        <v>414</v>
      </c>
      <c r="D23" s="11" t="s">
        <v>414</v>
      </c>
      <c r="E23" s="11">
        <v>6041564</v>
      </c>
      <c r="F23" s="11">
        <v>16886654.550000001</v>
      </c>
      <c r="G23" s="11">
        <v>6621.6</v>
      </c>
      <c r="H23" s="11">
        <f t="shared" si="1"/>
        <v>16886654.550000001</v>
      </c>
    </row>
    <row r="24" spans="1:8" ht="12" customHeight="1" x14ac:dyDescent="0.25">
      <c r="A24" s="2" t="str">
        <f>"Dec "&amp;RIGHT(A6,4)</f>
        <v>Dec 2024</v>
      </c>
      <c r="B24" s="11">
        <v>1585</v>
      </c>
      <c r="C24" s="11">
        <v>2289</v>
      </c>
      <c r="D24" s="11">
        <v>123696</v>
      </c>
      <c r="E24" s="11">
        <v>6220665</v>
      </c>
      <c r="F24" s="11">
        <v>17395770.649999999</v>
      </c>
      <c r="G24" s="11">
        <v>3503.7</v>
      </c>
      <c r="H24" s="11">
        <f t="shared" si="1"/>
        <v>17395770.649999999</v>
      </c>
    </row>
    <row r="25" spans="1:8" ht="12" customHeight="1" x14ac:dyDescent="0.25">
      <c r="A25" s="2" t="str">
        <f>"Jan "&amp;RIGHT(A6,4)+1</f>
        <v>Jan 2025</v>
      </c>
      <c r="B25" s="11" t="s">
        <v>414</v>
      </c>
      <c r="C25" s="11" t="s">
        <v>414</v>
      </c>
      <c r="D25" s="11" t="s">
        <v>414</v>
      </c>
      <c r="E25" s="11">
        <v>6475306</v>
      </c>
      <c r="F25" s="11">
        <v>18169000.260000002</v>
      </c>
      <c r="G25" s="11">
        <v>124.8</v>
      </c>
      <c r="H25" s="11">
        <f t="shared" si="1"/>
        <v>18169000.260000002</v>
      </c>
    </row>
    <row r="26" spans="1:8" ht="12" customHeight="1" x14ac:dyDescent="0.25">
      <c r="A26" s="2" t="str">
        <f>"Feb "&amp;RIGHT(A6,4)+1</f>
        <v>Feb 2025</v>
      </c>
      <c r="B26" s="11" t="s">
        <v>414</v>
      </c>
      <c r="C26" s="11" t="s">
        <v>414</v>
      </c>
      <c r="D26" s="11" t="s">
        <v>414</v>
      </c>
      <c r="E26" s="11">
        <v>5834299</v>
      </c>
      <c r="F26" s="11">
        <v>16358444.189999999</v>
      </c>
      <c r="G26" s="11" t="s">
        <v>414</v>
      </c>
      <c r="H26" s="11">
        <f t="shared" si="1"/>
        <v>16358444.189999999</v>
      </c>
    </row>
    <row r="27" spans="1:8" ht="12" customHeight="1" x14ac:dyDescent="0.25">
      <c r="A27" s="2" t="str">
        <f>"Mar "&amp;RIGHT(A6,4)+1</f>
        <v>Mar 2025</v>
      </c>
      <c r="B27" s="11" t="s">
        <v>414</v>
      </c>
      <c r="C27" s="11" t="s">
        <v>414</v>
      </c>
      <c r="D27" s="11" t="s">
        <v>414</v>
      </c>
      <c r="E27" s="11" t="s">
        <v>414</v>
      </c>
      <c r="F27" s="11" t="s">
        <v>414</v>
      </c>
      <c r="G27" s="11" t="s">
        <v>414</v>
      </c>
      <c r="H27" s="11" t="str">
        <f t="shared" si="1"/>
        <v>--</v>
      </c>
    </row>
    <row r="28" spans="1:8" ht="12" customHeight="1" x14ac:dyDescent="0.25">
      <c r="A28" s="2" t="str">
        <f>"Apr "&amp;RIGHT(A6,4)+1</f>
        <v>Apr 2025</v>
      </c>
      <c r="B28" s="11" t="s">
        <v>414</v>
      </c>
      <c r="C28" s="11" t="s">
        <v>414</v>
      </c>
      <c r="D28" s="11" t="s">
        <v>414</v>
      </c>
      <c r="E28" s="11" t="s">
        <v>414</v>
      </c>
      <c r="F28" s="11" t="s">
        <v>414</v>
      </c>
      <c r="G28" s="11" t="s">
        <v>414</v>
      </c>
      <c r="H28" s="11" t="str">
        <f t="shared" si="1"/>
        <v>--</v>
      </c>
    </row>
    <row r="29" spans="1:8" ht="12" customHeight="1" x14ac:dyDescent="0.25">
      <c r="A29" s="2" t="str">
        <f>"May "&amp;RIGHT(A6,4)+1</f>
        <v>May 2025</v>
      </c>
      <c r="B29" s="11" t="s">
        <v>414</v>
      </c>
      <c r="C29" s="11" t="s">
        <v>414</v>
      </c>
      <c r="D29" s="11" t="s">
        <v>414</v>
      </c>
      <c r="E29" s="11" t="s">
        <v>414</v>
      </c>
      <c r="F29" s="11" t="s">
        <v>414</v>
      </c>
      <c r="G29" s="11" t="s">
        <v>414</v>
      </c>
      <c r="H29" s="11" t="str">
        <f t="shared" si="1"/>
        <v>--</v>
      </c>
    </row>
    <row r="30" spans="1:8" ht="12" customHeight="1" x14ac:dyDescent="0.25">
      <c r="A30" s="2" t="str">
        <f>"Jun "&amp;RIGHT(A6,4)+1</f>
        <v>Jun 2025</v>
      </c>
      <c r="B30" s="11" t="s">
        <v>414</v>
      </c>
      <c r="C30" s="11" t="s">
        <v>414</v>
      </c>
      <c r="D30" s="11" t="s">
        <v>414</v>
      </c>
      <c r="E30" s="11" t="s">
        <v>414</v>
      </c>
      <c r="F30" s="11" t="s">
        <v>414</v>
      </c>
      <c r="G30" s="11" t="s">
        <v>414</v>
      </c>
      <c r="H30" s="11" t="str">
        <f t="shared" si="1"/>
        <v>--</v>
      </c>
    </row>
    <row r="31" spans="1:8" ht="12" customHeight="1" x14ac:dyDescent="0.25">
      <c r="A31" s="2" t="str">
        <f>"Jul "&amp;RIGHT(A6,4)+1</f>
        <v>Jul 2025</v>
      </c>
      <c r="B31" s="11" t="s">
        <v>414</v>
      </c>
      <c r="C31" s="11" t="s">
        <v>414</v>
      </c>
      <c r="D31" s="11" t="s">
        <v>414</v>
      </c>
      <c r="E31" s="11" t="s">
        <v>414</v>
      </c>
      <c r="F31" s="11" t="s">
        <v>414</v>
      </c>
      <c r="G31" s="11" t="s">
        <v>414</v>
      </c>
      <c r="H31" s="11" t="str">
        <f t="shared" si="1"/>
        <v>--</v>
      </c>
    </row>
    <row r="32" spans="1:8" ht="12" customHeight="1" x14ac:dyDescent="0.25">
      <c r="A32" s="2" t="str">
        <f>"Aug "&amp;RIGHT(A6,4)+1</f>
        <v>Aug 2025</v>
      </c>
      <c r="B32" s="11" t="s">
        <v>414</v>
      </c>
      <c r="C32" s="11" t="s">
        <v>414</v>
      </c>
      <c r="D32" s="11" t="s">
        <v>414</v>
      </c>
      <c r="E32" s="11" t="s">
        <v>414</v>
      </c>
      <c r="F32" s="11" t="s">
        <v>414</v>
      </c>
      <c r="G32" s="11" t="s">
        <v>414</v>
      </c>
      <c r="H32" s="11" t="str">
        <f t="shared" si="1"/>
        <v>--</v>
      </c>
    </row>
    <row r="33" spans="1:8" ht="12" customHeight="1" x14ac:dyDescent="0.25">
      <c r="A33" s="2" t="str">
        <f>"Sep "&amp;RIGHT(A6,4)+1</f>
        <v>Sep 2025</v>
      </c>
      <c r="B33" s="11" t="s">
        <v>414</v>
      </c>
      <c r="C33" s="11" t="s">
        <v>414</v>
      </c>
      <c r="D33" s="11" t="s">
        <v>414</v>
      </c>
      <c r="E33" s="11" t="s">
        <v>414</v>
      </c>
      <c r="F33" s="11" t="s">
        <v>414</v>
      </c>
      <c r="G33" s="11" t="s">
        <v>414</v>
      </c>
      <c r="H33" s="11" t="str">
        <f t="shared" si="1"/>
        <v>--</v>
      </c>
    </row>
    <row r="34" spans="1:8" ht="12" customHeight="1" x14ac:dyDescent="0.25">
      <c r="A34" s="12" t="s">
        <v>55</v>
      </c>
      <c r="B34" s="13">
        <v>1585</v>
      </c>
      <c r="C34" s="13">
        <v>2289</v>
      </c>
      <c r="D34" s="13">
        <v>123696</v>
      </c>
      <c r="E34" s="13">
        <v>31320120</v>
      </c>
      <c r="F34" s="13">
        <v>87665783.010000005</v>
      </c>
      <c r="G34" s="13">
        <v>14819.4</v>
      </c>
      <c r="H34" s="13">
        <f t="shared" si="1"/>
        <v>87665783.010000005</v>
      </c>
    </row>
    <row r="35" spans="1:8" ht="12" customHeight="1" x14ac:dyDescent="0.25">
      <c r="A35" s="14" t="str">
        <f>"Total "&amp;MID(A20,7,LEN(A20)-13)&amp;" Months"</f>
        <v>Total 5 Months</v>
      </c>
      <c r="B35" s="15">
        <v>1585</v>
      </c>
      <c r="C35" s="15">
        <v>2289</v>
      </c>
      <c r="D35" s="15">
        <v>123696</v>
      </c>
      <c r="E35" s="15">
        <v>31320120</v>
      </c>
      <c r="F35" s="15">
        <v>87665783.010000005</v>
      </c>
      <c r="G35" s="15">
        <v>14819.4</v>
      </c>
      <c r="H35" s="15">
        <f t="shared" si="1"/>
        <v>87665783.010000005</v>
      </c>
    </row>
    <row r="36" spans="1:8" ht="12" customHeight="1" x14ac:dyDescent="0.25">
      <c r="A36" s="83"/>
      <c r="B36" s="83"/>
      <c r="C36" s="83"/>
      <c r="D36" s="83"/>
      <c r="E36" s="83"/>
      <c r="F36" s="83"/>
      <c r="G36" s="83"/>
      <c r="H36" s="83"/>
    </row>
    <row r="37" spans="1:8" ht="70.05" customHeight="1" x14ac:dyDescent="0.25">
      <c r="A37" s="85" t="s">
        <v>124</v>
      </c>
      <c r="B37" s="85"/>
      <c r="C37" s="85"/>
      <c r="D37" s="85"/>
      <c r="E37" s="85"/>
      <c r="F37" s="85"/>
      <c r="G37" s="85"/>
      <c r="H37" s="85"/>
    </row>
    <row r="38" spans="1:8" x14ac:dyDescent="0.25">
      <c r="A38" s="25"/>
    </row>
  </sheetData>
  <mergeCells count="14">
    <mergeCell ref="A37:H37"/>
    <mergeCell ref="H3:H4"/>
    <mergeCell ref="B5:E5"/>
    <mergeCell ref="F5:H5"/>
    <mergeCell ref="A36:H36"/>
    <mergeCell ref="D3:D4"/>
    <mergeCell ref="E3:E4"/>
    <mergeCell ref="F3:F4"/>
    <mergeCell ref="G3:G4"/>
    <mergeCell ref="A1:G1"/>
    <mergeCell ref="A2:G2"/>
    <mergeCell ref="A3:A4"/>
    <mergeCell ref="B3:B4"/>
    <mergeCell ref="C3:C4"/>
  </mergeCells>
  <phoneticPr fontId="0" type="noConversion"/>
  <pageMargins left="0.75" right="0.5" top="0.75" bottom="0.5" header="0.5" footer="0.25"/>
  <pageSetup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G38"/>
  <sheetViews>
    <sheetView showGridLines="0" workbookViewId="0">
      <selection sqref="A1:E1"/>
    </sheetView>
  </sheetViews>
  <sheetFormatPr defaultRowHeight="13.2" x14ac:dyDescent="0.25"/>
  <cols>
    <col min="1" max="6" width="11.44140625" customWidth="1"/>
    <col min="7" max="7" width="57.21875" customWidth="1"/>
  </cols>
  <sheetData>
    <row r="1" spans="1:7" ht="12" customHeight="1" x14ac:dyDescent="0.25">
      <c r="A1" s="90" t="s">
        <v>418</v>
      </c>
      <c r="B1" s="90"/>
      <c r="C1" s="90"/>
      <c r="D1" s="90"/>
      <c r="E1" s="90"/>
      <c r="F1" s="80">
        <v>45786</v>
      </c>
    </row>
    <row r="2" spans="1:7" ht="12" customHeight="1" x14ac:dyDescent="0.25">
      <c r="A2" s="92" t="s">
        <v>125</v>
      </c>
      <c r="B2" s="92"/>
      <c r="C2" s="92"/>
      <c r="D2" s="92"/>
      <c r="E2" s="92"/>
      <c r="F2" s="1"/>
    </row>
    <row r="3" spans="1:7" ht="24" customHeight="1" x14ac:dyDescent="0.25">
      <c r="A3" s="94" t="s">
        <v>50</v>
      </c>
      <c r="B3" s="89" t="s">
        <v>109</v>
      </c>
      <c r="C3" s="87"/>
      <c r="D3" s="86" t="s">
        <v>315</v>
      </c>
      <c r="E3" s="86" t="s">
        <v>216</v>
      </c>
      <c r="F3" s="88" t="s">
        <v>58</v>
      </c>
    </row>
    <row r="4" spans="1:7" ht="24" customHeight="1" x14ac:dyDescent="0.25">
      <c r="A4" s="95"/>
      <c r="B4" s="10" t="s">
        <v>126</v>
      </c>
      <c r="C4" s="10" t="s">
        <v>127</v>
      </c>
      <c r="D4" s="87"/>
      <c r="E4" s="87"/>
      <c r="F4" s="89"/>
    </row>
    <row r="5" spans="1:7" ht="12" customHeight="1" x14ac:dyDescent="0.25">
      <c r="A5" s="1"/>
      <c r="B5" s="110" t="str">
        <f>REPT("-",5)&amp;" Number "&amp;REPT("-",4)&amp;"   "&amp;REPT("-",43)&amp;" Dollars "&amp;REPT("-",41)</f>
        <v>----- Number ----   ------------------------------------------- Dollars -----------------------------------------</v>
      </c>
      <c r="C5" s="110"/>
      <c r="D5" s="110"/>
      <c r="E5" s="110"/>
      <c r="F5" s="110"/>
      <c r="G5" s="110"/>
    </row>
    <row r="6" spans="1:7" ht="12" customHeight="1" x14ac:dyDescent="0.25">
      <c r="A6" s="3" t="s">
        <v>415</v>
      </c>
    </row>
    <row r="7" spans="1:7" ht="12" customHeight="1" x14ac:dyDescent="0.25">
      <c r="A7" s="2" t="str">
        <f>"Oct "&amp;RIGHT(A6,4)-1</f>
        <v>Oct 2023</v>
      </c>
      <c r="B7" s="11">
        <v>160285556</v>
      </c>
      <c r="C7" s="11">
        <v>356880297.68000001</v>
      </c>
      <c r="D7" s="11">
        <v>192700.1</v>
      </c>
      <c r="E7" s="11" t="s">
        <v>414</v>
      </c>
      <c r="F7" s="11">
        <v>357072997.77999997</v>
      </c>
    </row>
    <row r="8" spans="1:7" ht="12" customHeight="1" x14ac:dyDescent="0.25">
      <c r="A8" s="2" t="str">
        <f>"Nov "&amp;RIGHT(A6,4)-1</f>
        <v>Nov 2023</v>
      </c>
      <c r="B8" s="11">
        <v>144482220</v>
      </c>
      <c r="C8" s="11">
        <v>320098633.88</v>
      </c>
      <c r="D8" s="11">
        <v>65527.13</v>
      </c>
      <c r="E8" s="11" t="s">
        <v>414</v>
      </c>
      <c r="F8" s="11">
        <v>320164161.00999999</v>
      </c>
    </row>
    <row r="9" spans="1:7" ht="12" customHeight="1" x14ac:dyDescent="0.25">
      <c r="A9" s="2" t="str">
        <f>"Dec "&amp;RIGHT(A6,4)-1</f>
        <v>Dec 2023</v>
      </c>
      <c r="B9" s="11">
        <v>125766937</v>
      </c>
      <c r="C9" s="11">
        <v>274550282.43000001</v>
      </c>
      <c r="D9" s="11">
        <v>43284301.219999999</v>
      </c>
      <c r="E9" s="11">
        <v>38276502</v>
      </c>
      <c r="F9" s="11">
        <v>356111085.64999998</v>
      </c>
    </row>
    <row r="10" spans="1:7" ht="12" customHeight="1" x14ac:dyDescent="0.25">
      <c r="A10" s="2" t="str">
        <f>"Jan "&amp;RIGHT(A6,4)</f>
        <v>Jan 2024</v>
      </c>
      <c r="B10" s="11">
        <v>148816900</v>
      </c>
      <c r="C10" s="11">
        <v>326591566.05000001</v>
      </c>
      <c r="D10" s="11">
        <v>146450.84</v>
      </c>
      <c r="E10" s="11" t="s">
        <v>414</v>
      </c>
      <c r="F10" s="11">
        <v>326738016.88999999</v>
      </c>
    </row>
    <row r="11" spans="1:7" ht="12" customHeight="1" x14ac:dyDescent="0.25">
      <c r="A11" s="2" t="str">
        <f>"Feb "&amp;RIGHT(A6,4)</f>
        <v>Feb 2024</v>
      </c>
      <c r="B11" s="11">
        <v>157432778</v>
      </c>
      <c r="C11" s="11">
        <v>350303495.56</v>
      </c>
      <c r="D11" s="11">
        <v>234992.59</v>
      </c>
      <c r="E11" s="11" t="s">
        <v>414</v>
      </c>
      <c r="F11" s="11">
        <v>350538488.14999998</v>
      </c>
    </row>
    <row r="12" spans="1:7" ht="12" customHeight="1" x14ac:dyDescent="0.25">
      <c r="A12" s="2" t="str">
        <f>"Mar "&amp;RIGHT(A6,4)</f>
        <v>Mar 2024</v>
      </c>
      <c r="B12" s="11">
        <v>153055236</v>
      </c>
      <c r="C12" s="11">
        <v>335873472.89999998</v>
      </c>
      <c r="D12" s="11">
        <v>38720444.859999999</v>
      </c>
      <c r="E12" s="11">
        <v>34733094</v>
      </c>
      <c r="F12" s="11">
        <v>409327011.75999999</v>
      </c>
    </row>
    <row r="13" spans="1:7" ht="12" customHeight="1" x14ac:dyDescent="0.25">
      <c r="A13" s="2" t="str">
        <f>"Apr "&amp;RIGHT(A6,4)</f>
        <v>Apr 2024</v>
      </c>
      <c r="B13" s="11">
        <v>167636228</v>
      </c>
      <c r="C13" s="11">
        <v>369061784.61000001</v>
      </c>
      <c r="D13" s="11">
        <v>100719.87</v>
      </c>
      <c r="E13" s="11" t="s">
        <v>414</v>
      </c>
      <c r="F13" s="11">
        <v>369162504.48000002</v>
      </c>
    </row>
    <row r="14" spans="1:7" ht="12" customHeight="1" x14ac:dyDescent="0.25">
      <c r="A14" s="2" t="str">
        <f>"May "&amp;RIGHT(A6,4)</f>
        <v>May 2024</v>
      </c>
      <c r="B14" s="11">
        <v>165669467</v>
      </c>
      <c r="C14" s="11">
        <v>358365626.42000002</v>
      </c>
      <c r="D14" s="11">
        <v>220320</v>
      </c>
      <c r="E14" s="11" t="s">
        <v>414</v>
      </c>
      <c r="F14" s="11">
        <v>358585946.42000002</v>
      </c>
    </row>
    <row r="15" spans="1:7" ht="12" customHeight="1" x14ac:dyDescent="0.25">
      <c r="A15" s="2" t="str">
        <f>"Jun "&amp;RIGHT(A6,4)</f>
        <v>Jun 2024</v>
      </c>
      <c r="B15" s="11">
        <v>117262460</v>
      </c>
      <c r="C15" s="11">
        <v>227419484.72999999</v>
      </c>
      <c r="D15" s="11">
        <v>53010982</v>
      </c>
      <c r="E15" s="11">
        <v>31889556</v>
      </c>
      <c r="F15" s="11">
        <v>312320022.73000002</v>
      </c>
    </row>
    <row r="16" spans="1:7" ht="12" customHeight="1" x14ac:dyDescent="0.25">
      <c r="A16" s="2" t="str">
        <f>"Jul "&amp;RIGHT(A6,4)</f>
        <v>Jul 2024</v>
      </c>
      <c r="B16" s="11">
        <v>118615225</v>
      </c>
      <c r="C16" s="11">
        <v>231338648</v>
      </c>
      <c r="D16" s="11">
        <v>64844.81</v>
      </c>
      <c r="E16" s="11" t="s">
        <v>414</v>
      </c>
      <c r="F16" s="11">
        <v>231403492.81</v>
      </c>
    </row>
    <row r="17" spans="1:6" ht="12" customHeight="1" x14ac:dyDescent="0.25">
      <c r="A17" s="2" t="str">
        <f>"Aug "&amp;RIGHT(A6,4)</f>
        <v>Aug 2024</v>
      </c>
      <c r="B17" s="11">
        <v>133012123</v>
      </c>
      <c r="C17" s="11">
        <v>283987448.80000001</v>
      </c>
      <c r="D17" s="11">
        <v>195053.39</v>
      </c>
      <c r="E17" s="11" t="s">
        <v>414</v>
      </c>
      <c r="F17" s="11">
        <v>284182502.19</v>
      </c>
    </row>
    <row r="18" spans="1:6" ht="12" customHeight="1" x14ac:dyDescent="0.25">
      <c r="A18" s="2" t="str">
        <f>"Sep "&amp;RIGHT(A6,4)</f>
        <v>Sep 2024</v>
      </c>
      <c r="B18" s="11">
        <v>144989929</v>
      </c>
      <c r="C18" s="11">
        <v>334879057.69</v>
      </c>
      <c r="D18" s="11">
        <v>47395619.270000003</v>
      </c>
      <c r="E18" s="11">
        <v>33722599</v>
      </c>
      <c r="F18" s="11">
        <v>415997275.95999998</v>
      </c>
    </row>
    <row r="19" spans="1:6" ht="12" customHeight="1" x14ac:dyDescent="0.25">
      <c r="A19" s="12" t="s">
        <v>55</v>
      </c>
      <c r="B19" s="13">
        <v>1737025059</v>
      </c>
      <c r="C19" s="13">
        <v>3769349798.75</v>
      </c>
      <c r="D19" s="13">
        <v>183631956.08000001</v>
      </c>
      <c r="E19" s="13">
        <v>138621751</v>
      </c>
      <c r="F19" s="13">
        <v>4091603505.8299999</v>
      </c>
    </row>
    <row r="20" spans="1:6" ht="12" customHeight="1" x14ac:dyDescent="0.25">
      <c r="A20" s="14" t="s">
        <v>416</v>
      </c>
      <c r="B20" s="15">
        <v>736784391</v>
      </c>
      <c r="C20" s="15">
        <v>1628424275.5999999</v>
      </c>
      <c r="D20" s="15">
        <v>43923971.880000003</v>
      </c>
      <c r="E20" s="15">
        <v>38276502</v>
      </c>
      <c r="F20" s="15">
        <v>1710624749.48</v>
      </c>
    </row>
    <row r="21" spans="1:6" ht="12" customHeight="1" x14ac:dyDescent="0.25">
      <c r="A21" s="3" t="str">
        <f>"FY "&amp;RIGHT(A6,4)+1</f>
        <v>FY 2025</v>
      </c>
    </row>
    <row r="22" spans="1:6" ht="12" customHeight="1" x14ac:dyDescent="0.25">
      <c r="A22" s="2" t="str">
        <f>"Oct "&amp;RIGHT(A6,4)</f>
        <v>Oct 2024</v>
      </c>
      <c r="B22" s="11">
        <v>162811299</v>
      </c>
      <c r="C22" s="11">
        <v>380372518.31999999</v>
      </c>
      <c r="D22" s="11">
        <v>142358.22</v>
      </c>
      <c r="E22" s="11" t="s">
        <v>414</v>
      </c>
      <c r="F22" s="11">
        <v>380514876.54000002</v>
      </c>
    </row>
    <row r="23" spans="1:6" ht="12" customHeight="1" x14ac:dyDescent="0.25">
      <c r="A23" s="2" t="str">
        <f>"Nov "&amp;RIGHT(A6,4)</f>
        <v>Nov 2024</v>
      </c>
      <c r="B23" s="11">
        <v>135402115</v>
      </c>
      <c r="C23" s="11">
        <v>311539180.91000003</v>
      </c>
      <c r="D23" s="11">
        <v>47811.54</v>
      </c>
      <c r="E23" s="11" t="s">
        <v>414</v>
      </c>
      <c r="F23" s="11">
        <v>311586992.44999999</v>
      </c>
    </row>
    <row r="24" spans="1:6" ht="12" customHeight="1" x14ac:dyDescent="0.25">
      <c r="A24" s="2" t="str">
        <f>"Dec "&amp;RIGHT(A6,4)</f>
        <v>Dec 2024</v>
      </c>
      <c r="B24" s="11">
        <v>129464756</v>
      </c>
      <c r="C24" s="11">
        <v>296927284.57999998</v>
      </c>
      <c r="D24" s="11">
        <v>34658108.100000001</v>
      </c>
      <c r="E24" s="11">
        <v>41596807.25</v>
      </c>
      <c r="F24" s="11">
        <v>373182199.93000001</v>
      </c>
    </row>
    <row r="25" spans="1:6" ht="12" customHeight="1" x14ac:dyDescent="0.25">
      <c r="A25" s="2" t="str">
        <f>"Jan "&amp;RIGHT(A6,4)+1</f>
        <v>Jan 2025</v>
      </c>
      <c r="B25" s="11">
        <v>146667709</v>
      </c>
      <c r="C25" s="11">
        <v>335804226.75999999</v>
      </c>
      <c r="D25" s="11">
        <v>412214.21</v>
      </c>
      <c r="E25" s="11" t="s">
        <v>414</v>
      </c>
      <c r="F25" s="11">
        <v>336216440.97000003</v>
      </c>
    </row>
    <row r="26" spans="1:6" ht="12" customHeight="1" x14ac:dyDescent="0.25">
      <c r="A26" s="2" t="str">
        <f>"Feb "&amp;RIGHT(A6,4)+1</f>
        <v>Feb 2025</v>
      </c>
      <c r="B26" s="11">
        <v>146775649</v>
      </c>
      <c r="C26" s="11">
        <v>341150036.85000002</v>
      </c>
      <c r="D26" s="11">
        <v>283909.52</v>
      </c>
      <c r="E26" s="11" t="s">
        <v>414</v>
      </c>
      <c r="F26" s="11">
        <v>341433946.37</v>
      </c>
    </row>
    <row r="27" spans="1:6" ht="12" customHeight="1" x14ac:dyDescent="0.25">
      <c r="A27" s="2" t="str">
        <f>"Mar "&amp;RIGHT(A6,4)+1</f>
        <v>Mar 2025</v>
      </c>
      <c r="B27" s="11" t="s">
        <v>414</v>
      </c>
      <c r="C27" s="11" t="s">
        <v>414</v>
      </c>
      <c r="D27" s="11" t="s">
        <v>414</v>
      </c>
      <c r="E27" s="11" t="s">
        <v>414</v>
      </c>
      <c r="F27" s="11" t="s">
        <v>414</v>
      </c>
    </row>
    <row r="28" spans="1:6" ht="12" customHeight="1" x14ac:dyDescent="0.25">
      <c r="A28" s="2" t="str">
        <f>"Apr "&amp;RIGHT(A6,4)+1</f>
        <v>Apr 2025</v>
      </c>
      <c r="B28" s="11" t="s">
        <v>414</v>
      </c>
      <c r="C28" s="11" t="s">
        <v>414</v>
      </c>
      <c r="D28" s="11" t="s">
        <v>414</v>
      </c>
      <c r="E28" s="11" t="s">
        <v>414</v>
      </c>
      <c r="F28" s="11" t="s">
        <v>414</v>
      </c>
    </row>
    <row r="29" spans="1:6" ht="12" customHeight="1" x14ac:dyDescent="0.25">
      <c r="A29" s="2" t="str">
        <f>"May "&amp;RIGHT(A6,4)+1</f>
        <v>May 2025</v>
      </c>
      <c r="B29" s="11" t="s">
        <v>414</v>
      </c>
      <c r="C29" s="11" t="s">
        <v>414</v>
      </c>
      <c r="D29" s="11" t="s">
        <v>414</v>
      </c>
      <c r="E29" s="11" t="s">
        <v>414</v>
      </c>
      <c r="F29" s="11" t="s">
        <v>414</v>
      </c>
    </row>
    <row r="30" spans="1:6" ht="12" customHeight="1" x14ac:dyDescent="0.25">
      <c r="A30" s="2" t="str">
        <f>"Jun "&amp;RIGHT(A6,4)+1</f>
        <v>Jun 2025</v>
      </c>
      <c r="B30" s="11" t="s">
        <v>414</v>
      </c>
      <c r="C30" s="11" t="s">
        <v>414</v>
      </c>
      <c r="D30" s="11" t="s">
        <v>414</v>
      </c>
      <c r="E30" s="11" t="s">
        <v>414</v>
      </c>
      <c r="F30" s="11" t="s">
        <v>414</v>
      </c>
    </row>
    <row r="31" spans="1:6" ht="12" customHeight="1" x14ac:dyDescent="0.25">
      <c r="A31" s="2" t="str">
        <f>"Jul "&amp;RIGHT(A6,4)+1</f>
        <v>Jul 2025</v>
      </c>
      <c r="B31" s="11" t="s">
        <v>414</v>
      </c>
      <c r="C31" s="11" t="s">
        <v>414</v>
      </c>
      <c r="D31" s="11" t="s">
        <v>414</v>
      </c>
      <c r="E31" s="11" t="s">
        <v>414</v>
      </c>
      <c r="F31" s="11" t="s">
        <v>414</v>
      </c>
    </row>
    <row r="32" spans="1:6" ht="12" customHeight="1" x14ac:dyDescent="0.25">
      <c r="A32" s="2" t="str">
        <f>"Aug "&amp;RIGHT(A6,4)+1</f>
        <v>Aug 2025</v>
      </c>
      <c r="B32" s="11" t="s">
        <v>414</v>
      </c>
      <c r="C32" s="11" t="s">
        <v>414</v>
      </c>
      <c r="D32" s="11" t="s">
        <v>414</v>
      </c>
      <c r="E32" s="11" t="s">
        <v>414</v>
      </c>
      <c r="F32" s="11" t="s">
        <v>414</v>
      </c>
    </row>
    <row r="33" spans="1:6" ht="12" customHeight="1" x14ac:dyDescent="0.25">
      <c r="A33" s="2" t="str">
        <f>"Sep "&amp;RIGHT(A6,4)+1</f>
        <v>Sep 2025</v>
      </c>
      <c r="B33" s="11" t="s">
        <v>414</v>
      </c>
      <c r="C33" s="11" t="s">
        <v>414</v>
      </c>
      <c r="D33" s="11" t="s">
        <v>414</v>
      </c>
      <c r="E33" s="11" t="s">
        <v>414</v>
      </c>
      <c r="F33" s="11" t="s">
        <v>414</v>
      </c>
    </row>
    <row r="34" spans="1:6" ht="12" customHeight="1" x14ac:dyDescent="0.25">
      <c r="A34" s="12" t="s">
        <v>55</v>
      </c>
      <c r="B34" s="13">
        <v>721121528</v>
      </c>
      <c r="C34" s="13">
        <v>1665793247.4200001</v>
      </c>
      <c r="D34" s="13">
        <v>35544401.590000004</v>
      </c>
      <c r="E34" s="13">
        <v>41596807.25</v>
      </c>
      <c r="F34" s="13">
        <v>1742934456.26</v>
      </c>
    </row>
    <row r="35" spans="1:6" ht="12" customHeight="1" x14ac:dyDescent="0.25">
      <c r="A35" s="14" t="str">
        <f>"Total "&amp;MID(A20,7,LEN(A20)-13)&amp;" Months"</f>
        <v>Total 5 Months</v>
      </c>
      <c r="B35" s="15">
        <v>721121528</v>
      </c>
      <c r="C35" s="15">
        <v>1665793247.4200001</v>
      </c>
      <c r="D35" s="15">
        <v>35544401.590000004</v>
      </c>
      <c r="E35" s="15">
        <v>41596807.25</v>
      </c>
      <c r="F35" s="15">
        <v>1742934456.26</v>
      </c>
    </row>
    <row r="36" spans="1:6" ht="12" customHeight="1" x14ac:dyDescent="0.25">
      <c r="A36" s="83"/>
      <c r="B36" s="83"/>
      <c r="C36" s="83"/>
      <c r="D36" s="83"/>
      <c r="E36" s="83"/>
      <c r="F36" s="83"/>
    </row>
    <row r="37" spans="1:6" ht="70.05" customHeight="1" x14ac:dyDescent="0.25">
      <c r="A37" s="85" t="s">
        <v>128</v>
      </c>
      <c r="B37" s="85"/>
      <c r="C37" s="85"/>
      <c r="D37" s="85"/>
      <c r="E37" s="85"/>
      <c r="F37" s="85"/>
    </row>
    <row r="38" spans="1:6" x14ac:dyDescent="0.25">
      <c r="A38" s="25"/>
    </row>
  </sheetData>
  <mergeCells count="10">
    <mergeCell ref="F3:F4"/>
    <mergeCell ref="B5:G5"/>
    <mergeCell ref="A36:F36"/>
    <mergeCell ref="A37:F37"/>
    <mergeCell ref="A1:E1"/>
    <mergeCell ref="A2:E2"/>
    <mergeCell ref="A3:A4"/>
    <mergeCell ref="B3:C3"/>
    <mergeCell ref="D3:D4"/>
    <mergeCell ref="E3:E4"/>
  </mergeCells>
  <phoneticPr fontId="0" type="noConversion"/>
  <pageMargins left="0.75" right="0.5" top="0.75" bottom="0.5" header="0.5" footer="0.25"/>
  <pageSetup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I37"/>
  <sheetViews>
    <sheetView showGridLines="0" workbookViewId="0">
      <selection sqref="A1:H1"/>
    </sheetView>
  </sheetViews>
  <sheetFormatPr defaultRowHeight="13.2" x14ac:dyDescent="0.25"/>
  <cols>
    <col min="1" max="9" width="11.44140625" customWidth="1"/>
  </cols>
  <sheetData>
    <row r="1" spans="1:9" ht="12" customHeight="1" x14ac:dyDescent="0.25">
      <c r="A1" s="90" t="s">
        <v>418</v>
      </c>
      <c r="B1" s="90"/>
      <c r="C1" s="90"/>
      <c r="D1" s="90"/>
      <c r="E1" s="90"/>
      <c r="F1" s="90"/>
      <c r="G1" s="90"/>
      <c r="H1" s="90"/>
      <c r="I1" s="80">
        <v>45786</v>
      </c>
    </row>
    <row r="2" spans="1:9" ht="12" customHeight="1" x14ac:dyDescent="0.25">
      <c r="A2" s="92" t="s">
        <v>217</v>
      </c>
      <c r="B2" s="92"/>
      <c r="C2" s="92"/>
      <c r="D2" s="92"/>
      <c r="E2" s="92"/>
      <c r="F2" s="92"/>
      <c r="G2" s="92"/>
      <c r="H2" s="92"/>
      <c r="I2" s="1"/>
    </row>
    <row r="3" spans="1:9" ht="24" customHeight="1" x14ac:dyDescent="0.25">
      <c r="A3" s="94" t="s">
        <v>50</v>
      </c>
      <c r="B3" s="86" t="s">
        <v>120</v>
      </c>
      <c r="C3" s="86" t="s">
        <v>121</v>
      </c>
      <c r="D3" s="86" t="s">
        <v>122</v>
      </c>
      <c r="E3" s="89" t="s">
        <v>129</v>
      </c>
      <c r="F3" s="89"/>
      <c r="G3" s="89"/>
      <c r="H3" s="89"/>
      <c r="I3" s="89"/>
    </row>
    <row r="4" spans="1:9" ht="24" customHeight="1" x14ac:dyDescent="0.25">
      <c r="A4" s="95"/>
      <c r="B4" s="87"/>
      <c r="C4" s="87"/>
      <c r="D4" s="87"/>
      <c r="E4" s="10" t="s">
        <v>103</v>
      </c>
      <c r="F4" s="10" t="s">
        <v>104</v>
      </c>
      <c r="G4" s="10" t="s">
        <v>105</v>
      </c>
      <c r="H4" s="10" t="s">
        <v>106</v>
      </c>
      <c r="I4" s="9" t="s">
        <v>55</v>
      </c>
    </row>
    <row r="5" spans="1:9" ht="12" customHeight="1" x14ac:dyDescent="0.25">
      <c r="A5" s="1"/>
      <c r="B5" s="83" t="str">
        <f>REPT("-",89)&amp;" Number "&amp;REPT("-",89)</f>
        <v>----------------------------------------------------------------------------------------- Number -----------------------------------------------------------------------------------------</v>
      </c>
      <c r="C5" s="83"/>
      <c r="D5" s="83"/>
      <c r="E5" s="83"/>
      <c r="F5" s="83"/>
      <c r="G5" s="83"/>
      <c r="H5" s="83"/>
      <c r="I5" s="83"/>
    </row>
    <row r="6" spans="1:9" ht="12" customHeight="1" x14ac:dyDescent="0.25">
      <c r="A6" s="3" t="s">
        <v>415</v>
      </c>
    </row>
    <row r="7" spans="1:9" ht="12" customHeight="1" x14ac:dyDescent="0.25">
      <c r="A7" s="2" t="str">
        <f>"Oct "&amp;RIGHT(A6,4)-1</f>
        <v>Oct 2023</v>
      </c>
      <c r="B7" s="11" t="s">
        <v>414</v>
      </c>
      <c r="C7" s="11" t="s">
        <v>414</v>
      </c>
      <c r="D7" s="11" t="s">
        <v>414</v>
      </c>
      <c r="E7" s="11">
        <v>2876</v>
      </c>
      <c r="F7" s="11">
        <v>4114</v>
      </c>
      <c r="G7" s="11">
        <v>0</v>
      </c>
      <c r="H7" s="11">
        <v>0</v>
      </c>
      <c r="I7" s="11">
        <v>6990</v>
      </c>
    </row>
    <row r="8" spans="1:9" ht="12" customHeight="1" x14ac:dyDescent="0.25">
      <c r="A8" s="2" t="str">
        <f>"Nov "&amp;RIGHT(A6,4)-1</f>
        <v>Nov 2023</v>
      </c>
      <c r="B8" s="11" t="s">
        <v>414</v>
      </c>
      <c r="C8" s="11" t="s">
        <v>414</v>
      </c>
      <c r="D8" s="11" t="s">
        <v>414</v>
      </c>
      <c r="E8" s="11">
        <v>23500</v>
      </c>
      <c r="F8" s="11">
        <v>24825</v>
      </c>
      <c r="G8" s="11">
        <v>10</v>
      </c>
      <c r="H8" s="11">
        <v>0</v>
      </c>
      <c r="I8" s="11">
        <v>48335</v>
      </c>
    </row>
    <row r="9" spans="1:9" ht="12" customHeight="1" x14ac:dyDescent="0.25">
      <c r="A9" s="2" t="str">
        <f>"Dec "&amp;RIGHT(A6,4)-1</f>
        <v>Dec 2023</v>
      </c>
      <c r="B9" s="11" t="s">
        <v>414</v>
      </c>
      <c r="C9" s="11" t="s">
        <v>414</v>
      </c>
      <c r="D9" s="11" t="s">
        <v>414</v>
      </c>
      <c r="E9" s="11">
        <v>665</v>
      </c>
      <c r="F9" s="11">
        <v>970</v>
      </c>
      <c r="G9" s="11">
        <v>0</v>
      </c>
      <c r="H9" s="11">
        <v>0</v>
      </c>
      <c r="I9" s="11">
        <v>1635</v>
      </c>
    </row>
    <row r="10" spans="1:9" ht="12" customHeight="1" x14ac:dyDescent="0.25">
      <c r="A10" s="2" t="str">
        <f>"Jan "&amp;RIGHT(A6,4)</f>
        <v>Jan 2024</v>
      </c>
      <c r="B10" s="11" t="s">
        <v>414</v>
      </c>
      <c r="C10" s="11" t="s">
        <v>414</v>
      </c>
      <c r="D10" s="11" t="s">
        <v>414</v>
      </c>
      <c r="E10" s="11">
        <v>4447</v>
      </c>
      <c r="F10" s="11">
        <v>34558</v>
      </c>
      <c r="G10" s="11">
        <v>0</v>
      </c>
      <c r="H10" s="11">
        <v>0</v>
      </c>
      <c r="I10" s="11">
        <v>39005</v>
      </c>
    </row>
    <row r="11" spans="1:9" ht="12" customHeight="1" x14ac:dyDescent="0.25">
      <c r="A11" s="2" t="str">
        <f>"Feb "&amp;RIGHT(A6,4)</f>
        <v>Feb 2024</v>
      </c>
      <c r="B11" s="11" t="s">
        <v>414</v>
      </c>
      <c r="C11" s="11" t="s">
        <v>414</v>
      </c>
      <c r="D11" s="11" t="s">
        <v>414</v>
      </c>
      <c r="E11" s="11">
        <v>986</v>
      </c>
      <c r="F11" s="11">
        <v>1255</v>
      </c>
      <c r="G11" s="11">
        <v>0</v>
      </c>
      <c r="H11" s="11">
        <v>0</v>
      </c>
      <c r="I11" s="11">
        <v>2241</v>
      </c>
    </row>
    <row r="12" spans="1:9" ht="12" customHeight="1" x14ac:dyDescent="0.25">
      <c r="A12" s="2" t="str">
        <f>"Mar "&amp;RIGHT(A6,4)</f>
        <v>Mar 2024</v>
      </c>
      <c r="B12" s="11" t="s">
        <v>414</v>
      </c>
      <c r="C12" s="11" t="s">
        <v>414</v>
      </c>
      <c r="D12" s="11" t="s">
        <v>414</v>
      </c>
      <c r="E12" s="11">
        <v>6770</v>
      </c>
      <c r="F12" s="11">
        <v>9321</v>
      </c>
      <c r="G12" s="11">
        <v>0</v>
      </c>
      <c r="H12" s="11">
        <v>0</v>
      </c>
      <c r="I12" s="11">
        <v>16091</v>
      </c>
    </row>
    <row r="13" spans="1:9" ht="12" customHeight="1" x14ac:dyDescent="0.25">
      <c r="A13" s="2" t="str">
        <f>"Apr "&amp;RIGHT(A6,4)</f>
        <v>Apr 2024</v>
      </c>
      <c r="B13" s="11" t="s">
        <v>414</v>
      </c>
      <c r="C13" s="11" t="s">
        <v>414</v>
      </c>
      <c r="D13" s="11" t="s">
        <v>414</v>
      </c>
      <c r="E13" s="11">
        <v>2911</v>
      </c>
      <c r="F13" s="11">
        <v>4740</v>
      </c>
      <c r="G13" s="11">
        <v>0</v>
      </c>
      <c r="H13" s="11">
        <v>0</v>
      </c>
      <c r="I13" s="11">
        <v>7651</v>
      </c>
    </row>
    <row r="14" spans="1:9" ht="12" customHeight="1" x14ac:dyDescent="0.25">
      <c r="A14" s="2" t="str">
        <f>"May "&amp;RIGHT(A6,4)</f>
        <v>May 2024</v>
      </c>
      <c r="B14" s="11" t="s">
        <v>414</v>
      </c>
      <c r="C14" s="11" t="s">
        <v>414</v>
      </c>
      <c r="D14" s="11" t="s">
        <v>414</v>
      </c>
      <c r="E14" s="11">
        <v>797052</v>
      </c>
      <c r="F14" s="11">
        <v>1085494</v>
      </c>
      <c r="G14" s="11">
        <v>32206</v>
      </c>
      <c r="H14" s="11">
        <v>52994</v>
      </c>
      <c r="I14" s="11">
        <v>1967746</v>
      </c>
    </row>
    <row r="15" spans="1:9" ht="12" customHeight="1" x14ac:dyDescent="0.25">
      <c r="A15" s="2" t="str">
        <f>"Jun "&amp;RIGHT(A6,4)</f>
        <v>Jun 2024</v>
      </c>
      <c r="B15" s="11" t="s">
        <v>414</v>
      </c>
      <c r="C15" s="11" t="s">
        <v>414</v>
      </c>
      <c r="D15" s="11" t="s">
        <v>414</v>
      </c>
      <c r="E15" s="11">
        <v>19653499</v>
      </c>
      <c r="F15" s="11">
        <v>28786947</v>
      </c>
      <c r="G15" s="11">
        <v>874846</v>
      </c>
      <c r="H15" s="11">
        <v>2867074</v>
      </c>
      <c r="I15" s="11">
        <v>52182366</v>
      </c>
    </row>
    <row r="16" spans="1:9" ht="12" customHeight="1" x14ac:dyDescent="0.25">
      <c r="A16" s="2" t="str">
        <f>"Jul "&amp;RIGHT(A6,4)</f>
        <v>Jul 2024</v>
      </c>
      <c r="B16" s="11">
        <v>4630</v>
      </c>
      <c r="C16" s="11">
        <v>36335</v>
      </c>
      <c r="D16" s="11">
        <v>2780589</v>
      </c>
      <c r="E16" s="11">
        <v>28930625</v>
      </c>
      <c r="F16" s="11">
        <v>39045869</v>
      </c>
      <c r="G16" s="11">
        <v>4669452</v>
      </c>
      <c r="H16" s="11">
        <v>4731643</v>
      </c>
      <c r="I16" s="11">
        <v>77377589</v>
      </c>
    </row>
    <row r="17" spans="1:9" ht="12" customHeight="1" x14ac:dyDescent="0.25">
      <c r="A17" s="2" t="str">
        <f>"Aug "&amp;RIGHT(A6,4)</f>
        <v>Aug 2024</v>
      </c>
      <c r="B17" s="11" t="s">
        <v>414</v>
      </c>
      <c r="C17" s="11" t="s">
        <v>414</v>
      </c>
      <c r="D17" s="11" t="s">
        <v>414</v>
      </c>
      <c r="E17" s="11">
        <v>10977996</v>
      </c>
      <c r="F17" s="11">
        <v>12025238</v>
      </c>
      <c r="G17" s="11">
        <v>4692269</v>
      </c>
      <c r="H17" s="11">
        <v>2279977</v>
      </c>
      <c r="I17" s="11">
        <v>29975480</v>
      </c>
    </row>
    <row r="18" spans="1:9" ht="12" customHeight="1" x14ac:dyDescent="0.25">
      <c r="A18" s="2" t="str">
        <f>"Sep "&amp;RIGHT(A6,4)</f>
        <v>Sep 2024</v>
      </c>
      <c r="B18" s="11" t="s">
        <v>414</v>
      </c>
      <c r="C18" s="11" t="s">
        <v>414</v>
      </c>
      <c r="D18" s="11" t="s">
        <v>414</v>
      </c>
      <c r="E18" s="11">
        <v>113834</v>
      </c>
      <c r="F18" s="11">
        <v>123943</v>
      </c>
      <c r="G18" s="11">
        <v>81202</v>
      </c>
      <c r="H18" s="11">
        <v>60090</v>
      </c>
      <c r="I18" s="11">
        <v>379069</v>
      </c>
    </row>
    <row r="19" spans="1:9" ht="12" customHeight="1" x14ac:dyDescent="0.25">
      <c r="A19" s="12" t="s">
        <v>55</v>
      </c>
      <c r="B19" s="13">
        <v>4630</v>
      </c>
      <c r="C19" s="13">
        <v>36335</v>
      </c>
      <c r="D19" s="13">
        <v>2780589</v>
      </c>
      <c r="E19" s="13">
        <v>60515161</v>
      </c>
      <c r="F19" s="13">
        <v>81147274</v>
      </c>
      <c r="G19" s="13">
        <v>10349985</v>
      </c>
      <c r="H19" s="13">
        <v>9991778</v>
      </c>
      <c r="I19" s="13">
        <v>162004198</v>
      </c>
    </row>
    <row r="20" spans="1:9" ht="12" customHeight="1" x14ac:dyDescent="0.25">
      <c r="A20" s="14" t="s">
        <v>416</v>
      </c>
      <c r="B20" s="15" t="s">
        <v>414</v>
      </c>
      <c r="C20" s="15" t="s">
        <v>414</v>
      </c>
      <c r="D20" s="15" t="s">
        <v>414</v>
      </c>
      <c r="E20" s="15">
        <v>32474</v>
      </c>
      <c r="F20" s="15">
        <v>65722</v>
      </c>
      <c r="G20" s="15">
        <v>10</v>
      </c>
      <c r="H20" s="15">
        <v>0</v>
      </c>
      <c r="I20" s="15">
        <v>98206</v>
      </c>
    </row>
    <row r="21" spans="1:9" ht="12" customHeight="1" x14ac:dyDescent="0.25">
      <c r="A21" s="3" t="str">
        <f>"FY "&amp;RIGHT(A6,4)+1</f>
        <v>FY 2025</v>
      </c>
    </row>
    <row r="22" spans="1:9" ht="12" customHeight="1" x14ac:dyDescent="0.25">
      <c r="A22" s="2" t="str">
        <f>"Oct "&amp;RIGHT(A6,4)</f>
        <v>Oct 2024</v>
      </c>
      <c r="B22" s="11" t="s">
        <v>414</v>
      </c>
      <c r="C22" s="11" t="s">
        <v>414</v>
      </c>
      <c r="D22" s="11" t="s">
        <v>414</v>
      </c>
      <c r="E22" s="11">
        <v>67239</v>
      </c>
      <c r="F22" s="11">
        <v>79283</v>
      </c>
      <c r="G22" s="11">
        <v>275</v>
      </c>
      <c r="H22" s="11">
        <v>30</v>
      </c>
      <c r="I22" s="11">
        <v>146827</v>
      </c>
    </row>
    <row r="23" spans="1:9" ht="12" customHeight="1" x14ac:dyDescent="0.25">
      <c r="A23" s="2" t="str">
        <f>"Nov "&amp;RIGHT(A6,4)</f>
        <v>Nov 2024</v>
      </c>
      <c r="B23" s="11" t="s">
        <v>414</v>
      </c>
      <c r="C23" s="11" t="s">
        <v>414</v>
      </c>
      <c r="D23" s="11" t="s">
        <v>414</v>
      </c>
      <c r="E23" s="11">
        <v>8630</v>
      </c>
      <c r="F23" s="11">
        <v>9478</v>
      </c>
      <c r="G23" s="11">
        <v>0</v>
      </c>
      <c r="H23" s="11">
        <v>0</v>
      </c>
      <c r="I23" s="11">
        <v>18108</v>
      </c>
    </row>
    <row r="24" spans="1:9" ht="12" customHeight="1" x14ac:dyDescent="0.25">
      <c r="A24" s="2" t="str">
        <f>"Dec "&amp;RIGHT(A6,4)</f>
        <v>Dec 2024</v>
      </c>
      <c r="B24" s="11" t="s">
        <v>414</v>
      </c>
      <c r="C24" s="11" t="s">
        <v>414</v>
      </c>
      <c r="D24" s="11" t="s">
        <v>414</v>
      </c>
      <c r="E24" s="11">
        <v>380</v>
      </c>
      <c r="F24" s="11">
        <v>660</v>
      </c>
      <c r="G24" s="11">
        <v>0</v>
      </c>
      <c r="H24" s="11">
        <v>606</v>
      </c>
      <c r="I24" s="11">
        <v>1646</v>
      </c>
    </row>
    <row r="25" spans="1:9" ht="12" customHeight="1" x14ac:dyDescent="0.25">
      <c r="A25" s="2" t="str">
        <f>"Jan "&amp;RIGHT(A6,4)+1</f>
        <v>Jan 2025</v>
      </c>
      <c r="B25" s="11" t="s">
        <v>414</v>
      </c>
      <c r="C25" s="11" t="s">
        <v>414</v>
      </c>
      <c r="D25" s="11" t="s">
        <v>414</v>
      </c>
      <c r="E25" s="11">
        <v>13764</v>
      </c>
      <c r="F25" s="11">
        <v>23083</v>
      </c>
      <c r="G25" s="11">
        <v>0</v>
      </c>
      <c r="H25" s="11">
        <v>0</v>
      </c>
      <c r="I25" s="11">
        <v>36847</v>
      </c>
    </row>
    <row r="26" spans="1:9" ht="12" customHeight="1" x14ac:dyDescent="0.25">
      <c r="A26" s="2" t="str">
        <f>"Feb "&amp;RIGHT(A6,4)+1</f>
        <v>Feb 2025</v>
      </c>
      <c r="B26" s="11" t="s">
        <v>414</v>
      </c>
      <c r="C26" s="11" t="s">
        <v>414</v>
      </c>
      <c r="D26" s="11" t="s">
        <v>414</v>
      </c>
      <c r="E26" s="11">
        <v>33299</v>
      </c>
      <c r="F26" s="11">
        <v>34614</v>
      </c>
      <c r="G26" s="11">
        <v>0</v>
      </c>
      <c r="H26" s="11">
        <v>0</v>
      </c>
      <c r="I26" s="11">
        <v>67913</v>
      </c>
    </row>
    <row r="27" spans="1:9" ht="12" customHeight="1" x14ac:dyDescent="0.25">
      <c r="A27" s="2" t="str">
        <f>"Mar "&amp;RIGHT(A6,4)+1</f>
        <v>Mar 2025</v>
      </c>
      <c r="B27" s="11" t="s">
        <v>414</v>
      </c>
      <c r="C27" s="11" t="s">
        <v>414</v>
      </c>
      <c r="D27" s="11" t="s">
        <v>414</v>
      </c>
      <c r="E27" s="11" t="s">
        <v>414</v>
      </c>
      <c r="F27" s="11" t="s">
        <v>414</v>
      </c>
      <c r="G27" s="11" t="s">
        <v>414</v>
      </c>
      <c r="H27" s="11" t="s">
        <v>414</v>
      </c>
      <c r="I27" s="11" t="s">
        <v>414</v>
      </c>
    </row>
    <row r="28" spans="1:9" ht="12" customHeight="1" x14ac:dyDescent="0.25">
      <c r="A28" s="2" t="str">
        <f>"Apr "&amp;RIGHT(A6,4)+1</f>
        <v>Apr 2025</v>
      </c>
      <c r="B28" s="11" t="s">
        <v>414</v>
      </c>
      <c r="C28" s="11" t="s">
        <v>414</v>
      </c>
      <c r="D28" s="11" t="s">
        <v>414</v>
      </c>
      <c r="E28" s="11" t="s">
        <v>414</v>
      </c>
      <c r="F28" s="11" t="s">
        <v>414</v>
      </c>
      <c r="G28" s="11" t="s">
        <v>414</v>
      </c>
      <c r="H28" s="11" t="s">
        <v>414</v>
      </c>
      <c r="I28" s="11" t="s">
        <v>414</v>
      </c>
    </row>
    <row r="29" spans="1:9" ht="12" customHeight="1" x14ac:dyDescent="0.25">
      <c r="A29" s="2" t="str">
        <f>"May "&amp;RIGHT(A6,4)+1</f>
        <v>May 2025</v>
      </c>
      <c r="B29" s="11" t="s">
        <v>414</v>
      </c>
      <c r="C29" s="11" t="s">
        <v>414</v>
      </c>
      <c r="D29" s="11" t="s">
        <v>414</v>
      </c>
      <c r="E29" s="11" t="s">
        <v>414</v>
      </c>
      <c r="F29" s="11" t="s">
        <v>414</v>
      </c>
      <c r="G29" s="11" t="s">
        <v>414</v>
      </c>
      <c r="H29" s="11" t="s">
        <v>414</v>
      </c>
      <c r="I29" s="11" t="s">
        <v>414</v>
      </c>
    </row>
    <row r="30" spans="1:9" ht="12" customHeight="1" x14ac:dyDescent="0.25">
      <c r="A30" s="2" t="str">
        <f>"Jun "&amp;RIGHT(A6,4)+1</f>
        <v>Jun 2025</v>
      </c>
      <c r="B30" s="11" t="s">
        <v>414</v>
      </c>
      <c r="C30" s="11" t="s">
        <v>414</v>
      </c>
      <c r="D30" s="11" t="s">
        <v>414</v>
      </c>
      <c r="E30" s="11" t="s">
        <v>414</v>
      </c>
      <c r="F30" s="11" t="s">
        <v>414</v>
      </c>
      <c r="G30" s="11" t="s">
        <v>414</v>
      </c>
      <c r="H30" s="11" t="s">
        <v>414</v>
      </c>
      <c r="I30" s="11" t="s">
        <v>414</v>
      </c>
    </row>
    <row r="31" spans="1:9" ht="12" customHeight="1" x14ac:dyDescent="0.25">
      <c r="A31" s="2" t="str">
        <f>"Jul "&amp;RIGHT(A6,4)+1</f>
        <v>Jul 2025</v>
      </c>
      <c r="B31" s="11" t="s">
        <v>414</v>
      </c>
      <c r="C31" s="11" t="s">
        <v>414</v>
      </c>
      <c r="D31" s="11" t="s">
        <v>414</v>
      </c>
      <c r="E31" s="11" t="s">
        <v>414</v>
      </c>
      <c r="F31" s="11" t="s">
        <v>414</v>
      </c>
      <c r="G31" s="11" t="s">
        <v>414</v>
      </c>
      <c r="H31" s="11" t="s">
        <v>414</v>
      </c>
      <c r="I31" s="11" t="s">
        <v>414</v>
      </c>
    </row>
    <row r="32" spans="1:9" ht="12" customHeight="1" x14ac:dyDescent="0.25">
      <c r="A32" s="2" t="str">
        <f>"Aug "&amp;RIGHT(A6,4)+1</f>
        <v>Aug 2025</v>
      </c>
      <c r="B32" s="11" t="s">
        <v>414</v>
      </c>
      <c r="C32" s="11" t="s">
        <v>414</v>
      </c>
      <c r="D32" s="11" t="s">
        <v>414</v>
      </c>
      <c r="E32" s="11" t="s">
        <v>414</v>
      </c>
      <c r="F32" s="11" t="s">
        <v>414</v>
      </c>
      <c r="G32" s="11" t="s">
        <v>414</v>
      </c>
      <c r="H32" s="11" t="s">
        <v>414</v>
      </c>
      <c r="I32" s="11" t="s">
        <v>414</v>
      </c>
    </row>
    <row r="33" spans="1:9" ht="12" customHeight="1" x14ac:dyDescent="0.25">
      <c r="A33" s="2" t="str">
        <f>"Sep "&amp;RIGHT(A6,4)+1</f>
        <v>Sep 2025</v>
      </c>
      <c r="B33" s="11" t="s">
        <v>414</v>
      </c>
      <c r="C33" s="11" t="s">
        <v>414</v>
      </c>
      <c r="D33" s="11" t="s">
        <v>414</v>
      </c>
      <c r="E33" s="11" t="s">
        <v>414</v>
      </c>
      <c r="F33" s="11" t="s">
        <v>414</v>
      </c>
      <c r="G33" s="11" t="s">
        <v>414</v>
      </c>
      <c r="H33" s="11" t="s">
        <v>414</v>
      </c>
      <c r="I33" s="11" t="s">
        <v>414</v>
      </c>
    </row>
    <row r="34" spans="1:9" ht="12" customHeight="1" x14ac:dyDescent="0.25">
      <c r="A34" s="12" t="s">
        <v>55</v>
      </c>
      <c r="B34" s="13">
        <v>10</v>
      </c>
      <c r="C34" s="13">
        <v>44</v>
      </c>
      <c r="D34" s="13">
        <v>80</v>
      </c>
      <c r="E34" s="13">
        <v>123312</v>
      </c>
      <c r="F34" s="13">
        <v>147118</v>
      </c>
      <c r="G34" s="13">
        <v>275</v>
      </c>
      <c r="H34" s="13">
        <v>636</v>
      </c>
      <c r="I34" s="13">
        <v>271341</v>
      </c>
    </row>
    <row r="35" spans="1:9" ht="12" customHeight="1" x14ac:dyDescent="0.25">
      <c r="A35" s="14" t="str">
        <f>"Total "&amp;MID(A20,7,LEN(A20)-13)&amp;" Months"</f>
        <v>Total 5 Months</v>
      </c>
      <c r="B35" s="15">
        <v>10</v>
      </c>
      <c r="C35" s="15">
        <v>44</v>
      </c>
      <c r="D35" s="15">
        <v>80</v>
      </c>
      <c r="E35" s="15">
        <v>123312</v>
      </c>
      <c r="F35" s="15">
        <v>147118</v>
      </c>
      <c r="G35" s="15">
        <v>275</v>
      </c>
      <c r="H35" s="15">
        <v>636</v>
      </c>
      <c r="I35" s="15">
        <v>271341</v>
      </c>
    </row>
    <row r="36" spans="1:9" ht="12" customHeight="1" x14ac:dyDescent="0.25">
      <c r="A36" s="83"/>
      <c r="B36" s="83"/>
      <c r="C36" s="83"/>
      <c r="D36" s="83"/>
      <c r="E36" s="83"/>
      <c r="F36" s="83"/>
      <c r="G36" s="83"/>
      <c r="H36" s="83"/>
    </row>
    <row r="37" spans="1:9" ht="70.05" customHeight="1" x14ac:dyDescent="0.25">
      <c r="A37" s="85" t="s">
        <v>260</v>
      </c>
      <c r="B37" s="85"/>
      <c r="C37" s="85"/>
      <c r="D37" s="85"/>
      <c r="E37" s="85"/>
      <c r="F37" s="85"/>
      <c r="G37" s="85"/>
      <c r="H37" s="85"/>
      <c r="I37" s="85"/>
    </row>
  </sheetData>
  <mergeCells count="10">
    <mergeCell ref="B5:I5"/>
    <mergeCell ref="A36:H36"/>
    <mergeCell ref="A37:I37"/>
    <mergeCell ref="A1:H1"/>
    <mergeCell ref="A2:H2"/>
    <mergeCell ref="A3:A4"/>
    <mergeCell ref="B3:B4"/>
    <mergeCell ref="C3:C4"/>
    <mergeCell ref="D3:D4"/>
    <mergeCell ref="E3:I3"/>
  </mergeCells>
  <phoneticPr fontId="0" type="noConversion"/>
  <pageMargins left="0.75" right="0.5" top="0.75" bottom="0.5" header="0.5" footer="0.25"/>
  <pageSetup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F38"/>
  <sheetViews>
    <sheetView showGridLines="0" workbookViewId="0">
      <selection sqref="A1:E1"/>
    </sheetView>
  </sheetViews>
  <sheetFormatPr defaultRowHeight="13.2" x14ac:dyDescent="0.25"/>
  <cols>
    <col min="1" max="3" width="11.44140625" customWidth="1"/>
    <col min="4" max="4" width="12.44140625" customWidth="1"/>
    <col min="5" max="5" width="15" customWidth="1"/>
    <col min="6" max="6" width="11.44140625" customWidth="1"/>
  </cols>
  <sheetData>
    <row r="1" spans="1:6" ht="12" customHeight="1" x14ac:dyDescent="0.25">
      <c r="A1" s="90" t="s">
        <v>418</v>
      </c>
      <c r="B1" s="90"/>
      <c r="C1" s="90"/>
      <c r="D1" s="90"/>
      <c r="E1" s="90"/>
      <c r="F1" s="80">
        <v>45786</v>
      </c>
    </row>
    <row r="2" spans="1:6" ht="12" customHeight="1" x14ac:dyDescent="0.25">
      <c r="A2" s="92" t="s">
        <v>130</v>
      </c>
      <c r="B2" s="92"/>
      <c r="C2" s="92"/>
      <c r="D2" s="92"/>
      <c r="E2" s="92"/>
      <c r="F2" s="1"/>
    </row>
    <row r="3" spans="1:6" ht="24" customHeight="1" x14ac:dyDescent="0.25">
      <c r="A3" s="94" t="s">
        <v>50</v>
      </c>
      <c r="B3" s="86" t="s">
        <v>218</v>
      </c>
      <c r="C3" s="86" t="s">
        <v>314</v>
      </c>
      <c r="D3" s="86" t="s">
        <v>219</v>
      </c>
      <c r="E3" s="86" t="s">
        <v>220</v>
      </c>
      <c r="F3" s="88" t="s">
        <v>221</v>
      </c>
    </row>
    <row r="4" spans="1:6" ht="24" customHeight="1" x14ac:dyDescent="0.25">
      <c r="A4" s="95"/>
      <c r="B4" s="87"/>
      <c r="C4" s="87"/>
      <c r="D4" s="87"/>
      <c r="E4" s="87"/>
      <c r="F4" s="89"/>
    </row>
    <row r="5" spans="1:6" ht="12" customHeight="1" x14ac:dyDescent="0.25">
      <c r="A5" s="1"/>
      <c r="B5" s="83" t="str">
        <f>REPT("-",55)&amp;" Dollars "&amp;REPT("-",60)</f>
        <v>------------------------------------------------------- Dollars ------------------------------------------------------------</v>
      </c>
      <c r="C5" s="83"/>
      <c r="D5" s="83"/>
      <c r="E5" s="83"/>
      <c r="F5" s="83"/>
    </row>
    <row r="6" spans="1:6" ht="12" customHeight="1" x14ac:dyDescent="0.25">
      <c r="A6" s="3" t="s">
        <v>415</v>
      </c>
    </row>
    <row r="7" spans="1:6" ht="12" customHeight="1" x14ac:dyDescent="0.25">
      <c r="A7" s="2" t="str">
        <f>"Oct "&amp;RIGHT(A6,4)-1</f>
        <v>Oct 2023</v>
      </c>
      <c r="B7" s="11">
        <v>25822.04</v>
      </c>
      <c r="C7" s="11">
        <v>84083.87</v>
      </c>
      <c r="D7" s="11" t="s">
        <v>414</v>
      </c>
      <c r="E7" s="11" t="s">
        <v>414</v>
      </c>
      <c r="F7" s="11">
        <v>109905.91</v>
      </c>
    </row>
    <row r="8" spans="1:6" ht="12" customHeight="1" x14ac:dyDescent="0.25">
      <c r="A8" s="2" t="str">
        <f>"Nov "&amp;RIGHT(A6,4)-1</f>
        <v>Nov 2023</v>
      </c>
      <c r="B8" s="11">
        <v>171655.8</v>
      </c>
      <c r="C8" s="11">
        <v>77836.679999999993</v>
      </c>
      <c r="D8" s="11" t="s">
        <v>414</v>
      </c>
      <c r="E8" s="11" t="s">
        <v>414</v>
      </c>
      <c r="F8" s="11">
        <v>249492.48000000001</v>
      </c>
    </row>
    <row r="9" spans="1:6" ht="12" customHeight="1" x14ac:dyDescent="0.25">
      <c r="A9" s="2" t="str">
        <f>"Dec "&amp;RIGHT(A6,4)-1</f>
        <v>Dec 2023</v>
      </c>
      <c r="B9" s="11">
        <v>6054.65</v>
      </c>
      <c r="C9" s="11" t="s">
        <v>414</v>
      </c>
      <c r="D9" s="11">
        <v>18224</v>
      </c>
      <c r="E9" s="11">
        <v>3051512</v>
      </c>
      <c r="F9" s="11">
        <v>3075790.65</v>
      </c>
    </row>
    <row r="10" spans="1:6" ht="12" customHeight="1" x14ac:dyDescent="0.25">
      <c r="A10" s="2" t="str">
        <f>"Jan "&amp;RIGHT(A6,4)</f>
        <v>Jan 2024</v>
      </c>
      <c r="B10" s="11">
        <v>175165.13</v>
      </c>
      <c r="C10" s="11">
        <v>55531.23</v>
      </c>
      <c r="D10" s="11" t="s">
        <v>414</v>
      </c>
      <c r="E10" s="11" t="s">
        <v>414</v>
      </c>
      <c r="F10" s="11">
        <v>230696.36</v>
      </c>
    </row>
    <row r="11" spans="1:6" ht="12" customHeight="1" x14ac:dyDescent="0.25">
      <c r="A11" s="2" t="str">
        <f>"Feb "&amp;RIGHT(A6,4)</f>
        <v>Feb 2024</v>
      </c>
      <c r="B11" s="11">
        <v>8595.66</v>
      </c>
      <c r="C11" s="11">
        <v>110246.25</v>
      </c>
      <c r="D11" s="11" t="s">
        <v>414</v>
      </c>
      <c r="E11" s="11" t="s">
        <v>414</v>
      </c>
      <c r="F11" s="11">
        <v>118841.91</v>
      </c>
    </row>
    <row r="12" spans="1:6" ht="12" customHeight="1" x14ac:dyDescent="0.25">
      <c r="A12" s="2" t="str">
        <f>"Mar "&amp;RIGHT(A6,4)</f>
        <v>Mar 2024</v>
      </c>
      <c r="B12" s="11">
        <v>62341.82</v>
      </c>
      <c r="C12" s="11">
        <v>201265.81</v>
      </c>
      <c r="D12" s="11">
        <v>111701</v>
      </c>
      <c r="E12" s="11">
        <v>2714500</v>
      </c>
      <c r="F12" s="11">
        <v>3089808.63</v>
      </c>
    </row>
    <row r="13" spans="1:6" ht="12" customHeight="1" x14ac:dyDescent="0.25">
      <c r="A13" s="2" t="str">
        <f>"Apr "&amp;RIGHT(A6,4)</f>
        <v>Apr 2024</v>
      </c>
      <c r="B13" s="11">
        <v>30261.61</v>
      </c>
      <c r="C13" s="11">
        <v>114382.1</v>
      </c>
      <c r="D13" s="11" t="s">
        <v>414</v>
      </c>
      <c r="E13" s="11" t="s">
        <v>414</v>
      </c>
      <c r="F13" s="11">
        <v>144643.71</v>
      </c>
    </row>
    <row r="14" spans="1:6" ht="12" customHeight="1" x14ac:dyDescent="0.25">
      <c r="A14" s="2" t="str">
        <f>"May "&amp;RIGHT(A6,4)</f>
        <v>May 2024</v>
      </c>
      <c r="B14" s="11">
        <v>7512594.3200000003</v>
      </c>
      <c r="C14" s="11">
        <v>-209957.07</v>
      </c>
      <c r="D14" s="11" t="s">
        <v>414</v>
      </c>
      <c r="E14" s="11" t="s">
        <v>414</v>
      </c>
      <c r="F14" s="11">
        <v>7302637.25</v>
      </c>
    </row>
    <row r="15" spans="1:6" ht="12" customHeight="1" x14ac:dyDescent="0.25">
      <c r="A15" s="2" t="str">
        <f>"Jun "&amp;RIGHT(A6,4)</f>
        <v>Jun 2024</v>
      </c>
      <c r="B15" s="11">
        <v>199212487.31999999</v>
      </c>
      <c r="C15" s="11">
        <v>105838.13</v>
      </c>
      <c r="D15" s="11">
        <v>7047674</v>
      </c>
      <c r="E15" s="11">
        <v>8471860</v>
      </c>
      <c r="F15" s="11">
        <v>214837859.44999999</v>
      </c>
    </row>
    <row r="16" spans="1:6" ht="12" customHeight="1" x14ac:dyDescent="0.25">
      <c r="A16" s="2" t="str">
        <f>"Jul "&amp;RIGHT(A6,4)</f>
        <v>Jul 2024</v>
      </c>
      <c r="B16" s="11">
        <v>291962794.88</v>
      </c>
      <c r="C16" s="11">
        <v>56529.38</v>
      </c>
      <c r="D16" s="11" t="s">
        <v>414</v>
      </c>
      <c r="E16" s="11" t="s">
        <v>414</v>
      </c>
      <c r="F16" s="11">
        <v>292019324.25999999</v>
      </c>
    </row>
    <row r="17" spans="1:6" ht="12" customHeight="1" x14ac:dyDescent="0.25">
      <c r="A17" s="2" t="str">
        <f>"Aug "&amp;RIGHT(A6,4)</f>
        <v>Aug 2024</v>
      </c>
      <c r="B17" s="11">
        <v>111505536.51000001</v>
      </c>
      <c r="C17" s="11">
        <v>43212.36</v>
      </c>
      <c r="D17" s="11" t="s">
        <v>414</v>
      </c>
      <c r="E17" s="11" t="s">
        <v>414</v>
      </c>
      <c r="F17" s="11">
        <v>111548748.87</v>
      </c>
    </row>
    <row r="18" spans="1:6" ht="12" customHeight="1" x14ac:dyDescent="0.25">
      <c r="A18" s="2" t="str">
        <f>"Sep "&amp;RIGHT(A6,4)</f>
        <v>Sep 2024</v>
      </c>
      <c r="B18" s="11">
        <v>1342873.54</v>
      </c>
      <c r="C18" s="11">
        <v>13054.93</v>
      </c>
      <c r="D18" s="11">
        <v>54012156</v>
      </c>
      <c r="E18" s="11">
        <v>7390408</v>
      </c>
      <c r="F18" s="11">
        <v>62758492.469999999</v>
      </c>
    </row>
    <row r="19" spans="1:6" ht="12" customHeight="1" x14ac:dyDescent="0.25">
      <c r="A19" s="12" t="s">
        <v>55</v>
      </c>
      <c r="B19" s="13">
        <v>612016183.27999997</v>
      </c>
      <c r="C19" s="13">
        <v>652023.67000000004</v>
      </c>
      <c r="D19" s="13">
        <v>61189755</v>
      </c>
      <c r="E19" s="13">
        <v>21628280</v>
      </c>
      <c r="F19" s="13">
        <v>695486241.95000005</v>
      </c>
    </row>
    <row r="20" spans="1:6" ht="12" customHeight="1" x14ac:dyDescent="0.25">
      <c r="A20" s="14" t="s">
        <v>416</v>
      </c>
      <c r="B20" s="15">
        <v>387293.28</v>
      </c>
      <c r="C20" s="15">
        <v>327698.03000000003</v>
      </c>
      <c r="D20" s="15">
        <v>18224</v>
      </c>
      <c r="E20" s="15">
        <v>3051512</v>
      </c>
      <c r="F20" s="15">
        <v>3784727.31</v>
      </c>
    </row>
    <row r="21" spans="1:6" ht="12" customHeight="1" x14ac:dyDescent="0.25">
      <c r="A21" s="3" t="str">
        <f>"FY "&amp;RIGHT(A6,4)+1</f>
        <v>FY 2025</v>
      </c>
    </row>
    <row r="22" spans="1:6" ht="12" customHeight="1" x14ac:dyDescent="0.25">
      <c r="A22" s="2" t="str">
        <f>"Oct "&amp;RIGHT(A6,4)</f>
        <v>Oct 2024</v>
      </c>
      <c r="B22" s="11">
        <v>557764.44999999995</v>
      </c>
      <c r="C22" s="11">
        <v>531.87</v>
      </c>
      <c r="D22" s="11" t="s">
        <v>414</v>
      </c>
      <c r="E22" s="11" t="s">
        <v>414</v>
      </c>
      <c r="F22" s="11">
        <v>558296.31999999995</v>
      </c>
    </row>
    <row r="23" spans="1:6" ht="12" customHeight="1" x14ac:dyDescent="0.25">
      <c r="A23" s="2" t="str">
        <f>"Nov "&amp;RIGHT(A6,4)</f>
        <v>Nov 2024</v>
      </c>
      <c r="B23" s="11">
        <v>68123.460000000006</v>
      </c>
      <c r="C23" s="11">
        <v>4450.1400000000003</v>
      </c>
      <c r="D23" s="11" t="s">
        <v>414</v>
      </c>
      <c r="E23" s="11" t="s">
        <v>414</v>
      </c>
      <c r="F23" s="11">
        <v>72573.600000000006</v>
      </c>
    </row>
    <row r="24" spans="1:6" ht="12" customHeight="1" x14ac:dyDescent="0.25">
      <c r="A24" s="2" t="str">
        <f>"Dec "&amp;RIGHT(A6,4)</f>
        <v>Dec 2024</v>
      </c>
      <c r="B24" s="11">
        <v>4811.6000000000004</v>
      </c>
      <c r="C24" s="11">
        <v>26128.080000000002</v>
      </c>
      <c r="D24" s="11">
        <v>57454</v>
      </c>
      <c r="E24" s="11">
        <v>2852017</v>
      </c>
      <c r="F24" s="11">
        <v>2940410.68</v>
      </c>
    </row>
    <row r="25" spans="1:6" ht="12" customHeight="1" x14ac:dyDescent="0.25">
      <c r="A25" s="2" t="str">
        <f>"Jan "&amp;RIGHT(A6,4)+1</f>
        <v>Jan 2025</v>
      </c>
      <c r="B25" s="11">
        <v>151552.71</v>
      </c>
      <c r="C25" s="11">
        <v>12950.1</v>
      </c>
      <c r="D25" s="11" t="s">
        <v>414</v>
      </c>
      <c r="E25" s="11" t="s">
        <v>414</v>
      </c>
      <c r="F25" s="11">
        <v>164502.81</v>
      </c>
    </row>
    <row r="26" spans="1:6" ht="12" customHeight="1" x14ac:dyDescent="0.25">
      <c r="A26" s="2" t="str">
        <f>"Feb "&amp;RIGHT(A6,4)+1</f>
        <v>Feb 2025</v>
      </c>
      <c r="B26" s="11">
        <v>262832.65000000002</v>
      </c>
      <c r="C26" s="11">
        <v>920.32</v>
      </c>
      <c r="D26" s="11" t="s">
        <v>414</v>
      </c>
      <c r="E26" s="11" t="s">
        <v>414</v>
      </c>
      <c r="F26" s="11">
        <v>263752.96999999997</v>
      </c>
    </row>
    <row r="27" spans="1:6" ht="12" customHeight="1" x14ac:dyDescent="0.25">
      <c r="A27" s="2" t="str">
        <f>"Mar "&amp;RIGHT(A6,4)+1</f>
        <v>Mar 2025</v>
      </c>
      <c r="B27" s="11" t="s">
        <v>414</v>
      </c>
      <c r="C27" s="11" t="s">
        <v>414</v>
      </c>
      <c r="D27" s="11" t="s">
        <v>414</v>
      </c>
      <c r="E27" s="11" t="s">
        <v>414</v>
      </c>
      <c r="F27" s="11" t="s">
        <v>414</v>
      </c>
    </row>
    <row r="28" spans="1:6" ht="12" customHeight="1" x14ac:dyDescent="0.25">
      <c r="A28" s="2" t="str">
        <f>"Apr "&amp;RIGHT(A6,4)+1</f>
        <v>Apr 2025</v>
      </c>
      <c r="B28" s="11" t="s">
        <v>414</v>
      </c>
      <c r="C28" s="11" t="s">
        <v>414</v>
      </c>
      <c r="D28" s="11" t="s">
        <v>414</v>
      </c>
      <c r="E28" s="11" t="s">
        <v>414</v>
      </c>
      <c r="F28" s="11" t="s">
        <v>414</v>
      </c>
    </row>
    <row r="29" spans="1:6" ht="12" customHeight="1" x14ac:dyDescent="0.25">
      <c r="A29" s="2" t="str">
        <f>"May "&amp;RIGHT(A6,4)+1</f>
        <v>May 2025</v>
      </c>
      <c r="B29" s="11" t="s">
        <v>414</v>
      </c>
      <c r="C29" s="11" t="s">
        <v>414</v>
      </c>
      <c r="D29" s="11" t="s">
        <v>414</v>
      </c>
      <c r="E29" s="11" t="s">
        <v>414</v>
      </c>
      <c r="F29" s="11" t="s">
        <v>414</v>
      </c>
    </row>
    <row r="30" spans="1:6" ht="12" customHeight="1" x14ac:dyDescent="0.25">
      <c r="A30" s="2" t="str">
        <f>"Jun "&amp;RIGHT(A6,4)+1</f>
        <v>Jun 2025</v>
      </c>
      <c r="B30" s="11" t="s">
        <v>414</v>
      </c>
      <c r="C30" s="11" t="s">
        <v>414</v>
      </c>
      <c r="D30" s="11" t="s">
        <v>414</v>
      </c>
      <c r="E30" s="11" t="s">
        <v>414</v>
      </c>
      <c r="F30" s="11" t="s">
        <v>414</v>
      </c>
    </row>
    <row r="31" spans="1:6" ht="12" customHeight="1" x14ac:dyDescent="0.25">
      <c r="A31" s="2" t="str">
        <f>"Jul "&amp;RIGHT(A6,4)+1</f>
        <v>Jul 2025</v>
      </c>
      <c r="B31" s="11" t="s">
        <v>414</v>
      </c>
      <c r="C31" s="11" t="s">
        <v>414</v>
      </c>
      <c r="D31" s="11" t="s">
        <v>414</v>
      </c>
      <c r="E31" s="11" t="s">
        <v>414</v>
      </c>
      <c r="F31" s="11" t="s">
        <v>414</v>
      </c>
    </row>
    <row r="32" spans="1:6" ht="12" customHeight="1" x14ac:dyDescent="0.25">
      <c r="A32" s="2" t="str">
        <f>"Aug "&amp;RIGHT(A6,4)+1</f>
        <v>Aug 2025</v>
      </c>
      <c r="B32" s="11" t="s">
        <v>414</v>
      </c>
      <c r="C32" s="11" t="s">
        <v>414</v>
      </c>
      <c r="D32" s="11" t="s">
        <v>414</v>
      </c>
      <c r="E32" s="11" t="s">
        <v>414</v>
      </c>
      <c r="F32" s="11" t="s">
        <v>414</v>
      </c>
    </row>
    <row r="33" spans="1:6" ht="12" customHeight="1" x14ac:dyDescent="0.25">
      <c r="A33" s="2" t="str">
        <f>"Sep "&amp;RIGHT(A6,4)+1</f>
        <v>Sep 2025</v>
      </c>
      <c r="B33" s="11" t="s">
        <v>414</v>
      </c>
      <c r="C33" s="11" t="s">
        <v>414</v>
      </c>
      <c r="D33" s="11" t="s">
        <v>414</v>
      </c>
      <c r="E33" s="11" t="s">
        <v>414</v>
      </c>
      <c r="F33" s="11" t="s">
        <v>414</v>
      </c>
    </row>
    <row r="34" spans="1:6" ht="12" customHeight="1" x14ac:dyDescent="0.25">
      <c r="A34" s="12" t="s">
        <v>55</v>
      </c>
      <c r="B34" s="13">
        <v>1045084.87</v>
      </c>
      <c r="C34" s="13">
        <v>44980.51</v>
      </c>
      <c r="D34" s="13">
        <v>57454</v>
      </c>
      <c r="E34" s="13">
        <v>2852017</v>
      </c>
      <c r="F34" s="13">
        <v>3999536.38</v>
      </c>
    </row>
    <row r="35" spans="1:6" ht="12" customHeight="1" x14ac:dyDescent="0.25">
      <c r="A35" s="14" t="str">
        <f>"Total "&amp;MID(A20,7,LEN(A20)-13)&amp;" Months"</f>
        <v>Total 5 Months</v>
      </c>
      <c r="B35" s="15">
        <v>1045084.87</v>
      </c>
      <c r="C35" s="15">
        <v>44980.51</v>
      </c>
      <c r="D35" s="15">
        <v>57454</v>
      </c>
      <c r="E35" s="15">
        <v>2852017</v>
      </c>
      <c r="F35" s="15">
        <v>3999536.38</v>
      </c>
    </row>
    <row r="36" spans="1:6" ht="12" customHeight="1" x14ac:dyDescent="0.25">
      <c r="A36" s="83"/>
      <c r="B36" s="83"/>
      <c r="C36" s="83"/>
      <c r="D36" s="83"/>
      <c r="E36" s="83"/>
    </row>
    <row r="37" spans="1:6" ht="84.75" customHeight="1" x14ac:dyDescent="0.25">
      <c r="A37" s="85" t="s">
        <v>327</v>
      </c>
      <c r="B37" s="85"/>
      <c r="C37" s="85"/>
      <c r="D37" s="85"/>
      <c r="E37" s="85"/>
      <c r="F37" s="85"/>
    </row>
    <row r="38" spans="1:6" x14ac:dyDescent="0.25">
      <c r="A38" s="25"/>
    </row>
  </sheetData>
  <mergeCells count="11">
    <mergeCell ref="F3:F4"/>
    <mergeCell ref="B5:F5"/>
    <mergeCell ref="A36:E36"/>
    <mergeCell ref="A37:F37"/>
    <mergeCell ref="A1:E1"/>
    <mergeCell ref="A2:E2"/>
    <mergeCell ref="A3:A4"/>
    <mergeCell ref="B3:B4"/>
    <mergeCell ref="C3:C4"/>
    <mergeCell ref="D3:D4"/>
    <mergeCell ref="E3:E4"/>
  </mergeCells>
  <phoneticPr fontId="0" type="noConversion"/>
  <pageMargins left="0.75" right="0.5" top="0.75" bottom="0.5" header="0.5" footer="0.25"/>
  <pageSetup orientation="landscape"/>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J37"/>
  <sheetViews>
    <sheetView showGridLines="0" workbookViewId="0">
      <selection activeCell="L1" sqref="L1"/>
    </sheetView>
  </sheetViews>
  <sheetFormatPr defaultRowHeight="13.2" x14ac:dyDescent="0.25"/>
  <cols>
    <col min="1" max="10" width="11.44140625" customWidth="1"/>
  </cols>
  <sheetData>
    <row r="1" spans="1:10" ht="12" customHeight="1" x14ac:dyDescent="0.25">
      <c r="A1" s="90" t="s">
        <v>418</v>
      </c>
      <c r="B1" s="90"/>
      <c r="C1" s="90"/>
      <c r="D1" s="90"/>
      <c r="E1" s="90"/>
      <c r="F1" s="90"/>
      <c r="G1" s="90"/>
      <c r="H1" s="90"/>
      <c r="I1" s="90"/>
      <c r="J1" s="80">
        <v>45786</v>
      </c>
    </row>
    <row r="2" spans="1:10" ht="12" customHeight="1" x14ac:dyDescent="0.25">
      <c r="A2" s="92" t="s">
        <v>131</v>
      </c>
      <c r="B2" s="92"/>
      <c r="C2" s="92"/>
      <c r="D2" s="92"/>
      <c r="E2" s="92"/>
      <c r="F2" s="92"/>
      <c r="G2" s="92"/>
      <c r="H2" s="92"/>
      <c r="I2" s="92"/>
      <c r="J2" s="1"/>
    </row>
    <row r="3" spans="1:10" ht="24" customHeight="1" x14ac:dyDescent="0.25">
      <c r="A3" s="94" t="s">
        <v>50</v>
      </c>
      <c r="B3" s="89" t="s">
        <v>132</v>
      </c>
      <c r="C3" s="89"/>
      <c r="D3" s="87"/>
      <c r="E3" s="86" t="s">
        <v>19</v>
      </c>
      <c r="F3" s="86" t="s">
        <v>133</v>
      </c>
      <c r="G3" s="86" t="s">
        <v>398</v>
      </c>
      <c r="H3" s="86" t="s">
        <v>134</v>
      </c>
      <c r="I3" s="86" t="s">
        <v>135</v>
      </c>
      <c r="J3" s="88" t="s">
        <v>136</v>
      </c>
    </row>
    <row r="4" spans="1:10" ht="24" customHeight="1" x14ac:dyDescent="0.25">
      <c r="A4" s="95"/>
      <c r="B4" s="10" t="s">
        <v>137</v>
      </c>
      <c r="C4" s="10" t="s">
        <v>85</v>
      </c>
      <c r="D4" s="10" t="s">
        <v>55</v>
      </c>
      <c r="E4" s="87"/>
      <c r="F4" s="96"/>
      <c r="G4" s="87"/>
      <c r="H4" s="87"/>
      <c r="I4" s="87"/>
      <c r="J4" s="89"/>
    </row>
    <row r="5" spans="1:10" ht="12" customHeight="1" x14ac:dyDescent="0.25">
      <c r="A5" s="1"/>
      <c r="B5" s="83" t="str">
        <f>REPT("-",90)&amp;" Dollars "&amp;REPT("-",140)</f>
        <v>------------------------------------------------------------------------------------------ Dollars --------------------------------------------------------------------------------------------------------------------------------------------</v>
      </c>
      <c r="C5" s="83"/>
      <c r="D5" s="83"/>
      <c r="E5" s="83"/>
      <c r="F5" s="83"/>
      <c r="G5" s="83"/>
      <c r="H5" s="83"/>
      <c r="I5" s="83"/>
      <c r="J5" s="83"/>
    </row>
    <row r="6" spans="1:10" ht="12" customHeight="1" x14ac:dyDescent="0.25">
      <c r="A6" s="3" t="s">
        <v>415</v>
      </c>
    </row>
    <row r="7" spans="1:10" ht="12" customHeight="1" x14ac:dyDescent="0.25">
      <c r="A7" s="2" t="str">
        <f>"Oct "&amp;RIGHT(A6,4)-1</f>
        <v>Oct 2023</v>
      </c>
      <c r="B7" s="11">
        <v>274721664.88999999</v>
      </c>
      <c r="C7" s="11">
        <v>1545455803.0899999</v>
      </c>
      <c r="D7" s="11">
        <v>1820177467.98</v>
      </c>
      <c r="E7" s="11" t="s">
        <v>414</v>
      </c>
      <c r="F7" s="11">
        <v>642745807.32000005</v>
      </c>
      <c r="G7" s="11" t="s">
        <v>414</v>
      </c>
      <c r="H7" s="11">
        <v>356880297.68000001</v>
      </c>
      <c r="I7" s="11">
        <v>25822.04</v>
      </c>
      <c r="J7" s="11">
        <v>2819829395.02</v>
      </c>
    </row>
    <row r="8" spans="1:10" ht="12" customHeight="1" x14ac:dyDescent="0.25">
      <c r="A8" s="2" t="str">
        <f>"Nov "&amp;RIGHT(A6,4)-1</f>
        <v>Nov 2023</v>
      </c>
      <c r="B8" s="11">
        <v>237242700.94</v>
      </c>
      <c r="C8" s="11">
        <v>1332710855.3599999</v>
      </c>
      <c r="D8" s="11">
        <v>1569953556.3</v>
      </c>
      <c r="E8" s="11" t="s">
        <v>414</v>
      </c>
      <c r="F8" s="11">
        <v>560606217.75</v>
      </c>
      <c r="G8" s="11" t="s">
        <v>414</v>
      </c>
      <c r="H8" s="11">
        <v>320098633.88</v>
      </c>
      <c r="I8" s="11">
        <v>171655.8</v>
      </c>
      <c r="J8" s="11">
        <v>2450830063.73</v>
      </c>
    </row>
    <row r="9" spans="1:10" ht="12" customHeight="1" x14ac:dyDescent="0.25">
      <c r="A9" s="2" t="str">
        <f>"Dec "&amp;RIGHT(A6,4)-1</f>
        <v>Dec 2023</v>
      </c>
      <c r="B9" s="11">
        <v>188190360.80000001</v>
      </c>
      <c r="C9" s="11">
        <v>1054599100.61</v>
      </c>
      <c r="D9" s="11">
        <v>1242789461.4100001</v>
      </c>
      <c r="E9" s="11" t="s">
        <v>414</v>
      </c>
      <c r="F9" s="11">
        <v>439842461</v>
      </c>
      <c r="G9" s="11" t="s">
        <v>414</v>
      </c>
      <c r="H9" s="11">
        <v>312826784.43000001</v>
      </c>
      <c r="I9" s="11">
        <v>3075790.65</v>
      </c>
      <c r="J9" s="11">
        <v>1998534497.49</v>
      </c>
    </row>
    <row r="10" spans="1:10" ht="12" customHeight="1" x14ac:dyDescent="0.25">
      <c r="A10" s="2" t="str">
        <f>"Jan "&amp;RIGHT(A6,4)</f>
        <v>Jan 2024</v>
      </c>
      <c r="B10" s="11">
        <v>232131473.53999999</v>
      </c>
      <c r="C10" s="11">
        <v>1306462898.75</v>
      </c>
      <c r="D10" s="11">
        <v>1538594372.29</v>
      </c>
      <c r="E10" s="11" t="s">
        <v>414</v>
      </c>
      <c r="F10" s="11">
        <v>522259717.29000002</v>
      </c>
      <c r="G10" s="11" t="s">
        <v>414</v>
      </c>
      <c r="H10" s="11">
        <v>326591566.05000001</v>
      </c>
      <c r="I10" s="11">
        <v>175165.13</v>
      </c>
      <c r="J10" s="11">
        <v>2387620820.7600002</v>
      </c>
    </row>
    <row r="11" spans="1:10" ht="12" customHeight="1" x14ac:dyDescent="0.25">
      <c r="A11" s="2" t="str">
        <f>"Feb "&amp;RIGHT(A6,4)</f>
        <v>Feb 2024</v>
      </c>
      <c r="B11" s="11">
        <v>260898136.52000001</v>
      </c>
      <c r="C11" s="11">
        <v>1483307821.98</v>
      </c>
      <c r="D11" s="11">
        <v>1744205958.5</v>
      </c>
      <c r="E11" s="11" t="s">
        <v>414</v>
      </c>
      <c r="F11" s="11">
        <v>613731125.11000001</v>
      </c>
      <c r="G11" s="11" t="s">
        <v>414</v>
      </c>
      <c r="H11" s="11">
        <v>350303495.56</v>
      </c>
      <c r="I11" s="11">
        <v>8595.66</v>
      </c>
      <c r="J11" s="11">
        <v>2708249174.8299999</v>
      </c>
    </row>
    <row r="12" spans="1:10" ht="12" customHeight="1" x14ac:dyDescent="0.25">
      <c r="A12" s="2" t="str">
        <f>"Mar "&amp;RIGHT(A6,4)</f>
        <v>Mar 2024</v>
      </c>
      <c r="B12" s="11">
        <v>229746614.03999999</v>
      </c>
      <c r="C12" s="11">
        <v>1303731694.49</v>
      </c>
      <c r="D12" s="11">
        <v>1533478308.53</v>
      </c>
      <c r="E12" s="11" t="s">
        <v>414</v>
      </c>
      <c r="F12" s="11">
        <v>545895420.5</v>
      </c>
      <c r="G12" s="11" t="s">
        <v>414</v>
      </c>
      <c r="H12" s="11">
        <v>370606566.89999998</v>
      </c>
      <c r="I12" s="11">
        <v>2888542.82</v>
      </c>
      <c r="J12" s="11">
        <v>2452868838.75</v>
      </c>
    </row>
    <row r="13" spans="1:10" ht="12" customHeight="1" x14ac:dyDescent="0.25">
      <c r="A13" s="2" t="str">
        <f>"Apr "&amp;RIGHT(A6,4)</f>
        <v>Apr 2024</v>
      </c>
      <c r="B13" s="11">
        <v>264503316.49000001</v>
      </c>
      <c r="C13" s="11">
        <v>1504109024.3599999</v>
      </c>
      <c r="D13" s="11">
        <v>1768612340.8499999</v>
      </c>
      <c r="E13" s="11" t="s">
        <v>414</v>
      </c>
      <c r="F13" s="11">
        <v>624680119.65999997</v>
      </c>
      <c r="G13" s="11" t="s">
        <v>414</v>
      </c>
      <c r="H13" s="11">
        <v>369061784.61000001</v>
      </c>
      <c r="I13" s="11">
        <v>30261.61</v>
      </c>
      <c r="J13" s="11">
        <v>2762384506.73</v>
      </c>
    </row>
    <row r="14" spans="1:10" ht="12" customHeight="1" x14ac:dyDescent="0.25">
      <c r="A14" s="2" t="str">
        <f>"May "&amp;RIGHT(A6,4)</f>
        <v>May 2024</v>
      </c>
      <c r="B14" s="11">
        <v>254895729.69999999</v>
      </c>
      <c r="C14" s="11">
        <v>1446480532.3599999</v>
      </c>
      <c r="D14" s="11">
        <v>1701376262.0599999</v>
      </c>
      <c r="E14" s="11" t="s">
        <v>414</v>
      </c>
      <c r="F14" s="11">
        <v>613100727.12</v>
      </c>
      <c r="G14" s="11" t="s">
        <v>414</v>
      </c>
      <c r="H14" s="11">
        <v>358365626.42000002</v>
      </c>
      <c r="I14" s="11">
        <v>7512594.3200000003</v>
      </c>
      <c r="J14" s="11">
        <v>2680355209.9200001</v>
      </c>
    </row>
    <row r="15" spans="1:10" ht="12" customHeight="1" x14ac:dyDescent="0.25">
      <c r="A15" s="2" t="str">
        <f>"Jun "&amp;RIGHT(A6,4)</f>
        <v>Jun 2024</v>
      </c>
      <c r="B15" s="11">
        <v>46959194.920000002</v>
      </c>
      <c r="C15" s="11">
        <v>287454086.67000002</v>
      </c>
      <c r="D15" s="11">
        <v>334413281.58999997</v>
      </c>
      <c r="E15" s="11" t="s">
        <v>414</v>
      </c>
      <c r="F15" s="11">
        <v>133910463.22</v>
      </c>
      <c r="G15" s="11" t="s">
        <v>414</v>
      </c>
      <c r="H15" s="11">
        <v>259309040.72999999</v>
      </c>
      <c r="I15" s="11">
        <v>214732021.31999999</v>
      </c>
      <c r="J15" s="11">
        <v>942364806.86000001</v>
      </c>
    </row>
    <row r="16" spans="1:10" ht="12" customHeight="1" x14ac:dyDescent="0.25">
      <c r="A16" s="2" t="str">
        <f>"Jul "&amp;RIGHT(A6,4)</f>
        <v>Jul 2024</v>
      </c>
      <c r="B16" s="11">
        <v>9529945.7799999993</v>
      </c>
      <c r="C16" s="11">
        <v>68319796.879999995</v>
      </c>
      <c r="D16" s="11">
        <v>77849742.659999996</v>
      </c>
      <c r="E16" s="11" t="s">
        <v>414</v>
      </c>
      <c r="F16" s="11">
        <v>35214613.590000004</v>
      </c>
      <c r="G16" s="11" t="s">
        <v>414</v>
      </c>
      <c r="H16" s="11">
        <v>231338648</v>
      </c>
      <c r="I16" s="11">
        <v>291962794.88</v>
      </c>
      <c r="J16" s="11">
        <v>636365799.13</v>
      </c>
    </row>
    <row r="17" spans="1:10" ht="12" customHeight="1" x14ac:dyDescent="0.25">
      <c r="A17" s="2" t="str">
        <f>"Aug "&amp;RIGHT(A6,4)</f>
        <v>Aug 2024</v>
      </c>
      <c r="B17" s="11">
        <v>149641867.59999999</v>
      </c>
      <c r="C17" s="11">
        <v>893837535.94000006</v>
      </c>
      <c r="D17" s="11">
        <v>1043479403.54</v>
      </c>
      <c r="E17" s="11" t="s">
        <v>414</v>
      </c>
      <c r="F17" s="11">
        <v>356992403.66000003</v>
      </c>
      <c r="G17" s="11" t="s">
        <v>414</v>
      </c>
      <c r="H17" s="11">
        <v>283987448.80000001</v>
      </c>
      <c r="I17" s="11">
        <v>111505536.51000001</v>
      </c>
      <c r="J17" s="11">
        <v>1795964792.51</v>
      </c>
    </row>
    <row r="18" spans="1:10" ht="12" customHeight="1" x14ac:dyDescent="0.25">
      <c r="A18" s="2" t="str">
        <f>"Sep "&amp;RIGHT(A6,4)</f>
        <v>Sep 2024</v>
      </c>
      <c r="B18" s="11">
        <v>283970239.94999999</v>
      </c>
      <c r="C18" s="11">
        <v>1618282194.3</v>
      </c>
      <c r="D18" s="11">
        <v>1902252434.25</v>
      </c>
      <c r="E18" s="11" t="s">
        <v>414</v>
      </c>
      <c r="F18" s="11">
        <v>664835564.88999999</v>
      </c>
      <c r="G18" s="11" t="s">
        <v>414</v>
      </c>
      <c r="H18" s="11">
        <v>368601656.69</v>
      </c>
      <c r="I18" s="11">
        <v>62745437.539999999</v>
      </c>
      <c r="J18" s="11">
        <v>2998435093.3699999</v>
      </c>
    </row>
    <row r="19" spans="1:10" ht="12" customHeight="1" x14ac:dyDescent="0.25">
      <c r="A19" s="12" t="s">
        <v>55</v>
      </c>
      <c r="B19" s="13">
        <v>2432431245.1700001</v>
      </c>
      <c r="C19" s="13">
        <v>13844751344.790001</v>
      </c>
      <c r="D19" s="13">
        <v>16277182589.959999</v>
      </c>
      <c r="E19" s="13" t="s">
        <v>414</v>
      </c>
      <c r="F19" s="13">
        <v>5753814641.1099997</v>
      </c>
      <c r="G19" s="13" t="s">
        <v>414</v>
      </c>
      <c r="H19" s="13">
        <v>3907971549.75</v>
      </c>
      <c r="I19" s="13">
        <v>694834218.27999997</v>
      </c>
      <c r="J19" s="13">
        <v>26633802999.099998</v>
      </c>
    </row>
    <row r="20" spans="1:10" ht="12" customHeight="1" x14ac:dyDescent="0.25">
      <c r="A20" s="14" t="s">
        <v>416</v>
      </c>
      <c r="B20" s="15">
        <v>1193184336.6900001</v>
      </c>
      <c r="C20" s="15">
        <v>6722536479.79</v>
      </c>
      <c r="D20" s="15">
        <v>7915720816.4799995</v>
      </c>
      <c r="E20" s="15" t="s">
        <v>414</v>
      </c>
      <c r="F20" s="15">
        <v>2779185328.4699998</v>
      </c>
      <c r="G20" s="15" t="s">
        <v>414</v>
      </c>
      <c r="H20" s="15">
        <v>1666700777.5999999</v>
      </c>
      <c r="I20" s="15">
        <v>3457029.28</v>
      </c>
      <c r="J20" s="15">
        <v>12365063951.83</v>
      </c>
    </row>
    <row r="21" spans="1:10" ht="12" customHeight="1" x14ac:dyDescent="0.25">
      <c r="A21" s="3" t="str">
        <f>"FY "&amp;RIGHT(A6,4)+1</f>
        <v>FY 2025</v>
      </c>
    </row>
    <row r="22" spans="1:10" ht="12" customHeight="1" x14ac:dyDescent="0.25">
      <c r="A22" s="2" t="str">
        <f>"Oct "&amp;RIGHT(A6,4)</f>
        <v>Oct 2024</v>
      </c>
      <c r="B22" s="11">
        <v>301773342.12</v>
      </c>
      <c r="C22" s="11">
        <v>1694812187.1600001</v>
      </c>
      <c r="D22" s="11">
        <v>1996585529.28</v>
      </c>
      <c r="E22" s="11" t="s">
        <v>414</v>
      </c>
      <c r="F22" s="11">
        <v>705236280.58000004</v>
      </c>
      <c r="G22" s="11">
        <v>109831.75</v>
      </c>
      <c r="H22" s="11">
        <v>380372518.31999999</v>
      </c>
      <c r="I22" s="11">
        <v>557764.44999999995</v>
      </c>
      <c r="J22" s="11">
        <v>3082861924.3800001</v>
      </c>
    </row>
    <row r="23" spans="1:10" ht="12" customHeight="1" x14ac:dyDescent="0.25">
      <c r="A23" s="2" t="str">
        <f>"Nov "&amp;RIGHT(A6,4)</f>
        <v>Nov 2024</v>
      </c>
      <c r="B23" s="11">
        <v>233164356.86000001</v>
      </c>
      <c r="C23" s="11">
        <v>1311804318.3099999</v>
      </c>
      <c r="D23" s="11">
        <v>1544968675.1700001</v>
      </c>
      <c r="E23" s="11" t="s">
        <v>414</v>
      </c>
      <c r="F23" s="11">
        <v>556258234.08000004</v>
      </c>
      <c r="G23" s="11">
        <v>59586.02</v>
      </c>
      <c r="H23" s="11">
        <v>311539180.91000003</v>
      </c>
      <c r="I23" s="11">
        <v>68123.460000000006</v>
      </c>
      <c r="J23" s="11">
        <v>2412893799.6399999</v>
      </c>
    </row>
    <row r="24" spans="1:10" ht="12" customHeight="1" x14ac:dyDescent="0.25">
      <c r="A24" s="2" t="str">
        <f>"Dec "&amp;RIGHT(A6,4)</f>
        <v>Dec 2024</v>
      </c>
      <c r="B24" s="11">
        <v>212271743.08000001</v>
      </c>
      <c r="C24" s="11">
        <v>1199792013.79</v>
      </c>
      <c r="D24" s="11">
        <v>1412063756.8699999</v>
      </c>
      <c r="E24" s="11" t="s">
        <v>414</v>
      </c>
      <c r="F24" s="11">
        <v>493232028.51999998</v>
      </c>
      <c r="G24" s="11">
        <v>65349.16</v>
      </c>
      <c r="H24" s="11">
        <v>338524091.82999998</v>
      </c>
      <c r="I24" s="11">
        <v>2914282.6</v>
      </c>
      <c r="J24" s="11">
        <v>2246799508.98</v>
      </c>
    </row>
    <row r="25" spans="1:10" ht="12" customHeight="1" x14ac:dyDescent="0.25">
      <c r="A25" s="2" t="str">
        <f>"Jan "&amp;RIGHT(A6,4)+1</f>
        <v>Jan 2025</v>
      </c>
      <c r="B25" s="11">
        <v>245717779.93000001</v>
      </c>
      <c r="C25" s="11">
        <v>1383319148.5799999</v>
      </c>
      <c r="D25" s="11">
        <v>1629036928.51</v>
      </c>
      <c r="E25" s="11" t="s">
        <v>414</v>
      </c>
      <c r="F25" s="11">
        <v>549355835.95000005</v>
      </c>
      <c r="G25" s="11">
        <v>736285.97</v>
      </c>
      <c r="H25" s="11">
        <v>335804226.75999999</v>
      </c>
      <c r="I25" s="11">
        <v>151552.71</v>
      </c>
      <c r="J25" s="11">
        <v>2515084829.9000001</v>
      </c>
    </row>
    <row r="26" spans="1:10" ht="12" customHeight="1" x14ac:dyDescent="0.25">
      <c r="A26" s="2" t="str">
        <f>"Feb "&amp;RIGHT(A6,4)+1</f>
        <v>Feb 2025</v>
      </c>
      <c r="B26" s="11">
        <v>256116217.93599999</v>
      </c>
      <c r="C26" s="11">
        <v>1453844445.7946999</v>
      </c>
      <c r="D26" s="11">
        <v>1709960663.7307</v>
      </c>
      <c r="E26" s="11" t="s">
        <v>414</v>
      </c>
      <c r="F26" s="11">
        <v>595756102.09640002</v>
      </c>
      <c r="G26" s="11">
        <v>12078.91</v>
      </c>
      <c r="H26" s="11">
        <v>341150036.85000002</v>
      </c>
      <c r="I26" s="11">
        <v>262832.65000000002</v>
      </c>
      <c r="J26" s="11">
        <v>2647141714.2371001</v>
      </c>
    </row>
    <row r="27" spans="1:10"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row>
    <row r="28" spans="1:10"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row>
    <row r="29" spans="1:10"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row>
    <row r="30" spans="1:10"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row>
    <row r="31" spans="1:10"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row>
    <row r="32" spans="1:10"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row>
    <row r="33" spans="1:10"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row>
    <row r="34" spans="1:10" ht="12" customHeight="1" x14ac:dyDescent="0.25">
      <c r="A34" s="12" t="s">
        <v>55</v>
      </c>
      <c r="B34" s="13">
        <v>1249043439.9260001</v>
      </c>
      <c r="C34" s="13">
        <v>7043572113.6346998</v>
      </c>
      <c r="D34" s="13">
        <v>8292615553.5607004</v>
      </c>
      <c r="E34" s="13" t="s">
        <v>414</v>
      </c>
      <c r="F34" s="13">
        <v>2899838481.2263999</v>
      </c>
      <c r="G34" s="13">
        <v>983131.81</v>
      </c>
      <c r="H34" s="13">
        <v>1707390054.6700001</v>
      </c>
      <c r="I34" s="13">
        <v>3954555.87</v>
      </c>
      <c r="J34" s="13">
        <v>12904781777.1371</v>
      </c>
    </row>
    <row r="35" spans="1:10" ht="12" customHeight="1" x14ac:dyDescent="0.25">
      <c r="A35" s="14" t="str">
        <f>"Total "&amp;MID(A20,7,LEN(A20)-13)&amp;" Months"</f>
        <v>Total 5 Months</v>
      </c>
      <c r="B35" s="15">
        <v>1249043439.9260001</v>
      </c>
      <c r="C35" s="15">
        <v>7043572113.6346998</v>
      </c>
      <c r="D35" s="15">
        <v>8292615553.5607004</v>
      </c>
      <c r="E35" s="15" t="s">
        <v>414</v>
      </c>
      <c r="F35" s="15">
        <v>2899838481.2263999</v>
      </c>
      <c r="G35" s="15">
        <v>983131.81</v>
      </c>
      <c r="H35" s="15">
        <v>1707390054.6700001</v>
      </c>
      <c r="I35" s="15">
        <v>3954555.87</v>
      </c>
      <c r="J35" s="15">
        <v>12904781777.1371</v>
      </c>
    </row>
    <row r="36" spans="1:10" ht="12" customHeight="1" x14ac:dyDescent="0.25">
      <c r="A36" s="83"/>
      <c r="B36" s="83"/>
      <c r="C36" s="83"/>
      <c r="D36" s="83"/>
      <c r="E36" s="83"/>
      <c r="F36" s="83"/>
      <c r="G36" s="83"/>
      <c r="H36" s="83"/>
      <c r="I36" s="83"/>
    </row>
    <row r="37" spans="1:10" ht="70.05" customHeight="1" x14ac:dyDescent="0.25">
      <c r="A37" s="133" t="s">
        <v>434</v>
      </c>
      <c r="B37" s="133"/>
      <c r="C37" s="133"/>
      <c r="D37" s="133"/>
      <c r="E37" s="133"/>
      <c r="F37" s="133"/>
      <c r="G37" s="133"/>
      <c r="H37" s="133"/>
      <c r="I37" s="133"/>
      <c r="J37" s="133"/>
    </row>
  </sheetData>
  <mergeCells count="13">
    <mergeCell ref="B5:J5"/>
    <mergeCell ref="A36:I36"/>
    <mergeCell ref="A37:J37"/>
    <mergeCell ref="J3:J4"/>
    <mergeCell ref="A1:I1"/>
    <mergeCell ref="A2:I2"/>
    <mergeCell ref="I3:I4"/>
    <mergeCell ref="A3:A4"/>
    <mergeCell ref="B3:D3"/>
    <mergeCell ref="E3:E4"/>
    <mergeCell ref="F3:F4"/>
    <mergeCell ref="G3:G4"/>
    <mergeCell ref="H3:H4"/>
  </mergeCells>
  <phoneticPr fontId="0" type="noConversion"/>
  <pageMargins left="0.75" right="0.5" top="0.75" bottom="0.5" header="0.5" footer="0.25"/>
  <pageSetup orientation="landscape"/>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R37"/>
  <sheetViews>
    <sheetView showGridLines="0" zoomScaleNormal="100" workbookViewId="0">
      <selection sqref="A1:H1"/>
    </sheetView>
  </sheetViews>
  <sheetFormatPr defaultRowHeight="13.2" x14ac:dyDescent="0.25"/>
  <cols>
    <col min="1" max="6" width="11.44140625" customWidth="1"/>
    <col min="7" max="7" width="12.21875" customWidth="1"/>
    <col min="8" max="9" width="11.44140625" customWidth="1"/>
    <col min="11" max="11" width="10.88671875" bestFit="1" customWidth="1"/>
    <col min="14" max="14" width="8.77734375" customWidth="1"/>
  </cols>
  <sheetData>
    <row r="1" spans="1:18" ht="12" customHeight="1" x14ac:dyDescent="0.25">
      <c r="A1" s="90" t="s">
        <v>418</v>
      </c>
      <c r="B1" s="90"/>
      <c r="C1" s="90"/>
      <c r="D1" s="90"/>
      <c r="E1" s="90"/>
      <c r="F1" s="90"/>
      <c r="G1" s="90"/>
      <c r="H1" s="90"/>
      <c r="I1" s="80">
        <v>45786</v>
      </c>
      <c r="J1" s="85"/>
      <c r="K1" s="85"/>
      <c r="L1" s="85"/>
      <c r="M1" s="85"/>
      <c r="N1" s="85"/>
      <c r="O1" s="85"/>
      <c r="P1" s="85"/>
      <c r="Q1" s="85"/>
      <c r="R1" s="134"/>
    </row>
    <row r="2" spans="1:18" ht="12" customHeight="1" x14ac:dyDescent="0.25">
      <c r="A2" s="92" t="s">
        <v>222</v>
      </c>
      <c r="B2" s="92"/>
      <c r="C2" s="92"/>
      <c r="D2" s="92"/>
      <c r="E2" s="92"/>
      <c r="F2" s="92"/>
      <c r="G2" s="92"/>
      <c r="H2" s="92"/>
      <c r="I2" s="1"/>
    </row>
    <row r="3" spans="1:18" ht="24" customHeight="1" x14ac:dyDescent="0.25">
      <c r="A3" s="94" t="s">
        <v>50</v>
      </c>
      <c r="B3" s="86" t="s">
        <v>132</v>
      </c>
      <c r="C3" s="86" t="s">
        <v>19</v>
      </c>
      <c r="D3" s="86" t="s">
        <v>133</v>
      </c>
      <c r="E3" s="86" t="s">
        <v>134</v>
      </c>
      <c r="F3" s="86" t="s">
        <v>135</v>
      </c>
      <c r="G3" s="86" t="s">
        <v>223</v>
      </c>
      <c r="H3" s="86" t="s">
        <v>224</v>
      </c>
      <c r="I3" s="88" t="s">
        <v>138</v>
      </c>
    </row>
    <row r="4" spans="1:18" ht="24" customHeight="1" x14ac:dyDescent="0.25">
      <c r="A4" s="95"/>
      <c r="B4" s="87"/>
      <c r="C4" s="87"/>
      <c r="D4" s="87"/>
      <c r="E4" s="87"/>
      <c r="F4" s="87"/>
      <c r="G4" s="87"/>
      <c r="H4" s="87"/>
      <c r="I4" s="89"/>
    </row>
    <row r="5" spans="1:18" ht="12" customHeight="1" x14ac:dyDescent="0.25">
      <c r="A5" s="1"/>
      <c r="B5" s="83" t="str">
        <f>REPT("-",90)&amp;" Dollars "&amp;REPT("-",94)</f>
        <v>------------------------------------------------------------------------------------------ Dollars ----------------------------------------------------------------------------------------------</v>
      </c>
      <c r="C5" s="83"/>
      <c r="D5" s="83"/>
      <c r="E5" s="83"/>
      <c r="F5" s="83"/>
      <c r="G5" s="83"/>
      <c r="H5" s="83"/>
      <c r="I5" s="83"/>
    </row>
    <row r="6" spans="1:18" ht="12" customHeight="1" x14ac:dyDescent="0.25">
      <c r="A6" s="3" t="s">
        <v>415</v>
      </c>
    </row>
    <row r="7" spans="1:18" ht="12" customHeight="1" x14ac:dyDescent="0.25">
      <c r="A7" s="2" t="str">
        <f>"Oct "&amp;RIGHT(A6,4)-1</f>
        <v>Oct 2023</v>
      </c>
      <c r="B7" s="11">
        <v>2019130674.0250001</v>
      </c>
      <c r="C7" s="11" t="s">
        <v>414</v>
      </c>
      <c r="D7" s="11">
        <v>642745807.32000005</v>
      </c>
      <c r="E7" s="11">
        <v>357072997.77999997</v>
      </c>
      <c r="F7" s="11">
        <v>109905.91</v>
      </c>
      <c r="G7" s="11" t="s">
        <v>414</v>
      </c>
      <c r="H7" s="11" t="s">
        <v>414</v>
      </c>
      <c r="I7" s="11">
        <v>3019059385.0349998</v>
      </c>
    </row>
    <row r="8" spans="1:18" ht="12" customHeight="1" x14ac:dyDescent="0.25">
      <c r="A8" s="2" t="str">
        <f>"Nov "&amp;RIGHT(A6,4)-1</f>
        <v>Nov 2023</v>
      </c>
      <c r="B8" s="11">
        <v>1725519375.3</v>
      </c>
      <c r="C8" s="11" t="s">
        <v>414</v>
      </c>
      <c r="D8" s="11">
        <v>560606217.75</v>
      </c>
      <c r="E8" s="11">
        <v>320164161.00999999</v>
      </c>
      <c r="F8" s="11">
        <v>249492.48000000001</v>
      </c>
      <c r="G8" s="11" t="s">
        <v>414</v>
      </c>
      <c r="H8" s="11" t="s">
        <v>414</v>
      </c>
      <c r="I8" s="11">
        <v>2606539246.54</v>
      </c>
    </row>
    <row r="9" spans="1:18" ht="12" customHeight="1" x14ac:dyDescent="0.25">
      <c r="A9" s="2" t="str">
        <f>"Dec "&amp;RIGHT(A6,4)-1</f>
        <v>Dec 2023</v>
      </c>
      <c r="B9" s="11">
        <v>1366162606.75</v>
      </c>
      <c r="C9" s="11" t="s">
        <v>414</v>
      </c>
      <c r="D9" s="11">
        <v>439842461</v>
      </c>
      <c r="E9" s="11">
        <v>356111085.64999998</v>
      </c>
      <c r="F9" s="11">
        <v>3075790.65</v>
      </c>
      <c r="G9" s="11">
        <v>38431568</v>
      </c>
      <c r="H9" s="11">
        <v>103104553</v>
      </c>
      <c r="I9" s="11">
        <v>2306728065.0500002</v>
      </c>
    </row>
    <row r="10" spans="1:18" ht="12" customHeight="1" x14ac:dyDescent="0.25">
      <c r="A10" s="2" t="str">
        <f>"Jan "&amp;RIGHT(A6,4)</f>
        <v>Jan 2024</v>
      </c>
      <c r="B10" s="11">
        <v>1707301105.135</v>
      </c>
      <c r="C10" s="11" t="s">
        <v>414</v>
      </c>
      <c r="D10" s="11">
        <v>522259717.29000002</v>
      </c>
      <c r="E10" s="11">
        <v>326738016.88999999</v>
      </c>
      <c r="F10" s="11">
        <v>230696.36</v>
      </c>
      <c r="G10" s="11" t="s">
        <v>414</v>
      </c>
      <c r="H10" s="11" t="s">
        <v>414</v>
      </c>
      <c r="I10" s="11">
        <v>2556529535.6750002</v>
      </c>
    </row>
    <row r="11" spans="1:18" ht="12" customHeight="1" x14ac:dyDescent="0.25">
      <c r="A11" s="2" t="str">
        <f>"Feb "&amp;RIGHT(A6,4)</f>
        <v>Feb 2024</v>
      </c>
      <c r="B11" s="11">
        <v>1867217378.3699999</v>
      </c>
      <c r="C11" s="11" t="s">
        <v>414</v>
      </c>
      <c r="D11" s="11">
        <v>613731125.11000001</v>
      </c>
      <c r="E11" s="11">
        <v>350538488.14999998</v>
      </c>
      <c r="F11" s="11">
        <v>118841.91</v>
      </c>
      <c r="G11" s="11" t="s">
        <v>414</v>
      </c>
      <c r="H11" s="11" t="s">
        <v>414</v>
      </c>
      <c r="I11" s="11">
        <v>2831605833.54</v>
      </c>
    </row>
    <row r="12" spans="1:18" ht="12" customHeight="1" x14ac:dyDescent="0.25">
      <c r="A12" s="2" t="str">
        <f>"Mar "&amp;RIGHT(A6,4)</f>
        <v>Mar 2024</v>
      </c>
      <c r="B12" s="11">
        <v>1643603489.95</v>
      </c>
      <c r="C12" s="11" t="s">
        <v>414</v>
      </c>
      <c r="D12" s="11">
        <v>545895420.5</v>
      </c>
      <c r="E12" s="11">
        <v>409327011.75999999</v>
      </c>
      <c r="F12" s="11">
        <v>3089808.63</v>
      </c>
      <c r="G12" s="11">
        <v>88845189</v>
      </c>
      <c r="H12" s="11">
        <v>52769707</v>
      </c>
      <c r="I12" s="11">
        <v>2743530626.8400002</v>
      </c>
    </row>
    <row r="13" spans="1:18" ht="12" customHeight="1" x14ac:dyDescent="0.25">
      <c r="A13" s="2" t="str">
        <f>"Apr "&amp;RIGHT(A6,4)</f>
        <v>Apr 2024</v>
      </c>
      <c r="B13" s="11">
        <v>1843285172.6949999</v>
      </c>
      <c r="C13" s="11" t="s">
        <v>414</v>
      </c>
      <c r="D13" s="11">
        <v>624680119.65999997</v>
      </c>
      <c r="E13" s="11">
        <v>369162504.48000002</v>
      </c>
      <c r="F13" s="11">
        <v>144643.71</v>
      </c>
      <c r="G13" s="11" t="s">
        <v>414</v>
      </c>
      <c r="H13" s="11" t="s">
        <v>414</v>
      </c>
      <c r="I13" s="11">
        <v>2837272440.5450001</v>
      </c>
    </row>
    <row r="14" spans="1:18" ht="12" customHeight="1" x14ac:dyDescent="0.25">
      <c r="A14" s="2" t="str">
        <f>"May "&amp;RIGHT(A6,4)</f>
        <v>May 2024</v>
      </c>
      <c r="B14" s="11">
        <v>1736908200.0999999</v>
      </c>
      <c r="C14" s="11" t="s">
        <v>414</v>
      </c>
      <c r="D14" s="11">
        <v>613100727.12</v>
      </c>
      <c r="E14" s="11">
        <v>358585946.42000002</v>
      </c>
      <c r="F14" s="11">
        <v>7302637.25</v>
      </c>
      <c r="G14" s="11" t="s">
        <v>414</v>
      </c>
      <c r="H14" s="11" t="s">
        <v>414</v>
      </c>
      <c r="I14" s="11">
        <v>2715897510.8899999</v>
      </c>
    </row>
    <row r="15" spans="1:18" ht="12" customHeight="1" x14ac:dyDescent="0.25">
      <c r="A15" s="2" t="str">
        <f>"Jun "&amp;RIGHT(A6,4)</f>
        <v>Jun 2024</v>
      </c>
      <c r="B15" s="11">
        <v>372425744.54000002</v>
      </c>
      <c r="C15" s="11" t="s">
        <v>414</v>
      </c>
      <c r="D15" s="11">
        <v>133910463.22</v>
      </c>
      <c r="E15" s="11">
        <v>312320022.73000002</v>
      </c>
      <c r="F15" s="11">
        <v>214837859.44999999</v>
      </c>
      <c r="G15" s="11">
        <v>85767165</v>
      </c>
      <c r="H15" s="11">
        <v>49959330</v>
      </c>
      <c r="I15" s="11">
        <v>1169220584.9400001</v>
      </c>
    </row>
    <row r="16" spans="1:18" ht="12" customHeight="1" x14ac:dyDescent="0.25">
      <c r="A16" s="2" t="str">
        <f>"Jul "&amp;RIGHT(A6,4)</f>
        <v>Jul 2024</v>
      </c>
      <c r="B16" s="11">
        <v>232540629.13999999</v>
      </c>
      <c r="C16" s="11" t="s">
        <v>414</v>
      </c>
      <c r="D16" s="11">
        <v>35214613.590000004</v>
      </c>
      <c r="E16" s="11">
        <v>231403492.81</v>
      </c>
      <c r="F16" s="11">
        <v>292019324.25999999</v>
      </c>
      <c r="G16" s="11" t="s">
        <v>414</v>
      </c>
      <c r="H16" s="11" t="s">
        <v>414</v>
      </c>
      <c r="I16" s="11">
        <v>791178059.79999995</v>
      </c>
    </row>
    <row r="17" spans="1:11" ht="12" customHeight="1" x14ac:dyDescent="0.25">
      <c r="A17" s="2" t="str">
        <f>"Aug "&amp;RIGHT(A6,4)</f>
        <v>Aug 2024</v>
      </c>
      <c r="B17" s="11">
        <v>1236620862.5599999</v>
      </c>
      <c r="C17" s="11" t="s">
        <v>414</v>
      </c>
      <c r="D17" s="11">
        <v>356992403.66000003</v>
      </c>
      <c r="E17" s="11">
        <v>284182502.19</v>
      </c>
      <c r="F17" s="11">
        <v>111548748.87</v>
      </c>
      <c r="G17" s="11" t="s">
        <v>414</v>
      </c>
      <c r="H17" s="11" t="s">
        <v>414</v>
      </c>
      <c r="I17" s="11">
        <v>1989344517.28</v>
      </c>
    </row>
    <row r="18" spans="1:11" ht="12" customHeight="1" x14ac:dyDescent="0.25">
      <c r="A18" s="2" t="str">
        <f>"Sep "&amp;RIGHT(A6,4)</f>
        <v>Sep 2024</v>
      </c>
      <c r="B18" s="11">
        <v>2080961481.0999999</v>
      </c>
      <c r="C18" s="11" t="s">
        <v>414</v>
      </c>
      <c r="D18" s="11">
        <v>664835564.88999999</v>
      </c>
      <c r="E18" s="11">
        <v>415997275.95999998</v>
      </c>
      <c r="F18" s="11">
        <v>62758492.469999999</v>
      </c>
      <c r="G18" s="11">
        <v>181255614</v>
      </c>
      <c r="H18" s="11">
        <v>35764253</v>
      </c>
      <c r="I18" s="11">
        <v>3441572681.4200001</v>
      </c>
    </row>
    <row r="19" spans="1:11" ht="12" customHeight="1" x14ac:dyDescent="0.25">
      <c r="A19" s="12" t="s">
        <v>55</v>
      </c>
      <c r="B19" s="13">
        <v>17831676719.665001</v>
      </c>
      <c r="C19" s="13" t="s">
        <v>414</v>
      </c>
      <c r="D19" s="13">
        <v>5753814641.1099997</v>
      </c>
      <c r="E19" s="13">
        <v>4091603505.8299999</v>
      </c>
      <c r="F19" s="13">
        <v>695486241.95000005</v>
      </c>
      <c r="G19" s="13">
        <v>394299536</v>
      </c>
      <c r="H19" s="13">
        <v>241597843</v>
      </c>
      <c r="I19" s="13">
        <v>29008478487.555</v>
      </c>
    </row>
    <row r="20" spans="1:11" ht="12" customHeight="1" x14ac:dyDescent="0.25">
      <c r="A20" s="14" t="s">
        <v>416</v>
      </c>
      <c r="B20" s="15">
        <v>8685331139.5799999</v>
      </c>
      <c r="C20" s="15" t="s">
        <v>414</v>
      </c>
      <c r="D20" s="15">
        <v>2779185328.4699998</v>
      </c>
      <c r="E20" s="15">
        <v>1710624749.48</v>
      </c>
      <c r="F20" s="15">
        <v>3784727.31</v>
      </c>
      <c r="G20" s="15">
        <v>38431568</v>
      </c>
      <c r="H20" s="15">
        <v>103104553</v>
      </c>
      <c r="I20" s="15">
        <v>13320462065.84</v>
      </c>
    </row>
    <row r="21" spans="1:11" ht="12" customHeight="1" x14ac:dyDescent="0.25">
      <c r="A21" s="3" t="str">
        <f>"FY "&amp;RIGHT(A6,4)+1</f>
        <v>FY 2025</v>
      </c>
    </row>
    <row r="22" spans="1:11" ht="12" customHeight="1" x14ac:dyDescent="0.25">
      <c r="A22" s="2" t="str">
        <f>"Oct "&amp;RIGHT(A6,4)</f>
        <v>Oct 2024</v>
      </c>
      <c r="B22" s="11">
        <v>2223831541.0100002</v>
      </c>
      <c r="C22" s="11" t="s">
        <v>414</v>
      </c>
      <c r="D22" s="11">
        <v>705270280.60000002</v>
      </c>
      <c r="E22" s="11">
        <v>380514876.54000002</v>
      </c>
      <c r="F22" s="11">
        <v>558296.31999999995</v>
      </c>
      <c r="G22" s="11" t="s">
        <v>414</v>
      </c>
      <c r="H22" s="11" t="s">
        <v>414</v>
      </c>
      <c r="I22" s="11">
        <v>3310174994.4700003</v>
      </c>
      <c r="K22" s="81"/>
    </row>
    <row r="23" spans="1:11" ht="12" customHeight="1" x14ac:dyDescent="0.25">
      <c r="A23" s="2" t="str">
        <f>"Nov "&amp;RIGHT(A6,4)</f>
        <v>Nov 2024</v>
      </c>
      <c r="B23" s="11">
        <v>1711293076.3299999</v>
      </c>
      <c r="C23" s="11" t="s">
        <v>414</v>
      </c>
      <c r="D23" s="11">
        <v>556279692.06000006</v>
      </c>
      <c r="E23" s="11">
        <v>311586992.44999999</v>
      </c>
      <c r="F23" s="11">
        <v>72573.600000000006</v>
      </c>
      <c r="G23" s="11" t="s">
        <v>414</v>
      </c>
      <c r="H23" s="11" t="s">
        <v>414</v>
      </c>
      <c r="I23" s="11">
        <v>2579232334.4399996</v>
      </c>
      <c r="K23" s="81"/>
    </row>
    <row r="24" spans="1:11" ht="12" customHeight="1" x14ac:dyDescent="0.25">
      <c r="A24" s="2" t="str">
        <f>"Dec "&amp;RIGHT(A6,4)</f>
        <v>Dec 2024</v>
      </c>
      <c r="B24" s="11">
        <v>1543500171.4100001</v>
      </c>
      <c r="C24" s="11" t="s">
        <v>414</v>
      </c>
      <c r="D24" s="11">
        <v>493250443.41999996</v>
      </c>
      <c r="E24" s="11">
        <v>373182199.93000001</v>
      </c>
      <c r="F24" s="11">
        <v>2940410.68</v>
      </c>
      <c r="G24" s="11">
        <v>52039688</v>
      </c>
      <c r="H24" s="11">
        <v>96204691</v>
      </c>
      <c r="I24" s="11">
        <v>2561117604.4399996</v>
      </c>
      <c r="K24" s="81"/>
    </row>
    <row r="25" spans="1:11" ht="12" customHeight="1" x14ac:dyDescent="0.25">
      <c r="A25" s="2" t="str">
        <f>"Jan "&amp;RIGHT(A6,4)+1</f>
        <v>Jan 2025</v>
      </c>
      <c r="B25" s="11">
        <v>1797096866.0599999</v>
      </c>
      <c r="C25" s="11" t="s">
        <v>414</v>
      </c>
      <c r="D25" s="11">
        <v>549608527.72000003</v>
      </c>
      <c r="E25" s="11">
        <v>336216440.97000003</v>
      </c>
      <c r="F25" s="11">
        <v>164502.81</v>
      </c>
      <c r="G25" s="11" t="s">
        <v>414</v>
      </c>
      <c r="H25" s="11" t="s">
        <v>414</v>
      </c>
      <c r="I25" s="11">
        <v>2683086337.5599999</v>
      </c>
      <c r="K25" s="81"/>
    </row>
    <row r="26" spans="1:11" ht="12" customHeight="1" x14ac:dyDescent="0.25">
      <c r="A26" s="2" t="str">
        <f>"Feb "&amp;RIGHT(A6,4)+1</f>
        <v>Feb 2025</v>
      </c>
      <c r="B26" s="11">
        <v>1847916126.0807002</v>
      </c>
      <c r="C26" s="11" t="s">
        <v>414</v>
      </c>
      <c r="D26" s="11">
        <v>595761038.80640006</v>
      </c>
      <c r="E26" s="11">
        <v>341433946.37</v>
      </c>
      <c r="F26" s="11">
        <v>263752.96999999997</v>
      </c>
      <c r="G26" s="11" t="s">
        <v>414</v>
      </c>
      <c r="H26" s="11" t="s">
        <v>414</v>
      </c>
      <c r="I26" s="11">
        <v>2785374864.2270999</v>
      </c>
      <c r="K26" s="81"/>
    </row>
    <row r="27" spans="1:11" ht="12" customHeight="1" x14ac:dyDescent="0.25">
      <c r="A27" s="2" t="str">
        <f>"Mar "&amp;RIGHT(A6,4)+1</f>
        <v>Mar 2025</v>
      </c>
      <c r="B27" s="11" t="s">
        <v>414</v>
      </c>
      <c r="C27" s="11" t="s">
        <v>414</v>
      </c>
      <c r="D27" s="11" t="s">
        <v>414</v>
      </c>
      <c r="E27" s="11" t="s">
        <v>414</v>
      </c>
      <c r="F27" s="11" t="s">
        <v>414</v>
      </c>
      <c r="G27" s="11" t="s">
        <v>414</v>
      </c>
      <c r="H27" s="11" t="s">
        <v>414</v>
      </c>
      <c r="I27" s="11" t="s">
        <v>414</v>
      </c>
    </row>
    <row r="28" spans="1:11" ht="12" customHeight="1" x14ac:dyDescent="0.25">
      <c r="A28" s="2" t="str">
        <f>"Apr "&amp;RIGHT(A6,4)+1</f>
        <v>Apr 2025</v>
      </c>
      <c r="B28" s="11" t="s">
        <v>414</v>
      </c>
      <c r="C28" s="11" t="s">
        <v>414</v>
      </c>
      <c r="D28" s="11" t="s">
        <v>414</v>
      </c>
      <c r="E28" s="11" t="s">
        <v>414</v>
      </c>
      <c r="F28" s="11" t="s">
        <v>414</v>
      </c>
      <c r="G28" s="11" t="s">
        <v>414</v>
      </c>
      <c r="H28" s="11" t="s">
        <v>414</v>
      </c>
      <c r="I28" s="11" t="s">
        <v>414</v>
      </c>
    </row>
    <row r="29" spans="1:11" ht="12" customHeight="1" x14ac:dyDescent="0.25">
      <c r="A29" s="2" t="str">
        <f>"May "&amp;RIGHT(A6,4)+1</f>
        <v>May 2025</v>
      </c>
      <c r="B29" s="11" t="s">
        <v>414</v>
      </c>
      <c r="C29" s="11" t="s">
        <v>414</v>
      </c>
      <c r="D29" s="11" t="s">
        <v>414</v>
      </c>
      <c r="E29" s="11" t="s">
        <v>414</v>
      </c>
      <c r="F29" s="11" t="s">
        <v>414</v>
      </c>
      <c r="G29" s="11" t="s">
        <v>414</v>
      </c>
      <c r="H29" s="11" t="s">
        <v>414</v>
      </c>
      <c r="I29" s="11" t="s">
        <v>414</v>
      </c>
    </row>
    <row r="30" spans="1:11" ht="12" customHeight="1" x14ac:dyDescent="0.25">
      <c r="A30" s="2" t="str">
        <f>"Jun "&amp;RIGHT(A6,4)+1</f>
        <v>Jun 2025</v>
      </c>
      <c r="B30" s="11" t="s">
        <v>414</v>
      </c>
      <c r="C30" s="11" t="s">
        <v>414</v>
      </c>
      <c r="D30" s="11" t="s">
        <v>414</v>
      </c>
      <c r="E30" s="11" t="s">
        <v>414</v>
      </c>
      <c r="F30" s="11" t="s">
        <v>414</v>
      </c>
      <c r="G30" s="11" t="s">
        <v>414</v>
      </c>
      <c r="H30" s="11" t="s">
        <v>414</v>
      </c>
      <c r="I30" s="11" t="s">
        <v>414</v>
      </c>
    </row>
    <row r="31" spans="1:11" ht="12" customHeight="1" x14ac:dyDescent="0.25">
      <c r="A31" s="2" t="str">
        <f>"Jul "&amp;RIGHT(A6,4)+1</f>
        <v>Jul 2025</v>
      </c>
      <c r="B31" s="11" t="s">
        <v>414</v>
      </c>
      <c r="C31" s="11" t="s">
        <v>414</v>
      </c>
      <c r="D31" s="11" t="s">
        <v>414</v>
      </c>
      <c r="E31" s="11" t="s">
        <v>414</v>
      </c>
      <c r="F31" s="11" t="s">
        <v>414</v>
      </c>
      <c r="G31" s="11" t="s">
        <v>414</v>
      </c>
      <c r="H31" s="11" t="s">
        <v>414</v>
      </c>
      <c r="I31" s="11" t="s">
        <v>414</v>
      </c>
    </row>
    <row r="32" spans="1:11" ht="12" customHeight="1" x14ac:dyDescent="0.25">
      <c r="A32" s="2" t="str">
        <f>"Aug "&amp;RIGHT(A6,4)+1</f>
        <v>Aug 2025</v>
      </c>
      <c r="B32" s="11" t="s">
        <v>414</v>
      </c>
      <c r="C32" s="11" t="s">
        <v>414</v>
      </c>
      <c r="D32" s="11" t="s">
        <v>414</v>
      </c>
      <c r="E32" s="11" t="s">
        <v>414</v>
      </c>
      <c r="F32" s="11" t="s">
        <v>414</v>
      </c>
      <c r="G32" s="11" t="s">
        <v>414</v>
      </c>
      <c r="H32" s="11" t="s">
        <v>414</v>
      </c>
      <c r="I32" s="11" t="s">
        <v>414</v>
      </c>
    </row>
    <row r="33" spans="1:9" ht="12" customHeight="1" x14ac:dyDescent="0.25">
      <c r="A33" s="2" t="str">
        <f>"Sep "&amp;RIGHT(A6,4)+1</f>
        <v>Sep 2025</v>
      </c>
      <c r="B33" s="11" t="s">
        <v>414</v>
      </c>
      <c r="C33" s="11" t="s">
        <v>414</v>
      </c>
      <c r="D33" s="11" t="s">
        <v>414</v>
      </c>
      <c r="E33" s="11" t="s">
        <v>414</v>
      </c>
      <c r="F33" s="11" t="s">
        <v>414</v>
      </c>
      <c r="G33" s="11" t="s">
        <v>414</v>
      </c>
      <c r="H33" s="11" t="s">
        <v>414</v>
      </c>
      <c r="I33" s="11" t="s">
        <v>414</v>
      </c>
    </row>
    <row r="34" spans="1:9" ht="12" customHeight="1" x14ac:dyDescent="0.25">
      <c r="A34" s="12" t="s">
        <v>55</v>
      </c>
      <c r="B34" s="13">
        <v>9123637780.8906994</v>
      </c>
      <c r="C34" s="13" t="s">
        <v>414</v>
      </c>
      <c r="D34" s="13">
        <v>2900169982.6064005</v>
      </c>
      <c r="E34" s="13">
        <v>1742934456.26</v>
      </c>
      <c r="F34" s="13">
        <v>3999536.38</v>
      </c>
      <c r="G34" s="13">
        <v>52039688</v>
      </c>
      <c r="H34" s="13">
        <v>96204691</v>
      </c>
      <c r="I34" s="13">
        <v>13918986135.1371</v>
      </c>
    </row>
    <row r="35" spans="1:9" ht="12" customHeight="1" x14ac:dyDescent="0.25">
      <c r="A35" s="14" t="str">
        <f>"Total "&amp;MID(A20,7,LEN(A20)-13)&amp;" Months"</f>
        <v>Total 5 Months</v>
      </c>
      <c r="B35" s="15">
        <v>9123637780.8906994</v>
      </c>
      <c r="C35" s="15" t="s">
        <v>414</v>
      </c>
      <c r="D35" s="15">
        <v>2900169982.6064005</v>
      </c>
      <c r="E35" s="15">
        <v>1742934456.26</v>
      </c>
      <c r="F35" s="15">
        <v>3999536.38</v>
      </c>
      <c r="G35" s="15">
        <v>52039688</v>
      </c>
      <c r="H35" s="15">
        <v>96204691</v>
      </c>
      <c r="I35" s="15">
        <v>13918986135.1371</v>
      </c>
    </row>
    <row r="36" spans="1:9" ht="12" customHeight="1" x14ac:dyDescent="0.25">
      <c r="A36" s="83"/>
      <c r="B36" s="83"/>
      <c r="C36" s="83"/>
      <c r="D36" s="83"/>
      <c r="E36" s="83"/>
      <c r="F36" s="83"/>
      <c r="G36" s="83"/>
      <c r="H36" s="83"/>
    </row>
    <row r="37" spans="1:9" ht="333" customHeight="1" x14ac:dyDescent="0.25">
      <c r="A37" s="85" t="s">
        <v>411</v>
      </c>
      <c r="B37" s="85"/>
      <c r="C37" s="85"/>
      <c r="D37" s="85"/>
      <c r="E37" s="85"/>
      <c r="F37" s="85"/>
      <c r="G37" s="85"/>
      <c r="H37" s="85"/>
      <c r="I37" s="134"/>
    </row>
  </sheetData>
  <mergeCells count="15">
    <mergeCell ref="J1:R1"/>
    <mergeCell ref="B5:I5"/>
    <mergeCell ref="A36:H36"/>
    <mergeCell ref="A37:I37"/>
    <mergeCell ref="A1:H1"/>
    <mergeCell ref="A2:H2"/>
    <mergeCell ref="A3:A4"/>
    <mergeCell ref="B3:B4"/>
    <mergeCell ref="C3:C4"/>
    <mergeCell ref="D3:D4"/>
    <mergeCell ref="E3:E4"/>
    <mergeCell ref="F3:F4"/>
    <mergeCell ref="G3:G4"/>
    <mergeCell ref="H3:H4"/>
    <mergeCell ref="I3:I4"/>
  </mergeCells>
  <phoneticPr fontId="0" type="noConversion"/>
  <pageMargins left="0.75" right="0.5" top="0.75" bottom="0.5" header="0.5" footer="0.25"/>
  <pageSetup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2"/>
  <sheetViews>
    <sheetView showGridLines="0" workbookViewId="0">
      <selection sqref="A1:J1"/>
    </sheetView>
  </sheetViews>
  <sheetFormatPr defaultRowHeight="13.2" x14ac:dyDescent="0.25"/>
  <cols>
    <col min="1" max="1" width="11.44140625" customWidth="1"/>
    <col min="2" max="2" width="19.21875" bestFit="1" customWidth="1"/>
    <col min="3" max="7" width="11.44140625" customWidth="1"/>
    <col min="8" max="8" width="12.44140625" customWidth="1"/>
    <col min="9" max="9" width="11.44140625" customWidth="1"/>
    <col min="10" max="11" width="15.77734375" customWidth="1"/>
  </cols>
  <sheetData>
    <row r="1" spans="1:11" ht="12" customHeight="1" x14ac:dyDescent="0.25">
      <c r="A1" s="90" t="s">
        <v>418</v>
      </c>
      <c r="B1" s="90"/>
      <c r="C1" s="90"/>
      <c r="D1" s="90"/>
      <c r="E1" s="90"/>
      <c r="F1" s="90"/>
      <c r="G1" s="90"/>
      <c r="H1" s="90"/>
      <c r="I1" s="90"/>
      <c r="J1" s="91"/>
      <c r="K1" s="80">
        <v>45786</v>
      </c>
    </row>
    <row r="2" spans="1:11" ht="12" customHeight="1" x14ac:dyDescent="0.25">
      <c r="A2" s="92" t="s">
        <v>322</v>
      </c>
      <c r="B2" s="92"/>
      <c r="C2" s="92"/>
      <c r="D2" s="92"/>
      <c r="E2" s="92"/>
      <c r="F2" s="92"/>
      <c r="G2" s="92"/>
      <c r="H2" s="92"/>
      <c r="I2" s="92"/>
      <c r="J2" s="93"/>
      <c r="K2" s="1"/>
    </row>
    <row r="3" spans="1:11" ht="24" customHeight="1" x14ac:dyDescent="0.25">
      <c r="A3" s="94" t="s">
        <v>50</v>
      </c>
      <c r="B3" s="86" t="s">
        <v>323</v>
      </c>
      <c r="C3" s="86" t="s">
        <v>51</v>
      </c>
      <c r="D3" s="86" t="s">
        <v>52</v>
      </c>
      <c r="E3" s="89" t="s">
        <v>53</v>
      </c>
      <c r="F3" s="87"/>
      <c r="G3" s="86" t="s">
        <v>193</v>
      </c>
      <c r="H3" s="86" t="s">
        <v>313</v>
      </c>
      <c r="I3" s="86" t="s">
        <v>261</v>
      </c>
      <c r="J3" s="86" t="s">
        <v>358</v>
      </c>
      <c r="K3" s="88" t="s">
        <v>54</v>
      </c>
    </row>
    <row r="4" spans="1:11" ht="24" customHeight="1" x14ac:dyDescent="0.25">
      <c r="A4" s="95"/>
      <c r="B4" s="87"/>
      <c r="C4" s="87"/>
      <c r="D4" s="87"/>
      <c r="E4" s="10" t="s">
        <v>192</v>
      </c>
      <c r="F4" s="10" t="s">
        <v>339</v>
      </c>
      <c r="G4" s="87"/>
      <c r="H4" s="87"/>
      <c r="I4" s="87"/>
      <c r="J4" s="96"/>
      <c r="K4" s="89"/>
    </row>
    <row r="5" spans="1:11" ht="12" customHeight="1" x14ac:dyDescent="0.25">
      <c r="A5" s="1"/>
      <c r="B5" s="83" t="str">
        <f>REPT("-",125)&amp;" Dollars "&amp;REPT("-",135)</f>
        <v>----------------------------------------------------------------------------------------------------------------------------- Dollars ---------------------------------------------------------------------------------------------------------------------------------------</v>
      </c>
      <c r="C5" s="83"/>
      <c r="D5" s="83"/>
      <c r="E5" s="83"/>
      <c r="F5" s="83"/>
      <c r="G5" s="83"/>
      <c r="H5" s="83"/>
      <c r="I5" s="83"/>
      <c r="J5" s="83"/>
      <c r="K5" s="83"/>
    </row>
    <row r="6" spans="1:11" ht="12" customHeight="1" x14ac:dyDescent="0.25">
      <c r="A6" s="3" t="s">
        <v>415</v>
      </c>
    </row>
    <row r="7" spans="1:11" ht="12" customHeight="1" x14ac:dyDescent="0.25">
      <c r="A7" s="2" t="str">
        <f>"Oct "&amp;RIGHT(A6,4)-1</f>
        <v>Oct 2023</v>
      </c>
      <c r="B7" s="11">
        <v>7876591858</v>
      </c>
      <c r="C7" s="11">
        <v>3019059385.0349998</v>
      </c>
      <c r="D7" s="11">
        <v>495474.58750000002</v>
      </c>
      <c r="E7" s="11">
        <v>1097042934</v>
      </c>
      <c r="F7" s="11">
        <v>26249317.394699998</v>
      </c>
      <c r="G7" s="11">
        <v>273356067.2184</v>
      </c>
      <c r="H7" s="11">
        <v>8761175</v>
      </c>
      <c r="I7" s="11">
        <v>246850166</v>
      </c>
      <c r="J7" s="11" t="s">
        <v>414</v>
      </c>
      <c r="K7" s="11">
        <v>12548406377.2356</v>
      </c>
    </row>
    <row r="8" spans="1:11" ht="12" customHeight="1" x14ac:dyDescent="0.25">
      <c r="A8" s="2" t="str">
        <f>"Nov "&amp;RIGHT(A6,4)-1</f>
        <v>Nov 2023</v>
      </c>
      <c r="B8" s="11">
        <v>7850331069</v>
      </c>
      <c r="C8" s="11">
        <v>2606539246.54</v>
      </c>
      <c r="D8" s="11">
        <v>427019.57750000001</v>
      </c>
      <c r="E8" s="11">
        <v>470578277</v>
      </c>
      <c r="F8" s="11">
        <v>26489110.8695</v>
      </c>
      <c r="G8" s="11">
        <v>224300581.34830001</v>
      </c>
      <c r="H8" s="11">
        <v>16758395</v>
      </c>
      <c r="I8" s="11">
        <v>246850166</v>
      </c>
      <c r="J8" s="11" t="s">
        <v>414</v>
      </c>
      <c r="K8" s="11">
        <v>11442273865.3353</v>
      </c>
    </row>
    <row r="9" spans="1:11" ht="12" customHeight="1" x14ac:dyDescent="0.25">
      <c r="A9" s="2" t="str">
        <f>"Dec "&amp;RIGHT(A6,4)-1</f>
        <v>Dec 2023</v>
      </c>
      <c r="B9" s="11">
        <v>9273506041</v>
      </c>
      <c r="C9" s="11">
        <v>2306728065.0500002</v>
      </c>
      <c r="D9" s="11">
        <v>341938.86</v>
      </c>
      <c r="E9" s="11">
        <v>607907162</v>
      </c>
      <c r="F9" s="11">
        <v>25919053.5121</v>
      </c>
      <c r="G9" s="11">
        <v>216338965.36860001</v>
      </c>
      <c r="H9" s="11">
        <v>12838542</v>
      </c>
      <c r="I9" s="11">
        <v>258370807</v>
      </c>
      <c r="J9" s="11" t="s">
        <v>414</v>
      </c>
      <c r="K9" s="11">
        <v>12701950574.790701</v>
      </c>
    </row>
    <row r="10" spans="1:11" ht="12" customHeight="1" x14ac:dyDescent="0.25">
      <c r="A10" s="2" t="str">
        <f>"Jan "&amp;RIGHT(A6,4)</f>
        <v>Jan 2024</v>
      </c>
      <c r="B10" s="11">
        <v>7780944177</v>
      </c>
      <c r="C10" s="11">
        <v>2556529535.6750002</v>
      </c>
      <c r="D10" s="11">
        <v>420461.32</v>
      </c>
      <c r="E10" s="11">
        <v>584531664</v>
      </c>
      <c r="F10" s="11">
        <v>26109410.269200001</v>
      </c>
      <c r="G10" s="11">
        <v>171915383.23719999</v>
      </c>
      <c r="H10" s="11">
        <v>14170363</v>
      </c>
      <c r="I10" s="11">
        <v>246850166</v>
      </c>
      <c r="J10" s="11" t="s">
        <v>414</v>
      </c>
      <c r="K10" s="11">
        <v>11381471160.5014</v>
      </c>
    </row>
    <row r="11" spans="1:11" ht="12" customHeight="1" x14ac:dyDescent="0.25">
      <c r="A11" s="2" t="str">
        <f>"Feb "&amp;RIGHT(A6,4)</f>
        <v>Feb 2024</v>
      </c>
      <c r="B11" s="11">
        <v>7587406069</v>
      </c>
      <c r="C11" s="11">
        <v>2831605833.54</v>
      </c>
      <c r="D11" s="11">
        <v>456418.11499999999</v>
      </c>
      <c r="E11" s="11">
        <v>522131497</v>
      </c>
      <c r="F11" s="11">
        <v>25724237.5436</v>
      </c>
      <c r="G11" s="11">
        <v>165881426.63440001</v>
      </c>
      <c r="H11" s="11">
        <v>15001848</v>
      </c>
      <c r="I11" s="11">
        <v>246850166</v>
      </c>
      <c r="J11" s="11" t="s">
        <v>414</v>
      </c>
      <c r="K11" s="11">
        <v>11395057495.833</v>
      </c>
    </row>
    <row r="12" spans="1:11" ht="12" customHeight="1" x14ac:dyDescent="0.25">
      <c r="A12" s="2" t="str">
        <f>"Mar "&amp;RIGHT(A6,4)</f>
        <v>Mar 2024</v>
      </c>
      <c r="B12" s="11">
        <v>9103149056</v>
      </c>
      <c r="C12" s="11">
        <v>2743530626.8400002</v>
      </c>
      <c r="D12" s="11">
        <v>391208.53</v>
      </c>
      <c r="E12" s="11">
        <v>558059745</v>
      </c>
      <c r="F12" s="11">
        <v>27941887.861099999</v>
      </c>
      <c r="G12" s="11">
        <v>202943888.1663</v>
      </c>
      <c r="H12" s="11">
        <v>13552679</v>
      </c>
      <c r="I12" s="11">
        <v>256562627</v>
      </c>
      <c r="J12" s="11" t="s">
        <v>414</v>
      </c>
      <c r="K12" s="11">
        <v>12906131718.3974</v>
      </c>
    </row>
    <row r="13" spans="1:11" ht="12" customHeight="1" x14ac:dyDescent="0.25">
      <c r="A13" s="2" t="str">
        <f>"Apr "&amp;RIGHT(A6,4)</f>
        <v>Apr 2024</v>
      </c>
      <c r="B13" s="11">
        <v>7594180831</v>
      </c>
      <c r="C13" s="11">
        <v>2837272440.5450001</v>
      </c>
      <c r="D13" s="11">
        <v>468687.09250000003</v>
      </c>
      <c r="E13" s="11">
        <v>548787572</v>
      </c>
      <c r="F13" s="11">
        <v>27387384.980700001</v>
      </c>
      <c r="G13" s="11">
        <v>211111586.23480001</v>
      </c>
      <c r="H13" s="11">
        <v>13823534</v>
      </c>
      <c r="I13" s="11">
        <v>246850166</v>
      </c>
      <c r="J13" s="11" t="s">
        <v>414</v>
      </c>
      <c r="K13" s="11">
        <v>11479882201.853001</v>
      </c>
    </row>
    <row r="14" spans="1:11" ht="12" customHeight="1" x14ac:dyDescent="0.25">
      <c r="A14" s="2" t="str">
        <f>"May "&amp;RIGHT(A6,4)</f>
        <v>May 2024</v>
      </c>
      <c r="B14" s="11">
        <v>7751341992</v>
      </c>
      <c r="C14" s="11">
        <v>2715897510.8899999</v>
      </c>
      <c r="D14" s="11">
        <v>452139.86749999999</v>
      </c>
      <c r="E14" s="11">
        <v>537480028</v>
      </c>
      <c r="F14" s="11">
        <v>26111589.418699998</v>
      </c>
      <c r="G14" s="11">
        <v>189654452.9251</v>
      </c>
      <c r="H14" s="11">
        <v>10732271</v>
      </c>
      <c r="I14" s="11">
        <v>246850166</v>
      </c>
      <c r="J14" s="11" t="s">
        <v>414</v>
      </c>
      <c r="K14" s="11">
        <v>11478520150.101299</v>
      </c>
    </row>
    <row r="15" spans="1:11" ht="12" customHeight="1" x14ac:dyDescent="0.25">
      <c r="A15" s="2" t="str">
        <f>"Jun "&amp;RIGHT(A6,4)</f>
        <v>Jun 2024</v>
      </c>
      <c r="B15" s="11">
        <v>9376464160</v>
      </c>
      <c r="C15" s="11">
        <v>1169220584.9400001</v>
      </c>
      <c r="D15" s="11">
        <v>210608.5575</v>
      </c>
      <c r="E15" s="11">
        <v>526170946</v>
      </c>
      <c r="F15" s="11">
        <v>25665703.908599999</v>
      </c>
      <c r="G15" s="11">
        <v>254158205.1024</v>
      </c>
      <c r="H15" s="11">
        <v>15163759</v>
      </c>
      <c r="I15" s="11">
        <v>255721329</v>
      </c>
      <c r="J15" s="11" t="s">
        <v>414</v>
      </c>
      <c r="K15" s="11">
        <v>11622775296.508499</v>
      </c>
    </row>
    <row r="16" spans="1:11" ht="12" customHeight="1" x14ac:dyDescent="0.25">
      <c r="A16" s="2" t="str">
        <f>"Jul "&amp;RIGHT(A6,4)</f>
        <v>Jul 2024</v>
      </c>
      <c r="B16" s="11">
        <v>8073057444</v>
      </c>
      <c r="C16" s="11">
        <v>791178059.79999995</v>
      </c>
      <c r="D16" s="11">
        <v>320107.59999999998</v>
      </c>
      <c r="E16" s="11">
        <v>570464626</v>
      </c>
      <c r="F16" s="11">
        <v>24634293.730099998</v>
      </c>
      <c r="G16" s="11">
        <v>196547881.81810001</v>
      </c>
      <c r="H16" s="11">
        <v>21101578</v>
      </c>
      <c r="I16" s="11">
        <v>246850166</v>
      </c>
      <c r="J16" s="11" t="s">
        <v>414</v>
      </c>
      <c r="K16" s="11">
        <v>9924154156.9482002</v>
      </c>
    </row>
    <row r="17" spans="1:11" ht="12" customHeight="1" x14ac:dyDescent="0.25">
      <c r="A17" s="2" t="str">
        <f>"Aug "&amp;RIGHT(A6,4)</f>
        <v>Aug 2024</v>
      </c>
      <c r="B17" s="11">
        <v>8125908506</v>
      </c>
      <c r="C17" s="11">
        <v>1989344517.28</v>
      </c>
      <c r="D17" s="11">
        <v>236890.73</v>
      </c>
      <c r="E17" s="11">
        <v>550162226</v>
      </c>
      <c r="F17" s="11">
        <v>25703229.760499999</v>
      </c>
      <c r="G17" s="11">
        <v>225667157.4808</v>
      </c>
      <c r="H17" s="11">
        <v>2893326</v>
      </c>
      <c r="I17" s="11">
        <v>246850166</v>
      </c>
      <c r="J17" s="11" t="s">
        <v>414</v>
      </c>
      <c r="K17" s="11">
        <v>11166766019.251301</v>
      </c>
    </row>
    <row r="18" spans="1:11" ht="12" customHeight="1" x14ac:dyDescent="0.25">
      <c r="A18" s="2" t="str">
        <f>"Sep "&amp;RIGHT(A6,4)</f>
        <v>Sep 2024</v>
      </c>
      <c r="B18" s="11">
        <v>9972651812</v>
      </c>
      <c r="C18" s="11">
        <v>3441572681.4200001</v>
      </c>
      <c r="D18" s="11">
        <v>453797.14</v>
      </c>
      <c r="E18" s="11">
        <v>741283222</v>
      </c>
      <c r="F18" s="11">
        <v>96658306.979300007</v>
      </c>
      <c r="G18" s="11">
        <v>271666966.02410001</v>
      </c>
      <c r="H18" s="11">
        <v>23941758</v>
      </c>
      <c r="I18" s="11">
        <v>261730587</v>
      </c>
      <c r="J18" s="11" t="s">
        <v>414</v>
      </c>
      <c r="K18" s="11">
        <v>14809959130.5634</v>
      </c>
    </row>
    <row r="19" spans="1:11" ht="12" customHeight="1" x14ac:dyDescent="0.25">
      <c r="A19" s="12" t="s">
        <v>55</v>
      </c>
      <c r="B19" s="13">
        <v>100365533015</v>
      </c>
      <c r="C19" s="13">
        <v>29008478487.555</v>
      </c>
      <c r="D19" s="13">
        <v>4674751.9775</v>
      </c>
      <c r="E19" s="13">
        <v>7314599899</v>
      </c>
      <c r="F19" s="13">
        <v>384593526.2281</v>
      </c>
      <c r="G19" s="13">
        <v>2603542561.5584998</v>
      </c>
      <c r="H19" s="13">
        <v>168739228</v>
      </c>
      <c r="I19" s="13">
        <v>3007186678</v>
      </c>
      <c r="J19" s="13" t="s">
        <v>414</v>
      </c>
      <c r="K19" s="13">
        <v>142857348147.31909</v>
      </c>
    </row>
    <row r="20" spans="1:11" ht="12" customHeight="1" x14ac:dyDescent="0.25">
      <c r="A20" s="14" t="s">
        <v>416</v>
      </c>
      <c r="B20" s="15">
        <v>40368779214</v>
      </c>
      <c r="C20" s="15">
        <v>13320462065.84</v>
      </c>
      <c r="D20" s="15">
        <v>2141312.46</v>
      </c>
      <c r="E20" s="15">
        <v>3282191534</v>
      </c>
      <c r="F20" s="15">
        <v>130491129.5891</v>
      </c>
      <c r="G20" s="15">
        <v>1051792423.8069</v>
      </c>
      <c r="H20" s="15">
        <v>67530323</v>
      </c>
      <c r="I20" s="15">
        <v>1245771471</v>
      </c>
      <c r="J20" s="15" t="s">
        <v>414</v>
      </c>
      <c r="K20" s="15">
        <v>59469159473.695999</v>
      </c>
    </row>
    <row r="21" spans="1:11" ht="12" customHeight="1" x14ac:dyDescent="0.25">
      <c r="A21" s="3" t="str">
        <f>"FY "&amp;RIGHT(A6,4)+1</f>
        <v>FY 2025</v>
      </c>
    </row>
    <row r="22" spans="1:11" ht="12" customHeight="1" x14ac:dyDescent="0.25">
      <c r="A22" s="2" t="str">
        <f>"Oct "&amp;RIGHT(A6,4)</f>
        <v>Oct 2024</v>
      </c>
      <c r="B22" s="11">
        <v>8377044694</v>
      </c>
      <c r="C22" s="11">
        <v>3310174994.4700003</v>
      </c>
      <c r="D22" s="11">
        <v>479434.64</v>
      </c>
      <c r="E22" s="11">
        <v>1205626518</v>
      </c>
      <c r="F22" s="11">
        <v>23640029.861499999</v>
      </c>
      <c r="G22" s="11">
        <v>206769067.12529999</v>
      </c>
      <c r="H22" s="11">
        <v>6727854</v>
      </c>
      <c r="I22" s="11" t="s">
        <v>414</v>
      </c>
      <c r="J22" s="11" t="s">
        <v>414</v>
      </c>
      <c r="K22" s="11">
        <v>13130462592.0968</v>
      </c>
    </row>
    <row r="23" spans="1:11" ht="12" customHeight="1" x14ac:dyDescent="0.25">
      <c r="A23" s="2" t="str">
        <f>"Nov "&amp;RIGHT(A6,4)</f>
        <v>Nov 2024</v>
      </c>
      <c r="B23" s="11">
        <v>8275255679.1936998</v>
      </c>
      <c r="C23" s="11">
        <v>2579232334.4399996</v>
      </c>
      <c r="D23" s="11">
        <v>379141.01</v>
      </c>
      <c r="E23" s="11">
        <v>603592647</v>
      </c>
      <c r="F23" s="11">
        <v>23441218.733600002</v>
      </c>
      <c r="G23" s="11">
        <v>184101710.07409999</v>
      </c>
      <c r="H23" s="11">
        <v>16336095</v>
      </c>
      <c r="I23" s="11" t="s">
        <v>414</v>
      </c>
      <c r="J23" s="11" t="s">
        <v>414</v>
      </c>
      <c r="K23" s="11">
        <v>11682338825.451401</v>
      </c>
    </row>
    <row r="24" spans="1:11" ht="12" customHeight="1" x14ac:dyDescent="0.25">
      <c r="A24" s="2" t="str">
        <f>"Dec "&amp;RIGHT(A6,4)</f>
        <v>Dec 2024</v>
      </c>
      <c r="B24" s="11">
        <v>9589984719.0491009</v>
      </c>
      <c r="C24" s="11">
        <v>2561117604.4399996</v>
      </c>
      <c r="D24" s="11">
        <v>335166.89</v>
      </c>
      <c r="E24" s="11">
        <v>586431227.5</v>
      </c>
      <c r="F24" s="11">
        <v>45590460.786300004</v>
      </c>
      <c r="G24" s="11">
        <v>191429709.61109999</v>
      </c>
      <c r="H24" s="11">
        <v>14240273</v>
      </c>
      <c r="I24" s="11">
        <v>10254443</v>
      </c>
      <c r="J24" s="11" t="s">
        <v>414</v>
      </c>
      <c r="K24" s="11">
        <v>12999383604.276501</v>
      </c>
    </row>
    <row r="25" spans="1:11" ht="12" customHeight="1" x14ac:dyDescent="0.25">
      <c r="A25" s="2" t="str">
        <f>"Jan "&amp;RIGHT(A6,4)+1</f>
        <v>Jan 2025</v>
      </c>
      <c r="B25" s="11">
        <v>7990616102.8888998</v>
      </c>
      <c r="C25" s="11">
        <v>2683086337.5599999</v>
      </c>
      <c r="D25" s="11">
        <v>404768.26</v>
      </c>
      <c r="E25" s="11">
        <v>595201269.5</v>
      </c>
      <c r="F25" s="11">
        <v>23058592.324999999</v>
      </c>
      <c r="G25" s="11">
        <v>137036482.67500001</v>
      </c>
      <c r="H25" s="11">
        <v>14237741</v>
      </c>
      <c r="I25" s="11" t="s">
        <v>414</v>
      </c>
      <c r="J25" s="11" t="s">
        <v>414</v>
      </c>
      <c r="K25" s="11">
        <v>11443641294.2089</v>
      </c>
    </row>
    <row r="26" spans="1:11" ht="12" customHeight="1" x14ac:dyDescent="0.25">
      <c r="A26" s="2" t="str">
        <f>"Feb "&amp;RIGHT(A6,4)+1</f>
        <v>Feb 2025</v>
      </c>
      <c r="B26" s="11">
        <v>7940674885.0716</v>
      </c>
      <c r="C26" s="11">
        <v>2785374864.2270999</v>
      </c>
      <c r="D26" s="11">
        <v>422744.21950000001</v>
      </c>
      <c r="E26" s="11">
        <v>557111890.75</v>
      </c>
      <c r="F26" s="11">
        <v>23076061.310899999</v>
      </c>
      <c r="G26" s="11">
        <v>106687497.2001</v>
      </c>
      <c r="H26" s="11">
        <v>13849353</v>
      </c>
      <c r="I26" s="11" t="s">
        <v>414</v>
      </c>
      <c r="J26" s="11" t="s">
        <v>414</v>
      </c>
      <c r="K26" s="11">
        <v>11427197295.7792</v>
      </c>
    </row>
    <row r="27" spans="1:11"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c r="K27" s="11" t="s">
        <v>414</v>
      </c>
    </row>
    <row r="28" spans="1:11"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c r="K28" s="11" t="s">
        <v>414</v>
      </c>
    </row>
    <row r="29" spans="1:11"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c r="K29" s="11" t="s">
        <v>414</v>
      </c>
    </row>
    <row r="30" spans="1:11"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c r="K30" s="11" t="s">
        <v>414</v>
      </c>
    </row>
    <row r="31" spans="1:11"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c r="K31" s="11" t="s">
        <v>414</v>
      </c>
    </row>
    <row r="32" spans="1:11"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c r="K32" s="11" t="s">
        <v>414</v>
      </c>
    </row>
    <row r="33" spans="1:11"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c r="K33" s="11" t="s">
        <v>414</v>
      </c>
    </row>
    <row r="34" spans="1:11" ht="12" customHeight="1" x14ac:dyDescent="0.25">
      <c r="A34" s="12" t="s">
        <v>55</v>
      </c>
      <c r="B34" s="13">
        <v>42173576080.2033</v>
      </c>
      <c r="C34" s="13">
        <v>13918986135.1371</v>
      </c>
      <c r="D34" s="13">
        <v>2021255.0194999999</v>
      </c>
      <c r="E34" s="13">
        <v>3547963552.75</v>
      </c>
      <c r="F34" s="13">
        <v>138806363.01730001</v>
      </c>
      <c r="G34" s="13">
        <v>826024466.68560004</v>
      </c>
      <c r="H34" s="13">
        <v>65391316</v>
      </c>
      <c r="I34" s="13">
        <v>10254443</v>
      </c>
      <c r="J34" s="13" t="s">
        <v>414</v>
      </c>
      <c r="K34" s="13">
        <v>60683023611.812805</v>
      </c>
    </row>
    <row r="35" spans="1:11" ht="12" customHeight="1" x14ac:dyDescent="0.25">
      <c r="A35" s="14" t="str">
        <f>"Total "&amp;MID(A20,7,LEN(A20)-13)&amp;" Months"</f>
        <v>Total 5 Months</v>
      </c>
      <c r="B35" s="15">
        <v>42173576080.2033</v>
      </c>
      <c r="C35" s="15">
        <v>13918986135.1371</v>
      </c>
      <c r="D35" s="15">
        <v>2021255.0194999999</v>
      </c>
      <c r="E35" s="15">
        <v>3547963552.75</v>
      </c>
      <c r="F35" s="15">
        <v>138806363.01730001</v>
      </c>
      <c r="G35" s="15">
        <v>826024466.68560004</v>
      </c>
      <c r="H35" s="15">
        <v>65391316</v>
      </c>
      <c r="I35" s="15">
        <v>10254443</v>
      </c>
      <c r="J35" s="15" t="s">
        <v>414</v>
      </c>
      <c r="K35" s="15">
        <v>60683023611.812805</v>
      </c>
    </row>
    <row r="36" spans="1:11" ht="12" customHeight="1" x14ac:dyDescent="0.25">
      <c r="A36" s="83"/>
      <c r="B36" s="83"/>
      <c r="C36" s="83"/>
      <c r="D36" s="83"/>
      <c r="E36" s="83"/>
      <c r="F36" s="83"/>
      <c r="G36" s="83"/>
      <c r="H36" s="83"/>
      <c r="I36" s="83"/>
      <c r="J36" s="83"/>
      <c r="K36" s="83"/>
    </row>
    <row r="37" spans="1:11" ht="107.55" customHeight="1" x14ac:dyDescent="0.25">
      <c r="A37" s="85" t="s">
        <v>394</v>
      </c>
      <c r="B37" s="85"/>
      <c r="C37" s="85"/>
      <c r="D37" s="85"/>
      <c r="E37" s="85"/>
      <c r="F37" s="85"/>
      <c r="G37" s="85"/>
      <c r="H37" s="85"/>
      <c r="I37" s="85"/>
      <c r="J37" s="85"/>
      <c r="K37" s="85"/>
    </row>
    <row r="38" spans="1:11" ht="12.75" customHeight="1" x14ac:dyDescent="0.25">
      <c r="A38" s="26"/>
    </row>
    <row r="39" spans="1:11" x14ac:dyDescent="0.25">
      <c r="A39" s="26"/>
    </row>
    <row r="40" spans="1:11" x14ac:dyDescent="0.25">
      <c r="A40" s="26"/>
    </row>
    <row r="41" spans="1:11" x14ac:dyDescent="0.25">
      <c r="A41" s="26"/>
    </row>
    <row r="42" spans="1:11" x14ac:dyDescent="0.25">
      <c r="A42" s="26"/>
    </row>
  </sheetData>
  <mergeCells count="15">
    <mergeCell ref="A1:J1"/>
    <mergeCell ref="A2:J2"/>
    <mergeCell ref="A3:A4"/>
    <mergeCell ref="B3:B4"/>
    <mergeCell ref="C3:C4"/>
    <mergeCell ref="D3:D4"/>
    <mergeCell ref="E3:F3"/>
    <mergeCell ref="J3:J4"/>
    <mergeCell ref="A37:K37"/>
    <mergeCell ref="A36:K36"/>
    <mergeCell ref="B5:K5"/>
    <mergeCell ref="G3:G4"/>
    <mergeCell ref="H3:H4"/>
    <mergeCell ref="I3:I4"/>
    <mergeCell ref="K3:K4"/>
  </mergeCells>
  <phoneticPr fontId="0" type="noConversion"/>
  <pageMargins left="0.75" right="0.5" top="0.75" bottom="0.5" header="0.5" footer="0.25"/>
  <pageSetup scale="36"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K37"/>
  <sheetViews>
    <sheetView showGridLines="0" workbookViewId="0">
      <selection sqref="A1:J1"/>
    </sheetView>
  </sheetViews>
  <sheetFormatPr defaultRowHeight="13.2" x14ac:dyDescent="0.25"/>
  <cols>
    <col min="1" max="11" width="11.44140625" customWidth="1"/>
  </cols>
  <sheetData>
    <row r="1" spans="1:11" ht="12" customHeight="1" x14ac:dyDescent="0.25">
      <c r="A1" s="90" t="s">
        <v>419</v>
      </c>
      <c r="B1" s="90"/>
      <c r="C1" s="90"/>
      <c r="D1" s="90"/>
      <c r="E1" s="90"/>
      <c r="F1" s="90"/>
      <c r="G1" s="90"/>
      <c r="H1" s="90"/>
      <c r="I1" s="90"/>
      <c r="J1" s="90"/>
      <c r="K1" s="80">
        <v>45786</v>
      </c>
    </row>
    <row r="2" spans="1:11" ht="12" customHeight="1" x14ac:dyDescent="0.25">
      <c r="A2" s="92" t="s">
        <v>139</v>
      </c>
      <c r="B2" s="92"/>
      <c r="C2" s="92"/>
      <c r="D2" s="92"/>
      <c r="E2" s="92"/>
      <c r="F2" s="92"/>
      <c r="G2" s="92"/>
      <c r="H2" s="92"/>
      <c r="I2" s="92"/>
      <c r="J2" s="92"/>
      <c r="K2" s="1"/>
    </row>
    <row r="3" spans="1:11" ht="24" customHeight="1" x14ac:dyDescent="0.25">
      <c r="A3" s="94" t="s">
        <v>50</v>
      </c>
      <c r="B3" s="89" t="s">
        <v>140</v>
      </c>
      <c r="C3" s="89"/>
      <c r="D3" s="87"/>
      <c r="E3" s="89" t="s">
        <v>74</v>
      </c>
      <c r="F3" s="89"/>
      <c r="G3" s="87"/>
      <c r="H3" s="89" t="s">
        <v>141</v>
      </c>
      <c r="I3" s="89"/>
      <c r="J3" s="87"/>
      <c r="K3" s="88" t="s">
        <v>142</v>
      </c>
    </row>
    <row r="4" spans="1:11" ht="24" customHeight="1" x14ac:dyDescent="0.25">
      <c r="A4" s="95"/>
      <c r="B4" s="10" t="s">
        <v>78</v>
      </c>
      <c r="C4" s="10" t="s">
        <v>80</v>
      </c>
      <c r="D4" s="10" t="s">
        <v>55</v>
      </c>
      <c r="E4" s="10" t="s">
        <v>78</v>
      </c>
      <c r="F4" s="10" t="s">
        <v>80</v>
      </c>
      <c r="G4" s="10" t="s">
        <v>55</v>
      </c>
      <c r="H4" s="10" t="s">
        <v>78</v>
      </c>
      <c r="I4" s="10" t="s">
        <v>80</v>
      </c>
      <c r="J4" s="10" t="s">
        <v>55</v>
      </c>
      <c r="K4" s="89"/>
    </row>
    <row r="5" spans="1:11" ht="12" customHeight="1" x14ac:dyDescent="0.25">
      <c r="A5" s="1"/>
      <c r="B5" s="83" t="str">
        <f>REPT("-",113)&amp;" Number "&amp;REPT("-",119)</f>
        <v>----------------------------------------------------------------------------------------------------------------- Number -----------------------------------------------------------------------------------------------------------------------</v>
      </c>
      <c r="C5" s="83"/>
      <c r="D5" s="83"/>
      <c r="E5" s="83"/>
      <c r="F5" s="83"/>
      <c r="G5" s="83"/>
      <c r="H5" s="83"/>
      <c r="I5" s="83"/>
      <c r="J5" s="83"/>
      <c r="K5" s="83"/>
    </row>
    <row r="6" spans="1:11" ht="12" customHeight="1" x14ac:dyDescent="0.25">
      <c r="A6" s="3" t="s">
        <v>415</v>
      </c>
    </row>
    <row r="7" spans="1:11" ht="12" customHeight="1" x14ac:dyDescent="0.25">
      <c r="A7" s="2" t="str">
        <f>"Oct "&amp;RIGHT(A6,4)-1</f>
        <v>Oct 2023</v>
      </c>
      <c r="B7" s="11">
        <v>221160</v>
      </c>
      <c r="C7" s="11">
        <v>1484274</v>
      </c>
      <c r="D7" s="11">
        <v>1705434</v>
      </c>
      <c r="E7" s="11">
        <v>6593</v>
      </c>
      <c r="F7" s="11">
        <v>133569</v>
      </c>
      <c r="G7" s="11">
        <v>140162</v>
      </c>
      <c r="H7" s="11">
        <v>812</v>
      </c>
      <c r="I7" s="11">
        <v>32407</v>
      </c>
      <c r="J7" s="11">
        <v>33219</v>
      </c>
      <c r="K7" s="11">
        <v>1878815</v>
      </c>
    </row>
    <row r="8" spans="1:11" ht="12" customHeight="1" x14ac:dyDescent="0.25">
      <c r="A8" s="2" t="str">
        <f>"Nov "&amp;RIGHT(A6,4)-1</f>
        <v>Nov 2023</v>
      </c>
      <c r="B8" s="11">
        <v>197818</v>
      </c>
      <c r="C8" s="11">
        <v>1296129</v>
      </c>
      <c r="D8" s="11">
        <v>1493947</v>
      </c>
      <c r="E8" s="11">
        <v>7066</v>
      </c>
      <c r="F8" s="11">
        <v>100615</v>
      </c>
      <c r="G8" s="11">
        <v>107681</v>
      </c>
      <c r="H8" s="11">
        <v>345</v>
      </c>
      <c r="I8" s="11">
        <v>16950</v>
      </c>
      <c r="J8" s="11">
        <v>17295</v>
      </c>
      <c r="K8" s="11">
        <v>1618923</v>
      </c>
    </row>
    <row r="9" spans="1:11" ht="12" customHeight="1" x14ac:dyDescent="0.25">
      <c r="A9" s="2" t="str">
        <f>"Dec "&amp;RIGHT(A6,4)-1</f>
        <v>Dec 2023</v>
      </c>
      <c r="B9" s="11">
        <v>165606</v>
      </c>
      <c r="C9" s="11">
        <v>1031702</v>
      </c>
      <c r="D9" s="11">
        <v>1197308</v>
      </c>
      <c r="E9" s="11">
        <v>7162</v>
      </c>
      <c r="F9" s="11">
        <v>82557</v>
      </c>
      <c r="G9" s="11">
        <v>89719</v>
      </c>
      <c r="H9" s="11">
        <v>803</v>
      </c>
      <c r="I9" s="11">
        <v>8182</v>
      </c>
      <c r="J9" s="11">
        <v>8985</v>
      </c>
      <c r="K9" s="11">
        <v>1296012</v>
      </c>
    </row>
    <row r="10" spans="1:11" ht="12" customHeight="1" x14ac:dyDescent="0.25">
      <c r="A10" s="2" t="str">
        <f>"Jan "&amp;RIGHT(A6,4)</f>
        <v>Jan 2024</v>
      </c>
      <c r="B10" s="11">
        <v>179694</v>
      </c>
      <c r="C10" s="11">
        <v>1266671</v>
      </c>
      <c r="D10" s="11">
        <v>1446365</v>
      </c>
      <c r="E10" s="11">
        <v>2113</v>
      </c>
      <c r="F10" s="11">
        <v>124323</v>
      </c>
      <c r="G10" s="11">
        <v>126436</v>
      </c>
      <c r="H10" s="11">
        <v>300</v>
      </c>
      <c r="I10" s="11">
        <v>21719</v>
      </c>
      <c r="J10" s="11">
        <v>22019</v>
      </c>
      <c r="K10" s="11">
        <v>1594820</v>
      </c>
    </row>
    <row r="11" spans="1:11" ht="12" customHeight="1" x14ac:dyDescent="0.25">
      <c r="A11" s="2" t="str">
        <f>"Feb "&amp;RIGHT(A6,4)</f>
        <v>Feb 2024</v>
      </c>
      <c r="B11" s="11">
        <v>211065</v>
      </c>
      <c r="C11" s="11">
        <v>1374459</v>
      </c>
      <c r="D11" s="11">
        <v>1585524</v>
      </c>
      <c r="E11" s="11">
        <v>7399</v>
      </c>
      <c r="F11" s="11">
        <v>118845</v>
      </c>
      <c r="G11" s="11">
        <v>126244</v>
      </c>
      <c r="H11" s="11">
        <v>190</v>
      </c>
      <c r="I11" s="11">
        <v>18448</v>
      </c>
      <c r="J11" s="11">
        <v>18638</v>
      </c>
      <c r="K11" s="11">
        <v>1730406</v>
      </c>
    </row>
    <row r="12" spans="1:11" ht="12" customHeight="1" x14ac:dyDescent="0.25">
      <c r="A12" s="2" t="str">
        <f>"Mar "&amp;RIGHT(A6,4)</f>
        <v>Mar 2024</v>
      </c>
      <c r="B12" s="11">
        <v>180325</v>
      </c>
      <c r="C12" s="11">
        <v>1173143</v>
      </c>
      <c r="D12" s="11">
        <v>1353468</v>
      </c>
      <c r="E12" s="11">
        <v>7158</v>
      </c>
      <c r="F12" s="11">
        <v>104773</v>
      </c>
      <c r="G12" s="11">
        <v>111931</v>
      </c>
      <c r="H12" s="11">
        <v>0</v>
      </c>
      <c r="I12" s="11">
        <v>17777</v>
      </c>
      <c r="J12" s="11">
        <v>17777</v>
      </c>
      <c r="K12" s="11">
        <v>1483176</v>
      </c>
    </row>
    <row r="13" spans="1:11" ht="12" customHeight="1" x14ac:dyDescent="0.25">
      <c r="A13" s="2" t="str">
        <f>"Apr "&amp;RIGHT(A6,4)</f>
        <v>Apr 2024</v>
      </c>
      <c r="B13" s="11">
        <v>224578</v>
      </c>
      <c r="C13" s="11">
        <v>1393960</v>
      </c>
      <c r="D13" s="11">
        <v>1618538</v>
      </c>
      <c r="E13" s="11">
        <v>6771</v>
      </c>
      <c r="F13" s="11">
        <v>128126</v>
      </c>
      <c r="G13" s="11">
        <v>134897</v>
      </c>
      <c r="H13" s="11">
        <v>534</v>
      </c>
      <c r="I13" s="11">
        <v>22672</v>
      </c>
      <c r="J13" s="11">
        <v>23206</v>
      </c>
      <c r="K13" s="11">
        <v>1776641</v>
      </c>
    </row>
    <row r="14" spans="1:11" ht="12" customHeight="1" x14ac:dyDescent="0.25">
      <c r="A14" s="2" t="str">
        <f>"May "&amp;RIGHT(A6,4)</f>
        <v>May 2024</v>
      </c>
      <c r="B14" s="11">
        <v>210709</v>
      </c>
      <c r="C14" s="11">
        <v>1328913</v>
      </c>
      <c r="D14" s="11">
        <v>1539622</v>
      </c>
      <c r="E14" s="11">
        <v>8066</v>
      </c>
      <c r="F14" s="11">
        <v>131001</v>
      </c>
      <c r="G14" s="11">
        <v>139067</v>
      </c>
      <c r="H14" s="11">
        <v>218</v>
      </c>
      <c r="I14" s="11">
        <v>35188</v>
      </c>
      <c r="J14" s="11">
        <v>35406</v>
      </c>
      <c r="K14" s="11">
        <v>1714095</v>
      </c>
    </row>
    <row r="15" spans="1:11" ht="12" customHeight="1" x14ac:dyDescent="0.25">
      <c r="A15" s="2" t="str">
        <f>"Jun "&amp;RIGHT(A6,4)</f>
        <v>Jun 2024</v>
      </c>
      <c r="B15" s="11">
        <v>28256</v>
      </c>
      <c r="C15" s="11">
        <v>173100</v>
      </c>
      <c r="D15" s="11">
        <v>201356</v>
      </c>
      <c r="E15" s="11">
        <v>1384</v>
      </c>
      <c r="F15" s="11">
        <v>96904</v>
      </c>
      <c r="G15" s="11">
        <v>98288</v>
      </c>
      <c r="H15" s="11">
        <v>14757</v>
      </c>
      <c r="I15" s="11">
        <v>486226</v>
      </c>
      <c r="J15" s="11">
        <v>500983</v>
      </c>
      <c r="K15" s="11">
        <v>800627</v>
      </c>
    </row>
    <row r="16" spans="1:11" ht="12" customHeight="1" x14ac:dyDescent="0.25">
      <c r="A16" s="2" t="str">
        <f>"Jul "&amp;RIGHT(A6,4)</f>
        <v>Jul 2024</v>
      </c>
      <c r="B16" s="11">
        <v>9619</v>
      </c>
      <c r="C16" s="11">
        <v>85994</v>
      </c>
      <c r="D16" s="11">
        <v>95613</v>
      </c>
      <c r="E16" s="11">
        <v>8119</v>
      </c>
      <c r="F16" s="11">
        <v>120022</v>
      </c>
      <c r="G16" s="11">
        <v>128141</v>
      </c>
      <c r="H16" s="11">
        <v>98138</v>
      </c>
      <c r="I16" s="11">
        <v>859400</v>
      </c>
      <c r="J16" s="11">
        <v>957538</v>
      </c>
      <c r="K16" s="11">
        <v>1181292</v>
      </c>
    </row>
    <row r="17" spans="1:11" ht="12" customHeight="1" x14ac:dyDescent="0.25">
      <c r="A17" s="2" t="str">
        <f>"Aug "&amp;RIGHT(A6,4)</f>
        <v>Aug 2024</v>
      </c>
      <c r="B17" s="11">
        <v>85881</v>
      </c>
      <c r="C17" s="11">
        <v>423066</v>
      </c>
      <c r="D17" s="11">
        <v>508947</v>
      </c>
      <c r="E17" s="11">
        <v>8261</v>
      </c>
      <c r="F17" s="11">
        <v>74848</v>
      </c>
      <c r="G17" s="11">
        <v>83109</v>
      </c>
      <c r="H17" s="11">
        <v>14913</v>
      </c>
      <c r="I17" s="11">
        <v>266365</v>
      </c>
      <c r="J17" s="11">
        <v>281278</v>
      </c>
      <c r="K17" s="11">
        <v>873334</v>
      </c>
    </row>
    <row r="18" spans="1:11" ht="12" customHeight="1" x14ac:dyDescent="0.25">
      <c r="A18" s="2" t="str">
        <f>"Sep "&amp;RIGHT(A6,4)</f>
        <v>Sep 2024</v>
      </c>
      <c r="B18" s="11">
        <v>208177</v>
      </c>
      <c r="C18" s="11">
        <v>1333183</v>
      </c>
      <c r="D18" s="11">
        <v>1541360</v>
      </c>
      <c r="E18" s="11">
        <v>5420</v>
      </c>
      <c r="F18" s="11">
        <v>108083</v>
      </c>
      <c r="G18" s="11">
        <v>113503</v>
      </c>
      <c r="H18" s="11">
        <v>220</v>
      </c>
      <c r="I18" s="11">
        <v>17728</v>
      </c>
      <c r="J18" s="11">
        <v>17948</v>
      </c>
      <c r="K18" s="11">
        <v>1672811</v>
      </c>
    </row>
    <row r="19" spans="1:11" ht="12" customHeight="1" x14ac:dyDescent="0.25">
      <c r="A19" s="12" t="s">
        <v>55</v>
      </c>
      <c r="B19" s="13">
        <v>1922888</v>
      </c>
      <c r="C19" s="13">
        <v>12364594</v>
      </c>
      <c r="D19" s="13">
        <v>14287482</v>
      </c>
      <c r="E19" s="13">
        <v>75512</v>
      </c>
      <c r="F19" s="13">
        <v>1323666</v>
      </c>
      <c r="G19" s="13">
        <v>1399178</v>
      </c>
      <c r="H19" s="13">
        <v>131230</v>
      </c>
      <c r="I19" s="13">
        <v>1803062</v>
      </c>
      <c r="J19" s="13">
        <v>1934292</v>
      </c>
      <c r="K19" s="13">
        <v>17620952</v>
      </c>
    </row>
    <row r="20" spans="1:11" ht="12" customHeight="1" x14ac:dyDescent="0.25">
      <c r="A20" s="14" t="s">
        <v>416</v>
      </c>
      <c r="B20" s="15">
        <v>975343</v>
      </c>
      <c r="C20" s="15">
        <v>6453235</v>
      </c>
      <c r="D20" s="15">
        <v>7428578</v>
      </c>
      <c r="E20" s="15">
        <v>30333</v>
      </c>
      <c r="F20" s="15">
        <v>559909</v>
      </c>
      <c r="G20" s="15">
        <v>590242</v>
      </c>
      <c r="H20" s="15">
        <v>2450</v>
      </c>
      <c r="I20" s="15">
        <v>97706</v>
      </c>
      <c r="J20" s="15">
        <v>100156</v>
      </c>
      <c r="K20" s="15">
        <v>8118976</v>
      </c>
    </row>
    <row r="21" spans="1:11" ht="12" customHeight="1" x14ac:dyDescent="0.25">
      <c r="A21" s="3" t="str">
        <f>"FY "&amp;RIGHT(A6,4)+1</f>
        <v>FY 2025</v>
      </c>
    </row>
    <row r="22" spans="1:11" ht="12" customHeight="1" x14ac:dyDescent="0.25">
      <c r="A22" s="2" t="str">
        <f>"Oct "&amp;RIGHT(A6,4)</f>
        <v>Oct 2024</v>
      </c>
      <c r="B22" s="11">
        <v>208486</v>
      </c>
      <c r="C22" s="11">
        <v>1412705</v>
      </c>
      <c r="D22" s="11">
        <v>1621191</v>
      </c>
      <c r="E22" s="11">
        <v>7888</v>
      </c>
      <c r="F22" s="11">
        <v>114628</v>
      </c>
      <c r="G22" s="11">
        <v>122516</v>
      </c>
      <c r="H22" s="11">
        <v>0</v>
      </c>
      <c r="I22" s="11">
        <v>23963</v>
      </c>
      <c r="J22" s="11">
        <v>23963</v>
      </c>
      <c r="K22" s="11">
        <v>1767670</v>
      </c>
    </row>
    <row r="23" spans="1:11" ht="12" customHeight="1" x14ac:dyDescent="0.25">
      <c r="A23" s="2" t="str">
        <f>"Nov "&amp;RIGHT(A6,4)</f>
        <v>Nov 2024</v>
      </c>
      <c r="B23" s="11">
        <v>171656</v>
      </c>
      <c r="C23" s="11">
        <v>1110892</v>
      </c>
      <c r="D23" s="11">
        <v>1282548</v>
      </c>
      <c r="E23" s="11">
        <v>5652</v>
      </c>
      <c r="F23" s="11">
        <v>94493</v>
      </c>
      <c r="G23" s="11">
        <v>100145</v>
      </c>
      <c r="H23" s="11">
        <v>0</v>
      </c>
      <c r="I23" s="11">
        <v>14966</v>
      </c>
      <c r="J23" s="11">
        <v>14966</v>
      </c>
      <c r="K23" s="11">
        <v>1397659</v>
      </c>
    </row>
    <row r="24" spans="1:11" ht="12" customHeight="1" x14ac:dyDescent="0.25">
      <c r="A24" s="2" t="str">
        <f>"Dec "&amp;RIGHT(A6,4)</f>
        <v>Dec 2024</v>
      </c>
      <c r="B24" s="11">
        <v>153429</v>
      </c>
      <c r="C24" s="11">
        <v>983434</v>
      </c>
      <c r="D24" s="11">
        <v>1136863</v>
      </c>
      <c r="E24" s="11">
        <v>3392</v>
      </c>
      <c r="F24" s="11">
        <v>84770</v>
      </c>
      <c r="G24" s="11">
        <v>88162</v>
      </c>
      <c r="H24" s="11">
        <v>1557</v>
      </c>
      <c r="I24" s="11">
        <v>8911</v>
      </c>
      <c r="J24" s="11">
        <v>10468</v>
      </c>
      <c r="K24" s="11">
        <v>1235493</v>
      </c>
    </row>
    <row r="25" spans="1:11" ht="12" customHeight="1" x14ac:dyDescent="0.25">
      <c r="A25" s="2" t="str">
        <f>"Jan "&amp;RIGHT(A6,4)+1</f>
        <v>Jan 2025</v>
      </c>
      <c r="B25" s="11">
        <v>189926</v>
      </c>
      <c r="C25" s="11">
        <v>1162778</v>
      </c>
      <c r="D25" s="11">
        <v>1352704</v>
      </c>
      <c r="E25" s="11">
        <v>8368</v>
      </c>
      <c r="F25" s="11">
        <v>96460</v>
      </c>
      <c r="G25" s="11">
        <v>104828</v>
      </c>
      <c r="H25" s="11">
        <v>1390</v>
      </c>
      <c r="I25" s="11">
        <v>32824</v>
      </c>
      <c r="J25" s="11">
        <v>34214</v>
      </c>
      <c r="K25" s="11">
        <v>1491746</v>
      </c>
    </row>
    <row r="26" spans="1:11" ht="12" customHeight="1" x14ac:dyDescent="0.25">
      <c r="A26" s="2" t="str">
        <f>"Feb "&amp;RIGHT(A6,4)+1</f>
        <v>Feb 2025</v>
      </c>
      <c r="B26" s="11">
        <v>174883</v>
      </c>
      <c r="C26" s="11">
        <v>1219715.8870999999</v>
      </c>
      <c r="D26" s="11">
        <v>1394598.8870999999</v>
      </c>
      <c r="E26" s="11">
        <v>7460</v>
      </c>
      <c r="F26" s="11">
        <v>116445</v>
      </c>
      <c r="G26" s="11">
        <v>123905</v>
      </c>
      <c r="H26" s="11">
        <v>0</v>
      </c>
      <c r="I26" s="11">
        <v>40462</v>
      </c>
      <c r="J26" s="11">
        <v>40462</v>
      </c>
      <c r="K26" s="11">
        <v>1558965.8870999999</v>
      </c>
    </row>
    <row r="27" spans="1:11"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c r="K27" s="11" t="s">
        <v>414</v>
      </c>
    </row>
    <row r="28" spans="1:11"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c r="K28" s="11" t="s">
        <v>414</v>
      </c>
    </row>
    <row r="29" spans="1:11"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c r="K29" s="11" t="s">
        <v>414</v>
      </c>
    </row>
    <row r="30" spans="1:11"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c r="K30" s="11" t="s">
        <v>414</v>
      </c>
    </row>
    <row r="31" spans="1:11"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c r="K31" s="11" t="s">
        <v>414</v>
      </c>
    </row>
    <row r="32" spans="1:11"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c r="K32" s="11" t="s">
        <v>414</v>
      </c>
    </row>
    <row r="33" spans="1:11"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c r="K33" s="11" t="s">
        <v>414</v>
      </c>
    </row>
    <row r="34" spans="1:11" ht="12" customHeight="1" x14ac:dyDescent="0.25">
      <c r="A34" s="12" t="s">
        <v>55</v>
      </c>
      <c r="B34" s="13">
        <v>898380</v>
      </c>
      <c r="C34" s="13">
        <v>5889524.8870999999</v>
      </c>
      <c r="D34" s="13">
        <v>6787904.8870999999</v>
      </c>
      <c r="E34" s="13">
        <v>32760</v>
      </c>
      <c r="F34" s="13">
        <v>506796</v>
      </c>
      <c r="G34" s="13">
        <v>539556</v>
      </c>
      <c r="H34" s="13">
        <v>2947</v>
      </c>
      <c r="I34" s="13">
        <v>121126</v>
      </c>
      <c r="J34" s="13">
        <v>124073</v>
      </c>
      <c r="K34" s="13">
        <v>7451533.8870999999</v>
      </c>
    </row>
    <row r="35" spans="1:11" ht="12" customHeight="1" x14ac:dyDescent="0.25">
      <c r="A35" s="14" t="str">
        <f>"Total "&amp;MID(A20,7,LEN(A20)-13)&amp;" Months"</f>
        <v>Total 5 Months</v>
      </c>
      <c r="B35" s="15">
        <v>898380</v>
      </c>
      <c r="C35" s="15">
        <v>5889524.8870999999</v>
      </c>
      <c r="D35" s="15">
        <v>6787904.8870999999</v>
      </c>
      <c r="E35" s="15">
        <v>32760</v>
      </c>
      <c r="F35" s="15">
        <v>506796</v>
      </c>
      <c r="G35" s="15">
        <v>539556</v>
      </c>
      <c r="H35" s="15">
        <v>2947</v>
      </c>
      <c r="I35" s="15">
        <v>121126</v>
      </c>
      <c r="J35" s="15">
        <v>124073</v>
      </c>
      <c r="K35" s="15">
        <v>7451533.8870999999</v>
      </c>
    </row>
    <row r="36" spans="1:11" ht="12" customHeight="1" x14ac:dyDescent="0.25">
      <c r="A36" s="83"/>
      <c r="B36" s="83"/>
      <c r="C36" s="83"/>
      <c r="D36" s="83"/>
      <c r="E36" s="83"/>
      <c r="F36" s="83"/>
      <c r="G36" s="83"/>
      <c r="H36" s="83"/>
    </row>
    <row r="37" spans="1:11" ht="70.05" customHeight="1" x14ac:dyDescent="0.25"/>
  </sheetData>
  <mergeCells count="9">
    <mergeCell ref="K3:K4"/>
    <mergeCell ref="B5:K5"/>
    <mergeCell ref="A36:H36"/>
    <mergeCell ref="A1:J1"/>
    <mergeCell ref="A2:J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I37"/>
  <sheetViews>
    <sheetView showGridLines="0" workbookViewId="0">
      <selection sqref="A1:H1"/>
    </sheetView>
  </sheetViews>
  <sheetFormatPr defaultRowHeight="13.2" x14ac:dyDescent="0.25"/>
  <cols>
    <col min="1" max="9" width="11.44140625" customWidth="1"/>
  </cols>
  <sheetData>
    <row r="1" spans="1:9" ht="12" customHeight="1" x14ac:dyDescent="0.25">
      <c r="A1" s="90" t="s">
        <v>418</v>
      </c>
      <c r="B1" s="90"/>
      <c r="C1" s="90"/>
      <c r="D1" s="90"/>
      <c r="E1" s="90"/>
      <c r="F1" s="90"/>
      <c r="G1" s="90"/>
      <c r="H1" s="90"/>
      <c r="I1" s="80">
        <v>45786</v>
      </c>
    </row>
    <row r="2" spans="1:9" ht="12" customHeight="1" x14ac:dyDescent="0.25">
      <c r="A2" s="92" t="s">
        <v>143</v>
      </c>
      <c r="B2" s="92"/>
      <c r="C2" s="92"/>
      <c r="D2" s="92"/>
      <c r="E2" s="92"/>
      <c r="F2" s="92"/>
      <c r="G2" s="92"/>
      <c r="H2" s="92"/>
      <c r="I2" s="1"/>
    </row>
    <row r="3" spans="1:9" ht="24" customHeight="1" x14ac:dyDescent="0.25">
      <c r="A3" s="94" t="s">
        <v>50</v>
      </c>
      <c r="B3" s="89" t="s">
        <v>144</v>
      </c>
      <c r="C3" s="89"/>
      <c r="D3" s="87"/>
      <c r="E3" s="89" t="s">
        <v>145</v>
      </c>
      <c r="F3" s="89"/>
      <c r="G3" s="87"/>
      <c r="H3" s="89" t="s">
        <v>146</v>
      </c>
      <c r="I3" s="89"/>
    </row>
    <row r="4" spans="1:9" ht="24" customHeight="1" x14ac:dyDescent="0.25">
      <c r="A4" s="95"/>
      <c r="B4" s="10" t="s">
        <v>78</v>
      </c>
      <c r="C4" s="10" t="s">
        <v>80</v>
      </c>
      <c r="D4" s="10" t="s">
        <v>55</v>
      </c>
      <c r="E4" s="10" t="s">
        <v>225</v>
      </c>
      <c r="F4" s="10" t="s">
        <v>80</v>
      </c>
      <c r="G4" s="10" t="s">
        <v>226</v>
      </c>
      <c r="H4" s="10" t="s">
        <v>227</v>
      </c>
      <c r="I4" s="9" t="s">
        <v>80</v>
      </c>
    </row>
    <row r="5" spans="1:9" ht="12" customHeight="1" x14ac:dyDescent="0.25">
      <c r="A5" s="1"/>
      <c r="B5" s="83" t="str">
        <f>REPT("-",29)&amp;" Number "&amp;REPT("-",28)&amp;"   "&amp;REPT("-",30)&amp;" Dollars "&amp;REPT("-",28)&amp;"   "&amp;REPT("-",19)&amp;" Cents "&amp;REPT("-",21)</f>
        <v>----------------------------- Number ----------------------------   ------------------------------ Dollars ----------------------------   ------------------- Cents ---------------------</v>
      </c>
      <c r="C5" s="83"/>
      <c r="D5" s="83"/>
      <c r="E5" s="83"/>
      <c r="F5" s="83"/>
      <c r="G5" s="83"/>
      <c r="H5" s="83"/>
      <c r="I5" s="83"/>
    </row>
    <row r="6" spans="1:9" ht="12" customHeight="1" x14ac:dyDescent="0.25">
      <c r="A6" s="3" t="s">
        <v>415</v>
      </c>
    </row>
    <row r="7" spans="1:9" ht="12" customHeight="1" x14ac:dyDescent="0.25">
      <c r="A7" s="2" t="str">
        <f>"Oct "&amp;RIGHT(A6,4)-1</f>
        <v>Oct 2023</v>
      </c>
      <c r="B7" s="11">
        <v>228565</v>
      </c>
      <c r="C7" s="11">
        <v>1650250</v>
      </c>
      <c r="D7" s="11">
        <v>1878815</v>
      </c>
      <c r="E7" s="11">
        <v>62283.962500000001</v>
      </c>
      <c r="F7" s="11">
        <v>433190.625</v>
      </c>
      <c r="G7" s="11">
        <v>495474.58750000002</v>
      </c>
      <c r="H7" s="16">
        <v>27.25</v>
      </c>
      <c r="I7" s="16">
        <v>26.25</v>
      </c>
    </row>
    <row r="8" spans="1:9" ht="12" customHeight="1" x14ac:dyDescent="0.25">
      <c r="A8" s="2" t="str">
        <f>"Nov "&amp;RIGHT(A6,4)-1</f>
        <v>Nov 2023</v>
      </c>
      <c r="B8" s="11">
        <v>205229</v>
      </c>
      <c r="C8" s="11">
        <v>1413694</v>
      </c>
      <c r="D8" s="11">
        <v>1618923</v>
      </c>
      <c r="E8" s="11">
        <v>55924.902499999997</v>
      </c>
      <c r="F8" s="11">
        <v>371094.67499999999</v>
      </c>
      <c r="G8" s="11">
        <v>427019.57750000001</v>
      </c>
      <c r="H8" s="16">
        <v>27.25</v>
      </c>
      <c r="I8" s="16">
        <v>26.25</v>
      </c>
    </row>
    <row r="9" spans="1:9" ht="12" customHeight="1" x14ac:dyDescent="0.25">
      <c r="A9" s="2" t="str">
        <f>"Dec "&amp;RIGHT(A6,4)-1</f>
        <v>Dec 2023</v>
      </c>
      <c r="B9" s="11">
        <v>173571</v>
      </c>
      <c r="C9" s="11">
        <v>1122441</v>
      </c>
      <c r="D9" s="11">
        <v>1296012</v>
      </c>
      <c r="E9" s="11">
        <v>47298.097500000003</v>
      </c>
      <c r="F9" s="11">
        <v>294640.76250000001</v>
      </c>
      <c r="G9" s="11">
        <v>341938.86</v>
      </c>
      <c r="H9" s="16">
        <v>27.25</v>
      </c>
      <c r="I9" s="16">
        <v>26.25</v>
      </c>
    </row>
    <row r="10" spans="1:9" ht="12" customHeight="1" x14ac:dyDescent="0.25">
      <c r="A10" s="2" t="str">
        <f>"Jan "&amp;RIGHT(A6,4)</f>
        <v>Jan 2024</v>
      </c>
      <c r="B10" s="11">
        <v>182107</v>
      </c>
      <c r="C10" s="11">
        <v>1412713</v>
      </c>
      <c r="D10" s="11">
        <v>1594820</v>
      </c>
      <c r="E10" s="11">
        <v>49624.157500000001</v>
      </c>
      <c r="F10" s="11">
        <v>370837.16249999998</v>
      </c>
      <c r="G10" s="11">
        <v>420461.32</v>
      </c>
      <c r="H10" s="16">
        <v>27.25</v>
      </c>
      <c r="I10" s="16">
        <v>26.25</v>
      </c>
    </row>
    <row r="11" spans="1:9" ht="12" customHeight="1" x14ac:dyDescent="0.25">
      <c r="A11" s="2" t="str">
        <f>"Feb "&amp;RIGHT(A6,4)</f>
        <v>Feb 2024</v>
      </c>
      <c r="B11" s="11">
        <v>218654</v>
      </c>
      <c r="C11" s="11">
        <v>1511752</v>
      </c>
      <c r="D11" s="11">
        <v>1730406</v>
      </c>
      <c r="E11" s="11">
        <v>59583.214999999997</v>
      </c>
      <c r="F11" s="11">
        <v>396834.9</v>
      </c>
      <c r="G11" s="11">
        <v>456418.11499999999</v>
      </c>
      <c r="H11" s="16">
        <v>27.25</v>
      </c>
      <c r="I11" s="16">
        <v>26.25</v>
      </c>
    </row>
    <row r="12" spans="1:9" ht="12" customHeight="1" x14ac:dyDescent="0.25">
      <c r="A12" s="2" t="str">
        <f>"Mar "&amp;RIGHT(A6,4)</f>
        <v>Mar 2024</v>
      </c>
      <c r="B12" s="11">
        <v>187483</v>
      </c>
      <c r="C12" s="11">
        <v>1295693</v>
      </c>
      <c r="D12" s="11">
        <v>1483176</v>
      </c>
      <c r="E12" s="11">
        <v>51089.1175</v>
      </c>
      <c r="F12" s="11">
        <v>340119.41249999998</v>
      </c>
      <c r="G12" s="11">
        <v>391208.53</v>
      </c>
      <c r="H12" s="16">
        <v>27.25</v>
      </c>
      <c r="I12" s="16">
        <v>26.25</v>
      </c>
    </row>
    <row r="13" spans="1:9" ht="12" customHeight="1" x14ac:dyDescent="0.25">
      <c r="A13" s="2" t="str">
        <f>"Apr "&amp;RIGHT(A6,4)</f>
        <v>Apr 2024</v>
      </c>
      <c r="B13" s="11">
        <v>231883</v>
      </c>
      <c r="C13" s="11">
        <v>1544758</v>
      </c>
      <c r="D13" s="11">
        <v>1776641</v>
      </c>
      <c r="E13" s="11">
        <v>63188.1175</v>
      </c>
      <c r="F13" s="11">
        <v>405498.97499999998</v>
      </c>
      <c r="G13" s="11">
        <v>468687.09250000003</v>
      </c>
      <c r="H13" s="16">
        <v>27.25</v>
      </c>
      <c r="I13" s="16">
        <v>26.25</v>
      </c>
    </row>
    <row r="14" spans="1:9" ht="12" customHeight="1" x14ac:dyDescent="0.25">
      <c r="A14" s="2" t="str">
        <f>"May "&amp;RIGHT(A6,4)</f>
        <v>May 2024</v>
      </c>
      <c r="B14" s="11">
        <v>218993</v>
      </c>
      <c r="C14" s="11">
        <v>1495102</v>
      </c>
      <c r="D14" s="11">
        <v>1714095</v>
      </c>
      <c r="E14" s="11">
        <v>59675.592499999999</v>
      </c>
      <c r="F14" s="11">
        <v>392464.27500000002</v>
      </c>
      <c r="G14" s="11">
        <v>452139.86749999999</v>
      </c>
      <c r="H14" s="16">
        <v>27.25</v>
      </c>
      <c r="I14" s="16">
        <v>26.25</v>
      </c>
    </row>
    <row r="15" spans="1:9" ht="12" customHeight="1" x14ac:dyDescent="0.25">
      <c r="A15" s="2" t="str">
        <f>"Jun "&amp;RIGHT(A6,4)</f>
        <v>Jun 2024</v>
      </c>
      <c r="B15" s="11">
        <v>44397</v>
      </c>
      <c r="C15" s="11">
        <v>756230</v>
      </c>
      <c r="D15" s="11">
        <v>800627</v>
      </c>
      <c r="E15" s="11">
        <v>12098.182500000001</v>
      </c>
      <c r="F15" s="11">
        <v>198510.375</v>
      </c>
      <c r="G15" s="11">
        <v>210608.5575</v>
      </c>
      <c r="H15" s="16">
        <v>27.25</v>
      </c>
      <c r="I15" s="16">
        <v>26.25</v>
      </c>
    </row>
    <row r="16" spans="1:9" ht="12" customHeight="1" x14ac:dyDescent="0.25">
      <c r="A16" s="2" t="str">
        <f>"Jul "&amp;RIGHT(A6,4)</f>
        <v>Jul 2024</v>
      </c>
      <c r="B16" s="11">
        <v>115876</v>
      </c>
      <c r="C16" s="11">
        <v>1065416</v>
      </c>
      <c r="D16" s="11">
        <v>1181292</v>
      </c>
      <c r="E16" s="11">
        <v>32445.279999999999</v>
      </c>
      <c r="F16" s="11">
        <v>287662.32</v>
      </c>
      <c r="G16" s="11">
        <v>320107.59999999998</v>
      </c>
      <c r="H16" s="16">
        <v>28</v>
      </c>
      <c r="I16" s="16">
        <v>27</v>
      </c>
    </row>
    <row r="17" spans="1:9" ht="12" customHeight="1" x14ac:dyDescent="0.25">
      <c r="A17" s="2" t="str">
        <f>"Aug "&amp;RIGHT(A6,4)</f>
        <v>Aug 2024</v>
      </c>
      <c r="B17" s="11">
        <v>109055</v>
      </c>
      <c r="C17" s="11">
        <v>764279</v>
      </c>
      <c r="D17" s="11">
        <v>873334</v>
      </c>
      <c r="E17" s="11">
        <v>30535.4</v>
      </c>
      <c r="F17" s="11">
        <v>206355.33</v>
      </c>
      <c r="G17" s="11">
        <v>236890.73</v>
      </c>
      <c r="H17" s="16">
        <v>28</v>
      </c>
      <c r="I17" s="16">
        <v>27</v>
      </c>
    </row>
    <row r="18" spans="1:9" ht="12" customHeight="1" x14ac:dyDescent="0.25">
      <c r="A18" s="2" t="str">
        <f>"Sep "&amp;RIGHT(A6,4)</f>
        <v>Sep 2024</v>
      </c>
      <c r="B18" s="11">
        <v>213817</v>
      </c>
      <c r="C18" s="11">
        <v>1458994</v>
      </c>
      <c r="D18" s="11">
        <v>1672811</v>
      </c>
      <c r="E18" s="11">
        <v>59868.76</v>
      </c>
      <c r="F18" s="11">
        <v>393928.38</v>
      </c>
      <c r="G18" s="11">
        <v>453797.14</v>
      </c>
      <c r="H18" s="16">
        <v>28</v>
      </c>
      <c r="I18" s="16">
        <v>27</v>
      </c>
    </row>
    <row r="19" spans="1:9" ht="12" customHeight="1" x14ac:dyDescent="0.25">
      <c r="A19" s="12" t="s">
        <v>55</v>
      </c>
      <c r="B19" s="13">
        <v>2129630</v>
      </c>
      <c r="C19" s="13">
        <v>15491322</v>
      </c>
      <c r="D19" s="13">
        <v>17620952</v>
      </c>
      <c r="E19" s="13">
        <v>583614.78500000003</v>
      </c>
      <c r="F19" s="13">
        <v>4091137.1924999999</v>
      </c>
      <c r="G19" s="13">
        <v>4674751.9775</v>
      </c>
      <c r="H19" s="17">
        <v>27.404499999999999</v>
      </c>
      <c r="I19" s="17">
        <v>26.409199999999998</v>
      </c>
    </row>
    <row r="20" spans="1:9" ht="12" customHeight="1" x14ac:dyDescent="0.25">
      <c r="A20" s="14" t="s">
        <v>416</v>
      </c>
      <c r="B20" s="15">
        <v>1008126</v>
      </c>
      <c r="C20" s="15">
        <v>7110850</v>
      </c>
      <c r="D20" s="15">
        <v>8118976</v>
      </c>
      <c r="E20" s="15">
        <v>274714.33500000002</v>
      </c>
      <c r="F20" s="15">
        <v>1866598.125</v>
      </c>
      <c r="G20" s="15">
        <v>2141312.46</v>
      </c>
      <c r="H20" s="18">
        <v>27.25</v>
      </c>
      <c r="I20" s="18">
        <v>26.25</v>
      </c>
    </row>
    <row r="21" spans="1:9" ht="12" customHeight="1" x14ac:dyDescent="0.25">
      <c r="A21" s="3" t="str">
        <f>"FY "&amp;RIGHT(A6,4)+1</f>
        <v>FY 2025</v>
      </c>
    </row>
    <row r="22" spans="1:9" ht="12" customHeight="1" x14ac:dyDescent="0.25">
      <c r="A22" s="2" t="str">
        <f>"Oct "&amp;RIGHT(A6,4)</f>
        <v>Oct 2024</v>
      </c>
      <c r="B22" s="11">
        <v>216374</v>
      </c>
      <c r="C22" s="11">
        <v>1551296</v>
      </c>
      <c r="D22" s="11">
        <v>1767670</v>
      </c>
      <c r="E22" s="11">
        <v>60584.72</v>
      </c>
      <c r="F22" s="11">
        <v>418849.92</v>
      </c>
      <c r="G22" s="11">
        <v>479434.64</v>
      </c>
      <c r="H22" s="16">
        <v>28</v>
      </c>
      <c r="I22" s="16">
        <v>27</v>
      </c>
    </row>
    <row r="23" spans="1:9" ht="12" customHeight="1" x14ac:dyDescent="0.25">
      <c r="A23" s="2" t="str">
        <f>"Nov "&amp;RIGHT(A6,4)</f>
        <v>Nov 2024</v>
      </c>
      <c r="B23" s="11">
        <v>177308</v>
      </c>
      <c r="C23" s="11">
        <v>1220351</v>
      </c>
      <c r="D23" s="11">
        <v>1397659</v>
      </c>
      <c r="E23" s="11">
        <v>49646.239999999998</v>
      </c>
      <c r="F23" s="11">
        <v>329494.77</v>
      </c>
      <c r="G23" s="11">
        <v>379141.01</v>
      </c>
      <c r="H23" s="16">
        <v>28</v>
      </c>
      <c r="I23" s="16">
        <v>27</v>
      </c>
    </row>
    <row r="24" spans="1:9" ht="12" customHeight="1" x14ac:dyDescent="0.25">
      <c r="A24" s="2" t="str">
        <f>"Dec "&amp;RIGHT(A6,4)</f>
        <v>Dec 2024</v>
      </c>
      <c r="B24" s="11">
        <v>158378</v>
      </c>
      <c r="C24" s="11">
        <v>1077115</v>
      </c>
      <c r="D24" s="11">
        <v>1235493</v>
      </c>
      <c r="E24" s="11">
        <v>44345.84</v>
      </c>
      <c r="F24" s="11">
        <v>290821.05</v>
      </c>
      <c r="G24" s="11">
        <v>335166.89</v>
      </c>
      <c r="H24" s="16">
        <v>28</v>
      </c>
      <c r="I24" s="16">
        <v>27</v>
      </c>
    </row>
    <row r="25" spans="1:9" ht="12" customHeight="1" x14ac:dyDescent="0.25">
      <c r="A25" s="2" t="str">
        <f>"Jan "&amp;RIGHT(A6,4)+1</f>
        <v>Jan 2025</v>
      </c>
      <c r="B25" s="11">
        <v>199684</v>
      </c>
      <c r="C25" s="11">
        <v>1292062</v>
      </c>
      <c r="D25" s="11">
        <v>1491746</v>
      </c>
      <c r="E25" s="11">
        <v>55911.519999999997</v>
      </c>
      <c r="F25" s="11">
        <v>348856.74</v>
      </c>
      <c r="G25" s="11">
        <v>404768.26</v>
      </c>
      <c r="H25" s="16">
        <v>28</v>
      </c>
      <c r="I25" s="16">
        <v>27</v>
      </c>
    </row>
    <row r="26" spans="1:9" ht="12" customHeight="1" x14ac:dyDescent="0.25">
      <c r="A26" s="2" t="str">
        <f>"Feb "&amp;RIGHT(A6,4)+1</f>
        <v>Feb 2025</v>
      </c>
      <c r="B26" s="11">
        <v>182343</v>
      </c>
      <c r="C26" s="11">
        <v>1376622.8870999999</v>
      </c>
      <c r="D26" s="11">
        <v>1558965.8870999999</v>
      </c>
      <c r="E26" s="11">
        <v>51056.04</v>
      </c>
      <c r="F26" s="11">
        <v>371688.17950000003</v>
      </c>
      <c r="G26" s="11">
        <v>422744.21950000001</v>
      </c>
      <c r="H26" s="16">
        <v>28</v>
      </c>
      <c r="I26" s="16">
        <v>27</v>
      </c>
    </row>
    <row r="27" spans="1:9" ht="12" customHeight="1" x14ac:dyDescent="0.25">
      <c r="A27" s="2" t="str">
        <f>"Mar "&amp;RIGHT(A6,4)+1</f>
        <v>Mar 2025</v>
      </c>
      <c r="B27" s="11" t="s">
        <v>414</v>
      </c>
      <c r="C27" s="11" t="s">
        <v>414</v>
      </c>
      <c r="D27" s="11" t="s">
        <v>414</v>
      </c>
      <c r="E27" s="11" t="s">
        <v>414</v>
      </c>
      <c r="F27" s="11" t="s">
        <v>414</v>
      </c>
      <c r="G27" s="11" t="s">
        <v>414</v>
      </c>
      <c r="H27" s="16" t="s">
        <v>414</v>
      </c>
      <c r="I27" s="16" t="s">
        <v>414</v>
      </c>
    </row>
    <row r="28" spans="1:9" ht="12" customHeight="1" x14ac:dyDescent="0.25">
      <c r="A28" s="2" t="str">
        <f>"Apr "&amp;RIGHT(A6,4)+1</f>
        <v>Apr 2025</v>
      </c>
      <c r="B28" s="11" t="s">
        <v>414</v>
      </c>
      <c r="C28" s="11" t="s">
        <v>414</v>
      </c>
      <c r="D28" s="11" t="s">
        <v>414</v>
      </c>
      <c r="E28" s="11" t="s">
        <v>414</v>
      </c>
      <c r="F28" s="11" t="s">
        <v>414</v>
      </c>
      <c r="G28" s="11" t="s">
        <v>414</v>
      </c>
      <c r="H28" s="16" t="s">
        <v>414</v>
      </c>
      <c r="I28" s="16" t="s">
        <v>414</v>
      </c>
    </row>
    <row r="29" spans="1:9" ht="12" customHeight="1" x14ac:dyDescent="0.25">
      <c r="A29" s="2" t="str">
        <f>"May "&amp;RIGHT(A6,4)+1</f>
        <v>May 2025</v>
      </c>
      <c r="B29" s="11" t="s">
        <v>414</v>
      </c>
      <c r="C29" s="11" t="s">
        <v>414</v>
      </c>
      <c r="D29" s="11" t="s">
        <v>414</v>
      </c>
      <c r="E29" s="11" t="s">
        <v>414</v>
      </c>
      <c r="F29" s="11" t="s">
        <v>414</v>
      </c>
      <c r="G29" s="11" t="s">
        <v>414</v>
      </c>
      <c r="H29" s="16" t="s">
        <v>414</v>
      </c>
      <c r="I29" s="16" t="s">
        <v>414</v>
      </c>
    </row>
    <row r="30" spans="1:9" ht="12" customHeight="1" x14ac:dyDescent="0.25">
      <c r="A30" s="2" t="str">
        <f>"Jun "&amp;RIGHT(A6,4)+1</f>
        <v>Jun 2025</v>
      </c>
      <c r="B30" s="11" t="s">
        <v>414</v>
      </c>
      <c r="C30" s="11" t="s">
        <v>414</v>
      </c>
      <c r="D30" s="11" t="s">
        <v>414</v>
      </c>
      <c r="E30" s="11" t="s">
        <v>414</v>
      </c>
      <c r="F30" s="11" t="s">
        <v>414</v>
      </c>
      <c r="G30" s="11" t="s">
        <v>414</v>
      </c>
      <c r="H30" s="16" t="s">
        <v>414</v>
      </c>
      <c r="I30" s="16" t="s">
        <v>414</v>
      </c>
    </row>
    <row r="31" spans="1:9" ht="12" customHeight="1" x14ac:dyDescent="0.25">
      <c r="A31" s="2" t="str">
        <f>"Jul "&amp;RIGHT(A6,4)+1</f>
        <v>Jul 2025</v>
      </c>
      <c r="B31" s="11" t="s">
        <v>414</v>
      </c>
      <c r="C31" s="11" t="s">
        <v>414</v>
      </c>
      <c r="D31" s="11" t="s">
        <v>414</v>
      </c>
      <c r="E31" s="11" t="s">
        <v>414</v>
      </c>
      <c r="F31" s="11" t="s">
        <v>414</v>
      </c>
      <c r="G31" s="11" t="s">
        <v>414</v>
      </c>
      <c r="H31" s="16" t="s">
        <v>414</v>
      </c>
      <c r="I31" s="16" t="s">
        <v>414</v>
      </c>
    </row>
    <row r="32" spans="1:9" ht="12" customHeight="1" x14ac:dyDescent="0.25">
      <c r="A32" s="2" t="str">
        <f>"Aug "&amp;RIGHT(A6,4)+1</f>
        <v>Aug 2025</v>
      </c>
      <c r="B32" s="11" t="s">
        <v>414</v>
      </c>
      <c r="C32" s="11" t="s">
        <v>414</v>
      </c>
      <c r="D32" s="11" t="s">
        <v>414</v>
      </c>
      <c r="E32" s="11" t="s">
        <v>414</v>
      </c>
      <c r="F32" s="11" t="s">
        <v>414</v>
      </c>
      <c r="G32" s="11" t="s">
        <v>414</v>
      </c>
      <c r="H32" s="16" t="s">
        <v>414</v>
      </c>
      <c r="I32" s="16" t="s">
        <v>414</v>
      </c>
    </row>
    <row r="33" spans="1:9" ht="12" customHeight="1" x14ac:dyDescent="0.25">
      <c r="A33" s="2" t="str">
        <f>"Sep "&amp;RIGHT(A6,4)+1</f>
        <v>Sep 2025</v>
      </c>
      <c r="B33" s="11" t="s">
        <v>414</v>
      </c>
      <c r="C33" s="11" t="s">
        <v>414</v>
      </c>
      <c r="D33" s="11" t="s">
        <v>414</v>
      </c>
      <c r="E33" s="11" t="s">
        <v>414</v>
      </c>
      <c r="F33" s="11" t="s">
        <v>414</v>
      </c>
      <c r="G33" s="11" t="s">
        <v>414</v>
      </c>
      <c r="H33" s="16" t="s">
        <v>414</v>
      </c>
      <c r="I33" s="16" t="s">
        <v>414</v>
      </c>
    </row>
    <row r="34" spans="1:9" ht="12" customHeight="1" x14ac:dyDescent="0.25">
      <c r="A34" s="12" t="s">
        <v>55</v>
      </c>
      <c r="B34" s="13">
        <v>934087</v>
      </c>
      <c r="C34" s="13">
        <v>6517446.8870999999</v>
      </c>
      <c r="D34" s="13">
        <v>7451533.8870999999</v>
      </c>
      <c r="E34" s="13">
        <v>261544.36</v>
      </c>
      <c r="F34" s="13">
        <v>1759710.6595000001</v>
      </c>
      <c r="G34" s="13">
        <v>2021255.0194999999</v>
      </c>
      <c r="H34" s="17">
        <v>28</v>
      </c>
      <c r="I34" s="17">
        <v>27</v>
      </c>
    </row>
    <row r="35" spans="1:9" ht="12" customHeight="1" x14ac:dyDescent="0.25">
      <c r="A35" s="14" t="str">
        <f>"Total "&amp;MID(A20,7,LEN(A20)-13)&amp;" Months"</f>
        <v>Total 5 Months</v>
      </c>
      <c r="B35" s="15">
        <v>934087</v>
      </c>
      <c r="C35" s="15">
        <v>6517446.8870999999</v>
      </c>
      <c r="D35" s="15">
        <v>7451533.8870999999</v>
      </c>
      <c r="E35" s="15">
        <v>261544.36</v>
      </c>
      <c r="F35" s="15">
        <v>1759710.6595000001</v>
      </c>
      <c r="G35" s="15">
        <v>2021255.0194999999</v>
      </c>
      <c r="H35" s="18">
        <v>28</v>
      </c>
      <c r="I35" s="18">
        <v>27</v>
      </c>
    </row>
    <row r="36" spans="1:9" ht="12" customHeight="1" x14ac:dyDescent="0.25">
      <c r="A36" s="83"/>
      <c r="B36" s="83"/>
      <c r="C36" s="83"/>
      <c r="D36" s="83"/>
      <c r="E36" s="83"/>
      <c r="F36" s="83"/>
      <c r="G36" s="83"/>
      <c r="H36" s="83"/>
      <c r="I36" s="83"/>
    </row>
    <row r="37" spans="1:9" ht="70.05" customHeight="1" x14ac:dyDescent="0.25">
      <c r="A37" s="85" t="s">
        <v>147</v>
      </c>
      <c r="B37" s="85"/>
      <c r="C37" s="85"/>
      <c r="D37" s="85"/>
      <c r="E37" s="85"/>
      <c r="F37" s="85"/>
      <c r="G37" s="85"/>
      <c r="H37" s="85"/>
      <c r="I37" s="85"/>
    </row>
  </sheetData>
  <mergeCells count="9">
    <mergeCell ref="B5:I5"/>
    <mergeCell ref="A36:I36"/>
    <mergeCell ref="A37:I37"/>
    <mergeCell ref="A1:H1"/>
    <mergeCell ref="A2:H2"/>
    <mergeCell ref="A3:A4"/>
    <mergeCell ref="B3:D3"/>
    <mergeCell ref="E3:G3"/>
    <mergeCell ref="H3:I3"/>
  </mergeCells>
  <phoneticPr fontId="0" type="noConversion"/>
  <pageMargins left="0.75" right="0.5" top="0.75" bottom="0.5" header="0.5" footer="0.25"/>
  <pageSetup orientation="landscape"/>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N44"/>
  <sheetViews>
    <sheetView showGridLines="0" zoomScaleNormal="100" workbookViewId="0">
      <selection activeCell="T17" sqref="T17"/>
    </sheetView>
  </sheetViews>
  <sheetFormatPr defaultRowHeight="13.2" x14ac:dyDescent="0.25"/>
  <cols>
    <col min="1" max="1" width="11.44140625" customWidth="1"/>
    <col min="2" max="6" width="11.21875" customWidth="1"/>
    <col min="7" max="7" width="12.44140625" customWidth="1"/>
    <col min="8" max="9" width="11.21875" customWidth="1"/>
    <col min="10" max="11" width="11.44140625" customWidth="1"/>
  </cols>
  <sheetData>
    <row r="1" spans="1:11" ht="12" customHeight="1" x14ac:dyDescent="0.25">
      <c r="A1" s="90" t="s">
        <v>418</v>
      </c>
      <c r="B1" s="90"/>
      <c r="C1" s="90"/>
      <c r="D1" s="90"/>
      <c r="E1" s="90"/>
      <c r="F1" s="90"/>
      <c r="G1" s="90"/>
      <c r="H1" s="90"/>
      <c r="I1" s="90"/>
      <c r="J1" s="90"/>
      <c r="K1" s="80">
        <v>45786</v>
      </c>
    </row>
    <row r="2" spans="1:11" ht="12" customHeight="1" x14ac:dyDescent="0.25">
      <c r="A2" s="92" t="s">
        <v>148</v>
      </c>
      <c r="B2" s="92"/>
      <c r="C2" s="92"/>
      <c r="D2" s="92"/>
      <c r="E2" s="92"/>
      <c r="F2" s="92"/>
      <c r="G2" s="92"/>
      <c r="H2" s="92"/>
      <c r="I2" s="92"/>
      <c r="J2" s="92"/>
      <c r="K2" s="1"/>
    </row>
    <row r="3" spans="1:11" ht="24" customHeight="1" x14ac:dyDescent="0.25">
      <c r="A3" s="94" t="s">
        <v>50</v>
      </c>
      <c r="B3" s="89" t="s">
        <v>194</v>
      </c>
      <c r="C3" s="89"/>
      <c r="D3" s="89"/>
      <c r="E3" s="87"/>
      <c r="F3" s="89" t="s">
        <v>149</v>
      </c>
      <c r="G3" s="89"/>
      <c r="H3" s="89"/>
      <c r="I3" s="87"/>
      <c r="J3" s="89" t="s">
        <v>150</v>
      </c>
      <c r="K3" s="89"/>
    </row>
    <row r="4" spans="1:11" ht="45" customHeight="1" x14ac:dyDescent="0.25">
      <c r="A4" s="95"/>
      <c r="B4" s="10" t="s">
        <v>151</v>
      </c>
      <c r="C4" s="10" t="s">
        <v>152</v>
      </c>
      <c r="D4" s="10" t="s">
        <v>153</v>
      </c>
      <c r="E4" s="10" t="s">
        <v>55</v>
      </c>
      <c r="F4" s="10" t="s">
        <v>332</v>
      </c>
      <c r="G4" s="10" t="s">
        <v>334</v>
      </c>
      <c r="H4" s="10" t="s">
        <v>333</v>
      </c>
      <c r="I4" s="10" t="s">
        <v>340</v>
      </c>
      <c r="J4" s="10" t="s">
        <v>154</v>
      </c>
      <c r="K4" s="9" t="s">
        <v>335</v>
      </c>
    </row>
    <row r="5" spans="1:11" ht="12" customHeight="1" x14ac:dyDescent="0.25">
      <c r="A5" s="1"/>
      <c r="B5" s="83" t="str">
        <f>REPT("-",42)&amp;" Number "&amp;REPT("-",39)&amp;"   "&amp;REPT("-",52)&amp;" Dollars "&amp;REPT("-",58)</f>
        <v>------------------------------------------ Number ---------------------------------------   ---------------------------------------------------- Dollars ----------------------------------------------------------</v>
      </c>
      <c r="C5" s="83"/>
      <c r="D5" s="83"/>
      <c r="E5" s="83"/>
      <c r="F5" s="83"/>
      <c r="G5" s="83"/>
      <c r="H5" s="83"/>
      <c r="I5" s="83"/>
      <c r="J5" s="83"/>
      <c r="K5" s="83"/>
    </row>
    <row r="6" spans="1:11" ht="12" customHeight="1" x14ac:dyDescent="0.25">
      <c r="A6" s="3" t="s">
        <v>415</v>
      </c>
    </row>
    <row r="7" spans="1:11" ht="12" customHeight="1" x14ac:dyDescent="0.25">
      <c r="A7" s="2" t="str">
        <f>"Oct "&amp;RIGHT(A6,4)-1</f>
        <v>Oct 2023</v>
      </c>
      <c r="B7" s="11">
        <v>1499151</v>
      </c>
      <c r="C7" s="11">
        <v>1487823</v>
      </c>
      <c r="D7" s="11">
        <v>3685078</v>
      </c>
      <c r="E7" s="11">
        <v>6672052</v>
      </c>
      <c r="F7" s="11">
        <v>355739225</v>
      </c>
      <c r="G7" s="11" t="s">
        <v>414</v>
      </c>
      <c r="H7" s="11" t="s">
        <v>414</v>
      </c>
      <c r="I7" s="11">
        <v>1097042934</v>
      </c>
      <c r="J7" s="16">
        <v>53.317799999999998</v>
      </c>
      <c r="K7" s="16" t="s">
        <v>414</v>
      </c>
    </row>
    <row r="8" spans="1:11" ht="12" customHeight="1" x14ac:dyDescent="0.25">
      <c r="A8" s="2" t="str">
        <f>"Nov "&amp;RIGHT(A6,4)-1</f>
        <v>Nov 2023</v>
      </c>
      <c r="B8" s="11">
        <v>1484684</v>
      </c>
      <c r="C8" s="11">
        <v>1476670</v>
      </c>
      <c r="D8" s="11">
        <v>3662683</v>
      </c>
      <c r="E8" s="11">
        <v>6624037</v>
      </c>
      <c r="F8" s="11">
        <v>371787474</v>
      </c>
      <c r="G8" s="11" t="s">
        <v>414</v>
      </c>
      <c r="H8" s="11" t="s">
        <v>414</v>
      </c>
      <c r="I8" s="11">
        <v>470578277</v>
      </c>
      <c r="J8" s="16">
        <v>56.127000000000002</v>
      </c>
      <c r="K8" s="16" t="s">
        <v>414</v>
      </c>
    </row>
    <row r="9" spans="1:11" ht="12" customHeight="1" x14ac:dyDescent="0.25">
      <c r="A9" s="2" t="str">
        <f>"Dec "&amp;RIGHT(A6,4)-1</f>
        <v>Dec 2023</v>
      </c>
      <c r="B9" s="11">
        <v>1457238</v>
      </c>
      <c r="C9" s="11">
        <v>1455973</v>
      </c>
      <c r="D9" s="11">
        <v>3630102</v>
      </c>
      <c r="E9" s="11">
        <v>6543313</v>
      </c>
      <c r="F9" s="11">
        <v>426391422</v>
      </c>
      <c r="G9" s="11" t="s">
        <v>414</v>
      </c>
      <c r="H9" s="11">
        <v>3738910</v>
      </c>
      <c r="I9" s="11">
        <v>607907162</v>
      </c>
      <c r="J9" s="16">
        <v>65.164500000000004</v>
      </c>
      <c r="K9" s="16" t="s">
        <v>414</v>
      </c>
    </row>
    <row r="10" spans="1:11" ht="12" customHeight="1" x14ac:dyDescent="0.25">
      <c r="A10" s="2" t="str">
        <f>"Jan "&amp;RIGHT(A6,4)</f>
        <v>Jan 2024</v>
      </c>
      <c r="B10" s="11">
        <v>1478239</v>
      </c>
      <c r="C10" s="11">
        <v>1471011</v>
      </c>
      <c r="D10" s="11">
        <v>3658467</v>
      </c>
      <c r="E10" s="11">
        <v>6607717</v>
      </c>
      <c r="F10" s="11">
        <v>392178099</v>
      </c>
      <c r="G10" s="11" t="s">
        <v>414</v>
      </c>
      <c r="H10" s="11" t="s">
        <v>414</v>
      </c>
      <c r="I10" s="11">
        <v>584531664</v>
      </c>
      <c r="J10" s="16">
        <v>59.351500000000001</v>
      </c>
      <c r="K10" s="16" t="s">
        <v>414</v>
      </c>
    </row>
    <row r="11" spans="1:11" ht="12" customHeight="1" x14ac:dyDescent="0.25">
      <c r="A11" s="2" t="str">
        <f>"Feb "&amp;RIGHT(A6,4)</f>
        <v>Feb 2024</v>
      </c>
      <c r="B11" s="11">
        <v>1495697</v>
      </c>
      <c r="C11" s="11">
        <v>1476645</v>
      </c>
      <c r="D11" s="11">
        <v>3673296</v>
      </c>
      <c r="E11" s="11">
        <v>6645638</v>
      </c>
      <c r="F11" s="11">
        <v>389885988</v>
      </c>
      <c r="G11" s="11" t="s">
        <v>414</v>
      </c>
      <c r="H11" s="11" t="s">
        <v>414</v>
      </c>
      <c r="I11" s="11">
        <v>522131497</v>
      </c>
      <c r="J11" s="16">
        <v>58.667999999999999</v>
      </c>
      <c r="K11" s="16" t="s">
        <v>414</v>
      </c>
    </row>
    <row r="12" spans="1:11" ht="12" customHeight="1" x14ac:dyDescent="0.25">
      <c r="A12" s="2" t="str">
        <f>"Mar "&amp;RIGHT(A6,4)</f>
        <v>Mar 2024</v>
      </c>
      <c r="B12" s="11">
        <v>1511987</v>
      </c>
      <c r="C12" s="11">
        <v>1486852</v>
      </c>
      <c r="D12" s="11">
        <v>3687152</v>
      </c>
      <c r="E12" s="11">
        <v>6685991</v>
      </c>
      <c r="F12" s="11">
        <v>401577956</v>
      </c>
      <c r="G12" s="11" t="s">
        <v>414</v>
      </c>
      <c r="H12" s="11">
        <v>159832</v>
      </c>
      <c r="I12" s="11">
        <v>558059745</v>
      </c>
      <c r="J12" s="16">
        <v>60.062600000000003</v>
      </c>
      <c r="K12" s="16" t="s">
        <v>414</v>
      </c>
    </row>
    <row r="13" spans="1:11" ht="12" customHeight="1" x14ac:dyDescent="0.25">
      <c r="A13" s="2" t="str">
        <f>"Apr "&amp;RIGHT(A6,4)</f>
        <v>Apr 2024</v>
      </c>
      <c r="B13" s="11">
        <v>1522999</v>
      </c>
      <c r="C13" s="11">
        <v>1492306</v>
      </c>
      <c r="D13" s="11">
        <v>3706737</v>
      </c>
      <c r="E13" s="11">
        <v>6722042</v>
      </c>
      <c r="F13" s="11">
        <v>422630949</v>
      </c>
      <c r="G13" s="11" t="s">
        <v>414</v>
      </c>
      <c r="H13" s="11" t="s">
        <v>414</v>
      </c>
      <c r="I13" s="11">
        <v>548787572</v>
      </c>
      <c r="J13" s="16">
        <v>62.872399999999999</v>
      </c>
      <c r="K13" s="16" t="s">
        <v>414</v>
      </c>
    </row>
    <row r="14" spans="1:11" ht="12" customHeight="1" x14ac:dyDescent="0.25">
      <c r="A14" s="2" t="str">
        <f>"May "&amp;RIGHT(A6,4)</f>
        <v>May 2024</v>
      </c>
      <c r="B14" s="11">
        <v>1536240</v>
      </c>
      <c r="C14" s="11">
        <v>1501315</v>
      </c>
      <c r="D14" s="11">
        <v>3726155</v>
      </c>
      <c r="E14" s="11">
        <v>6763710</v>
      </c>
      <c r="F14" s="11">
        <v>425069956</v>
      </c>
      <c r="G14" s="11" t="s">
        <v>414</v>
      </c>
      <c r="H14" s="11" t="s">
        <v>414</v>
      </c>
      <c r="I14" s="11">
        <v>537480028</v>
      </c>
      <c r="J14" s="16">
        <v>62.845700000000001</v>
      </c>
      <c r="K14" s="16" t="s">
        <v>414</v>
      </c>
    </row>
    <row r="15" spans="1:11" ht="12" customHeight="1" x14ac:dyDescent="0.25">
      <c r="A15" s="2" t="str">
        <f>"Jun "&amp;RIGHT(A6,4)</f>
        <v>Jun 2024</v>
      </c>
      <c r="B15" s="11">
        <v>1527299</v>
      </c>
      <c r="C15" s="11">
        <v>1489252</v>
      </c>
      <c r="D15" s="11">
        <v>3720334</v>
      </c>
      <c r="E15" s="11">
        <v>6736885</v>
      </c>
      <c r="F15" s="11">
        <v>403000668</v>
      </c>
      <c r="G15" s="11" t="s">
        <v>414</v>
      </c>
      <c r="H15" s="11">
        <v>1014690</v>
      </c>
      <c r="I15" s="11">
        <v>526170946</v>
      </c>
      <c r="J15" s="16">
        <v>59.82</v>
      </c>
      <c r="K15" s="16" t="s">
        <v>414</v>
      </c>
    </row>
    <row r="16" spans="1:11" ht="12" customHeight="1" x14ac:dyDescent="0.25">
      <c r="A16" s="2" t="str">
        <f>"Jul "&amp;RIGHT(A6,4)</f>
        <v>Jul 2024</v>
      </c>
      <c r="B16" s="11">
        <v>1540457</v>
      </c>
      <c r="C16" s="11">
        <v>1499404</v>
      </c>
      <c r="D16" s="11">
        <v>3747176</v>
      </c>
      <c r="E16" s="11">
        <v>6787037</v>
      </c>
      <c r="F16" s="11">
        <v>438826597</v>
      </c>
      <c r="G16" s="11" t="s">
        <v>414</v>
      </c>
      <c r="H16" s="11" t="s">
        <v>414</v>
      </c>
      <c r="I16" s="11">
        <v>570464626</v>
      </c>
      <c r="J16" s="16">
        <v>64.656599999999997</v>
      </c>
      <c r="K16" s="16" t="s">
        <v>414</v>
      </c>
    </row>
    <row r="17" spans="1:11" ht="12" customHeight="1" x14ac:dyDescent="0.25">
      <c r="A17" s="2" t="str">
        <f>"Aug "&amp;RIGHT(A6,4)</f>
        <v>Aug 2024</v>
      </c>
      <c r="B17" s="11">
        <v>1550467</v>
      </c>
      <c r="C17" s="11">
        <v>1506231</v>
      </c>
      <c r="D17" s="11">
        <v>3773589</v>
      </c>
      <c r="E17" s="11">
        <v>6830287</v>
      </c>
      <c r="F17" s="11">
        <v>429862647</v>
      </c>
      <c r="G17" s="11" t="s">
        <v>414</v>
      </c>
      <c r="H17" s="11" t="s">
        <v>414</v>
      </c>
      <c r="I17" s="11">
        <v>550162226</v>
      </c>
      <c r="J17" s="16">
        <v>62.934800000000003</v>
      </c>
      <c r="K17" s="16" t="s">
        <v>414</v>
      </c>
    </row>
    <row r="18" spans="1:11" ht="12" customHeight="1" x14ac:dyDescent="0.25">
      <c r="A18" s="2" t="str">
        <f>"Sep "&amp;RIGHT(A6,4)</f>
        <v>Sep 2024</v>
      </c>
      <c r="B18" s="11">
        <v>1547453</v>
      </c>
      <c r="C18" s="11">
        <v>1503203</v>
      </c>
      <c r="D18" s="11">
        <v>3786638</v>
      </c>
      <c r="E18" s="11">
        <v>6837294</v>
      </c>
      <c r="F18" s="11">
        <v>454465318</v>
      </c>
      <c r="G18" s="11" t="s">
        <v>414</v>
      </c>
      <c r="H18" s="11">
        <v>97235028</v>
      </c>
      <c r="I18" s="11">
        <v>741283222</v>
      </c>
      <c r="J18" s="16">
        <v>66.468599999999995</v>
      </c>
      <c r="K18" s="16" t="s">
        <v>414</v>
      </c>
    </row>
    <row r="19" spans="1:11" ht="12" customHeight="1" x14ac:dyDescent="0.25">
      <c r="A19" s="12" t="s">
        <v>55</v>
      </c>
      <c r="B19" s="13">
        <v>1512659.25</v>
      </c>
      <c r="C19" s="13">
        <v>1487223.75</v>
      </c>
      <c r="D19" s="13">
        <v>3704783.9166999999</v>
      </c>
      <c r="E19" s="13">
        <v>6704666.9166999999</v>
      </c>
      <c r="F19" s="13">
        <v>4911416299</v>
      </c>
      <c r="G19" s="13">
        <v>2279301496</v>
      </c>
      <c r="H19" s="13">
        <v>102148460</v>
      </c>
      <c r="I19" s="13">
        <v>7314599899</v>
      </c>
      <c r="J19" s="17">
        <v>61.044699999999999</v>
      </c>
      <c r="K19" s="17">
        <v>28.329799999999999</v>
      </c>
    </row>
    <row r="20" spans="1:11" ht="12" customHeight="1" x14ac:dyDescent="0.25">
      <c r="A20" s="14" t="s">
        <v>416</v>
      </c>
      <c r="B20" s="15">
        <v>1483001.8</v>
      </c>
      <c r="C20" s="15">
        <v>1473624.4</v>
      </c>
      <c r="D20" s="15">
        <v>3661925.2</v>
      </c>
      <c r="E20" s="15">
        <v>6618551.4000000004</v>
      </c>
      <c r="F20" s="15">
        <v>1935982208</v>
      </c>
      <c r="G20" s="15">
        <v>1342470416</v>
      </c>
      <c r="H20" s="15">
        <v>3738910</v>
      </c>
      <c r="I20" s="15">
        <v>3282191534</v>
      </c>
      <c r="J20" s="18">
        <v>58.5017</v>
      </c>
      <c r="K20" s="18">
        <v>40.566899999999997</v>
      </c>
    </row>
    <row r="21" spans="1:11" ht="12" customHeight="1" x14ac:dyDescent="0.25">
      <c r="A21" s="3" t="str">
        <f>"FY "&amp;RIGHT(A6,4)+1</f>
        <v>FY 2025</v>
      </c>
    </row>
    <row r="22" spans="1:11" ht="12" customHeight="1" x14ac:dyDescent="0.25">
      <c r="A22" s="2" t="str">
        <f>"Oct "&amp;RIGHT(A6,4)</f>
        <v>Oct 2024</v>
      </c>
      <c r="B22" s="11">
        <v>1565365</v>
      </c>
      <c r="C22" s="11">
        <v>1520705</v>
      </c>
      <c r="D22" s="11">
        <v>3821595</v>
      </c>
      <c r="E22" s="11">
        <v>6907665</v>
      </c>
      <c r="F22" s="11">
        <v>412450887</v>
      </c>
      <c r="G22" s="11" t="s">
        <v>414</v>
      </c>
      <c r="H22" s="11" t="s">
        <v>414</v>
      </c>
      <c r="I22" s="11">
        <v>1205626518</v>
      </c>
      <c r="J22" s="16">
        <v>59.709200000000003</v>
      </c>
      <c r="K22" s="16" t="s">
        <v>414</v>
      </c>
    </row>
    <row r="23" spans="1:11" ht="12" customHeight="1" x14ac:dyDescent="0.25">
      <c r="A23" s="2" t="str">
        <f>"Nov "&amp;RIGHT(A6,4)</f>
        <v>Nov 2024</v>
      </c>
      <c r="B23" s="11">
        <v>1536335</v>
      </c>
      <c r="C23" s="11">
        <v>1494918</v>
      </c>
      <c r="D23" s="11">
        <v>3797983</v>
      </c>
      <c r="E23" s="11">
        <v>6829236</v>
      </c>
      <c r="F23" s="11">
        <v>431745885</v>
      </c>
      <c r="G23" s="11" t="s">
        <v>414</v>
      </c>
      <c r="H23" s="11" t="s">
        <v>414</v>
      </c>
      <c r="I23" s="11">
        <v>603592647</v>
      </c>
      <c r="J23" s="16">
        <v>63.220199999999998</v>
      </c>
      <c r="K23" s="16" t="s">
        <v>414</v>
      </c>
    </row>
    <row r="24" spans="1:11" ht="12" customHeight="1" x14ac:dyDescent="0.25">
      <c r="A24" s="2" t="str">
        <f>"Dec "&amp;RIGHT(A6,4)</f>
        <v>Dec 2024</v>
      </c>
      <c r="B24" s="11">
        <v>1515273</v>
      </c>
      <c r="C24" s="11">
        <v>1485714</v>
      </c>
      <c r="D24" s="11">
        <v>3783449</v>
      </c>
      <c r="E24" s="11">
        <v>6784436</v>
      </c>
      <c r="F24" s="11">
        <v>444230563</v>
      </c>
      <c r="G24" s="11" t="s">
        <v>414</v>
      </c>
      <c r="H24" s="11">
        <v>3608980</v>
      </c>
      <c r="I24" s="11">
        <v>586431227.5</v>
      </c>
      <c r="J24" s="16">
        <v>65.477900000000005</v>
      </c>
      <c r="K24" s="16" t="s">
        <v>414</v>
      </c>
    </row>
    <row r="25" spans="1:11" ht="12" customHeight="1" x14ac:dyDescent="0.25">
      <c r="A25" s="2" t="str">
        <f>"Jan "&amp;RIGHT(A6,4)+1</f>
        <v>Jan 2025</v>
      </c>
      <c r="B25" s="11">
        <v>1528260</v>
      </c>
      <c r="C25" s="11">
        <v>1497018</v>
      </c>
      <c r="D25" s="11">
        <v>3795924</v>
      </c>
      <c r="E25" s="11">
        <v>6821202</v>
      </c>
      <c r="F25" s="11">
        <v>435643165</v>
      </c>
      <c r="G25" s="11" t="s">
        <v>414</v>
      </c>
      <c r="H25" s="11" t="s">
        <v>414</v>
      </c>
      <c r="I25" s="11">
        <v>595201269.5</v>
      </c>
      <c r="J25" s="16">
        <v>63.866</v>
      </c>
      <c r="K25" s="16" t="s">
        <v>414</v>
      </c>
    </row>
    <row r="26" spans="1:11" ht="12" customHeight="1" x14ac:dyDescent="0.25">
      <c r="A26" s="2" t="str">
        <f>"Feb "&amp;RIGHT(A6,4)+1</f>
        <v>Feb 2025</v>
      </c>
      <c r="B26" s="11">
        <v>1517333</v>
      </c>
      <c r="C26" s="11">
        <v>1484381</v>
      </c>
      <c r="D26" s="11">
        <v>3780033</v>
      </c>
      <c r="E26" s="11">
        <v>6781747</v>
      </c>
      <c r="F26" s="11">
        <v>424219591</v>
      </c>
      <c r="G26" s="11" t="s">
        <v>414</v>
      </c>
      <c r="H26" s="11" t="s">
        <v>414</v>
      </c>
      <c r="I26" s="11">
        <v>557111890.75</v>
      </c>
      <c r="J26" s="16">
        <v>62.553100000000001</v>
      </c>
      <c r="K26" s="16" t="s">
        <v>414</v>
      </c>
    </row>
    <row r="27" spans="1:11" ht="12" customHeight="1" x14ac:dyDescent="0.25">
      <c r="A27" s="2" t="str">
        <f>"Mar "&amp;RIGHT(A6,4)+1</f>
        <v>Mar 2025</v>
      </c>
      <c r="B27" s="11" t="s">
        <v>414</v>
      </c>
      <c r="C27" s="11" t="s">
        <v>414</v>
      </c>
      <c r="D27" s="11" t="s">
        <v>414</v>
      </c>
      <c r="E27" s="11" t="s">
        <v>414</v>
      </c>
      <c r="F27" s="11" t="s">
        <v>414</v>
      </c>
      <c r="G27" s="11" t="s">
        <v>414</v>
      </c>
      <c r="H27" s="11" t="s">
        <v>414</v>
      </c>
      <c r="I27" s="11" t="s">
        <v>414</v>
      </c>
      <c r="J27" s="16" t="s">
        <v>414</v>
      </c>
      <c r="K27" s="16" t="s">
        <v>414</v>
      </c>
    </row>
    <row r="28" spans="1:11" ht="12" customHeight="1" x14ac:dyDescent="0.25">
      <c r="A28" s="2" t="str">
        <f>"Apr "&amp;RIGHT(A6,4)+1</f>
        <v>Apr 2025</v>
      </c>
      <c r="B28" s="11" t="s">
        <v>414</v>
      </c>
      <c r="C28" s="11" t="s">
        <v>414</v>
      </c>
      <c r="D28" s="11" t="s">
        <v>414</v>
      </c>
      <c r="E28" s="11" t="s">
        <v>414</v>
      </c>
      <c r="F28" s="11" t="s">
        <v>414</v>
      </c>
      <c r="G28" s="11" t="s">
        <v>414</v>
      </c>
      <c r="H28" s="11" t="s">
        <v>414</v>
      </c>
      <c r="I28" s="11" t="s">
        <v>414</v>
      </c>
      <c r="J28" s="16" t="s">
        <v>414</v>
      </c>
      <c r="K28" s="16" t="s">
        <v>414</v>
      </c>
    </row>
    <row r="29" spans="1:11" ht="12" customHeight="1" x14ac:dyDescent="0.25">
      <c r="A29" s="2" t="str">
        <f>"May "&amp;RIGHT(A6,4)+1</f>
        <v>May 2025</v>
      </c>
      <c r="B29" s="11" t="s">
        <v>414</v>
      </c>
      <c r="C29" s="11" t="s">
        <v>414</v>
      </c>
      <c r="D29" s="11" t="s">
        <v>414</v>
      </c>
      <c r="E29" s="11" t="s">
        <v>414</v>
      </c>
      <c r="F29" s="11" t="s">
        <v>414</v>
      </c>
      <c r="G29" s="11" t="s">
        <v>414</v>
      </c>
      <c r="H29" s="11" t="s">
        <v>414</v>
      </c>
      <c r="I29" s="11" t="s">
        <v>414</v>
      </c>
      <c r="J29" s="16" t="s">
        <v>414</v>
      </c>
      <c r="K29" s="16" t="s">
        <v>414</v>
      </c>
    </row>
    <row r="30" spans="1:11" ht="12" customHeight="1" x14ac:dyDescent="0.25">
      <c r="A30" s="2" t="str">
        <f>"Jun "&amp;RIGHT(A6,4)+1</f>
        <v>Jun 2025</v>
      </c>
      <c r="B30" s="11" t="s">
        <v>414</v>
      </c>
      <c r="C30" s="11" t="s">
        <v>414</v>
      </c>
      <c r="D30" s="11" t="s">
        <v>414</v>
      </c>
      <c r="E30" s="11" t="s">
        <v>414</v>
      </c>
      <c r="F30" s="11" t="s">
        <v>414</v>
      </c>
      <c r="G30" s="11" t="s">
        <v>414</v>
      </c>
      <c r="H30" s="11" t="s">
        <v>414</v>
      </c>
      <c r="I30" s="11" t="s">
        <v>414</v>
      </c>
      <c r="J30" s="16" t="s">
        <v>414</v>
      </c>
      <c r="K30" s="16" t="s">
        <v>414</v>
      </c>
    </row>
    <row r="31" spans="1:11" ht="12" customHeight="1" x14ac:dyDescent="0.25">
      <c r="A31" s="2" t="str">
        <f>"Jul "&amp;RIGHT(A6,4)+1</f>
        <v>Jul 2025</v>
      </c>
      <c r="B31" s="11" t="s">
        <v>414</v>
      </c>
      <c r="C31" s="11" t="s">
        <v>414</v>
      </c>
      <c r="D31" s="11" t="s">
        <v>414</v>
      </c>
      <c r="E31" s="11" t="s">
        <v>414</v>
      </c>
      <c r="F31" s="11" t="s">
        <v>414</v>
      </c>
      <c r="G31" s="11" t="s">
        <v>414</v>
      </c>
      <c r="H31" s="11" t="s">
        <v>414</v>
      </c>
      <c r="I31" s="11" t="s">
        <v>414</v>
      </c>
      <c r="J31" s="16" t="s">
        <v>414</v>
      </c>
      <c r="K31" s="16" t="s">
        <v>414</v>
      </c>
    </row>
    <row r="32" spans="1:11" ht="12" customHeight="1" x14ac:dyDescent="0.25">
      <c r="A32" s="2" t="str">
        <f>"Aug "&amp;RIGHT(A6,4)+1</f>
        <v>Aug 2025</v>
      </c>
      <c r="B32" s="11" t="s">
        <v>414</v>
      </c>
      <c r="C32" s="11" t="s">
        <v>414</v>
      </c>
      <c r="D32" s="11" t="s">
        <v>414</v>
      </c>
      <c r="E32" s="11" t="s">
        <v>414</v>
      </c>
      <c r="F32" s="11" t="s">
        <v>414</v>
      </c>
      <c r="G32" s="11" t="s">
        <v>414</v>
      </c>
      <c r="H32" s="11" t="s">
        <v>414</v>
      </c>
      <c r="I32" s="11" t="s">
        <v>414</v>
      </c>
      <c r="J32" s="16" t="s">
        <v>414</v>
      </c>
      <c r="K32" s="16" t="s">
        <v>414</v>
      </c>
    </row>
    <row r="33" spans="1:14" ht="12" customHeight="1" x14ac:dyDescent="0.25">
      <c r="A33" s="2" t="str">
        <f>"Sep "&amp;RIGHT(A6,4)+1</f>
        <v>Sep 2025</v>
      </c>
      <c r="B33" s="11" t="s">
        <v>414</v>
      </c>
      <c r="C33" s="11" t="s">
        <v>414</v>
      </c>
      <c r="D33" s="11" t="s">
        <v>414</v>
      </c>
      <c r="E33" s="11" t="s">
        <v>414</v>
      </c>
      <c r="F33" s="11" t="s">
        <v>414</v>
      </c>
      <c r="G33" s="11" t="s">
        <v>414</v>
      </c>
      <c r="H33" s="11" t="s">
        <v>414</v>
      </c>
      <c r="I33" s="11" t="s">
        <v>414</v>
      </c>
      <c r="J33" s="16" t="s">
        <v>414</v>
      </c>
      <c r="K33" s="16" t="s">
        <v>414</v>
      </c>
    </row>
    <row r="34" spans="1:14" ht="12" customHeight="1" x14ac:dyDescent="0.25">
      <c r="A34" s="12" t="s">
        <v>55</v>
      </c>
      <c r="B34" s="13">
        <v>1532513.2</v>
      </c>
      <c r="C34" s="13">
        <v>1496547.2</v>
      </c>
      <c r="D34" s="13">
        <v>3795796.8</v>
      </c>
      <c r="E34" s="13">
        <v>6824857.2000000002</v>
      </c>
      <c r="F34" s="13">
        <v>2148290091</v>
      </c>
      <c r="G34" s="13">
        <v>1396064481.75</v>
      </c>
      <c r="H34" s="13">
        <v>3608980</v>
      </c>
      <c r="I34" s="13">
        <v>3547963552.75</v>
      </c>
      <c r="J34" s="17">
        <v>62.954900000000002</v>
      </c>
      <c r="K34" s="17">
        <v>40.911200000000001</v>
      </c>
    </row>
    <row r="35" spans="1:14" ht="12" customHeight="1" x14ac:dyDescent="0.25">
      <c r="A35" s="14" t="str">
        <f>"Total "&amp;MID(A20,7,LEN(A20)-13)&amp;" Months"</f>
        <v>Total 5 Months</v>
      </c>
      <c r="B35" s="15">
        <v>1532513.2</v>
      </c>
      <c r="C35" s="15">
        <v>1496547.2</v>
      </c>
      <c r="D35" s="15">
        <v>3795796.8</v>
      </c>
      <c r="E35" s="15">
        <v>6824857.2000000002</v>
      </c>
      <c r="F35" s="15">
        <v>2148290091</v>
      </c>
      <c r="G35" s="15">
        <v>1396064481.75</v>
      </c>
      <c r="H35" s="15">
        <v>3608980</v>
      </c>
      <c r="I35" s="15">
        <v>3547963552.75</v>
      </c>
      <c r="J35" s="18">
        <v>62.954900000000002</v>
      </c>
      <c r="K35" s="18">
        <v>40.911200000000001</v>
      </c>
    </row>
    <row r="36" spans="1:14" ht="12" customHeight="1" x14ac:dyDescent="0.25">
      <c r="A36" s="83"/>
      <c r="B36" s="83"/>
      <c r="C36" s="83"/>
      <c r="D36" s="83"/>
      <c r="E36" s="83"/>
      <c r="F36" s="83"/>
      <c r="G36" s="83"/>
      <c r="H36" s="83"/>
      <c r="I36" s="83"/>
      <c r="J36" s="83"/>
    </row>
    <row r="37" spans="1:14" ht="12" customHeight="1" x14ac:dyDescent="0.25">
      <c r="A37" s="135" t="s">
        <v>356</v>
      </c>
      <c r="B37" s="135"/>
      <c r="C37" s="135"/>
      <c r="D37" s="135"/>
      <c r="E37" s="135"/>
      <c r="F37" s="135"/>
      <c r="G37" s="135"/>
      <c r="H37" s="135"/>
      <c r="I37" s="135"/>
      <c r="J37" s="135"/>
      <c r="K37" s="135"/>
      <c r="L37" s="135"/>
      <c r="M37" s="135"/>
      <c r="N37" s="135"/>
    </row>
    <row r="38" spans="1:14" ht="25.2" customHeight="1" x14ac:dyDescent="0.25">
      <c r="A38" s="135" t="s">
        <v>396</v>
      </c>
      <c r="B38" s="135"/>
      <c r="C38" s="135"/>
      <c r="D38" s="135"/>
      <c r="E38" s="135"/>
      <c r="F38" s="135"/>
      <c r="G38" s="135"/>
      <c r="H38" s="135"/>
      <c r="I38" s="135"/>
      <c r="J38" s="135"/>
      <c r="K38" s="135"/>
      <c r="L38" s="135"/>
      <c r="M38" s="135"/>
      <c r="N38" s="135"/>
    </row>
    <row r="39" spans="1:14" ht="33" hidden="1" customHeight="1" x14ac:dyDescent="0.25">
      <c r="A39" s="135"/>
      <c r="B39" s="135"/>
      <c r="C39" s="135"/>
      <c r="D39" s="135"/>
      <c r="E39" s="135"/>
      <c r="F39" s="135"/>
      <c r="G39" s="135"/>
      <c r="H39" s="135"/>
      <c r="I39" s="135"/>
      <c r="J39" s="135"/>
      <c r="K39" s="135"/>
      <c r="L39" s="135"/>
      <c r="M39" s="135"/>
      <c r="N39" s="135"/>
    </row>
    <row r="40" spans="1:14" ht="6.75" hidden="1" customHeight="1" x14ac:dyDescent="0.25">
      <c r="A40" s="135"/>
      <c r="B40" s="135"/>
      <c r="C40" s="135"/>
      <c r="D40" s="135"/>
      <c r="E40" s="135"/>
      <c r="F40" s="135"/>
      <c r="G40" s="135"/>
      <c r="H40" s="135"/>
      <c r="I40" s="135"/>
      <c r="J40" s="135"/>
      <c r="K40" s="135"/>
      <c r="L40" s="135"/>
      <c r="M40" s="135"/>
      <c r="N40" s="135"/>
    </row>
    <row r="41" spans="1:14" ht="49.2" hidden="1" customHeight="1" x14ac:dyDescent="0.25">
      <c r="A41" s="135"/>
      <c r="B41" s="135"/>
      <c r="C41" s="135"/>
      <c r="D41" s="135"/>
      <c r="E41" s="135"/>
      <c r="F41" s="135"/>
      <c r="G41" s="135"/>
      <c r="H41" s="135"/>
      <c r="I41" s="135"/>
      <c r="J41" s="135"/>
      <c r="K41" s="135"/>
      <c r="L41" s="135"/>
      <c r="M41" s="135"/>
      <c r="N41" s="135"/>
    </row>
    <row r="42" spans="1:14" ht="22.2" customHeight="1" x14ac:dyDescent="0.25">
      <c r="A42" s="135" t="s">
        <v>357</v>
      </c>
      <c r="B42" s="135"/>
      <c r="C42" s="135"/>
      <c r="D42" s="135"/>
      <c r="E42" s="135"/>
      <c r="F42" s="135"/>
      <c r="G42" s="135"/>
      <c r="H42" s="135"/>
      <c r="I42" s="135"/>
      <c r="J42" s="135"/>
      <c r="K42" s="135"/>
      <c r="L42" s="135"/>
      <c r="M42" s="135"/>
      <c r="N42" s="135"/>
    </row>
    <row r="43" spans="1:14" ht="35.549999999999997" customHeight="1" x14ac:dyDescent="0.25">
      <c r="A43" s="135"/>
      <c r="B43" s="135"/>
      <c r="C43" s="135"/>
      <c r="D43" s="135"/>
      <c r="E43" s="135"/>
      <c r="F43" s="135"/>
      <c r="G43" s="135"/>
      <c r="H43" s="135"/>
      <c r="I43" s="135"/>
      <c r="J43" s="135"/>
      <c r="K43" s="135"/>
      <c r="L43" s="135"/>
      <c r="M43" s="135"/>
      <c r="N43" s="135"/>
    </row>
    <row r="44" spans="1:14" x14ac:dyDescent="0.25">
      <c r="A44" s="27"/>
      <c r="B44" s="27"/>
      <c r="C44" s="27"/>
      <c r="D44" s="27"/>
      <c r="E44" s="27"/>
      <c r="F44" s="27"/>
      <c r="G44" s="27"/>
      <c r="H44" s="27"/>
      <c r="I44" s="27"/>
      <c r="J44" s="27"/>
      <c r="K44" s="27"/>
    </row>
  </sheetData>
  <mergeCells count="12">
    <mergeCell ref="A42:N42"/>
    <mergeCell ref="A43:N43"/>
    <mergeCell ref="B5:K5"/>
    <mergeCell ref="A36:J36"/>
    <mergeCell ref="A1:J1"/>
    <mergeCell ref="A2:J2"/>
    <mergeCell ref="A3:A4"/>
    <mergeCell ref="B3:E3"/>
    <mergeCell ref="F3:I3"/>
    <mergeCell ref="J3:K3"/>
    <mergeCell ref="A37:N37"/>
    <mergeCell ref="A38:N41"/>
  </mergeCells>
  <phoneticPr fontId="0" type="noConversion"/>
  <pageMargins left="0.75" right="0.5" top="0.75" bottom="0.5" header="0.5" footer="0.25"/>
  <pageSetup scale="37"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M101"/>
  <sheetViews>
    <sheetView showGridLines="0" workbookViewId="0">
      <selection sqref="A1:L1"/>
    </sheetView>
  </sheetViews>
  <sheetFormatPr defaultRowHeight="13.2" x14ac:dyDescent="0.25"/>
  <cols>
    <col min="1" max="1" width="11.44140625" customWidth="1"/>
    <col min="2" max="7" width="11" customWidth="1"/>
    <col min="8" max="9" width="12.44140625" customWidth="1"/>
    <col min="10" max="13" width="11" customWidth="1"/>
  </cols>
  <sheetData>
    <row r="1" spans="1:13" ht="12" customHeight="1" x14ac:dyDescent="0.25">
      <c r="A1" s="90" t="s">
        <v>418</v>
      </c>
      <c r="B1" s="90"/>
      <c r="C1" s="90"/>
      <c r="D1" s="90"/>
      <c r="E1" s="90"/>
      <c r="F1" s="90"/>
      <c r="G1" s="90"/>
      <c r="H1" s="90"/>
      <c r="I1" s="90"/>
      <c r="J1" s="90"/>
      <c r="K1" s="90"/>
      <c r="L1" s="90"/>
      <c r="M1" s="80">
        <v>45786</v>
      </c>
    </row>
    <row r="2" spans="1:13" ht="12" customHeight="1" x14ac:dyDescent="0.25">
      <c r="A2" s="92" t="s">
        <v>229</v>
      </c>
      <c r="B2" s="92"/>
      <c r="C2" s="92"/>
      <c r="D2" s="92"/>
      <c r="E2" s="92"/>
      <c r="F2" s="92"/>
      <c r="G2" s="92"/>
      <c r="H2" s="92"/>
      <c r="I2" s="92"/>
      <c r="J2" s="92"/>
      <c r="K2" s="92"/>
      <c r="L2" s="92"/>
      <c r="M2" s="1"/>
    </row>
    <row r="3" spans="1:13" ht="24" customHeight="1" x14ac:dyDescent="0.25">
      <c r="A3" s="94" t="s">
        <v>50</v>
      </c>
      <c r="B3" s="89" t="s">
        <v>194</v>
      </c>
      <c r="C3" s="89"/>
      <c r="D3" s="89"/>
      <c r="E3" s="89"/>
      <c r="F3" s="87"/>
      <c r="G3" s="86" t="s">
        <v>230</v>
      </c>
      <c r="H3" s="86" t="s">
        <v>231</v>
      </c>
      <c r="I3" s="86" t="s">
        <v>385</v>
      </c>
      <c r="J3" s="86" t="s">
        <v>386</v>
      </c>
      <c r="K3" s="86" t="s">
        <v>58</v>
      </c>
      <c r="L3" s="89" t="s">
        <v>228</v>
      </c>
      <c r="M3" s="89"/>
    </row>
    <row r="4" spans="1:13" ht="27.6" customHeight="1" x14ac:dyDescent="0.25">
      <c r="A4" s="95"/>
      <c r="B4" s="10" t="s">
        <v>151</v>
      </c>
      <c r="C4" s="10" t="s">
        <v>152</v>
      </c>
      <c r="D4" s="10" t="s">
        <v>153</v>
      </c>
      <c r="E4" s="10" t="s">
        <v>155</v>
      </c>
      <c r="F4" s="10" t="s">
        <v>55</v>
      </c>
      <c r="G4" s="87"/>
      <c r="H4" s="87"/>
      <c r="I4" s="87"/>
      <c r="J4" s="87"/>
      <c r="K4" s="87"/>
      <c r="L4" s="10" t="s">
        <v>263</v>
      </c>
      <c r="M4" s="9" t="s">
        <v>155</v>
      </c>
    </row>
    <row r="5" spans="1:13" ht="12" customHeight="1" x14ac:dyDescent="0.25">
      <c r="A5" s="1"/>
      <c r="B5" s="83" t="str">
        <f>REPT("-",50)&amp;" Number "&amp;REPT("-",51)&amp;"   "&amp;REPT("-",62)&amp;" Dollars "&amp;REPT("-",63)</f>
        <v>-------------------------------------------------- Number ---------------------------------------------------   -------------------------------------------------------------- Dollars ---------------------------------------------------------------</v>
      </c>
      <c r="C5" s="83"/>
      <c r="D5" s="83"/>
      <c r="E5" s="83"/>
      <c r="F5" s="83"/>
      <c r="G5" s="83"/>
      <c r="H5" s="83"/>
      <c r="I5" s="83"/>
      <c r="J5" s="83"/>
      <c r="K5" s="83"/>
      <c r="L5" s="83"/>
      <c r="M5" s="83"/>
    </row>
    <row r="6" spans="1:13" ht="12" customHeight="1" x14ac:dyDescent="0.25">
      <c r="A6" s="3" t="s">
        <v>415</v>
      </c>
    </row>
    <row r="7" spans="1:13" ht="12" customHeight="1" x14ac:dyDescent="0.25">
      <c r="A7" s="2" t="str">
        <f>"Oct "&amp;RIGHT(A6,4)-1</f>
        <v>Oct 2023</v>
      </c>
      <c r="B7" s="11">
        <v>0</v>
      </c>
      <c r="C7" s="11">
        <v>0</v>
      </c>
      <c r="D7" s="11">
        <v>0</v>
      </c>
      <c r="E7" s="11">
        <v>728308</v>
      </c>
      <c r="F7" s="11">
        <v>728308</v>
      </c>
      <c r="G7" s="11">
        <v>24104629.394699998</v>
      </c>
      <c r="H7" s="11" t="s">
        <v>414</v>
      </c>
      <c r="I7" s="11">
        <v>2144688</v>
      </c>
      <c r="J7" s="11" t="s">
        <v>414</v>
      </c>
      <c r="K7" s="11">
        <v>26249317.394699998</v>
      </c>
      <c r="L7" s="16" t="s">
        <v>414</v>
      </c>
      <c r="M7" s="16">
        <v>33.096800000000002</v>
      </c>
    </row>
    <row r="8" spans="1:13" ht="12" customHeight="1" x14ac:dyDescent="0.25">
      <c r="A8" s="2" t="str">
        <f>"Nov "&amp;RIGHT(A6,4)-1</f>
        <v>Nov 2023</v>
      </c>
      <c r="B8" s="11">
        <v>0</v>
      </c>
      <c r="C8" s="11">
        <v>0</v>
      </c>
      <c r="D8" s="11">
        <v>0</v>
      </c>
      <c r="E8" s="11">
        <v>732376</v>
      </c>
      <c r="F8" s="11">
        <v>732376</v>
      </c>
      <c r="G8" s="11">
        <v>24344422.8695</v>
      </c>
      <c r="H8" s="11" t="s">
        <v>414</v>
      </c>
      <c r="I8" s="11">
        <v>2144688</v>
      </c>
      <c r="J8" s="11" t="s">
        <v>414</v>
      </c>
      <c r="K8" s="11">
        <v>26489110.8695</v>
      </c>
      <c r="L8" s="16" t="s">
        <v>414</v>
      </c>
      <c r="M8" s="16">
        <v>33.240299999999998</v>
      </c>
    </row>
    <row r="9" spans="1:13" ht="12" customHeight="1" x14ac:dyDescent="0.25">
      <c r="A9" s="2" t="str">
        <f>"Dec "&amp;RIGHT(A6,4)-1</f>
        <v>Dec 2023</v>
      </c>
      <c r="B9" s="11">
        <v>0</v>
      </c>
      <c r="C9" s="11">
        <v>0</v>
      </c>
      <c r="D9" s="11">
        <v>0</v>
      </c>
      <c r="E9" s="11">
        <v>723812</v>
      </c>
      <c r="F9" s="11">
        <v>723812</v>
      </c>
      <c r="G9" s="11">
        <v>23774365.5121</v>
      </c>
      <c r="H9" s="11" t="s">
        <v>414</v>
      </c>
      <c r="I9" s="11">
        <v>2144688</v>
      </c>
      <c r="J9" s="11" t="s">
        <v>414</v>
      </c>
      <c r="K9" s="11">
        <v>25919053.5121</v>
      </c>
      <c r="L9" s="16" t="s">
        <v>414</v>
      </c>
      <c r="M9" s="16">
        <v>32.8461</v>
      </c>
    </row>
    <row r="10" spans="1:13" ht="12" customHeight="1" x14ac:dyDescent="0.25">
      <c r="A10" s="2" t="str">
        <f>"Jan "&amp;RIGHT(A6,4)</f>
        <v>Jan 2024</v>
      </c>
      <c r="B10" s="11">
        <v>0</v>
      </c>
      <c r="C10" s="11">
        <v>0</v>
      </c>
      <c r="D10" s="11">
        <v>0</v>
      </c>
      <c r="E10" s="11">
        <v>707660</v>
      </c>
      <c r="F10" s="11">
        <v>707660</v>
      </c>
      <c r="G10" s="11">
        <v>23964722.269200001</v>
      </c>
      <c r="H10" s="11" t="s">
        <v>414</v>
      </c>
      <c r="I10" s="11">
        <v>2144688</v>
      </c>
      <c r="J10" s="11" t="s">
        <v>414</v>
      </c>
      <c r="K10" s="11">
        <v>26109410.269200001</v>
      </c>
      <c r="L10" s="16" t="s">
        <v>414</v>
      </c>
      <c r="M10" s="16">
        <v>33.864699999999999</v>
      </c>
    </row>
    <row r="11" spans="1:13" ht="12" customHeight="1" x14ac:dyDescent="0.25">
      <c r="A11" s="2" t="str">
        <f>"Feb "&amp;RIGHT(A6,4)</f>
        <v>Feb 2024</v>
      </c>
      <c r="B11" s="11">
        <v>0</v>
      </c>
      <c r="C11" s="11">
        <v>0</v>
      </c>
      <c r="D11" s="11">
        <v>0</v>
      </c>
      <c r="E11" s="11">
        <v>716757</v>
      </c>
      <c r="F11" s="11">
        <v>716757</v>
      </c>
      <c r="G11" s="11">
        <v>23579549.5436</v>
      </c>
      <c r="H11" s="11" t="s">
        <v>414</v>
      </c>
      <c r="I11" s="11">
        <v>2144688</v>
      </c>
      <c r="J11" s="11" t="s">
        <v>414</v>
      </c>
      <c r="K11" s="11">
        <v>25724237.5436</v>
      </c>
      <c r="L11" s="16" t="s">
        <v>414</v>
      </c>
      <c r="M11" s="16">
        <v>32.897599999999997</v>
      </c>
    </row>
    <row r="12" spans="1:13" ht="12" customHeight="1" x14ac:dyDescent="0.25">
      <c r="A12" s="2" t="str">
        <f>"Mar "&amp;RIGHT(A6,4)</f>
        <v>Mar 2024</v>
      </c>
      <c r="B12" s="11">
        <v>0</v>
      </c>
      <c r="C12" s="11">
        <v>0</v>
      </c>
      <c r="D12" s="11">
        <v>0</v>
      </c>
      <c r="E12" s="11">
        <v>721640</v>
      </c>
      <c r="F12" s="11">
        <v>721640</v>
      </c>
      <c r="G12" s="11">
        <v>25797199.861099999</v>
      </c>
      <c r="H12" s="11" t="s">
        <v>414</v>
      </c>
      <c r="I12" s="11">
        <v>2144688</v>
      </c>
      <c r="J12" s="11" t="s">
        <v>414</v>
      </c>
      <c r="K12" s="11">
        <v>27941887.861099999</v>
      </c>
      <c r="L12" s="16" t="s">
        <v>414</v>
      </c>
      <c r="M12" s="16">
        <v>35.747999999999998</v>
      </c>
    </row>
    <row r="13" spans="1:13" ht="12" customHeight="1" x14ac:dyDescent="0.25">
      <c r="A13" s="2" t="str">
        <f>"Apr "&amp;RIGHT(A6,4)</f>
        <v>Apr 2024</v>
      </c>
      <c r="B13" s="11">
        <v>0</v>
      </c>
      <c r="C13" s="11">
        <v>0</v>
      </c>
      <c r="D13" s="11">
        <v>0</v>
      </c>
      <c r="E13" s="11">
        <v>723629</v>
      </c>
      <c r="F13" s="11">
        <v>723629</v>
      </c>
      <c r="G13" s="11">
        <v>25242696.980700001</v>
      </c>
      <c r="H13" s="11" t="s">
        <v>414</v>
      </c>
      <c r="I13" s="11">
        <v>2144688</v>
      </c>
      <c r="J13" s="11" t="s">
        <v>414</v>
      </c>
      <c r="K13" s="11">
        <v>27387384.980700001</v>
      </c>
      <c r="L13" s="16" t="s">
        <v>414</v>
      </c>
      <c r="M13" s="16">
        <v>34.883499999999998</v>
      </c>
    </row>
    <row r="14" spans="1:13" ht="12" customHeight="1" x14ac:dyDescent="0.25">
      <c r="A14" s="2" t="str">
        <f>"May "&amp;RIGHT(A6,4)</f>
        <v>May 2024</v>
      </c>
      <c r="B14" s="11">
        <v>0</v>
      </c>
      <c r="C14" s="11">
        <v>0</v>
      </c>
      <c r="D14" s="11">
        <v>0</v>
      </c>
      <c r="E14" s="11">
        <v>716927</v>
      </c>
      <c r="F14" s="11">
        <v>716927</v>
      </c>
      <c r="G14" s="11">
        <v>23966901.418699998</v>
      </c>
      <c r="H14" s="11" t="s">
        <v>414</v>
      </c>
      <c r="I14" s="11">
        <v>2144688</v>
      </c>
      <c r="J14" s="11" t="s">
        <v>414</v>
      </c>
      <c r="K14" s="11">
        <v>26111589.418699998</v>
      </c>
      <c r="L14" s="16" t="s">
        <v>414</v>
      </c>
      <c r="M14" s="16">
        <v>33.43</v>
      </c>
    </row>
    <row r="15" spans="1:13" ht="12" customHeight="1" x14ac:dyDescent="0.25">
      <c r="A15" s="2" t="str">
        <f>"Jun "&amp;RIGHT(A6,4)</f>
        <v>Jun 2024</v>
      </c>
      <c r="B15" s="11">
        <v>0</v>
      </c>
      <c r="C15" s="11">
        <v>0</v>
      </c>
      <c r="D15" s="11">
        <v>0</v>
      </c>
      <c r="E15" s="11">
        <v>712616</v>
      </c>
      <c r="F15" s="11">
        <v>712616</v>
      </c>
      <c r="G15" s="11">
        <v>23521015.908599999</v>
      </c>
      <c r="H15" s="11" t="s">
        <v>414</v>
      </c>
      <c r="I15" s="11">
        <v>2144688</v>
      </c>
      <c r="J15" s="11" t="s">
        <v>414</v>
      </c>
      <c r="K15" s="11">
        <v>25665703.908599999</v>
      </c>
      <c r="L15" s="16" t="s">
        <v>414</v>
      </c>
      <c r="M15" s="16">
        <v>33.006599999999999</v>
      </c>
    </row>
    <row r="16" spans="1:13" ht="12" customHeight="1" x14ac:dyDescent="0.25">
      <c r="A16" s="2" t="str">
        <f>"Jul "&amp;RIGHT(A6,4)</f>
        <v>Jul 2024</v>
      </c>
      <c r="B16" s="11">
        <v>0</v>
      </c>
      <c r="C16" s="11">
        <v>0</v>
      </c>
      <c r="D16" s="11">
        <v>0</v>
      </c>
      <c r="E16" s="11">
        <v>705012</v>
      </c>
      <c r="F16" s="11">
        <v>705012</v>
      </c>
      <c r="G16" s="11">
        <v>22489605.730099998</v>
      </c>
      <c r="H16" s="11" t="s">
        <v>414</v>
      </c>
      <c r="I16" s="11">
        <v>2144688</v>
      </c>
      <c r="J16" s="11" t="s">
        <v>414</v>
      </c>
      <c r="K16" s="11">
        <v>24634293.730099998</v>
      </c>
      <c r="L16" s="16" t="s">
        <v>414</v>
      </c>
      <c r="M16" s="16">
        <v>31.8996</v>
      </c>
    </row>
    <row r="17" spans="1:13" ht="12" customHeight="1" x14ac:dyDescent="0.25">
      <c r="A17" s="2" t="str">
        <f>"Aug "&amp;RIGHT(A6,4)</f>
        <v>Aug 2024</v>
      </c>
      <c r="B17" s="11">
        <v>0</v>
      </c>
      <c r="C17" s="11">
        <v>0</v>
      </c>
      <c r="D17" s="11">
        <v>0</v>
      </c>
      <c r="E17" s="11">
        <v>692784</v>
      </c>
      <c r="F17" s="11">
        <v>692784</v>
      </c>
      <c r="G17" s="11">
        <v>23558541.760499999</v>
      </c>
      <c r="H17" s="11" t="s">
        <v>414</v>
      </c>
      <c r="I17" s="11">
        <v>2144688</v>
      </c>
      <c r="J17" s="11" t="s">
        <v>414</v>
      </c>
      <c r="K17" s="11">
        <v>25703229.760499999</v>
      </c>
      <c r="L17" s="16" t="s">
        <v>414</v>
      </c>
      <c r="M17" s="16">
        <v>34.005600000000001</v>
      </c>
    </row>
    <row r="18" spans="1:13" ht="12" customHeight="1" x14ac:dyDescent="0.25">
      <c r="A18" s="2" t="str">
        <f>"Sep "&amp;RIGHT(A6,4)</f>
        <v>Sep 2024</v>
      </c>
      <c r="B18" s="11">
        <v>0</v>
      </c>
      <c r="C18" s="11">
        <v>0</v>
      </c>
      <c r="D18" s="11">
        <v>0</v>
      </c>
      <c r="E18" s="11">
        <v>710714</v>
      </c>
      <c r="F18" s="11">
        <v>710714</v>
      </c>
      <c r="G18" s="11">
        <v>23510216.9793</v>
      </c>
      <c r="H18" s="11">
        <v>71003398</v>
      </c>
      <c r="I18" s="11">
        <v>2144692</v>
      </c>
      <c r="J18" s="11" t="s">
        <v>414</v>
      </c>
      <c r="K18" s="11">
        <v>96658306.979300007</v>
      </c>
      <c r="L18" s="16" t="s">
        <v>414</v>
      </c>
      <c r="M18" s="16">
        <v>33.079700000000003</v>
      </c>
    </row>
    <row r="19" spans="1:13" ht="12" customHeight="1" x14ac:dyDescent="0.25">
      <c r="A19" s="12" t="s">
        <v>55</v>
      </c>
      <c r="B19" s="13">
        <v>0</v>
      </c>
      <c r="C19" s="13">
        <v>0</v>
      </c>
      <c r="D19" s="13">
        <v>0</v>
      </c>
      <c r="E19" s="13">
        <v>716019.58330000006</v>
      </c>
      <c r="F19" s="13">
        <v>716019.58330000006</v>
      </c>
      <c r="G19" s="13">
        <v>287853868.2281</v>
      </c>
      <c r="H19" s="13">
        <v>71003398</v>
      </c>
      <c r="I19" s="13">
        <v>25736260</v>
      </c>
      <c r="J19" s="13" t="s">
        <v>414</v>
      </c>
      <c r="K19" s="13">
        <v>384593526.2281</v>
      </c>
      <c r="L19" s="17" t="s">
        <v>414</v>
      </c>
      <c r="M19" s="17">
        <v>33.501600000000003</v>
      </c>
    </row>
    <row r="20" spans="1:13" ht="12" customHeight="1" x14ac:dyDescent="0.25">
      <c r="A20" s="14" t="s">
        <v>416</v>
      </c>
      <c r="B20" s="15">
        <v>0</v>
      </c>
      <c r="C20" s="15">
        <v>0</v>
      </c>
      <c r="D20" s="15">
        <v>0</v>
      </c>
      <c r="E20" s="15">
        <v>721782.6</v>
      </c>
      <c r="F20" s="15">
        <v>721782.6</v>
      </c>
      <c r="G20" s="15">
        <v>119767689.5891</v>
      </c>
      <c r="H20" s="15" t="s">
        <v>414</v>
      </c>
      <c r="I20" s="15">
        <v>10723440</v>
      </c>
      <c r="J20" s="15" t="s">
        <v>414</v>
      </c>
      <c r="K20" s="15">
        <v>26098225.917819999</v>
      </c>
      <c r="L20" s="18" t="s">
        <v>414</v>
      </c>
      <c r="M20" s="18">
        <v>33.189100000000003</v>
      </c>
    </row>
    <row r="21" spans="1:13" ht="12" customHeight="1" x14ac:dyDescent="0.25">
      <c r="A21" s="3" t="str">
        <f>"FY "&amp;RIGHT(A6,4)+1</f>
        <v>FY 2025</v>
      </c>
    </row>
    <row r="22" spans="1:13" ht="12" customHeight="1" x14ac:dyDescent="0.25">
      <c r="A22" s="2" t="str">
        <f>"Oct "&amp;RIGHT(A6,4)</f>
        <v>Oct 2024</v>
      </c>
      <c r="B22" s="11">
        <v>0</v>
      </c>
      <c r="C22" s="11">
        <v>0</v>
      </c>
      <c r="D22" s="11">
        <v>0</v>
      </c>
      <c r="E22" s="11">
        <v>714324</v>
      </c>
      <c r="F22" s="11">
        <v>714324</v>
      </c>
      <c r="G22" s="11">
        <v>23640029.861499999</v>
      </c>
      <c r="H22" s="11" t="s">
        <v>414</v>
      </c>
      <c r="I22" s="11" t="s">
        <v>414</v>
      </c>
      <c r="J22" s="11" t="s">
        <v>414</v>
      </c>
      <c r="K22" s="11">
        <v>23640029.861499999</v>
      </c>
      <c r="L22" s="16" t="s">
        <v>414</v>
      </c>
      <c r="M22" s="16">
        <v>33.094299999999997</v>
      </c>
    </row>
    <row r="23" spans="1:13" ht="12" customHeight="1" x14ac:dyDescent="0.25">
      <c r="A23" s="2" t="str">
        <f>"Nov "&amp;RIGHT(A6,4)</f>
        <v>Nov 2024</v>
      </c>
      <c r="B23" s="11">
        <v>0</v>
      </c>
      <c r="C23" s="11">
        <v>0</v>
      </c>
      <c r="D23" s="11">
        <v>0</v>
      </c>
      <c r="E23" s="11">
        <v>712885</v>
      </c>
      <c r="F23" s="11">
        <v>712885</v>
      </c>
      <c r="G23" s="11">
        <v>23441218.733600002</v>
      </c>
      <c r="H23" s="11" t="s">
        <v>414</v>
      </c>
      <c r="I23" s="11" t="s">
        <v>414</v>
      </c>
      <c r="J23" s="11" t="s">
        <v>414</v>
      </c>
      <c r="K23" s="11">
        <v>23441218.733600002</v>
      </c>
      <c r="L23" s="16" t="s">
        <v>414</v>
      </c>
      <c r="M23" s="16">
        <v>32.882199999999997</v>
      </c>
    </row>
    <row r="24" spans="1:13" ht="12" customHeight="1" x14ac:dyDescent="0.25">
      <c r="A24" s="2" t="str">
        <f>"Dec "&amp;RIGHT(A6,4)</f>
        <v>Dec 2024</v>
      </c>
      <c r="B24" s="11">
        <v>0</v>
      </c>
      <c r="C24" s="11">
        <v>0</v>
      </c>
      <c r="D24" s="11">
        <v>0</v>
      </c>
      <c r="E24" s="11">
        <v>698721</v>
      </c>
      <c r="F24" s="11">
        <v>698721</v>
      </c>
      <c r="G24" s="11">
        <v>23191126.2863</v>
      </c>
      <c r="H24" s="11">
        <v>22399334.5</v>
      </c>
      <c r="I24" s="11" t="s">
        <v>414</v>
      </c>
      <c r="J24" s="11" t="s">
        <v>414</v>
      </c>
      <c r="K24" s="11">
        <v>45590460.786300004</v>
      </c>
      <c r="L24" s="16" t="s">
        <v>414</v>
      </c>
      <c r="M24" s="16">
        <v>33.190800000000003</v>
      </c>
    </row>
    <row r="25" spans="1:13" ht="12" customHeight="1" x14ac:dyDescent="0.25">
      <c r="A25" s="2" t="str">
        <f>"Jan "&amp;RIGHT(A6,4)+1</f>
        <v>Jan 2025</v>
      </c>
      <c r="B25" s="11">
        <v>0</v>
      </c>
      <c r="C25" s="11">
        <v>0</v>
      </c>
      <c r="D25" s="11">
        <v>0</v>
      </c>
      <c r="E25" s="11">
        <v>693757</v>
      </c>
      <c r="F25" s="11">
        <v>693757</v>
      </c>
      <c r="G25" s="11">
        <v>23058592.324999999</v>
      </c>
      <c r="H25" s="11" t="s">
        <v>414</v>
      </c>
      <c r="I25" s="11" t="s">
        <v>414</v>
      </c>
      <c r="J25" s="11" t="s">
        <v>414</v>
      </c>
      <c r="K25" s="11">
        <v>23058592.324999999</v>
      </c>
      <c r="L25" s="16" t="s">
        <v>414</v>
      </c>
      <c r="M25" s="16">
        <v>33.237299999999998</v>
      </c>
    </row>
    <row r="26" spans="1:13" ht="12" customHeight="1" x14ac:dyDescent="0.25">
      <c r="A26" s="2" t="str">
        <f>"Feb "&amp;RIGHT(A6,4)+1</f>
        <v>Feb 2025</v>
      </c>
      <c r="B26" s="11">
        <v>0</v>
      </c>
      <c r="C26" s="11">
        <v>0</v>
      </c>
      <c r="D26" s="11">
        <v>0</v>
      </c>
      <c r="E26" s="11">
        <v>693202</v>
      </c>
      <c r="F26" s="11">
        <v>693202</v>
      </c>
      <c r="G26" s="11">
        <v>23076061.310899999</v>
      </c>
      <c r="H26" s="11" t="s">
        <v>414</v>
      </c>
      <c r="I26" s="11" t="s">
        <v>414</v>
      </c>
      <c r="J26" s="11" t="s">
        <v>414</v>
      </c>
      <c r="K26" s="11">
        <v>23076061.310899999</v>
      </c>
      <c r="L26" s="16" t="s">
        <v>414</v>
      </c>
      <c r="M26" s="16">
        <v>33.289099999999998</v>
      </c>
    </row>
    <row r="27" spans="1:13"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c r="K27" s="11" t="s">
        <v>414</v>
      </c>
      <c r="L27" s="16" t="s">
        <v>414</v>
      </c>
      <c r="M27" s="16" t="s">
        <v>414</v>
      </c>
    </row>
    <row r="28" spans="1:13"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c r="K28" s="11" t="s">
        <v>414</v>
      </c>
      <c r="L28" s="16" t="s">
        <v>414</v>
      </c>
      <c r="M28" s="16" t="s">
        <v>414</v>
      </c>
    </row>
    <row r="29" spans="1:13"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c r="K29" s="11" t="s">
        <v>414</v>
      </c>
      <c r="L29" s="16" t="s">
        <v>414</v>
      </c>
      <c r="M29" s="16" t="s">
        <v>414</v>
      </c>
    </row>
    <row r="30" spans="1:13"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c r="K30" s="11" t="s">
        <v>414</v>
      </c>
      <c r="L30" s="16" t="s">
        <v>414</v>
      </c>
      <c r="M30" s="16" t="s">
        <v>414</v>
      </c>
    </row>
    <row r="31" spans="1:13"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c r="K31" s="11" t="s">
        <v>414</v>
      </c>
      <c r="L31" s="16" t="s">
        <v>414</v>
      </c>
      <c r="M31" s="16" t="s">
        <v>414</v>
      </c>
    </row>
    <row r="32" spans="1:13"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c r="K32" s="11" t="s">
        <v>414</v>
      </c>
      <c r="L32" s="16" t="s">
        <v>414</v>
      </c>
      <c r="M32" s="16" t="s">
        <v>414</v>
      </c>
    </row>
    <row r="33" spans="1:13"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c r="K33" s="11" t="s">
        <v>414</v>
      </c>
      <c r="L33" s="16" t="s">
        <v>414</v>
      </c>
      <c r="M33" s="16" t="s">
        <v>414</v>
      </c>
    </row>
    <row r="34" spans="1:13" ht="12" customHeight="1" x14ac:dyDescent="0.25">
      <c r="A34" s="12" t="s">
        <v>55</v>
      </c>
      <c r="B34" s="13">
        <v>0</v>
      </c>
      <c r="C34" s="13">
        <v>0</v>
      </c>
      <c r="D34" s="13">
        <v>0</v>
      </c>
      <c r="E34" s="13">
        <v>702577.8</v>
      </c>
      <c r="F34" s="13">
        <v>702577.8</v>
      </c>
      <c r="G34" s="13">
        <v>116407028.51729999</v>
      </c>
      <c r="H34" s="13">
        <v>22399334.5</v>
      </c>
      <c r="I34" s="13" t="s">
        <v>414</v>
      </c>
      <c r="J34" s="13" t="s">
        <v>414</v>
      </c>
      <c r="K34" s="13">
        <v>138806363.01730001</v>
      </c>
      <c r="L34" s="17" t="s">
        <v>414</v>
      </c>
      <c r="M34" s="17">
        <v>33.137099999999997</v>
      </c>
    </row>
    <row r="35" spans="1:13" ht="12" customHeight="1" x14ac:dyDescent="0.25">
      <c r="A35" s="14" t="str">
        <f>"Total "&amp;MID(A20,7,LEN(A20)-13)&amp;" Months"</f>
        <v>Total 5 Months</v>
      </c>
      <c r="B35" s="15">
        <v>0</v>
      </c>
      <c r="C35" s="15">
        <v>0</v>
      </c>
      <c r="D35" s="15">
        <v>0</v>
      </c>
      <c r="E35" s="15">
        <v>702577.8</v>
      </c>
      <c r="F35" s="15">
        <v>702577.8</v>
      </c>
      <c r="G35" s="15">
        <v>116407028.51729999</v>
      </c>
      <c r="H35" s="15">
        <v>22399334.5</v>
      </c>
      <c r="I35" s="15" t="s">
        <v>414</v>
      </c>
      <c r="J35" s="15" t="s">
        <v>414</v>
      </c>
      <c r="K35" s="15">
        <v>138806363.01730001</v>
      </c>
      <c r="L35" s="18" t="s">
        <v>414</v>
      </c>
      <c r="M35" s="18">
        <v>33.137099999999997</v>
      </c>
    </row>
    <row r="36" spans="1:13" ht="12" customHeight="1" x14ac:dyDescent="0.25">
      <c r="A36" s="83"/>
      <c r="B36" s="83"/>
      <c r="C36" s="83"/>
      <c r="D36" s="83"/>
      <c r="E36" s="83"/>
      <c r="F36" s="83"/>
      <c r="G36" s="83"/>
      <c r="H36" s="83"/>
      <c r="I36" s="83"/>
      <c r="J36" s="83"/>
      <c r="K36" s="83"/>
    </row>
    <row r="37" spans="1:13" ht="79.5" customHeight="1" x14ac:dyDescent="0.25">
      <c r="A37" s="85" t="s">
        <v>395</v>
      </c>
      <c r="B37" s="85"/>
      <c r="C37" s="85"/>
      <c r="D37" s="85"/>
      <c r="E37" s="85"/>
      <c r="F37" s="85"/>
      <c r="G37" s="85"/>
      <c r="H37" s="85"/>
      <c r="I37" s="85"/>
      <c r="J37" s="85"/>
      <c r="K37" s="85"/>
      <c r="L37" s="85"/>
      <c r="M37" s="85"/>
    </row>
    <row r="101" spans="10:10" ht="14.4" x14ac:dyDescent="0.3">
      <c r="J101" s="55"/>
    </row>
  </sheetData>
  <mergeCells count="13">
    <mergeCell ref="A36:K36"/>
    <mergeCell ref="A37:M37"/>
    <mergeCell ref="A3:A4"/>
    <mergeCell ref="B3:F3"/>
    <mergeCell ref="G3:G4"/>
    <mergeCell ref="H3:H4"/>
    <mergeCell ref="J3:J4"/>
    <mergeCell ref="I3:I4"/>
    <mergeCell ref="A1:L1"/>
    <mergeCell ref="A2:L2"/>
    <mergeCell ref="K3:K4"/>
    <mergeCell ref="L3:M3"/>
    <mergeCell ref="B5:M5"/>
  </mergeCells>
  <phoneticPr fontId="0" type="noConversion"/>
  <pageMargins left="0.75" right="0.5" top="0.75" bottom="0.5" header="0.5" footer="0.25"/>
  <pageSetup scale="3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J37"/>
  <sheetViews>
    <sheetView showGridLines="0" workbookViewId="0">
      <selection sqref="A1:H1"/>
    </sheetView>
  </sheetViews>
  <sheetFormatPr defaultRowHeight="13.2" x14ac:dyDescent="0.25"/>
  <cols>
    <col min="1" max="6" width="11.44140625" customWidth="1"/>
    <col min="7" max="7" width="16.77734375" customWidth="1"/>
    <col min="8" max="8" width="11.44140625" customWidth="1"/>
    <col min="9" max="9" width="11.21875" customWidth="1"/>
    <col min="10" max="10" width="11.44140625" customWidth="1"/>
  </cols>
  <sheetData>
    <row r="1" spans="1:10" ht="12" customHeight="1" x14ac:dyDescent="0.25">
      <c r="A1" s="90" t="s">
        <v>418</v>
      </c>
      <c r="B1" s="90"/>
      <c r="C1" s="90"/>
      <c r="D1" s="90"/>
      <c r="E1" s="90"/>
      <c r="F1" s="90"/>
      <c r="G1" s="90"/>
      <c r="H1" s="90"/>
      <c r="I1" s="80">
        <v>45786</v>
      </c>
      <c r="J1" s="2"/>
    </row>
    <row r="2" spans="1:10" ht="12" customHeight="1" x14ac:dyDescent="0.25">
      <c r="A2" s="92" t="s">
        <v>374</v>
      </c>
      <c r="B2" s="92"/>
      <c r="C2" s="92"/>
      <c r="D2" s="92"/>
      <c r="E2" s="92"/>
      <c r="F2" s="92"/>
      <c r="G2" s="92"/>
      <c r="H2" s="92"/>
      <c r="I2" s="5"/>
      <c r="J2" s="1"/>
    </row>
    <row r="3" spans="1:10" ht="24" customHeight="1" x14ac:dyDescent="0.25">
      <c r="A3" s="94" t="s">
        <v>50</v>
      </c>
      <c r="B3" s="89" t="s">
        <v>197</v>
      </c>
      <c r="C3" s="89"/>
      <c r="D3" s="87"/>
      <c r="E3" s="86" t="s">
        <v>230</v>
      </c>
      <c r="F3" s="86" t="s">
        <v>156</v>
      </c>
      <c r="G3" s="86" t="s">
        <v>377</v>
      </c>
      <c r="H3" s="86" t="s">
        <v>157</v>
      </c>
      <c r="I3" s="86" t="s">
        <v>378</v>
      </c>
      <c r="J3" s="88" t="s">
        <v>58</v>
      </c>
    </row>
    <row r="4" spans="1:10" ht="24" customHeight="1" x14ac:dyDescent="0.25">
      <c r="A4" s="95"/>
      <c r="B4" s="10" t="s">
        <v>158</v>
      </c>
      <c r="C4" s="10" t="s">
        <v>159</v>
      </c>
      <c r="D4" s="10" t="s">
        <v>55</v>
      </c>
      <c r="E4" s="87"/>
      <c r="F4" s="87"/>
      <c r="G4" s="87"/>
      <c r="H4" s="87"/>
      <c r="I4" s="87"/>
      <c r="J4" s="89"/>
    </row>
    <row r="5" spans="1:10" ht="12" customHeight="1" x14ac:dyDescent="0.25">
      <c r="A5" s="1"/>
      <c r="B5" s="83" t="str">
        <f>REPT("-",29)&amp;" Number "&amp;REPT("-",28)&amp;"   "&amp;REPT("-",55)&amp;" Dollars "&amp;REPT("-",155)</f>
        <v>----------------------------- Number ----------------------------   ------------------------------------------------------- Dollars -----------------------------------------------------------------------------------------------------------------------------------------------------------</v>
      </c>
      <c r="C5" s="83"/>
      <c r="D5" s="83"/>
      <c r="E5" s="83"/>
      <c r="F5" s="83"/>
      <c r="G5" s="83"/>
      <c r="H5" s="83"/>
      <c r="I5" s="83"/>
      <c r="J5" s="83"/>
    </row>
    <row r="6" spans="1:10" ht="12" customHeight="1" x14ac:dyDescent="0.25">
      <c r="A6" s="3" t="s">
        <v>415</v>
      </c>
    </row>
    <row r="7" spans="1:10" ht="12" customHeight="1" x14ac:dyDescent="0.25">
      <c r="A7" s="2" t="str">
        <f>"Oct "&amp;RIGHT(A6,4)-1</f>
        <v>Oct 2023</v>
      </c>
      <c r="B7" s="11" t="s">
        <v>414</v>
      </c>
      <c r="C7" s="11">
        <v>53513</v>
      </c>
      <c r="D7" s="11">
        <v>53513</v>
      </c>
      <c r="E7" s="11">
        <v>6899250.6783999996</v>
      </c>
      <c r="F7" s="11" t="s">
        <v>414</v>
      </c>
      <c r="G7" s="11">
        <v>1696214</v>
      </c>
      <c r="H7" s="11" t="s">
        <v>414</v>
      </c>
      <c r="I7" s="11" t="s">
        <v>414</v>
      </c>
      <c r="J7" s="11">
        <v>8595464.6784000006</v>
      </c>
    </row>
    <row r="8" spans="1:10" ht="12" customHeight="1" x14ac:dyDescent="0.25">
      <c r="A8" s="2" t="str">
        <f>"Nov "&amp;RIGHT(A6,4)-1</f>
        <v>Nov 2023</v>
      </c>
      <c r="B8" s="11" t="s">
        <v>414</v>
      </c>
      <c r="C8" s="11">
        <v>53509</v>
      </c>
      <c r="D8" s="11">
        <v>53509</v>
      </c>
      <c r="E8" s="11">
        <v>8633926.3282999992</v>
      </c>
      <c r="F8" s="11" t="s">
        <v>414</v>
      </c>
      <c r="G8" s="11">
        <v>1696214</v>
      </c>
      <c r="H8" s="11" t="s">
        <v>414</v>
      </c>
      <c r="I8" s="11" t="s">
        <v>414</v>
      </c>
      <c r="J8" s="11">
        <v>10330140.328299999</v>
      </c>
    </row>
    <row r="9" spans="1:10" ht="12" customHeight="1" x14ac:dyDescent="0.25">
      <c r="A9" s="2" t="str">
        <f>"Dec "&amp;RIGHT(A6,4)-1</f>
        <v>Dec 2023</v>
      </c>
      <c r="B9" s="11" t="s">
        <v>414</v>
      </c>
      <c r="C9" s="11">
        <v>51006</v>
      </c>
      <c r="D9" s="11">
        <v>51006</v>
      </c>
      <c r="E9" s="11">
        <v>7338498.6486</v>
      </c>
      <c r="F9" s="11">
        <v>7523117</v>
      </c>
      <c r="G9" s="11">
        <v>1696214</v>
      </c>
      <c r="H9" s="11" t="s">
        <v>414</v>
      </c>
      <c r="I9" s="11" t="s">
        <v>414</v>
      </c>
      <c r="J9" s="11">
        <v>16557829.648600001</v>
      </c>
    </row>
    <row r="10" spans="1:10" ht="12" customHeight="1" x14ac:dyDescent="0.25">
      <c r="A10" s="2" t="str">
        <f>"Jan "&amp;RIGHT(A6,4)</f>
        <v>Jan 2024</v>
      </c>
      <c r="B10" s="11" t="s">
        <v>414</v>
      </c>
      <c r="C10" s="11">
        <v>54000</v>
      </c>
      <c r="D10" s="11">
        <v>54000</v>
      </c>
      <c r="E10" s="11">
        <v>7103408.5772000002</v>
      </c>
      <c r="F10" s="11" t="s">
        <v>414</v>
      </c>
      <c r="G10" s="11">
        <v>1696214</v>
      </c>
      <c r="H10" s="11" t="s">
        <v>414</v>
      </c>
      <c r="I10" s="11" t="s">
        <v>414</v>
      </c>
      <c r="J10" s="11">
        <v>8799622.5771999992</v>
      </c>
    </row>
    <row r="11" spans="1:10" ht="12" customHeight="1" x14ac:dyDescent="0.25">
      <c r="A11" s="2" t="str">
        <f>"Feb "&amp;RIGHT(A6,4)</f>
        <v>Feb 2024</v>
      </c>
      <c r="B11" s="11" t="s">
        <v>414</v>
      </c>
      <c r="C11" s="11">
        <v>52698</v>
      </c>
      <c r="D11" s="11">
        <v>52698</v>
      </c>
      <c r="E11" s="11">
        <v>6780748.3443999998</v>
      </c>
      <c r="F11" s="11" t="s">
        <v>414</v>
      </c>
      <c r="G11" s="11">
        <v>1696214</v>
      </c>
      <c r="H11" s="11" t="s">
        <v>414</v>
      </c>
      <c r="I11" s="11" t="s">
        <v>414</v>
      </c>
      <c r="J11" s="11">
        <v>8476962.3443999998</v>
      </c>
    </row>
    <row r="12" spans="1:10" ht="12" customHeight="1" x14ac:dyDescent="0.25">
      <c r="A12" s="2" t="str">
        <f>"Mar "&amp;RIGHT(A6,4)</f>
        <v>Mar 2024</v>
      </c>
      <c r="B12" s="11" t="s">
        <v>414</v>
      </c>
      <c r="C12" s="11">
        <v>52202</v>
      </c>
      <c r="D12" s="11">
        <v>52202</v>
      </c>
      <c r="E12" s="11">
        <v>7070873.2363</v>
      </c>
      <c r="F12" s="11">
        <v>9496388</v>
      </c>
      <c r="G12" s="11">
        <v>1696214</v>
      </c>
      <c r="H12" s="11" t="s">
        <v>414</v>
      </c>
      <c r="I12" s="11" t="s">
        <v>414</v>
      </c>
      <c r="J12" s="11">
        <v>18263475.236299999</v>
      </c>
    </row>
    <row r="13" spans="1:10" ht="12" customHeight="1" x14ac:dyDescent="0.25">
      <c r="A13" s="2" t="str">
        <f>"Apr "&amp;RIGHT(A6,4)</f>
        <v>Apr 2024</v>
      </c>
      <c r="B13" s="11" t="s">
        <v>414</v>
      </c>
      <c r="C13" s="11">
        <v>53783</v>
      </c>
      <c r="D13" s="11">
        <v>53783</v>
      </c>
      <c r="E13" s="11">
        <v>7004751.0747999996</v>
      </c>
      <c r="F13" s="11" t="s">
        <v>414</v>
      </c>
      <c r="G13" s="11">
        <v>1696214</v>
      </c>
      <c r="H13" s="11" t="s">
        <v>414</v>
      </c>
      <c r="I13" s="11" t="s">
        <v>414</v>
      </c>
      <c r="J13" s="11">
        <v>8700965.0747999996</v>
      </c>
    </row>
    <row r="14" spans="1:10" ht="12" customHeight="1" x14ac:dyDescent="0.25">
      <c r="A14" s="2" t="str">
        <f>"May "&amp;RIGHT(A6,4)</f>
        <v>May 2024</v>
      </c>
      <c r="B14" s="11" t="s">
        <v>414</v>
      </c>
      <c r="C14" s="11">
        <v>53781</v>
      </c>
      <c r="D14" s="11">
        <v>53781</v>
      </c>
      <c r="E14" s="11">
        <v>6570830.1951000001</v>
      </c>
      <c r="F14" s="11" t="s">
        <v>414</v>
      </c>
      <c r="G14" s="11">
        <v>1696214</v>
      </c>
      <c r="H14" s="11" t="s">
        <v>414</v>
      </c>
      <c r="I14" s="11" t="s">
        <v>414</v>
      </c>
      <c r="J14" s="11">
        <v>8267044.1951000001</v>
      </c>
    </row>
    <row r="15" spans="1:10" ht="12" customHeight="1" x14ac:dyDescent="0.25">
      <c r="A15" s="2" t="str">
        <f>"Jun "&amp;RIGHT(A6,4)</f>
        <v>Jun 2024</v>
      </c>
      <c r="B15" s="11" t="s">
        <v>414</v>
      </c>
      <c r="C15" s="11">
        <v>52346</v>
      </c>
      <c r="D15" s="11">
        <v>52346</v>
      </c>
      <c r="E15" s="11">
        <v>7329642.1824000003</v>
      </c>
      <c r="F15" s="11">
        <v>13765956.5</v>
      </c>
      <c r="G15" s="11">
        <v>1696214</v>
      </c>
      <c r="H15" s="11" t="s">
        <v>414</v>
      </c>
      <c r="I15" s="11" t="s">
        <v>414</v>
      </c>
      <c r="J15" s="11">
        <v>22791812.682399999</v>
      </c>
    </row>
    <row r="16" spans="1:10" ht="12" customHeight="1" x14ac:dyDescent="0.25">
      <c r="A16" s="2" t="str">
        <f>"Jul "&amp;RIGHT(A6,4)</f>
        <v>Jul 2024</v>
      </c>
      <c r="B16" s="11" t="s">
        <v>414</v>
      </c>
      <c r="C16" s="11">
        <v>55544</v>
      </c>
      <c r="D16" s="11">
        <v>55544</v>
      </c>
      <c r="E16" s="11">
        <v>7858180.0680999998</v>
      </c>
      <c r="F16" s="11" t="s">
        <v>414</v>
      </c>
      <c r="G16" s="11">
        <v>1696214</v>
      </c>
      <c r="H16" s="11" t="s">
        <v>414</v>
      </c>
      <c r="I16" s="11" t="s">
        <v>414</v>
      </c>
      <c r="J16" s="11">
        <v>9554394.0680999998</v>
      </c>
    </row>
    <row r="17" spans="1:10" ht="12" customHeight="1" x14ac:dyDescent="0.25">
      <c r="A17" s="2" t="str">
        <f>"Aug "&amp;RIGHT(A6,4)</f>
        <v>Aug 2024</v>
      </c>
      <c r="B17" s="11" t="s">
        <v>414</v>
      </c>
      <c r="C17" s="11">
        <v>55521</v>
      </c>
      <c r="D17" s="11">
        <v>55521</v>
      </c>
      <c r="E17" s="11">
        <v>7636799.0407999996</v>
      </c>
      <c r="F17" s="11" t="s">
        <v>414</v>
      </c>
      <c r="G17" s="11">
        <v>1696214</v>
      </c>
      <c r="H17" s="11" t="s">
        <v>414</v>
      </c>
      <c r="I17" s="11" t="s">
        <v>414</v>
      </c>
      <c r="J17" s="11">
        <v>9333013.0407999996</v>
      </c>
    </row>
    <row r="18" spans="1:10" ht="12" customHeight="1" x14ac:dyDescent="0.25">
      <c r="A18" s="2" t="str">
        <f>"Sep "&amp;RIGHT(A6,4)</f>
        <v>Sep 2024</v>
      </c>
      <c r="B18" s="11" t="s">
        <v>414</v>
      </c>
      <c r="C18" s="11">
        <v>54231</v>
      </c>
      <c r="D18" s="11">
        <v>54231</v>
      </c>
      <c r="E18" s="11">
        <v>7448791.9874999998</v>
      </c>
      <c r="F18" s="11">
        <v>34053208.166599996</v>
      </c>
      <c r="G18" s="11">
        <v>1696219</v>
      </c>
      <c r="H18" s="11">
        <v>529461</v>
      </c>
      <c r="I18" s="11" t="s">
        <v>414</v>
      </c>
      <c r="J18" s="11">
        <v>43727680.154100001</v>
      </c>
    </row>
    <row r="19" spans="1:10" ht="12" customHeight="1" x14ac:dyDescent="0.25">
      <c r="A19" s="12" t="s">
        <v>55</v>
      </c>
      <c r="B19" s="13" t="s">
        <v>414</v>
      </c>
      <c r="C19" s="13">
        <v>53511.166700000002</v>
      </c>
      <c r="D19" s="13">
        <v>53511.166700000002</v>
      </c>
      <c r="E19" s="13">
        <v>87675700.361900002</v>
      </c>
      <c r="F19" s="13">
        <v>64838669.666599996</v>
      </c>
      <c r="G19" s="13">
        <v>20354573</v>
      </c>
      <c r="H19" s="13">
        <v>529461</v>
      </c>
      <c r="I19" s="13" t="s">
        <v>414</v>
      </c>
      <c r="J19" s="13">
        <v>173398404.02849999</v>
      </c>
    </row>
    <row r="20" spans="1:10" ht="12" customHeight="1" x14ac:dyDescent="0.25">
      <c r="A20" s="14" t="s">
        <v>416</v>
      </c>
      <c r="B20" s="15" t="s">
        <v>414</v>
      </c>
      <c r="C20" s="15">
        <v>52945.2</v>
      </c>
      <c r="D20" s="15">
        <v>52945.2</v>
      </c>
      <c r="E20" s="15">
        <v>36755832.576899998</v>
      </c>
      <c r="F20" s="15">
        <v>7523117</v>
      </c>
      <c r="G20" s="15">
        <v>8481070</v>
      </c>
      <c r="H20" s="15" t="s">
        <v>414</v>
      </c>
      <c r="I20" s="15" t="s">
        <v>414</v>
      </c>
      <c r="J20" s="15">
        <v>52760019.576899998</v>
      </c>
    </row>
    <row r="21" spans="1:10" ht="12" customHeight="1" x14ac:dyDescent="0.25">
      <c r="A21" s="3" t="str">
        <f>"FY "&amp;RIGHT(A6,4)+1</f>
        <v>FY 2025</v>
      </c>
    </row>
    <row r="22" spans="1:10" ht="12" customHeight="1" x14ac:dyDescent="0.25">
      <c r="A22" s="2" t="str">
        <f>"Oct "&amp;RIGHT(A6,4)</f>
        <v>Oct 2024</v>
      </c>
      <c r="B22" s="11" t="s">
        <v>414</v>
      </c>
      <c r="C22" s="11">
        <v>56550</v>
      </c>
      <c r="D22" s="11">
        <v>56550</v>
      </c>
      <c r="E22" s="11">
        <v>7853933.2953000003</v>
      </c>
      <c r="F22" s="11" t="s">
        <v>414</v>
      </c>
      <c r="G22" s="11" t="s">
        <v>414</v>
      </c>
      <c r="H22" s="11" t="s">
        <v>414</v>
      </c>
      <c r="I22" s="11" t="s">
        <v>414</v>
      </c>
      <c r="J22" s="11">
        <v>7853933.2953000003</v>
      </c>
    </row>
    <row r="23" spans="1:10" ht="12" customHeight="1" x14ac:dyDescent="0.25">
      <c r="A23" s="2" t="str">
        <f>"Nov "&amp;RIGHT(A6,4)</f>
        <v>Nov 2024</v>
      </c>
      <c r="B23" s="11" t="s">
        <v>414</v>
      </c>
      <c r="C23" s="11">
        <v>54792</v>
      </c>
      <c r="D23" s="11">
        <v>54792</v>
      </c>
      <c r="E23" s="11">
        <v>7833723.3740999997</v>
      </c>
      <c r="F23" s="11" t="s">
        <v>414</v>
      </c>
      <c r="G23" s="11" t="s">
        <v>414</v>
      </c>
      <c r="H23" s="11" t="s">
        <v>414</v>
      </c>
      <c r="I23" s="11" t="s">
        <v>414</v>
      </c>
      <c r="J23" s="11">
        <v>7833723.3740999997</v>
      </c>
    </row>
    <row r="24" spans="1:10" ht="12" customHeight="1" x14ac:dyDescent="0.25">
      <c r="A24" s="2" t="str">
        <f>"Dec "&amp;RIGHT(A6,4)</f>
        <v>Dec 2024</v>
      </c>
      <c r="B24" s="11" t="s">
        <v>414</v>
      </c>
      <c r="C24" s="11">
        <v>53230</v>
      </c>
      <c r="D24" s="11">
        <v>53230</v>
      </c>
      <c r="E24" s="11">
        <v>7646149.0645000003</v>
      </c>
      <c r="F24" s="11">
        <v>7165441.1666000001</v>
      </c>
      <c r="G24" s="11" t="s">
        <v>414</v>
      </c>
      <c r="H24" s="11" t="s">
        <v>414</v>
      </c>
      <c r="I24" s="11" t="s">
        <v>414</v>
      </c>
      <c r="J24" s="11">
        <v>14811590.2311</v>
      </c>
    </row>
    <row r="25" spans="1:10" ht="12" customHeight="1" x14ac:dyDescent="0.25">
      <c r="A25" s="2" t="str">
        <f>"Jan "&amp;RIGHT(A6,4)+1</f>
        <v>Jan 2025</v>
      </c>
      <c r="B25" s="11" t="s">
        <v>414</v>
      </c>
      <c r="C25" s="11">
        <v>58217</v>
      </c>
      <c r="D25" s="11">
        <v>58217</v>
      </c>
      <c r="E25" s="11">
        <v>8307901.625</v>
      </c>
      <c r="F25" s="11" t="s">
        <v>414</v>
      </c>
      <c r="G25" s="11" t="s">
        <v>414</v>
      </c>
      <c r="H25" s="11" t="s">
        <v>414</v>
      </c>
      <c r="I25" s="11" t="s">
        <v>414</v>
      </c>
      <c r="J25" s="11">
        <v>8307901.625</v>
      </c>
    </row>
    <row r="26" spans="1:10" ht="12" customHeight="1" x14ac:dyDescent="0.25">
      <c r="A26" s="2" t="str">
        <f>"Feb "&amp;RIGHT(A6,4)+1</f>
        <v>Feb 2025</v>
      </c>
      <c r="B26" s="11" t="s">
        <v>414</v>
      </c>
      <c r="C26" s="11">
        <v>55290</v>
      </c>
      <c r="D26" s="11">
        <v>55290</v>
      </c>
      <c r="E26" s="11">
        <v>7798187.1300999997</v>
      </c>
      <c r="F26" s="11" t="s">
        <v>414</v>
      </c>
      <c r="G26" s="11" t="s">
        <v>414</v>
      </c>
      <c r="H26" s="11" t="s">
        <v>414</v>
      </c>
      <c r="I26" s="11" t="s">
        <v>414</v>
      </c>
      <c r="J26" s="11">
        <v>7798187.1300999997</v>
      </c>
    </row>
    <row r="27" spans="1:10"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row>
    <row r="28" spans="1:10"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row>
    <row r="29" spans="1:10"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row>
    <row r="30" spans="1:10"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row>
    <row r="31" spans="1:10"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row>
    <row r="32" spans="1:10"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row>
    <row r="33" spans="1:10"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row>
    <row r="34" spans="1:10" ht="12" customHeight="1" x14ac:dyDescent="0.25">
      <c r="A34" s="12" t="s">
        <v>55</v>
      </c>
      <c r="B34" s="13" t="s">
        <v>414</v>
      </c>
      <c r="C34" s="13">
        <v>55615.8</v>
      </c>
      <c r="D34" s="13">
        <v>55615.8</v>
      </c>
      <c r="E34" s="13">
        <v>39439894.489</v>
      </c>
      <c r="F34" s="13">
        <v>7165441.1666000001</v>
      </c>
      <c r="G34" s="13" t="s">
        <v>414</v>
      </c>
      <c r="H34" s="13" t="s">
        <v>414</v>
      </c>
      <c r="I34" s="13" t="s">
        <v>414</v>
      </c>
      <c r="J34" s="13">
        <v>46605335.655599996</v>
      </c>
    </row>
    <row r="35" spans="1:10" ht="12" customHeight="1" x14ac:dyDescent="0.25">
      <c r="A35" s="14" t="str">
        <f>"Total "&amp;MID(A20,7,LEN(A20)-13)&amp;" Months"</f>
        <v>Total 5 Months</v>
      </c>
      <c r="B35" s="15" t="s">
        <v>414</v>
      </c>
      <c r="C35" s="15">
        <v>55615.8</v>
      </c>
      <c r="D35" s="15">
        <v>55615.8</v>
      </c>
      <c r="E35" s="15">
        <v>39439894.489</v>
      </c>
      <c r="F35" s="15">
        <v>7165441.1666000001</v>
      </c>
      <c r="G35" s="15" t="s">
        <v>414</v>
      </c>
      <c r="H35" s="15" t="s">
        <v>414</v>
      </c>
      <c r="I35" s="15" t="s">
        <v>414</v>
      </c>
      <c r="J35" s="15">
        <v>46605335.655599996</v>
      </c>
    </row>
    <row r="36" spans="1:10" ht="12" customHeight="1" x14ac:dyDescent="0.25">
      <c r="A36" s="83"/>
      <c r="B36" s="83"/>
      <c r="C36" s="83"/>
      <c r="D36" s="83"/>
      <c r="E36" s="83"/>
      <c r="F36" s="83"/>
      <c r="G36" s="1"/>
    </row>
    <row r="37" spans="1:10" ht="70.05" customHeight="1" x14ac:dyDescent="0.25">
      <c r="A37" s="85" t="s">
        <v>393</v>
      </c>
      <c r="B37" s="85"/>
      <c r="C37" s="85"/>
      <c r="D37" s="85"/>
      <c r="E37" s="85"/>
      <c r="F37" s="85"/>
      <c r="G37" s="85"/>
      <c r="H37" s="85"/>
      <c r="I37" s="85"/>
      <c r="J37" s="85"/>
    </row>
  </sheetData>
  <mergeCells count="13">
    <mergeCell ref="J3:J4"/>
    <mergeCell ref="B5:J5"/>
    <mergeCell ref="A37:J37"/>
    <mergeCell ref="A1:H1"/>
    <mergeCell ref="A2:H2"/>
    <mergeCell ref="A3:A4"/>
    <mergeCell ref="B3:D3"/>
    <mergeCell ref="E3:E4"/>
    <mergeCell ref="F3:F4"/>
    <mergeCell ref="H3:H4"/>
    <mergeCell ref="G3:G4"/>
    <mergeCell ref="I3:I4"/>
    <mergeCell ref="A36:F36"/>
  </mergeCells>
  <phoneticPr fontId="0" type="noConversion"/>
  <pageMargins left="0.75" right="0.5" top="0.75" bottom="0.5" header="0.5" footer="0.25"/>
  <pageSetup scale="3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K37"/>
  <sheetViews>
    <sheetView showGridLines="0" workbookViewId="0">
      <selection sqref="A1:J1"/>
    </sheetView>
  </sheetViews>
  <sheetFormatPr defaultRowHeight="13.2" x14ac:dyDescent="0.25"/>
  <cols>
    <col min="1" max="11" width="11.44140625" customWidth="1"/>
  </cols>
  <sheetData>
    <row r="1" spans="1:11" ht="12" customHeight="1" x14ac:dyDescent="0.25">
      <c r="A1" s="90" t="s">
        <v>418</v>
      </c>
      <c r="B1" s="90"/>
      <c r="C1" s="90"/>
      <c r="D1" s="90"/>
      <c r="E1" s="90"/>
      <c r="F1" s="90"/>
      <c r="G1" s="90"/>
      <c r="H1" s="90"/>
      <c r="I1" s="90"/>
      <c r="J1" s="90"/>
      <c r="K1" s="80">
        <v>45786</v>
      </c>
    </row>
    <row r="2" spans="1:11" ht="12" customHeight="1" x14ac:dyDescent="0.25">
      <c r="A2" s="92" t="s">
        <v>160</v>
      </c>
      <c r="B2" s="92"/>
      <c r="C2" s="92"/>
      <c r="D2" s="92"/>
      <c r="E2" s="92"/>
      <c r="F2" s="92"/>
      <c r="G2" s="92"/>
      <c r="H2" s="92"/>
      <c r="I2" s="92"/>
      <c r="J2" s="92"/>
      <c r="K2" s="1"/>
    </row>
    <row r="3" spans="1:11" ht="24" customHeight="1" x14ac:dyDescent="0.25">
      <c r="A3" s="94" t="s">
        <v>50</v>
      </c>
      <c r="B3" s="89" t="s">
        <v>69</v>
      </c>
      <c r="C3" s="89"/>
      <c r="D3" s="87"/>
      <c r="E3" s="89" t="s">
        <v>134</v>
      </c>
      <c r="F3" s="89"/>
      <c r="G3" s="87"/>
      <c r="H3" s="86" t="s">
        <v>234</v>
      </c>
      <c r="I3" s="89" t="s">
        <v>161</v>
      </c>
      <c r="J3" s="89"/>
      <c r="K3" s="89"/>
    </row>
    <row r="4" spans="1:11" ht="24" customHeight="1" x14ac:dyDescent="0.25">
      <c r="A4" s="95"/>
      <c r="B4" s="10" t="s">
        <v>232</v>
      </c>
      <c r="C4" s="10" t="s">
        <v>162</v>
      </c>
      <c r="D4" s="10" t="s">
        <v>55</v>
      </c>
      <c r="E4" s="10" t="s">
        <v>232</v>
      </c>
      <c r="F4" s="10" t="s">
        <v>233</v>
      </c>
      <c r="G4" s="10" t="s">
        <v>55</v>
      </c>
      <c r="H4" s="87"/>
      <c r="I4" s="10" t="s">
        <v>232</v>
      </c>
      <c r="J4" s="10" t="s">
        <v>233</v>
      </c>
      <c r="K4" s="9" t="s">
        <v>55</v>
      </c>
    </row>
    <row r="5" spans="1:11" ht="12" customHeight="1" x14ac:dyDescent="0.25">
      <c r="A5" s="1"/>
      <c r="B5" s="83" t="str">
        <f>REPT("-",102)&amp;" Dollars "&amp;REPT("-",148)</f>
        <v>------------------------------------------------------------------------------------------------------ Dollars ----------------------------------------------------------------------------------------------------------------------------------------------------</v>
      </c>
      <c r="C5" s="83"/>
      <c r="D5" s="83"/>
      <c r="E5" s="83"/>
      <c r="F5" s="83"/>
      <c r="G5" s="83"/>
      <c r="H5" s="83"/>
      <c r="I5" s="83"/>
      <c r="J5" s="83"/>
      <c r="K5" s="83"/>
    </row>
    <row r="6" spans="1:11" ht="12" customHeight="1" x14ac:dyDescent="0.25">
      <c r="A6" s="3" t="s">
        <v>415</v>
      </c>
    </row>
    <row r="7" spans="1:11" ht="12" customHeight="1" x14ac:dyDescent="0.25">
      <c r="A7" s="2" t="str">
        <f>"Oct "&amp;RIGHT(A6,4)-1</f>
        <v>Oct 2023</v>
      </c>
      <c r="B7" s="11">
        <v>197247631.97999999</v>
      </c>
      <c r="C7" s="11">
        <v>1705574.0649999999</v>
      </c>
      <c r="D7" s="11">
        <v>198953206.04499999</v>
      </c>
      <c r="E7" s="11">
        <v>192700.1</v>
      </c>
      <c r="F7" s="11" t="s">
        <v>414</v>
      </c>
      <c r="G7" s="11">
        <v>192700.1</v>
      </c>
      <c r="H7" s="11">
        <v>84083.87</v>
      </c>
      <c r="I7" s="11">
        <v>197524415.94999999</v>
      </c>
      <c r="J7" s="11">
        <v>1705574.0649999999</v>
      </c>
      <c r="K7" s="11">
        <v>199229990.01499999</v>
      </c>
    </row>
    <row r="8" spans="1:11" ht="12" customHeight="1" x14ac:dyDescent="0.25">
      <c r="A8" s="2" t="str">
        <f>"Nov "&amp;RIGHT(A6,4)-1</f>
        <v>Nov 2023</v>
      </c>
      <c r="B8" s="11">
        <v>154030192.96000001</v>
      </c>
      <c r="C8" s="11">
        <v>1535626.04</v>
      </c>
      <c r="D8" s="11">
        <v>155565819</v>
      </c>
      <c r="E8" s="11">
        <v>65527.13</v>
      </c>
      <c r="F8" s="11" t="s">
        <v>414</v>
      </c>
      <c r="G8" s="11">
        <v>65527.13</v>
      </c>
      <c r="H8" s="11">
        <v>77836.679999999993</v>
      </c>
      <c r="I8" s="11">
        <v>154173556.77000001</v>
      </c>
      <c r="J8" s="11">
        <v>1535626.04</v>
      </c>
      <c r="K8" s="11">
        <v>155709182.81</v>
      </c>
    </row>
    <row r="9" spans="1:11" ht="12" customHeight="1" x14ac:dyDescent="0.25">
      <c r="A9" s="2" t="str">
        <f>"Dec "&amp;RIGHT(A6,4)-1</f>
        <v>Dec 2023</v>
      </c>
      <c r="B9" s="11">
        <v>122274033.75</v>
      </c>
      <c r="C9" s="11">
        <v>1099111.5900000001</v>
      </c>
      <c r="D9" s="11">
        <v>123373145.34</v>
      </c>
      <c r="E9" s="11">
        <v>335775.22</v>
      </c>
      <c r="F9" s="11">
        <v>42948526</v>
      </c>
      <c r="G9" s="11">
        <v>43284301.219999999</v>
      </c>
      <c r="H9" s="11" t="s">
        <v>414</v>
      </c>
      <c r="I9" s="11">
        <v>122609808.97</v>
      </c>
      <c r="J9" s="11">
        <v>44047637.590000004</v>
      </c>
      <c r="K9" s="11">
        <v>166657446.56</v>
      </c>
    </row>
    <row r="10" spans="1:11" ht="12" customHeight="1" x14ac:dyDescent="0.25">
      <c r="A10" s="2" t="str">
        <f>"Jan "&amp;RIGHT(A6,4)</f>
        <v>Jan 2024</v>
      </c>
      <c r="B10" s="11">
        <v>167388204.68000001</v>
      </c>
      <c r="C10" s="11">
        <v>1318528.165</v>
      </c>
      <c r="D10" s="11">
        <v>168706732.845</v>
      </c>
      <c r="E10" s="11">
        <v>146450.84</v>
      </c>
      <c r="F10" s="11" t="s">
        <v>414</v>
      </c>
      <c r="G10" s="11">
        <v>146450.84</v>
      </c>
      <c r="H10" s="11">
        <v>55531.23</v>
      </c>
      <c r="I10" s="11">
        <v>167590186.75</v>
      </c>
      <c r="J10" s="11">
        <v>1318528.165</v>
      </c>
      <c r="K10" s="11">
        <v>168908714.91499999</v>
      </c>
    </row>
    <row r="11" spans="1:11" ht="12" customHeight="1" x14ac:dyDescent="0.25">
      <c r="A11" s="2" t="str">
        <f>"Feb "&amp;RIGHT(A6,4)</f>
        <v>Feb 2024</v>
      </c>
      <c r="B11" s="11">
        <v>121419067.09999999</v>
      </c>
      <c r="C11" s="11">
        <v>1592352.77</v>
      </c>
      <c r="D11" s="11">
        <v>123011419.87</v>
      </c>
      <c r="E11" s="11">
        <v>234992.59</v>
      </c>
      <c r="F11" s="11" t="s">
        <v>414</v>
      </c>
      <c r="G11" s="11">
        <v>234992.59</v>
      </c>
      <c r="H11" s="11">
        <v>110246.25</v>
      </c>
      <c r="I11" s="11">
        <v>121764305.94</v>
      </c>
      <c r="J11" s="11">
        <v>1592352.77</v>
      </c>
      <c r="K11" s="11">
        <v>123356658.70999999</v>
      </c>
    </row>
    <row r="12" spans="1:11" ht="12" customHeight="1" x14ac:dyDescent="0.25">
      <c r="A12" s="2" t="str">
        <f>"Mar "&amp;RIGHT(A6,4)</f>
        <v>Mar 2024</v>
      </c>
      <c r="B12" s="11">
        <v>108877999.3</v>
      </c>
      <c r="C12" s="11">
        <v>1247182.1200000001</v>
      </c>
      <c r="D12" s="11">
        <v>110125181.42</v>
      </c>
      <c r="E12" s="11">
        <v>226808.86</v>
      </c>
      <c r="F12" s="11">
        <v>38493636</v>
      </c>
      <c r="G12" s="11">
        <v>38720444.859999999</v>
      </c>
      <c r="H12" s="11">
        <v>201265.81</v>
      </c>
      <c r="I12" s="11">
        <v>109306073.97</v>
      </c>
      <c r="J12" s="11">
        <v>39740818.119999997</v>
      </c>
      <c r="K12" s="11">
        <v>149046892.09</v>
      </c>
    </row>
    <row r="13" spans="1:11" ht="12" customHeight="1" x14ac:dyDescent="0.25">
      <c r="A13" s="2" t="str">
        <f>"Apr "&amp;RIGHT(A6,4)</f>
        <v>Apr 2024</v>
      </c>
      <c r="B13" s="11">
        <v>72909775.260000005</v>
      </c>
      <c r="C13" s="11">
        <v>1763056.585</v>
      </c>
      <c r="D13" s="11">
        <v>74672831.844999999</v>
      </c>
      <c r="E13" s="11">
        <v>100719.87</v>
      </c>
      <c r="F13" s="11" t="s">
        <v>414</v>
      </c>
      <c r="G13" s="11">
        <v>100719.87</v>
      </c>
      <c r="H13" s="11">
        <v>114382.1</v>
      </c>
      <c r="I13" s="11">
        <v>73124877.230000004</v>
      </c>
      <c r="J13" s="11">
        <v>1763056.585</v>
      </c>
      <c r="K13" s="11">
        <v>74887933.814999998</v>
      </c>
    </row>
    <row r="14" spans="1:11" ht="12" customHeight="1" x14ac:dyDescent="0.25">
      <c r="A14" s="2" t="str">
        <f>"May "&amp;RIGHT(A6,4)</f>
        <v>May 2024</v>
      </c>
      <c r="B14" s="11">
        <v>34300390.329999998</v>
      </c>
      <c r="C14" s="11">
        <v>1231547.71</v>
      </c>
      <c r="D14" s="11">
        <v>35531938.039999999</v>
      </c>
      <c r="E14" s="11">
        <v>220320</v>
      </c>
      <c r="F14" s="11" t="s">
        <v>414</v>
      </c>
      <c r="G14" s="11">
        <v>220320</v>
      </c>
      <c r="H14" s="11">
        <v>-209957.07</v>
      </c>
      <c r="I14" s="11">
        <v>34310753.259999998</v>
      </c>
      <c r="J14" s="11">
        <v>1231547.71</v>
      </c>
      <c r="K14" s="11">
        <v>35542300.969999999</v>
      </c>
    </row>
    <row r="15" spans="1:11" ht="12" customHeight="1" x14ac:dyDescent="0.25">
      <c r="A15" s="2" t="str">
        <f>"Jun "&amp;RIGHT(A6,4)</f>
        <v>Jun 2024</v>
      </c>
      <c r="B15" s="11">
        <v>37993883.259999998</v>
      </c>
      <c r="C15" s="11">
        <v>18579.689999999999</v>
      </c>
      <c r="D15" s="11">
        <v>38012462.950000003</v>
      </c>
      <c r="E15" s="11" t="s">
        <v>414</v>
      </c>
      <c r="F15" s="11">
        <v>53010982</v>
      </c>
      <c r="G15" s="11">
        <v>53010982</v>
      </c>
      <c r="H15" s="11">
        <v>105838.13</v>
      </c>
      <c r="I15" s="11">
        <v>38099721.390000001</v>
      </c>
      <c r="J15" s="11">
        <v>53029561.689999998</v>
      </c>
      <c r="K15" s="11">
        <v>91129283.079999998</v>
      </c>
    </row>
    <row r="16" spans="1:11" ht="12" customHeight="1" x14ac:dyDescent="0.25">
      <c r="A16" s="2" t="str">
        <f>"Jul "&amp;RIGHT(A6,4)</f>
        <v>Jul 2024</v>
      </c>
      <c r="B16" s="11">
        <v>154682350.88</v>
      </c>
      <c r="C16" s="11">
        <v>8535.6</v>
      </c>
      <c r="D16" s="11">
        <v>154690886.47999999</v>
      </c>
      <c r="E16" s="11">
        <v>64844.81</v>
      </c>
      <c r="F16" s="11" t="s">
        <v>414</v>
      </c>
      <c r="G16" s="11">
        <v>64844.81</v>
      </c>
      <c r="H16" s="11">
        <v>56529.38</v>
      </c>
      <c r="I16" s="11">
        <v>154803725.06999999</v>
      </c>
      <c r="J16" s="11">
        <v>8535.6</v>
      </c>
      <c r="K16" s="11">
        <v>154812260.66999999</v>
      </c>
    </row>
    <row r="17" spans="1:11" ht="12" customHeight="1" x14ac:dyDescent="0.25">
      <c r="A17" s="2" t="str">
        <f>"Aug "&amp;RIGHT(A6,4)</f>
        <v>Aug 2024</v>
      </c>
      <c r="B17" s="11">
        <v>192078799.02000001</v>
      </c>
      <c r="C17" s="11">
        <v>1062660</v>
      </c>
      <c r="D17" s="11">
        <v>193141459.02000001</v>
      </c>
      <c r="E17" s="11">
        <v>195053.39</v>
      </c>
      <c r="F17" s="11" t="s">
        <v>414</v>
      </c>
      <c r="G17" s="11">
        <v>195053.39</v>
      </c>
      <c r="H17" s="11">
        <v>43212.36</v>
      </c>
      <c r="I17" s="11">
        <v>192317064.77000001</v>
      </c>
      <c r="J17" s="11">
        <v>1062660</v>
      </c>
      <c r="K17" s="11">
        <v>193379724.77000001</v>
      </c>
    </row>
    <row r="18" spans="1:11" ht="12" customHeight="1" x14ac:dyDescent="0.25">
      <c r="A18" s="2" t="str">
        <f>"Sep "&amp;RIGHT(A6,4)</f>
        <v>Sep 2024</v>
      </c>
      <c r="B18" s="11">
        <v>177000872.65000001</v>
      </c>
      <c r="C18" s="11">
        <v>1708174.2</v>
      </c>
      <c r="D18" s="11">
        <v>178709046.84999999</v>
      </c>
      <c r="E18" s="11">
        <v>110498.27</v>
      </c>
      <c r="F18" s="11">
        <v>47285121</v>
      </c>
      <c r="G18" s="11">
        <v>47395619.270000003</v>
      </c>
      <c r="H18" s="11">
        <v>13054.93</v>
      </c>
      <c r="I18" s="11">
        <v>177124425.84999999</v>
      </c>
      <c r="J18" s="11">
        <v>48993295.200000003</v>
      </c>
      <c r="K18" s="11">
        <v>226117721.05000001</v>
      </c>
    </row>
    <row r="19" spans="1:11" ht="12" customHeight="1" x14ac:dyDescent="0.25">
      <c r="A19" s="12" t="s">
        <v>55</v>
      </c>
      <c r="B19" s="13">
        <v>1540203201.1700001</v>
      </c>
      <c r="C19" s="13">
        <v>14290928.535</v>
      </c>
      <c r="D19" s="13">
        <v>1554494129.7049999</v>
      </c>
      <c r="E19" s="13">
        <v>1893691.08</v>
      </c>
      <c r="F19" s="13">
        <v>181738265</v>
      </c>
      <c r="G19" s="13">
        <v>183631956.08000001</v>
      </c>
      <c r="H19" s="13">
        <v>652023.67000000004</v>
      </c>
      <c r="I19" s="13">
        <v>1542748915.9200001</v>
      </c>
      <c r="J19" s="13">
        <v>196029193.535</v>
      </c>
      <c r="K19" s="13">
        <v>1738778109.4549999</v>
      </c>
    </row>
    <row r="20" spans="1:11" ht="12" customHeight="1" x14ac:dyDescent="0.25">
      <c r="A20" s="14" t="s">
        <v>416</v>
      </c>
      <c r="B20" s="15">
        <v>762359130.47000003</v>
      </c>
      <c r="C20" s="15">
        <v>7251192.6299999999</v>
      </c>
      <c r="D20" s="15">
        <v>769610323.10000002</v>
      </c>
      <c r="E20" s="15">
        <v>975445.88</v>
      </c>
      <c r="F20" s="15">
        <v>42948526</v>
      </c>
      <c r="G20" s="15">
        <v>43923971.880000003</v>
      </c>
      <c r="H20" s="15">
        <v>327698.03000000003</v>
      </c>
      <c r="I20" s="15">
        <v>763662274.38</v>
      </c>
      <c r="J20" s="15">
        <v>50199718.630000003</v>
      </c>
      <c r="K20" s="15">
        <v>813861993.00999999</v>
      </c>
    </row>
    <row r="21" spans="1:11" ht="12" customHeight="1" x14ac:dyDescent="0.25">
      <c r="A21" s="3" t="str">
        <f>"FY "&amp;RIGHT(A6,4)+1</f>
        <v>FY 2025</v>
      </c>
    </row>
    <row r="22" spans="1:11" ht="12" customHeight="1" x14ac:dyDescent="0.25">
      <c r="A22" s="2" t="str">
        <f>"Oct "&amp;RIGHT(A6,4)</f>
        <v>Oct 2024</v>
      </c>
      <c r="B22" s="11">
        <v>225363117.69999999</v>
      </c>
      <c r="C22" s="11">
        <v>1807062.3</v>
      </c>
      <c r="D22" s="11">
        <v>227170180</v>
      </c>
      <c r="E22" s="11">
        <v>142358.22</v>
      </c>
      <c r="F22" s="11" t="s">
        <v>414</v>
      </c>
      <c r="G22" s="11">
        <v>142358.22</v>
      </c>
      <c r="H22" s="11">
        <v>531.87</v>
      </c>
      <c r="I22" s="11">
        <v>225506007.78999999</v>
      </c>
      <c r="J22" s="11">
        <v>1807062.3</v>
      </c>
      <c r="K22" s="11">
        <v>227313070.09</v>
      </c>
    </row>
    <row r="23" spans="1:11" ht="12" customHeight="1" x14ac:dyDescent="0.25">
      <c r="A23" s="2" t="str">
        <f>"Nov "&amp;RIGHT(A6,4)</f>
        <v>Nov 2024</v>
      </c>
      <c r="B23" s="11">
        <v>164858510.41999999</v>
      </c>
      <c r="C23" s="11">
        <v>1427762.7</v>
      </c>
      <c r="D23" s="11">
        <v>166286273.12</v>
      </c>
      <c r="E23" s="11">
        <v>47811.54</v>
      </c>
      <c r="F23" s="11" t="s">
        <v>414</v>
      </c>
      <c r="G23" s="11">
        <v>47811.54</v>
      </c>
      <c r="H23" s="11">
        <v>4450.1400000000003</v>
      </c>
      <c r="I23" s="11">
        <v>164910772.09999999</v>
      </c>
      <c r="J23" s="11">
        <v>1427762.7</v>
      </c>
      <c r="K23" s="11">
        <v>166338534.80000001</v>
      </c>
    </row>
    <row r="24" spans="1:11" ht="12" customHeight="1" x14ac:dyDescent="0.25">
      <c r="A24" s="2" t="str">
        <f>"Dec "&amp;RIGHT(A6,4)</f>
        <v>Dec 2024</v>
      </c>
      <c r="B24" s="11">
        <v>130132236.98</v>
      </c>
      <c r="C24" s="11">
        <v>1257243.3</v>
      </c>
      <c r="D24" s="11">
        <v>131389480.28</v>
      </c>
      <c r="E24" s="11">
        <v>185934.35</v>
      </c>
      <c r="F24" s="11">
        <v>34472173.75</v>
      </c>
      <c r="G24" s="11">
        <v>34658108.100000001</v>
      </c>
      <c r="H24" s="11">
        <v>26128.080000000002</v>
      </c>
      <c r="I24" s="11">
        <v>130344299.41</v>
      </c>
      <c r="J24" s="11">
        <v>35729417.049999997</v>
      </c>
      <c r="K24" s="11">
        <v>166073716.46000001</v>
      </c>
    </row>
    <row r="25" spans="1:11" ht="12" customHeight="1" x14ac:dyDescent="0.25">
      <c r="A25" s="2" t="str">
        <f>"Jan "&amp;RIGHT(A6,4)+1</f>
        <v>Jan 2025</v>
      </c>
      <c r="B25" s="11">
        <v>166251739.55000001</v>
      </c>
      <c r="C25" s="11">
        <v>1324603.8</v>
      </c>
      <c r="D25" s="11">
        <v>167576343.34999999</v>
      </c>
      <c r="E25" s="11">
        <v>412214.21</v>
      </c>
      <c r="F25" s="11" t="s">
        <v>414</v>
      </c>
      <c r="G25" s="11">
        <v>412214.21</v>
      </c>
      <c r="H25" s="11">
        <v>12950.1</v>
      </c>
      <c r="I25" s="11">
        <v>166676903.86000001</v>
      </c>
      <c r="J25" s="11">
        <v>1324603.8</v>
      </c>
      <c r="K25" s="11">
        <v>168001507.66</v>
      </c>
    </row>
    <row r="26" spans="1:11" ht="12" customHeight="1" x14ac:dyDescent="0.25">
      <c r="A26" s="2" t="str">
        <f>"Feb "&amp;RIGHT(A6,4)+1</f>
        <v>Feb 2025</v>
      </c>
      <c r="B26" s="11">
        <v>136637471.94999999</v>
      </c>
      <c r="C26" s="11">
        <v>1310848.2</v>
      </c>
      <c r="D26" s="11">
        <v>137948320.15000001</v>
      </c>
      <c r="E26" s="11">
        <v>283909.52</v>
      </c>
      <c r="F26" s="11" t="s">
        <v>414</v>
      </c>
      <c r="G26" s="11">
        <v>283909.52</v>
      </c>
      <c r="H26" s="11">
        <v>920.32</v>
      </c>
      <c r="I26" s="11">
        <v>136922301.78999999</v>
      </c>
      <c r="J26" s="11">
        <v>1310848.2</v>
      </c>
      <c r="K26" s="11">
        <v>138233149.99000001</v>
      </c>
    </row>
    <row r="27" spans="1:11"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c r="K27" s="11" t="s">
        <v>414</v>
      </c>
    </row>
    <row r="28" spans="1:11"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c r="K28" s="11" t="s">
        <v>414</v>
      </c>
    </row>
    <row r="29" spans="1:11"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c r="K29" s="11" t="s">
        <v>414</v>
      </c>
    </row>
    <row r="30" spans="1:11"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c r="K30" s="11" t="s">
        <v>414</v>
      </c>
    </row>
    <row r="31" spans="1:11"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c r="K31" s="11" t="s">
        <v>414</v>
      </c>
    </row>
    <row r="32" spans="1:11"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c r="K32" s="11" t="s">
        <v>414</v>
      </c>
    </row>
    <row r="33" spans="1:11"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c r="K33" s="11" t="s">
        <v>414</v>
      </c>
    </row>
    <row r="34" spans="1:11" ht="12" customHeight="1" x14ac:dyDescent="0.25">
      <c r="A34" s="12" t="s">
        <v>55</v>
      </c>
      <c r="B34" s="13">
        <v>823243076.60000002</v>
      </c>
      <c r="C34" s="13">
        <v>7127520.2999999998</v>
      </c>
      <c r="D34" s="13">
        <v>830370596.89999998</v>
      </c>
      <c r="E34" s="13">
        <v>1072227.8400000001</v>
      </c>
      <c r="F34" s="13">
        <v>34472173.75</v>
      </c>
      <c r="G34" s="13">
        <v>35544401.590000004</v>
      </c>
      <c r="H34" s="13">
        <v>44980.51</v>
      </c>
      <c r="I34" s="13">
        <v>824360284.95000005</v>
      </c>
      <c r="J34" s="13">
        <v>41599694.049999997</v>
      </c>
      <c r="K34" s="13">
        <v>865959979</v>
      </c>
    </row>
    <row r="35" spans="1:11" ht="12" customHeight="1" x14ac:dyDescent="0.25">
      <c r="A35" s="14" t="str">
        <f>"Total "&amp;MID(A20,7,LEN(A20)-13)&amp;" Months"</f>
        <v>Total 5 Months</v>
      </c>
      <c r="B35" s="15">
        <v>823243076.60000002</v>
      </c>
      <c r="C35" s="15">
        <v>7127520.2999999998</v>
      </c>
      <c r="D35" s="15">
        <v>830370596.89999998</v>
      </c>
      <c r="E35" s="15">
        <v>1072227.8400000001</v>
      </c>
      <c r="F35" s="15">
        <v>34472173.75</v>
      </c>
      <c r="G35" s="15">
        <v>35544401.590000004</v>
      </c>
      <c r="H35" s="15">
        <v>44980.51</v>
      </c>
      <c r="I35" s="15">
        <v>824360284.95000005</v>
      </c>
      <c r="J35" s="15">
        <v>41599694.049999997</v>
      </c>
      <c r="K35" s="15">
        <v>865959979</v>
      </c>
    </row>
    <row r="36" spans="1:11" ht="12" customHeight="1" x14ac:dyDescent="0.25">
      <c r="A36" s="83"/>
      <c r="B36" s="83"/>
      <c r="C36" s="83"/>
      <c r="D36" s="83"/>
      <c r="E36" s="83"/>
      <c r="F36" s="83"/>
      <c r="G36" s="83"/>
      <c r="H36" s="83"/>
      <c r="I36" s="83"/>
      <c r="J36" s="83"/>
    </row>
    <row r="37" spans="1:11" ht="70.05" customHeight="1" x14ac:dyDescent="0.25">
      <c r="A37" s="85" t="s">
        <v>326</v>
      </c>
      <c r="B37" s="85"/>
      <c r="C37" s="85"/>
      <c r="D37" s="85"/>
      <c r="E37" s="85"/>
      <c r="F37" s="85"/>
      <c r="G37" s="85"/>
      <c r="H37" s="85"/>
      <c r="I37" s="85"/>
      <c r="J37" s="85"/>
    </row>
  </sheetData>
  <mergeCells count="10">
    <mergeCell ref="B5:K5"/>
    <mergeCell ref="A36:J36"/>
    <mergeCell ref="A37:J37"/>
    <mergeCell ref="A1:J1"/>
    <mergeCell ref="A2:J2"/>
    <mergeCell ref="A3:A4"/>
    <mergeCell ref="B3:D3"/>
    <mergeCell ref="E3:G3"/>
    <mergeCell ref="H3:H4"/>
    <mergeCell ref="I3:K3"/>
  </mergeCells>
  <phoneticPr fontId="0" type="noConversion"/>
  <pageMargins left="0.75" right="0.5" top="0.75" bottom="0.5" header="0.5" footer="0.25"/>
  <pageSetup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J37"/>
  <sheetViews>
    <sheetView showGridLines="0" workbookViewId="0">
      <selection sqref="A1:I1"/>
    </sheetView>
  </sheetViews>
  <sheetFormatPr defaultRowHeight="13.2" x14ac:dyDescent="0.25"/>
  <cols>
    <col min="1" max="1" width="11.44140625" customWidth="1"/>
    <col min="2" max="2" width="12.21875" customWidth="1"/>
    <col min="3" max="10" width="11.44140625" customWidth="1"/>
  </cols>
  <sheetData>
    <row r="1" spans="1:10" ht="12" customHeight="1" x14ac:dyDescent="0.25">
      <c r="A1" s="90" t="s">
        <v>419</v>
      </c>
      <c r="B1" s="90"/>
      <c r="C1" s="90"/>
      <c r="D1" s="90"/>
      <c r="E1" s="90"/>
      <c r="F1" s="90"/>
      <c r="G1" s="90"/>
      <c r="H1" s="90"/>
      <c r="I1" s="90"/>
      <c r="J1" s="80">
        <v>45786</v>
      </c>
    </row>
    <row r="2" spans="1:10" ht="12" customHeight="1" x14ac:dyDescent="0.25">
      <c r="A2" s="92" t="s">
        <v>163</v>
      </c>
      <c r="B2" s="92"/>
      <c r="C2" s="92"/>
      <c r="D2" s="92"/>
      <c r="E2" s="92"/>
      <c r="F2" s="92"/>
      <c r="G2" s="92"/>
      <c r="H2" s="92"/>
      <c r="I2" s="92"/>
      <c r="J2" s="1"/>
    </row>
    <row r="3" spans="1:10" ht="24" customHeight="1" x14ac:dyDescent="0.25">
      <c r="A3" s="94" t="s">
        <v>50</v>
      </c>
      <c r="B3" s="86" t="s">
        <v>235</v>
      </c>
      <c r="C3" s="86" t="s">
        <v>236</v>
      </c>
      <c r="D3" s="89" t="s">
        <v>164</v>
      </c>
      <c r="E3" s="89"/>
      <c r="F3" s="87"/>
      <c r="G3" s="89" t="s">
        <v>165</v>
      </c>
      <c r="H3" s="89"/>
      <c r="I3" s="87"/>
      <c r="J3" s="88" t="s">
        <v>240</v>
      </c>
    </row>
    <row r="4" spans="1:10" ht="24" customHeight="1" x14ac:dyDescent="0.25">
      <c r="A4" s="95"/>
      <c r="B4" s="87"/>
      <c r="C4" s="87"/>
      <c r="D4" s="10" t="s">
        <v>237</v>
      </c>
      <c r="E4" s="10" t="s">
        <v>238</v>
      </c>
      <c r="F4" s="10" t="s">
        <v>239</v>
      </c>
      <c r="G4" s="10" t="s">
        <v>154</v>
      </c>
      <c r="H4" s="10" t="s">
        <v>162</v>
      </c>
      <c r="I4" s="10" t="s">
        <v>55</v>
      </c>
      <c r="J4" s="89"/>
    </row>
    <row r="5" spans="1:10" ht="12" customHeight="1" x14ac:dyDescent="0.25">
      <c r="A5" s="1"/>
      <c r="B5" s="83" t="str">
        <f>REPT("-",100)&amp;" Dollars "&amp;REPT("-",136)</f>
        <v>---------------------------------------------------------------------------------------------------- Dollars ----------------------------------------------------------------------------------------------------------------------------------------</v>
      </c>
      <c r="C5" s="83"/>
      <c r="D5" s="83"/>
      <c r="E5" s="83"/>
      <c r="F5" s="83"/>
      <c r="G5" s="83"/>
      <c r="H5" s="83"/>
      <c r="I5" s="83"/>
      <c r="J5" s="83"/>
    </row>
    <row r="6" spans="1:10" ht="12" customHeight="1" x14ac:dyDescent="0.25">
      <c r="A6" s="3" t="s">
        <v>415</v>
      </c>
    </row>
    <row r="7" spans="1:10" ht="12" customHeight="1" x14ac:dyDescent="0.25">
      <c r="A7" s="2" t="str">
        <f>"Oct "&amp;RIGHT(A6,4)-1</f>
        <v>Oct 2023</v>
      </c>
      <c r="B7" s="11">
        <v>24104629.394699998</v>
      </c>
      <c r="C7" s="11">
        <v>6899250.6783999996</v>
      </c>
      <c r="D7" s="11" t="s">
        <v>414</v>
      </c>
      <c r="E7" s="11" t="s">
        <v>414</v>
      </c>
      <c r="F7" s="11" t="s">
        <v>414</v>
      </c>
      <c r="G7" s="11">
        <v>6899250.6783999996</v>
      </c>
      <c r="H7" s="11" t="str">
        <f t="shared" ref="H7:H20" si="0">IF(ISBLANK(E7),"",E7)</f>
        <v>--</v>
      </c>
      <c r="I7" s="11">
        <v>6899250.6783999996</v>
      </c>
      <c r="J7" s="11" t="s">
        <v>414</v>
      </c>
    </row>
    <row r="8" spans="1:10" ht="12" customHeight="1" x14ac:dyDescent="0.25">
      <c r="A8" s="2" t="str">
        <f>"Nov "&amp;RIGHT(A6,4)-1</f>
        <v>Nov 2023</v>
      </c>
      <c r="B8" s="11">
        <v>24344422.8695</v>
      </c>
      <c r="C8" s="11">
        <v>8633926.3282999992</v>
      </c>
      <c r="D8" s="11">
        <v>39313.31</v>
      </c>
      <c r="E8" s="11">
        <v>0</v>
      </c>
      <c r="F8" s="11">
        <v>39313.31</v>
      </c>
      <c r="G8" s="11">
        <v>8673239.6382999998</v>
      </c>
      <c r="H8" s="11">
        <f t="shared" si="0"/>
        <v>0</v>
      </c>
      <c r="I8" s="11">
        <v>8673239.6382999998</v>
      </c>
      <c r="J8" s="11" t="s">
        <v>414</v>
      </c>
    </row>
    <row r="9" spans="1:10" ht="12" customHeight="1" x14ac:dyDescent="0.25">
      <c r="A9" s="2" t="str">
        <f>"Dec "&amp;RIGHT(A6,4)-1</f>
        <v>Dec 2023</v>
      </c>
      <c r="B9" s="11">
        <v>23774365.5121</v>
      </c>
      <c r="C9" s="11">
        <v>7338498.6486</v>
      </c>
      <c r="D9" s="11" t="s">
        <v>414</v>
      </c>
      <c r="E9" s="11" t="s">
        <v>414</v>
      </c>
      <c r="F9" s="11" t="s">
        <v>414</v>
      </c>
      <c r="G9" s="11">
        <v>7338498.6486</v>
      </c>
      <c r="H9" s="11" t="str">
        <f t="shared" si="0"/>
        <v>--</v>
      </c>
      <c r="I9" s="11">
        <v>7338498.6486</v>
      </c>
      <c r="J9" s="11" t="s">
        <v>414</v>
      </c>
    </row>
    <row r="10" spans="1:10" ht="12" customHeight="1" x14ac:dyDescent="0.25">
      <c r="A10" s="2" t="str">
        <f>"Jan "&amp;RIGHT(A6,4)</f>
        <v>Jan 2024</v>
      </c>
      <c r="B10" s="11">
        <v>23964722.269200001</v>
      </c>
      <c r="C10" s="11">
        <v>7103408.5772000002</v>
      </c>
      <c r="D10" s="11" t="s">
        <v>414</v>
      </c>
      <c r="E10" s="11" t="s">
        <v>414</v>
      </c>
      <c r="F10" s="11" t="s">
        <v>414</v>
      </c>
      <c r="G10" s="11">
        <v>7103408.5772000002</v>
      </c>
      <c r="H10" s="11" t="str">
        <f t="shared" si="0"/>
        <v>--</v>
      </c>
      <c r="I10" s="11">
        <v>7103408.5772000002</v>
      </c>
      <c r="J10" s="11" t="s">
        <v>414</v>
      </c>
    </row>
    <row r="11" spans="1:10" ht="12" customHeight="1" x14ac:dyDescent="0.25">
      <c r="A11" s="2" t="str">
        <f>"Feb "&amp;RIGHT(A6,4)</f>
        <v>Feb 2024</v>
      </c>
      <c r="B11" s="11">
        <v>23579549.5436</v>
      </c>
      <c r="C11" s="11">
        <v>6780748.3443999998</v>
      </c>
      <c r="D11" s="11" t="s">
        <v>414</v>
      </c>
      <c r="E11" s="11" t="s">
        <v>414</v>
      </c>
      <c r="F11" s="11" t="s">
        <v>414</v>
      </c>
      <c r="G11" s="11">
        <v>6780748.3443999998</v>
      </c>
      <c r="H11" s="11" t="str">
        <f t="shared" si="0"/>
        <v>--</v>
      </c>
      <c r="I11" s="11">
        <v>6780748.3443999998</v>
      </c>
      <c r="J11" s="11" t="s">
        <v>414</v>
      </c>
    </row>
    <row r="12" spans="1:10" ht="12" customHeight="1" x14ac:dyDescent="0.25">
      <c r="A12" s="2" t="str">
        <f>"Mar "&amp;RIGHT(A6,4)</f>
        <v>Mar 2024</v>
      </c>
      <c r="B12" s="11">
        <v>25797199.861099999</v>
      </c>
      <c r="C12" s="11">
        <v>7070873.2363</v>
      </c>
      <c r="D12" s="11" t="s">
        <v>414</v>
      </c>
      <c r="E12" s="11" t="s">
        <v>414</v>
      </c>
      <c r="F12" s="11" t="s">
        <v>414</v>
      </c>
      <c r="G12" s="11">
        <v>7070873.2363</v>
      </c>
      <c r="H12" s="11" t="str">
        <f t="shared" si="0"/>
        <v>--</v>
      </c>
      <c r="I12" s="11">
        <v>7070873.2363</v>
      </c>
      <c r="J12" s="11" t="s">
        <v>414</v>
      </c>
    </row>
    <row r="13" spans="1:10" ht="12" customHeight="1" x14ac:dyDescent="0.25">
      <c r="A13" s="2" t="str">
        <f>"Apr "&amp;RIGHT(A6,4)</f>
        <v>Apr 2024</v>
      </c>
      <c r="B13" s="11">
        <v>25242696.980700001</v>
      </c>
      <c r="C13" s="11">
        <v>7004751.0747999996</v>
      </c>
      <c r="D13" s="11" t="s">
        <v>414</v>
      </c>
      <c r="E13" s="11" t="s">
        <v>414</v>
      </c>
      <c r="F13" s="11" t="s">
        <v>414</v>
      </c>
      <c r="G13" s="11">
        <v>7004751.0747999996</v>
      </c>
      <c r="H13" s="11" t="str">
        <f t="shared" si="0"/>
        <v>--</v>
      </c>
      <c r="I13" s="11">
        <v>7004751.0747999996</v>
      </c>
      <c r="J13" s="11" t="s">
        <v>414</v>
      </c>
    </row>
    <row r="14" spans="1:10" ht="12" customHeight="1" x14ac:dyDescent="0.25">
      <c r="A14" s="2" t="str">
        <f>"May "&amp;RIGHT(A6,4)</f>
        <v>May 2024</v>
      </c>
      <c r="B14" s="11">
        <v>23966901.418699998</v>
      </c>
      <c r="C14" s="11">
        <v>6570830.1951000001</v>
      </c>
      <c r="D14" s="11" t="s">
        <v>414</v>
      </c>
      <c r="E14" s="11" t="s">
        <v>414</v>
      </c>
      <c r="F14" s="11" t="s">
        <v>414</v>
      </c>
      <c r="G14" s="11">
        <v>6570830.1951000001</v>
      </c>
      <c r="H14" s="11" t="str">
        <f t="shared" si="0"/>
        <v>--</v>
      </c>
      <c r="I14" s="11">
        <v>6570830.1951000001</v>
      </c>
      <c r="J14" s="11" t="s">
        <v>414</v>
      </c>
    </row>
    <row r="15" spans="1:10" ht="12" customHeight="1" x14ac:dyDescent="0.25">
      <c r="A15" s="2" t="str">
        <f>"Jun "&amp;RIGHT(A6,4)</f>
        <v>Jun 2024</v>
      </c>
      <c r="B15" s="11">
        <v>23521015.908599999</v>
      </c>
      <c r="C15" s="11">
        <v>7329642.1824000003</v>
      </c>
      <c r="D15" s="11" t="s">
        <v>414</v>
      </c>
      <c r="E15" s="11" t="s">
        <v>414</v>
      </c>
      <c r="F15" s="11" t="s">
        <v>414</v>
      </c>
      <c r="G15" s="11">
        <v>7329642.1824000003</v>
      </c>
      <c r="H15" s="11" t="str">
        <f t="shared" si="0"/>
        <v>--</v>
      </c>
      <c r="I15" s="11">
        <v>7329642.1824000003</v>
      </c>
      <c r="J15" s="11" t="s">
        <v>414</v>
      </c>
    </row>
    <row r="16" spans="1:10" ht="12" customHeight="1" x14ac:dyDescent="0.25">
      <c r="A16" s="2" t="str">
        <f>"Jul "&amp;RIGHT(A6,4)</f>
        <v>Jul 2024</v>
      </c>
      <c r="B16" s="11">
        <v>22489605.730099998</v>
      </c>
      <c r="C16" s="11">
        <v>7858180.0680999998</v>
      </c>
      <c r="D16" s="11">
        <v>893679.77</v>
      </c>
      <c r="E16" s="11">
        <v>0</v>
      </c>
      <c r="F16" s="11">
        <v>893679.77</v>
      </c>
      <c r="G16" s="11">
        <v>8751859.8380999994</v>
      </c>
      <c r="H16" s="11">
        <f t="shared" si="0"/>
        <v>0</v>
      </c>
      <c r="I16" s="11">
        <v>8751859.8380999994</v>
      </c>
      <c r="J16" s="11" t="s">
        <v>414</v>
      </c>
    </row>
    <row r="17" spans="1:10" ht="12" customHeight="1" x14ac:dyDescent="0.25">
      <c r="A17" s="2" t="str">
        <f>"Aug "&amp;RIGHT(A6,4)</f>
        <v>Aug 2024</v>
      </c>
      <c r="B17" s="11">
        <v>23558541.760499999</v>
      </c>
      <c r="C17" s="11">
        <v>7636799.0407999996</v>
      </c>
      <c r="D17" s="11">
        <v>477136.28</v>
      </c>
      <c r="E17" s="11">
        <v>0</v>
      </c>
      <c r="F17" s="11">
        <v>477136.28</v>
      </c>
      <c r="G17" s="11">
        <v>8113935.3207999999</v>
      </c>
      <c r="H17" s="11">
        <f t="shared" si="0"/>
        <v>0</v>
      </c>
      <c r="I17" s="11">
        <v>8113935.3207999999</v>
      </c>
      <c r="J17" s="11" t="s">
        <v>414</v>
      </c>
    </row>
    <row r="18" spans="1:10" ht="12" customHeight="1" x14ac:dyDescent="0.25">
      <c r="A18" s="2" t="str">
        <f>"Sep "&amp;RIGHT(A6,4)</f>
        <v>Sep 2024</v>
      </c>
      <c r="B18" s="11">
        <v>23510216.9793</v>
      </c>
      <c r="C18" s="11">
        <v>7448791.9874999998</v>
      </c>
      <c r="D18" s="11">
        <v>475949.44</v>
      </c>
      <c r="E18" s="11">
        <v>0</v>
      </c>
      <c r="F18" s="11">
        <v>475949.44</v>
      </c>
      <c r="G18" s="11">
        <v>7924741.4275000002</v>
      </c>
      <c r="H18" s="11">
        <f t="shared" si="0"/>
        <v>0</v>
      </c>
      <c r="I18" s="11">
        <v>7924741.4275000002</v>
      </c>
      <c r="J18" s="11" t="s">
        <v>414</v>
      </c>
    </row>
    <row r="19" spans="1:10" ht="12" customHeight="1" x14ac:dyDescent="0.25">
      <c r="A19" s="12" t="s">
        <v>55</v>
      </c>
      <c r="B19" s="13">
        <v>287853868.2281</v>
      </c>
      <c r="C19" s="13">
        <v>87675700.361900002</v>
      </c>
      <c r="D19" s="13">
        <v>1886078.8</v>
      </c>
      <c r="E19" s="13">
        <v>0</v>
      </c>
      <c r="F19" s="13">
        <v>1886078.8</v>
      </c>
      <c r="G19" s="13">
        <v>89561779.161899999</v>
      </c>
      <c r="H19" s="13">
        <f t="shared" si="0"/>
        <v>0</v>
      </c>
      <c r="I19" s="13">
        <v>89561779.161899999</v>
      </c>
      <c r="J19" s="13" t="s">
        <v>414</v>
      </c>
    </row>
    <row r="20" spans="1:10" ht="12" customHeight="1" x14ac:dyDescent="0.25">
      <c r="A20" s="14" t="s">
        <v>416</v>
      </c>
      <c r="B20" s="15">
        <v>119767689.5891</v>
      </c>
      <c r="C20" s="15">
        <v>36755832.576899998</v>
      </c>
      <c r="D20" s="15">
        <v>39313.31</v>
      </c>
      <c r="E20" s="15">
        <v>0</v>
      </c>
      <c r="F20" s="15">
        <v>39313.31</v>
      </c>
      <c r="G20" s="15">
        <v>36795145.8869</v>
      </c>
      <c r="H20" s="15">
        <f t="shared" si="0"/>
        <v>0</v>
      </c>
      <c r="I20" s="15">
        <v>36795145.8869</v>
      </c>
      <c r="J20" s="15" t="s">
        <v>414</v>
      </c>
    </row>
    <row r="21" spans="1:10" ht="12" customHeight="1" x14ac:dyDescent="0.25">
      <c r="A21" s="3" t="str">
        <f>"FY "&amp;RIGHT(A6,4)+1</f>
        <v>FY 2025</v>
      </c>
    </row>
    <row r="22" spans="1:10" ht="12" customHeight="1" x14ac:dyDescent="0.25">
      <c r="A22" s="2" t="str">
        <f>"Oct "&amp;RIGHT(A6,4)</f>
        <v>Oct 2024</v>
      </c>
      <c r="B22" s="11">
        <v>23640029.861499999</v>
      </c>
      <c r="C22" s="11">
        <v>7853933.2953000003</v>
      </c>
      <c r="D22" s="11" t="s">
        <v>414</v>
      </c>
      <c r="E22" s="11" t="s">
        <v>414</v>
      </c>
      <c r="F22" s="11" t="s">
        <v>414</v>
      </c>
      <c r="G22" s="11">
        <v>7853933.2953000003</v>
      </c>
      <c r="H22" s="11" t="str">
        <f t="shared" ref="H22:H35" si="1">IF(ISBLANK(E22),"",E22)</f>
        <v>--</v>
      </c>
      <c r="I22" s="11">
        <v>7853933.2953000003</v>
      </c>
      <c r="J22" s="11" t="s">
        <v>414</v>
      </c>
    </row>
    <row r="23" spans="1:10" ht="12" customHeight="1" x14ac:dyDescent="0.25">
      <c r="A23" s="2" t="str">
        <f>"Nov "&amp;RIGHT(A6,4)</f>
        <v>Nov 2024</v>
      </c>
      <c r="B23" s="11">
        <v>23441218.733600002</v>
      </c>
      <c r="C23" s="11">
        <v>7833723.3740999997</v>
      </c>
      <c r="D23" s="11" t="s">
        <v>414</v>
      </c>
      <c r="E23" s="11" t="s">
        <v>414</v>
      </c>
      <c r="F23" s="11" t="s">
        <v>414</v>
      </c>
      <c r="G23" s="11">
        <v>7833723.3740999997</v>
      </c>
      <c r="H23" s="11" t="str">
        <f t="shared" si="1"/>
        <v>--</v>
      </c>
      <c r="I23" s="11">
        <v>7833723.3740999997</v>
      </c>
      <c r="J23" s="11" t="s">
        <v>414</v>
      </c>
    </row>
    <row r="24" spans="1:10" ht="12" customHeight="1" x14ac:dyDescent="0.25">
      <c r="A24" s="2" t="str">
        <f>"Dec "&amp;RIGHT(A6,4)</f>
        <v>Dec 2024</v>
      </c>
      <c r="B24" s="11">
        <v>23191126.2863</v>
      </c>
      <c r="C24" s="11">
        <v>7646149.0645000003</v>
      </c>
      <c r="D24" s="11" t="s">
        <v>414</v>
      </c>
      <c r="E24" s="11" t="s">
        <v>414</v>
      </c>
      <c r="F24" s="11" t="s">
        <v>414</v>
      </c>
      <c r="G24" s="11">
        <v>7646149.0645000003</v>
      </c>
      <c r="H24" s="11" t="str">
        <f t="shared" si="1"/>
        <v>--</v>
      </c>
      <c r="I24" s="11">
        <v>7646149.0645000003</v>
      </c>
      <c r="J24" s="11" t="s">
        <v>414</v>
      </c>
    </row>
    <row r="25" spans="1:10" ht="12" customHeight="1" x14ac:dyDescent="0.25">
      <c r="A25" s="2" t="str">
        <f>"Jan "&amp;RIGHT(A6,4)+1</f>
        <v>Jan 2025</v>
      </c>
      <c r="B25" s="11">
        <v>23058592.324999999</v>
      </c>
      <c r="C25" s="11">
        <v>8307901.625</v>
      </c>
      <c r="D25" s="11" t="s">
        <v>414</v>
      </c>
      <c r="E25" s="11" t="s">
        <v>414</v>
      </c>
      <c r="F25" s="11" t="s">
        <v>414</v>
      </c>
      <c r="G25" s="11">
        <v>8307901.625</v>
      </c>
      <c r="H25" s="11" t="str">
        <f t="shared" si="1"/>
        <v>--</v>
      </c>
      <c r="I25" s="11">
        <v>8307901.625</v>
      </c>
      <c r="J25" s="11" t="s">
        <v>414</v>
      </c>
    </row>
    <row r="26" spans="1:10" ht="12" customHeight="1" x14ac:dyDescent="0.25">
      <c r="A26" s="2" t="str">
        <f>"Feb "&amp;RIGHT(A6,4)+1</f>
        <v>Feb 2025</v>
      </c>
      <c r="B26" s="11">
        <v>23076061.310899999</v>
      </c>
      <c r="C26" s="11">
        <v>7798187.1300999997</v>
      </c>
      <c r="D26" s="11" t="s">
        <v>414</v>
      </c>
      <c r="E26" s="11" t="s">
        <v>414</v>
      </c>
      <c r="F26" s="11" t="s">
        <v>414</v>
      </c>
      <c r="G26" s="11">
        <v>7798187.1300999997</v>
      </c>
      <c r="H26" s="11" t="str">
        <f t="shared" si="1"/>
        <v>--</v>
      </c>
      <c r="I26" s="11">
        <v>7798187.1300999997</v>
      </c>
      <c r="J26" s="11" t="s">
        <v>414</v>
      </c>
    </row>
    <row r="27" spans="1:10" ht="12" customHeight="1" x14ac:dyDescent="0.25">
      <c r="A27" s="2" t="str">
        <f>"Mar "&amp;RIGHT(A6,4)+1</f>
        <v>Mar 2025</v>
      </c>
      <c r="B27" s="11" t="s">
        <v>414</v>
      </c>
      <c r="C27" s="11" t="s">
        <v>414</v>
      </c>
      <c r="D27" s="11" t="s">
        <v>414</v>
      </c>
      <c r="E27" s="11" t="s">
        <v>414</v>
      </c>
      <c r="F27" s="11" t="s">
        <v>414</v>
      </c>
      <c r="G27" s="11" t="s">
        <v>414</v>
      </c>
      <c r="H27" s="11" t="str">
        <f t="shared" si="1"/>
        <v>--</v>
      </c>
      <c r="I27" s="11" t="s">
        <v>414</v>
      </c>
      <c r="J27" s="11" t="s">
        <v>414</v>
      </c>
    </row>
    <row r="28" spans="1:10" ht="12" customHeight="1" x14ac:dyDescent="0.25">
      <c r="A28" s="2" t="str">
        <f>"Apr "&amp;RIGHT(A6,4)+1</f>
        <v>Apr 2025</v>
      </c>
      <c r="B28" s="11" t="s">
        <v>414</v>
      </c>
      <c r="C28" s="11" t="s">
        <v>414</v>
      </c>
      <c r="D28" s="11" t="s">
        <v>414</v>
      </c>
      <c r="E28" s="11" t="s">
        <v>414</v>
      </c>
      <c r="F28" s="11" t="s">
        <v>414</v>
      </c>
      <c r="G28" s="11" t="s">
        <v>414</v>
      </c>
      <c r="H28" s="11" t="str">
        <f t="shared" si="1"/>
        <v>--</v>
      </c>
      <c r="I28" s="11" t="s">
        <v>414</v>
      </c>
      <c r="J28" s="11" t="s">
        <v>414</v>
      </c>
    </row>
    <row r="29" spans="1:10" ht="12" customHeight="1" x14ac:dyDescent="0.25">
      <c r="A29" s="2" t="str">
        <f>"May "&amp;RIGHT(A6,4)+1</f>
        <v>May 2025</v>
      </c>
      <c r="B29" s="11" t="s">
        <v>414</v>
      </c>
      <c r="C29" s="11" t="s">
        <v>414</v>
      </c>
      <c r="D29" s="11" t="s">
        <v>414</v>
      </c>
      <c r="E29" s="11" t="s">
        <v>414</v>
      </c>
      <c r="F29" s="11" t="s">
        <v>414</v>
      </c>
      <c r="G29" s="11" t="s">
        <v>414</v>
      </c>
      <c r="H29" s="11" t="str">
        <f t="shared" si="1"/>
        <v>--</v>
      </c>
      <c r="I29" s="11" t="s">
        <v>414</v>
      </c>
      <c r="J29" s="11" t="s">
        <v>414</v>
      </c>
    </row>
    <row r="30" spans="1:10" ht="12" customHeight="1" x14ac:dyDescent="0.25">
      <c r="A30" s="2" t="str">
        <f>"Jun "&amp;RIGHT(A6,4)+1</f>
        <v>Jun 2025</v>
      </c>
      <c r="B30" s="11" t="s">
        <v>414</v>
      </c>
      <c r="C30" s="11" t="s">
        <v>414</v>
      </c>
      <c r="D30" s="11" t="s">
        <v>414</v>
      </c>
      <c r="E30" s="11" t="s">
        <v>414</v>
      </c>
      <c r="F30" s="11" t="s">
        <v>414</v>
      </c>
      <c r="G30" s="11" t="s">
        <v>414</v>
      </c>
      <c r="H30" s="11" t="str">
        <f t="shared" si="1"/>
        <v>--</v>
      </c>
      <c r="I30" s="11" t="s">
        <v>414</v>
      </c>
      <c r="J30" s="11" t="s">
        <v>414</v>
      </c>
    </row>
    <row r="31" spans="1:10" ht="12" customHeight="1" x14ac:dyDescent="0.25">
      <c r="A31" s="2" t="str">
        <f>"Jul "&amp;RIGHT(A6,4)+1</f>
        <v>Jul 2025</v>
      </c>
      <c r="B31" s="11" t="s">
        <v>414</v>
      </c>
      <c r="C31" s="11" t="s">
        <v>414</v>
      </c>
      <c r="D31" s="11" t="s">
        <v>414</v>
      </c>
      <c r="E31" s="11" t="s">
        <v>414</v>
      </c>
      <c r="F31" s="11" t="s">
        <v>414</v>
      </c>
      <c r="G31" s="11" t="s">
        <v>414</v>
      </c>
      <c r="H31" s="11" t="str">
        <f t="shared" si="1"/>
        <v>--</v>
      </c>
      <c r="I31" s="11" t="s">
        <v>414</v>
      </c>
      <c r="J31" s="11" t="s">
        <v>414</v>
      </c>
    </row>
    <row r="32" spans="1:10" ht="12" customHeight="1" x14ac:dyDescent="0.25">
      <c r="A32" s="2" t="str">
        <f>"Aug "&amp;RIGHT(A6,4)+1</f>
        <v>Aug 2025</v>
      </c>
      <c r="B32" s="11" t="s">
        <v>414</v>
      </c>
      <c r="C32" s="11" t="s">
        <v>414</v>
      </c>
      <c r="D32" s="11" t="s">
        <v>414</v>
      </c>
      <c r="E32" s="11" t="s">
        <v>414</v>
      </c>
      <c r="F32" s="11" t="s">
        <v>414</v>
      </c>
      <c r="G32" s="11" t="s">
        <v>414</v>
      </c>
      <c r="H32" s="11" t="str">
        <f t="shared" si="1"/>
        <v>--</v>
      </c>
      <c r="I32" s="11" t="s">
        <v>414</v>
      </c>
      <c r="J32" s="11" t="s">
        <v>414</v>
      </c>
    </row>
    <row r="33" spans="1:10" ht="12" customHeight="1" x14ac:dyDescent="0.25">
      <c r="A33" s="2" t="str">
        <f>"Sep "&amp;RIGHT(A6,4)+1</f>
        <v>Sep 2025</v>
      </c>
      <c r="B33" s="11" t="s">
        <v>414</v>
      </c>
      <c r="C33" s="11" t="s">
        <v>414</v>
      </c>
      <c r="D33" s="11" t="s">
        <v>414</v>
      </c>
      <c r="E33" s="11" t="s">
        <v>414</v>
      </c>
      <c r="F33" s="11" t="s">
        <v>414</v>
      </c>
      <c r="G33" s="11" t="s">
        <v>414</v>
      </c>
      <c r="H33" s="11" t="str">
        <f t="shared" si="1"/>
        <v>--</v>
      </c>
      <c r="I33" s="11" t="s">
        <v>414</v>
      </c>
      <c r="J33" s="11" t="s">
        <v>414</v>
      </c>
    </row>
    <row r="34" spans="1:10" ht="12" customHeight="1" x14ac:dyDescent="0.25">
      <c r="A34" s="12" t="s">
        <v>55</v>
      </c>
      <c r="B34" s="13">
        <v>116407028.51729999</v>
      </c>
      <c r="C34" s="13">
        <v>39439894.489</v>
      </c>
      <c r="D34" s="13" t="s">
        <v>414</v>
      </c>
      <c r="E34" s="13" t="s">
        <v>414</v>
      </c>
      <c r="F34" s="13" t="s">
        <v>414</v>
      </c>
      <c r="G34" s="13">
        <v>39439894.489</v>
      </c>
      <c r="H34" s="13" t="str">
        <f t="shared" si="1"/>
        <v>--</v>
      </c>
      <c r="I34" s="13">
        <v>39439894.489</v>
      </c>
      <c r="J34" s="13" t="s">
        <v>414</v>
      </c>
    </row>
    <row r="35" spans="1:10" ht="12" customHeight="1" x14ac:dyDescent="0.25">
      <c r="A35" s="14" t="str">
        <f>"Total "&amp;MID(A20,7,LEN(A20)-13)&amp;" Months"</f>
        <v>Total 5 Months</v>
      </c>
      <c r="B35" s="15">
        <v>116407028.51729999</v>
      </c>
      <c r="C35" s="15">
        <v>39439894.489</v>
      </c>
      <c r="D35" s="15" t="s">
        <v>414</v>
      </c>
      <c r="E35" s="15" t="s">
        <v>414</v>
      </c>
      <c r="F35" s="15" t="s">
        <v>414</v>
      </c>
      <c r="G35" s="15">
        <v>39439894.489</v>
      </c>
      <c r="H35" s="15" t="str">
        <f t="shared" si="1"/>
        <v>--</v>
      </c>
      <c r="I35" s="15">
        <v>39439894.489</v>
      </c>
      <c r="J35" s="15" t="s">
        <v>414</v>
      </c>
    </row>
    <row r="36" spans="1:10" ht="12" customHeight="1" x14ac:dyDescent="0.25">
      <c r="A36" s="83"/>
      <c r="B36" s="83"/>
      <c r="C36" s="83"/>
      <c r="D36" s="83"/>
      <c r="E36" s="83"/>
      <c r="F36" s="83"/>
      <c r="G36" s="83"/>
      <c r="H36" s="83"/>
      <c r="I36" s="83"/>
      <c r="J36" s="83"/>
    </row>
    <row r="37" spans="1:10" ht="70.05" customHeight="1" x14ac:dyDescent="0.25">
      <c r="A37" s="85" t="s">
        <v>392</v>
      </c>
      <c r="B37" s="85"/>
      <c r="C37" s="85"/>
      <c r="D37" s="85"/>
      <c r="E37" s="85"/>
      <c r="F37" s="85"/>
      <c r="G37" s="85"/>
      <c r="H37" s="85"/>
      <c r="I37" s="85"/>
      <c r="J37" s="85"/>
    </row>
  </sheetData>
  <mergeCells count="11">
    <mergeCell ref="J3:J4"/>
    <mergeCell ref="B5:J5"/>
    <mergeCell ref="A36:J36"/>
    <mergeCell ref="A37:J37"/>
    <mergeCell ref="A1:I1"/>
    <mergeCell ref="A2:I2"/>
    <mergeCell ref="A3:A4"/>
    <mergeCell ref="B3:B4"/>
    <mergeCell ref="C3:C4"/>
    <mergeCell ref="D3:F3"/>
    <mergeCell ref="G3:I3"/>
  </mergeCells>
  <phoneticPr fontId="0" type="noConversion"/>
  <pageMargins left="0.75" right="0.5" top="0.75" bottom="0.5" header="0.5" footer="0.25"/>
  <pageSetup orientation="landscape"/>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37"/>
  <sheetViews>
    <sheetView showGridLines="0" workbookViewId="0">
      <selection sqref="A1:H1"/>
    </sheetView>
  </sheetViews>
  <sheetFormatPr defaultRowHeight="13.2" x14ac:dyDescent="0.25"/>
  <cols>
    <col min="1" max="1" width="12.21875" customWidth="1"/>
    <col min="2" max="9" width="11.44140625" customWidth="1"/>
  </cols>
  <sheetData>
    <row r="1" spans="1:9" ht="12" customHeight="1" x14ac:dyDescent="0.25">
      <c r="A1" s="90" t="s">
        <v>418</v>
      </c>
      <c r="B1" s="90"/>
      <c r="C1" s="90"/>
      <c r="D1" s="90"/>
      <c r="E1" s="90"/>
      <c r="F1" s="90"/>
      <c r="G1" s="90"/>
      <c r="H1" s="90"/>
      <c r="I1" s="80">
        <v>45786</v>
      </c>
    </row>
    <row r="2" spans="1:9" ht="12" customHeight="1" x14ac:dyDescent="0.25">
      <c r="A2" s="92" t="s">
        <v>166</v>
      </c>
      <c r="B2" s="92"/>
      <c r="C2" s="92"/>
      <c r="D2" s="92"/>
      <c r="E2" s="92"/>
      <c r="F2" s="92"/>
      <c r="G2" s="92"/>
      <c r="H2" s="92"/>
      <c r="I2" s="1"/>
    </row>
    <row r="3" spans="1:9" ht="24" customHeight="1" x14ac:dyDescent="0.25">
      <c r="A3" s="94" t="s">
        <v>50</v>
      </c>
      <c r="B3" s="86" t="s">
        <v>242</v>
      </c>
      <c r="C3" s="89" t="s">
        <v>167</v>
      </c>
      <c r="D3" s="89"/>
      <c r="E3" s="87"/>
      <c r="F3" s="89" t="s">
        <v>241</v>
      </c>
      <c r="G3" s="89"/>
      <c r="H3" s="87"/>
      <c r="I3" s="88" t="s">
        <v>243</v>
      </c>
    </row>
    <row r="4" spans="1:9" ht="24" customHeight="1" x14ac:dyDescent="0.25">
      <c r="A4" s="95"/>
      <c r="B4" s="87"/>
      <c r="C4" s="10" t="s">
        <v>154</v>
      </c>
      <c r="D4" s="10" t="s">
        <v>162</v>
      </c>
      <c r="E4" s="10" t="s">
        <v>55</v>
      </c>
      <c r="F4" s="10" t="s">
        <v>141</v>
      </c>
      <c r="G4" s="10" t="s">
        <v>168</v>
      </c>
      <c r="H4" s="10" t="s">
        <v>55</v>
      </c>
      <c r="I4" s="89"/>
    </row>
    <row r="5" spans="1:9" ht="12" customHeight="1" x14ac:dyDescent="0.25">
      <c r="A5" s="1"/>
      <c r="B5" s="83" t="str">
        <f>REPT("-",88)&amp;" Dollars "&amp;REPT("-",148)</f>
        <v>---------------------------------------------------------------------------------------- Dollars ----------------------------------------------------------------------------------------------------------------------------------------------------</v>
      </c>
      <c r="C5" s="83"/>
      <c r="D5" s="83"/>
      <c r="E5" s="83"/>
      <c r="F5" s="83"/>
      <c r="G5" s="83"/>
      <c r="H5" s="83"/>
      <c r="I5" s="83"/>
    </row>
    <row r="6" spans="1:9" ht="12" customHeight="1" x14ac:dyDescent="0.25">
      <c r="A6" s="3" t="s">
        <v>415</v>
      </c>
    </row>
    <row r="7" spans="1:9" ht="12" customHeight="1" x14ac:dyDescent="0.25">
      <c r="A7" s="2" t="str">
        <f>"Oct "&amp;RIGHT(A6,4)-1</f>
        <v>Oct 2023</v>
      </c>
      <c r="B7" s="11" t="s">
        <v>414</v>
      </c>
      <c r="C7" s="11">
        <v>228528296.02309999</v>
      </c>
      <c r="D7" s="11">
        <v>1705574.0649999999</v>
      </c>
      <c r="E7" s="11">
        <v>230233870.08809999</v>
      </c>
      <c r="F7" s="11" t="s">
        <v>414</v>
      </c>
      <c r="G7" s="11" t="s">
        <v>414</v>
      </c>
      <c r="H7" s="11" t="s">
        <v>414</v>
      </c>
      <c r="I7" s="11">
        <v>230233870.08809999</v>
      </c>
    </row>
    <row r="8" spans="1:9" ht="12" customHeight="1" x14ac:dyDescent="0.25">
      <c r="A8" s="2" t="str">
        <f>"Nov "&amp;RIGHT(A6,4)-1</f>
        <v>Nov 2023</v>
      </c>
      <c r="B8" s="11" t="s">
        <v>414</v>
      </c>
      <c r="C8" s="11">
        <v>187191219.27779999</v>
      </c>
      <c r="D8" s="11">
        <v>1535626.04</v>
      </c>
      <c r="E8" s="11">
        <v>188726845.31779999</v>
      </c>
      <c r="F8" s="11" t="s">
        <v>414</v>
      </c>
      <c r="G8" s="11" t="s">
        <v>414</v>
      </c>
      <c r="H8" s="11" t="s">
        <v>414</v>
      </c>
      <c r="I8" s="11">
        <v>188726845.31779999</v>
      </c>
    </row>
    <row r="9" spans="1:9" ht="12" customHeight="1" x14ac:dyDescent="0.25">
      <c r="A9" s="2" t="str">
        <f>"Dec "&amp;RIGHT(A6,4)-1</f>
        <v>Dec 2023</v>
      </c>
      <c r="B9" s="11" t="s">
        <v>414</v>
      </c>
      <c r="C9" s="11">
        <v>153722673.13069999</v>
      </c>
      <c r="D9" s="11">
        <v>44047637.590000004</v>
      </c>
      <c r="E9" s="11">
        <v>197770310.7207</v>
      </c>
      <c r="F9" s="11" t="s">
        <v>414</v>
      </c>
      <c r="G9" s="11" t="s">
        <v>414</v>
      </c>
      <c r="H9" s="11" t="s">
        <v>414</v>
      </c>
      <c r="I9" s="11">
        <v>197770310.7207</v>
      </c>
    </row>
    <row r="10" spans="1:9" ht="12" customHeight="1" x14ac:dyDescent="0.25">
      <c r="A10" s="2" t="str">
        <f>"Jan "&amp;RIGHT(A6,4)</f>
        <v>Jan 2024</v>
      </c>
      <c r="B10" s="11" t="s">
        <v>414</v>
      </c>
      <c r="C10" s="11">
        <v>198658317.59639999</v>
      </c>
      <c r="D10" s="11">
        <v>1318528.165</v>
      </c>
      <c r="E10" s="11">
        <v>199976845.76140001</v>
      </c>
      <c r="F10" s="11" t="s">
        <v>414</v>
      </c>
      <c r="G10" s="11" t="s">
        <v>414</v>
      </c>
      <c r="H10" s="11" t="s">
        <v>414</v>
      </c>
      <c r="I10" s="11">
        <v>199976845.76140001</v>
      </c>
    </row>
    <row r="11" spans="1:9" ht="12" customHeight="1" x14ac:dyDescent="0.25">
      <c r="A11" s="2" t="str">
        <f>"Feb "&amp;RIGHT(A6,4)</f>
        <v>Feb 2024</v>
      </c>
      <c r="B11" s="11" t="s">
        <v>414</v>
      </c>
      <c r="C11" s="11">
        <v>152124603.82800001</v>
      </c>
      <c r="D11" s="11">
        <v>1592352.77</v>
      </c>
      <c r="E11" s="11">
        <v>153716956.59799999</v>
      </c>
      <c r="F11" s="11" t="s">
        <v>414</v>
      </c>
      <c r="G11" s="11" t="s">
        <v>414</v>
      </c>
      <c r="H11" s="11" t="s">
        <v>414</v>
      </c>
      <c r="I11" s="11">
        <v>153716956.59799999</v>
      </c>
    </row>
    <row r="12" spans="1:9" ht="12" customHeight="1" x14ac:dyDescent="0.25">
      <c r="A12" s="2" t="str">
        <f>"Mar "&amp;RIGHT(A6,4)</f>
        <v>Mar 2024</v>
      </c>
      <c r="B12" s="11" t="s">
        <v>414</v>
      </c>
      <c r="C12" s="11">
        <v>142174147.06740001</v>
      </c>
      <c r="D12" s="11">
        <v>39740818.119999997</v>
      </c>
      <c r="E12" s="11">
        <v>181914965.18740001</v>
      </c>
      <c r="F12" s="11" t="s">
        <v>414</v>
      </c>
      <c r="G12" s="11" t="s">
        <v>414</v>
      </c>
      <c r="H12" s="11" t="s">
        <v>414</v>
      </c>
      <c r="I12" s="11">
        <v>181914965.18740001</v>
      </c>
    </row>
    <row r="13" spans="1:9" ht="12" customHeight="1" x14ac:dyDescent="0.25">
      <c r="A13" s="2" t="str">
        <f>"Apr "&amp;RIGHT(A6,4)</f>
        <v>Apr 2024</v>
      </c>
      <c r="B13" s="11" t="s">
        <v>414</v>
      </c>
      <c r="C13" s="11">
        <v>105372325.2855</v>
      </c>
      <c r="D13" s="11">
        <v>1763056.585</v>
      </c>
      <c r="E13" s="11">
        <v>107135381.8705</v>
      </c>
      <c r="F13" s="11" t="s">
        <v>414</v>
      </c>
      <c r="G13" s="11" t="s">
        <v>414</v>
      </c>
      <c r="H13" s="11" t="s">
        <v>414</v>
      </c>
      <c r="I13" s="11">
        <v>107135381.8705</v>
      </c>
    </row>
    <row r="14" spans="1:9" ht="12" customHeight="1" x14ac:dyDescent="0.25">
      <c r="A14" s="2" t="str">
        <f>"May "&amp;RIGHT(A6,4)</f>
        <v>May 2024</v>
      </c>
      <c r="B14" s="11" t="s">
        <v>414</v>
      </c>
      <c r="C14" s="11">
        <v>64848484.873800002</v>
      </c>
      <c r="D14" s="11">
        <v>1231547.71</v>
      </c>
      <c r="E14" s="11">
        <v>66080032.583800003</v>
      </c>
      <c r="F14" s="11" t="s">
        <v>414</v>
      </c>
      <c r="G14" s="11" t="s">
        <v>414</v>
      </c>
      <c r="H14" s="11" t="s">
        <v>414</v>
      </c>
      <c r="I14" s="11">
        <v>66080032.583800003</v>
      </c>
    </row>
    <row r="15" spans="1:9" ht="12" customHeight="1" x14ac:dyDescent="0.25">
      <c r="A15" s="2" t="str">
        <f>"Jun "&amp;RIGHT(A6,4)</f>
        <v>Jun 2024</v>
      </c>
      <c r="B15" s="11" t="s">
        <v>414</v>
      </c>
      <c r="C15" s="11">
        <v>68950379.481000006</v>
      </c>
      <c r="D15" s="11">
        <v>53029561.689999998</v>
      </c>
      <c r="E15" s="11">
        <v>121979941.171</v>
      </c>
      <c r="F15" s="11" t="s">
        <v>414</v>
      </c>
      <c r="G15" s="11" t="s">
        <v>414</v>
      </c>
      <c r="H15" s="11" t="s">
        <v>414</v>
      </c>
      <c r="I15" s="11">
        <v>121979941.171</v>
      </c>
    </row>
    <row r="16" spans="1:9" ht="12" customHeight="1" x14ac:dyDescent="0.25">
      <c r="A16" s="2" t="str">
        <f>"Jul "&amp;RIGHT(A6,4)</f>
        <v>Jul 2024</v>
      </c>
      <c r="B16" s="11" t="s">
        <v>414</v>
      </c>
      <c r="C16" s="11">
        <v>186045190.63820001</v>
      </c>
      <c r="D16" s="11">
        <v>8535.6</v>
      </c>
      <c r="E16" s="11">
        <v>186053726.23820001</v>
      </c>
      <c r="F16" s="11" t="s">
        <v>414</v>
      </c>
      <c r="G16" s="11" t="s">
        <v>414</v>
      </c>
      <c r="H16" s="11" t="s">
        <v>414</v>
      </c>
      <c r="I16" s="11">
        <v>186053726.23820001</v>
      </c>
    </row>
    <row r="17" spans="1:9" ht="12" customHeight="1" x14ac:dyDescent="0.25">
      <c r="A17" s="2" t="str">
        <f>"Aug "&amp;RIGHT(A6,4)</f>
        <v>Aug 2024</v>
      </c>
      <c r="B17" s="11" t="s">
        <v>414</v>
      </c>
      <c r="C17" s="11">
        <v>223989541.8513</v>
      </c>
      <c r="D17" s="11">
        <v>1062660</v>
      </c>
      <c r="E17" s="11">
        <v>225052201.8513</v>
      </c>
      <c r="F17" s="11" t="s">
        <v>414</v>
      </c>
      <c r="G17" s="11" t="s">
        <v>414</v>
      </c>
      <c r="H17" s="11" t="s">
        <v>414</v>
      </c>
      <c r="I17" s="11">
        <v>225052201.8513</v>
      </c>
    </row>
    <row r="18" spans="1:9" ht="12" customHeight="1" x14ac:dyDescent="0.25">
      <c r="A18" s="2" t="str">
        <f>"Sep "&amp;RIGHT(A6,4)</f>
        <v>Sep 2024</v>
      </c>
      <c r="B18" s="11" t="s">
        <v>414</v>
      </c>
      <c r="C18" s="11">
        <v>208559384.2568</v>
      </c>
      <c r="D18" s="11">
        <v>48993295.200000003</v>
      </c>
      <c r="E18" s="11">
        <v>257552679.45680001</v>
      </c>
      <c r="F18" s="11" t="s">
        <v>414</v>
      </c>
      <c r="G18" s="11" t="s">
        <v>414</v>
      </c>
      <c r="H18" s="11" t="s">
        <v>414</v>
      </c>
      <c r="I18" s="11">
        <v>257552679.45680001</v>
      </c>
    </row>
    <row r="19" spans="1:9" ht="12" customHeight="1" x14ac:dyDescent="0.25">
      <c r="A19" s="12" t="s">
        <v>55</v>
      </c>
      <c r="B19" s="13" t="s">
        <v>414</v>
      </c>
      <c r="C19" s="13">
        <v>1920164563.3099999</v>
      </c>
      <c r="D19" s="13">
        <v>196029193.535</v>
      </c>
      <c r="E19" s="13">
        <v>2116193756.845</v>
      </c>
      <c r="F19" s="13" t="s">
        <v>414</v>
      </c>
      <c r="G19" s="13" t="s">
        <v>414</v>
      </c>
      <c r="H19" s="13" t="s">
        <v>414</v>
      </c>
      <c r="I19" s="13">
        <v>2116193756.845</v>
      </c>
    </row>
    <row r="20" spans="1:9" ht="12" customHeight="1" x14ac:dyDescent="0.25">
      <c r="A20" s="14" t="s">
        <v>416</v>
      </c>
      <c r="B20" s="15" t="s">
        <v>414</v>
      </c>
      <c r="C20" s="15">
        <v>920225109.85599995</v>
      </c>
      <c r="D20" s="15">
        <v>50199718.630000003</v>
      </c>
      <c r="E20" s="15">
        <v>970424828.48599994</v>
      </c>
      <c r="F20" s="15" t="s">
        <v>414</v>
      </c>
      <c r="G20" s="15" t="s">
        <v>414</v>
      </c>
      <c r="H20" s="15" t="s">
        <v>414</v>
      </c>
      <c r="I20" s="15">
        <v>970424828.48599994</v>
      </c>
    </row>
    <row r="21" spans="1:9" ht="12" customHeight="1" x14ac:dyDescent="0.25">
      <c r="A21" s="3" t="str">
        <f>"FY "&amp;RIGHT(A6,4)+1</f>
        <v>FY 2025</v>
      </c>
    </row>
    <row r="22" spans="1:9" ht="12" customHeight="1" x14ac:dyDescent="0.25">
      <c r="A22" s="2" t="str">
        <f>"Oct "&amp;RIGHT(A6,4)</f>
        <v>Oct 2024</v>
      </c>
      <c r="B22" s="11" t="s">
        <v>414</v>
      </c>
      <c r="C22" s="11">
        <v>256999970.94679999</v>
      </c>
      <c r="D22" s="11">
        <v>1807062.3</v>
      </c>
      <c r="E22" s="11">
        <v>258807033.24680001</v>
      </c>
      <c r="F22" s="11" t="s">
        <v>414</v>
      </c>
      <c r="G22" s="11" t="s">
        <v>414</v>
      </c>
      <c r="H22" s="11" t="s">
        <v>414</v>
      </c>
      <c r="I22" s="11">
        <v>258807033.24680001</v>
      </c>
    </row>
    <row r="23" spans="1:9" ht="12" customHeight="1" x14ac:dyDescent="0.25">
      <c r="A23" s="2" t="str">
        <f>"Nov "&amp;RIGHT(A6,4)</f>
        <v>Nov 2024</v>
      </c>
      <c r="B23" s="11" t="s">
        <v>414</v>
      </c>
      <c r="C23" s="11">
        <v>196185714.20770001</v>
      </c>
      <c r="D23" s="11">
        <v>1427762.7</v>
      </c>
      <c r="E23" s="11">
        <v>197613476.9077</v>
      </c>
      <c r="F23" s="11" t="s">
        <v>414</v>
      </c>
      <c r="G23" s="11" t="s">
        <v>414</v>
      </c>
      <c r="H23" s="11" t="s">
        <v>414</v>
      </c>
      <c r="I23" s="11">
        <v>197613476.9077</v>
      </c>
    </row>
    <row r="24" spans="1:9" ht="12" customHeight="1" x14ac:dyDescent="0.25">
      <c r="A24" s="2" t="str">
        <f>"Dec "&amp;RIGHT(A6,4)</f>
        <v>Dec 2024</v>
      </c>
      <c r="B24" s="11" t="s">
        <v>414</v>
      </c>
      <c r="C24" s="11">
        <v>161181574.7608</v>
      </c>
      <c r="D24" s="11">
        <v>35729417.049999997</v>
      </c>
      <c r="E24" s="11">
        <v>196910991.81079999</v>
      </c>
      <c r="F24" s="11" t="s">
        <v>414</v>
      </c>
      <c r="G24" s="11" t="s">
        <v>414</v>
      </c>
      <c r="H24" s="11" t="s">
        <v>414</v>
      </c>
      <c r="I24" s="11">
        <v>196910991.81079999</v>
      </c>
    </row>
    <row r="25" spans="1:9" ht="12" customHeight="1" x14ac:dyDescent="0.25">
      <c r="A25" s="2" t="str">
        <f>"Jan "&amp;RIGHT(A6,4)+1</f>
        <v>Jan 2025</v>
      </c>
      <c r="B25" s="11" t="s">
        <v>414</v>
      </c>
      <c r="C25" s="11">
        <v>198043397.81</v>
      </c>
      <c r="D25" s="11">
        <v>1324603.8</v>
      </c>
      <c r="E25" s="11">
        <v>199368001.61000001</v>
      </c>
      <c r="F25" s="11" t="s">
        <v>414</v>
      </c>
      <c r="G25" s="11" t="s">
        <v>414</v>
      </c>
      <c r="H25" s="11" t="s">
        <v>414</v>
      </c>
      <c r="I25" s="11">
        <v>199368001.61000001</v>
      </c>
    </row>
    <row r="26" spans="1:9" ht="12" customHeight="1" x14ac:dyDescent="0.25">
      <c r="A26" s="2" t="str">
        <f>"Feb "&amp;RIGHT(A6,4)+1</f>
        <v>Feb 2025</v>
      </c>
      <c r="B26" s="11" t="s">
        <v>414</v>
      </c>
      <c r="C26" s="11">
        <v>167796550.23100001</v>
      </c>
      <c r="D26" s="11">
        <v>1310848.2</v>
      </c>
      <c r="E26" s="11">
        <v>169107398.43099999</v>
      </c>
      <c r="F26" s="11" t="s">
        <v>414</v>
      </c>
      <c r="G26" s="11" t="s">
        <v>414</v>
      </c>
      <c r="H26" s="11" t="s">
        <v>414</v>
      </c>
      <c r="I26" s="11">
        <v>169107398.43099999</v>
      </c>
    </row>
    <row r="27" spans="1:9" ht="12" customHeight="1" x14ac:dyDescent="0.25">
      <c r="A27" s="2" t="str">
        <f>"Mar "&amp;RIGHT(A6,4)+1</f>
        <v>Mar 2025</v>
      </c>
      <c r="B27" s="11" t="s">
        <v>414</v>
      </c>
      <c r="C27" s="11" t="s">
        <v>414</v>
      </c>
      <c r="D27" s="11" t="s">
        <v>414</v>
      </c>
      <c r="E27" s="11" t="s">
        <v>414</v>
      </c>
      <c r="F27" s="11" t="s">
        <v>414</v>
      </c>
      <c r="G27" s="11" t="s">
        <v>414</v>
      </c>
      <c r="H27" s="11" t="s">
        <v>414</v>
      </c>
      <c r="I27" s="11" t="s">
        <v>414</v>
      </c>
    </row>
    <row r="28" spans="1:9" ht="12" customHeight="1" x14ac:dyDescent="0.25">
      <c r="A28" s="2" t="str">
        <f>"Apr "&amp;RIGHT(A6,4)+1</f>
        <v>Apr 2025</v>
      </c>
      <c r="B28" s="11" t="s">
        <v>414</v>
      </c>
      <c r="C28" s="11" t="s">
        <v>414</v>
      </c>
      <c r="D28" s="11" t="s">
        <v>414</v>
      </c>
      <c r="E28" s="11" t="s">
        <v>414</v>
      </c>
      <c r="F28" s="11" t="s">
        <v>414</v>
      </c>
      <c r="G28" s="11" t="s">
        <v>414</v>
      </c>
      <c r="H28" s="11" t="s">
        <v>414</v>
      </c>
      <c r="I28" s="11" t="s">
        <v>414</v>
      </c>
    </row>
    <row r="29" spans="1:9" ht="12" customHeight="1" x14ac:dyDescent="0.25">
      <c r="A29" s="2" t="str">
        <f>"May "&amp;RIGHT(A6,4)+1</f>
        <v>May 2025</v>
      </c>
      <c r="B29" s="11" t="s">
        <v>414</v>
      </c>
      <c r="C29" s="11" t="s">
        <v>414</v>
      </c>
      <c r="D29" s="11" t="s">
        <v>414</v>
      </c>
      <c r="E29" s="11" t="s">
        <v>414</v>
      </c>
      <c r="F29" s="11" t="s">
        <v>414</v>
      </c>
      <c r="G29" s="11" t="s">
        <v>414</v>
      </c>
      <c r="H29" s="11" t="s">
        <v>414</v>
      </c>
      <c r="I29" s="11" t="s">
        <v>414</v>
      </c>
    </row>
    <row r="30" spans="1:9" ht="12" customHeight="1" x14ac:dyDescent="0.25">
      <c r="A30" s="2" t="str">
        <f>"Jun "&amp;RIGHT(A6,4)+1</f>
        <v>Jun 2025</v>
      </c>
      <c r="B30" s="11" t="s">
        <v>414</v>
      </c>
      <c r="C30" s="11" t="s">
        <v>414</v>
      </c>
      <c r="D30" s="11" t="s">
        <v>414</v>
      </c>
      <c r="E30" s="11" t="s">
        <v>414</v>
      </c>
      <c r="F30" s="11" t="s">
        <v>414</v>
      </c>
      <c r="G30" s="11" t="s">
        <v>414</v>
      </c>
      <c r="H30" s="11" t="s">
        <v>414</v>
      </c>
      <c r="I30" s="11" t="s">
        <v>414</v>
      </c>
    </row>
    <row r="31" spans="1:9" ht="12" customHeight="1" x14ac:dyDescent="0.25">
      <c r="A31" s="2" t="str">
        <f>"Jul "&amp;RIGHT(A6,4)+1</f>
        <v>Jul 2025</v>
      </c>
      <c r="B31" s="11" t="s">
        <v>414</v>
      </c>
      <c r="C31" s="11" t="s">
        <v>414</v>
      </c>
      <c r="D31" s="11" t="s">
        <v>414</v>
      </c>
      <c r="E31" s="11" t="s">
        <v>414</v>
      </c>
      <c r="F31" s="11" t="s">
        <v>414</v>
      </c>
      <c r="G31" s="11" t="s">
        <v>414</v>
      </c>
      <c r="H31" s="11" t="s">
        <v>414</v>
      </c>
      <c r="I31" s="11" t="s">
        <v>414</v>
      </c>
    </row>
    <row r="32" spans="1:9" ht="12" customHeight="1" x14ac:dyDescent="0.25">
      <c r="A32" s="2" t="str">
        <f>"Aug "&amp;RIGHT(A6,4)+1</f>
        <v>Aug 2025</v>
      </c>
      <c r="B32" s="11" t="s">
        <v>414</v>
      </c>
      <c r="C32" s="11" t="s">
        <v>414</v>
      </c>
      <c r="D32" s="11" t="s">
        <v>414</v>
      </c>
      <c r="E32" s="11" t="s">
        <v>414</v>
      </c>
      <c r="F32" s="11" t="s">
        <v>414</v>
      </c>
      <c r="G32" s="11" t="s">
        <v>414</v>
      </c>
      <c r="H32" s="11" t="s">
        <v>414</v>
      </c>
      <c r="I32" s="11" t="s">
        <v>414</v>
      </c>
    </row>
    <row r="33" spans="1:9" ht="12" customHeight="1" x14ac:dyDescent="0.25">
      <c r="A33" s="2" t="str">
        <f>"Sep "&amp;RIGHT(A6,4)+1</f>
        <v>Sep 2025</v>
      </c>
      <c r="B33" s="11" t="s">
        <v>414</v>
      </c>
      <c r="C33" s="11" t="s">
        <v>414</v>
      </c>
      <c r="D33" s="11" t="s">
        <v>414</v>
      </c>
      <c r="E33" s="11" t="s">
        <v>414</v>
      </c>
      <c r="F33" s="11" t="s">
        <v>414</v>
      </c>
      <c r="G33" s="11" t="s">
        <v>414</v>
      </c>
      <c r="H33" s="11" t="s">
        <v>414</v>
      </c>
      <c r="I33" s="11" t="s">
        <v>414</v>
      </c>
    </row>
    <row r="34" spans="1:9" ht="12" customHeight="1" x14ac:dyDescent="0.25">
      <c r="A34" s="12" t="s">
        <v>55</v>
      </c>
      <c r="B34" s="13" t="s">
        <v>414</v>
      </c>
      <c r="C34" s="13">
        <v>980207207.95630002</v>
      </c>
      <c r="D34" s="13">
        <v>41599694.049999997</v>
      </c>
      <c r="E34" s="13">
        <v>1021806902.0063</v>
      </c>
      <c r="F34" s="13" t="s">
        <v>414</v>
      </c>
      <c r="G34" s="13" t="s">
        <v>414</v>
      </c>
      <c r="H34" s="13" t="s">
        <v>414</v>
      </c>
      <c r="I34" s="13">
        <v>1021806902.0063</v>
      </c>
    </row>
    <row r="35" spans="1:9" ht="12" customHeight="1" x14ac:dyDescent="0.25">
      <c r="A35" s="14" t="str">
        <f>"Total "&amp;MID(A20,7,LEN(A20)-13)&amp;" Months"</f>
        <v>Total 5 Months</v>
      </c>
      <c r="B35" s="15" t="s">
        <v>414</v>
      </c>
      <c r="C35" s="15">
        <v>980207207.95630002</v>
      </c>
      <c r="D35" s="15">
        <v>41599694.049999997</v>
      </c>
      <c r="E35" s="15">
        <v>1021806902.0063</v>
      </c>
      <c r="F35" s="15" t="s">
        <v>414</v>
      </c>
      <c r="G35" s="15" t="s">
        <v>414</v>
      </c>
      <c r="H35" s="15" t="s">
        <v>414</v>
      </c>
      <c r="I35" s="15">
        <v>1021806902.0063</v>
      </c>
    </row>
    <row r="36" spans="1:9" ht="12" customHeight="1" x14ac:dyDescent="0.25">
      <c r="A36" s="83"/>
      <c r="B36" s="83"/>
      <c r="C36" s="83"/>
      <c r="D36" s="83"/>
      <c r="E36" s="83"/>
      <c r="F36" s="83"/>
      <c r="G36" s="83"/>
      <c r="H36" s="83"/>
      <c r="I36" s="83"/>
    </row>
    <row r="37" spans="1:9" ht="70.05" customHeight="1" x14ac:dyDescent="0.25">
      <c r="A37" s="85" t="s">
        <v>328</v>
      </c>
      <c r="B37" s="85"/>
      <c r="C37" s="85"/>
      <c r="D37" s="85"/>
      <c r="E37" s="85"/>
      <c r="F37" s="85"/>
      <c r="G37" s="85"/>
      <c r="H37" s="85"/>
      <c r="I37" s="85"/>
    </row>
  </sheetData>
  <mergeCells count="10">
    <mergeCell ref="I3:I4"/>
    <mergeCell ref="B5:I5"/>
    <mergeCell ref="A36:I36"/>
    <mergeCell ref="A37:I37"/>
    <mergeCell ref="A1:H1"/>
    <mergeCell ref="A2:H2"/>
    <mergeCell ref="A3:A4"/>
    <mergeCell ref="B3:B4"/>
    <mergeCell ref="C3:E3"/>
    <mergeCell ref="F3:H3"/>
  </mergeCells>
  <phoneticPr fontId="0" type="noConversion"/>
  <pageMargins left="0.75" right="0.5" top="0.75" bottom="0.5" header="0.5" footer="0.25"/>
  <pageSetup orientation="landscape"/>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H37"/>
  <sheetViews>
    <sheetView showGridLines="0" workbookViewId="0">
      <selection sqref="A1:G1"/>
    </sheetView>
  </sheetViews>
  <sheetFormatPr defaultRowHeight="13.2" x14ac:dyDescent="0.25"/>
  <cols>
    <col min="1" max="1" width="12.21875" customWidth="1"/>
    <col min="2" max="6" width="11.44140625" customWidth="1"/>
    <col min="7" max="8" width="12.21875" customWidth="1"/>
  </cols>
  <sheetData>
    <row r="1" spans="1:8" ht="12" customHeight="1" x14ac:dyDescent="0.25">
      <c r="A1" s="90" t="s">
        <v>418</v>
      </c>
      <c r="B1" s="90"/>
      <c r="C1" s="90"/>
      <c r="D1" s="90"/>
      <c r="E1" s="90"/>
      <c r="F1" s="90"/>
      <c r="G1" s="90"/>
      <c r="H1" s="80">
        <v>45786</v>
      </c>
    </row>
    <row r="2" spans="1:8" ht="12" customHeight="1" x14ac:dyDescent="0.25">
      <c r="A2" s="92" t="s">
        <v>169</v>
      </c>
      <c r="B2" s="92"/>
      <c r="C2" s="92"/>
      <c r="D2" s="92"/>
      <c r="E2" s="92"/>
      <c r="F2" s="92"/>
      <c r="G2" s="92"/>
      <c r="H2" s="1"/>
    </row>
    <row r="3" spans="1:8" ht="24" customHeight="1" x14ac:dyDescent="0.25">
      <c r="A3" s="94" t="s">
        <v>50</v>
      </c>
      <c r="B3" s="89" t="s">
        <v>244</v>
      </c>
      <c r="C3" s="89"/>
      <c r="D3" s="89"/>
      <c r="E3" s="87"/>
      <c r="F3" s="86" t="s">
        <v>245</v>
      </c>
      <c r="G3" s="86" t="s">
        <v>246</v>
      </c>
      <c r="H3" s="88" t="s">
        <v>247</v>
      </c>
    </row>
    <row r="4" spans="1:8" ht="24" customHeight="1" x14ac:dyDescent="0.25">
      <c r="A4" s="95"/>
      <c r="B4" s="10" t="s">
        <v>170</v>
      </c>
      <c r="C4" s="10" t="s">
        <v>171</v>
      </c>
      <c r="D4" s="10" t="s">
        <v>135</v>
      </c>
      <c r="E4" s="10" t="s">
        <v>55</v>
      </c>
      <c r="F4" s="87"/>
      <c r="G4" s="87"/>
      <c r="H4" s="89"/>
    </row>
    <row r="5" spans="1:8" ht="12" customHeight="1" x14ac:dyDescent="0.25">
      <c r="A5" s="1"/>
      <c r="B5" s="83" t="str">
        <f>REPT("-",80)&amp;" Dollars "&amp;REPT("-",80)</f>
        <v>-------------------------------------------------------------------------------- Dollars --------------------------------------------------------------------------------</v>
      </c>
      <c r="C5" s="83"/>
      <c r="D5" s="83"/>
      <c r="E5" s="83"/>
      <c r="F5" s="83"/>
      <c r="G5" s="83"/>
      <c r="H5" s="83"/>
    </row>
    <row r="6" spans="1:8" ht="12" customHeight="1" x14ac:dyDescent="0.25">
      <c r="A6" s="3" t="s">
        <v>415</v>
      </c>
    </row>
    <row r="7" spans="1:8" ht="12" customHeight="1" x14ac:dyDescent="0.25">
      <c r="A7" s="2" t="str">
        <f>"Oct "&amp;RIGHT(A6,4)-1</f>
        <v>Oct 2023</v>
      </c>
      <c r="B7" s="11">
        <v>0</v>
      </c>
      <c r="C7" s="11" t="s">
        <v>414</v>
      </c>
      <c r="D7" s="11" t="s">
        <v>414</v>
      </c>
      <c r="E7" s="11">
        <v>0</v>
      </c>
      <c r="F7" s="11" t="s">
        <v>414</v>
      </c>
      <c r="G7" s="11">
        <v>0</v>
      </c>
      <c r="H7" s="11" t="s">
        <v>414</v>
      </c>
    </row>
    <row r="8" spans="1:8" ht="12" customHeight="1" x14ac:dyDescent="0.25">
      <c r="A8" s="2" t="str">
        <f>"Nov "&amp;RIGHT(A6,4)-1</f>
        <v>Nov 2023</v>
      </c>
      <c r="B8" s="11">
        <v>686154</v>
      </c>
      <c r="C8" s="11" t="s">
        <v>414</v>
      </c>
      <c r="D8" s="11" t="s">
        <v>414</v>
      </c>
      <c r="E8" s="11">
        <v>686154</v>
      </c>
      <c r="F8" s="11" t="s">
        <v>414</v>
      </c>
      <c r="G8" s="11">
        <v>0</v>
      </c>
      <c r="H8" s="11" t="s">
        <v>414</v>
      </c>
    </row>
    <row r="9" spans="1:8" ht="12" customHeight="1" x14ac:dyDescent="0.25">
      <c r="A9" s="2" t="str">
        <f>"Dec "&amp;RIGHT(A6,4)-1</f>
        <v>Dec 2023</v>
      </c>
      <c r="B9" s="11" t="s">
        <v>414</v>
      </c>
      <c r="C9" s="11" t="s">
        <v>414</v>
      </c>
      <c r="D9" s="11" t="s">
        <v>414</v>
      </c>
      <c r="E9" s="11" t="s">
        <v>414</v>
      </c>
      <c r="F9" s="11" t="s">
        <v>414</v>
      </c>
      <c r="G9" s="11">
        <v>0</v>
      </c>
      <c r="H9" s="11" t="s">
        <v>414</v>
      </c>
    </row>
    <row r="10" spans="1:8" ht="12" customHeight="1" x14ac:dyDescent="0.25">
      <c r="A10" s="2" t="str">
        <f>"Jan "&amp;RIGHT(A6,4)</f>
        <v>Jan 2024</v>
      </c>
      <c r="B10" s="11" t="s">
        <v>414</v>
      </c>
      <c r="C10" s="11" t="s">
        <v>414</v>
      </c>
      <c r="D10" s="11" t="s">
        <v>414</v>
      </c>
      <c r="E10" s="11" t="s">
        <v>414</v>
      </c>
      <c r="F10" s="11" t="s">
        <v>414</v>
      </c>
      <c r="G10" s="11">
        <v>0</v>
      </c>
      <c r="H10" s="11" t="s">
        <v>414</v>
      </c>
    </row>
    <row r="11" spans="1:8" ht="12" customHeight="1" x14ac:dyDescent="0.25">
      <c r="A11" s="2" t="str">
        <f>"Feb "&amp;RIGHT(A6,4)</f>
        <v>Feb 2024</v>
      </c>
      <c r="B11" s="11">
        <v>981927.81</v>
      </c>
      <c r="C11" s="11" t="s">
        <v>414</v>
      </c>
      <c r="D11" s="11" t="s">
        <v>414</v>
      </c>
      <c r="E11" s="11">
        <v>981927.81</v>
      </c>
      <c r="F11" s="11" t="s">
        <v>414</v>
      </c>
      <c r="G11" s="11">
        <v>0</v>
      </c>
      <c r="H11" s="11" t="s">
        <v>414</v>
      </c>
    </row>
    <row r="12" spans="1:8" ht="12" customHeight="1" x14ac:dyDescent="0.25">
      <c r="A12" s="2" t="str">
        <f>"Mar "&amp;RIGHT(A6,4)</f>
        <v>Mar 2024</v>
      </c>
      <c r="B12" s="11">
        <v>1760059.3</v>
      </c>
      <c r="C12" s="11" t="s">
        <v>414</v>
      </c>
      <c r="D12" s="11" t="s">
        <v>414</v>
      </c>
      <c r="E12" s="11">
        <v>1760059.3</v>
      </c>
      <c r="F12" s="11" t="s">
        <v>414</v>
      </c>
      <c r="G12" s="11">
        <v>0</v>
      </c>
      <c r="H12" s="11" t="s">
        <v>414</v>
      </c>
    </row>
    <row r="13" spans="1:8" ht="12" customHeight="1" x14ac:dyDescent="0.25">
      <c r="A13" s="2" t="str">
        <f>"Apr "&amp;RIGHT(A6,4)</f>
        <v>Apr 2024</v>
      </c>
      <c r="B13" s="11">
        <v>1760059.31</v>
      </c>
      <c r="C13" s="11" t="s">
        <v>414</v>
      </c>
      <c r="D13" s="11" t="s">
        <v>414</v>
      </c>
      <c r="E13" s="11">
        <v>1760059.31</v>
      </c>
      <c r="F13" s="11" t="s">
        <v>414</v>
      </c>
      <c r="G13" s="11">
        <v>0</v>
      </c>
      <c r="H13" s="11" t="s">
        <v>414</v>
      </c>
    </row>
    <row r="14" spans="1:8" ht="12" customHeight="1" x14ac:dyDescent="0.25">
      <c r="A14" s="2" t="str">
        <f>"May "&amp;RIGHT(A6,4)</f>
        <v>May 2024</v>
      </c>
      <c r="B14" s="11">
        <v>1537736.03</v>
      </c>
      <c r="C14" s="11" t="s">
        <v>414</v>
      </c>
      <c r="D14" s="11" t="s">
        <v>414</v>
      </c>
      <c r="E14" s="11">
        <v>1537736.03</v>
      </c>
      <c r="F14" s="11" t="s">
        <v>414</v>
      </c>
      <c r="G14" s="11">
        <v>0</v>
      </c>
      <c r="H14" s="11" t="s">
        <v>414</v>
      </c>
    </row>
    <row r="15" spans="1:8" ht="12" customHeight="1" x14ac:dyDescent="0.25">
      <c r="A15" s="2" t="str">
        <f>"Jun "&amp;RIGHT(A6,4)</f>
        <v>Jun 2024</v>
      </c>
      <c r="B15" s="11">
        <v>722550.67</v>
      </c>
      <c r="C15" s="11" t="s">
        <v>414</v>
      </c>
      <c r="D15" s="11" t="s">
        <v>414</v>
      </c>
      <c r="E15" s="11">
        <v>722550.67</v>
      </c>
      <c r="F15" s="11" t="s">
        <v>414</v>
      </c>
      <c r="G15" s="11">
        <v>0</v>
      </c>
      <c r="H15" s="11" t="s">
        <v>414</v>
      </c>
    </row>
    <row r="16" spans="1:8" ht="12" customHeight="1" x14ac:dyDescent="0.25">
      <c r="A16" s="2" t="str">
        <f>"Jul "&amp;RIGHT(A6,4)</f>
        <v>Jul 2024</v>
      </c>
      <c r="B16" s="11">
        <v>389065.74</v>
      </c>
      <c r="C16" s="11" t="s">
        <v>414</v>
      </c>
      <c r="D16" s="11" t="s">
        <v>414</v>
      </c>
      <c r="E16" s="11">
        <v>389065.74</v>
      </c>
      <c r="F16" s="11" t="s">
        <v>414</v>
      </c>
      <c r="G16" s="11">
        <v>2559.06</v>
      </c>
      <c r="H16" s="11" t="s">
        <v>414</v>
      </c>
    </row>
    <row r="17" spans="1:8" ht="12" customHeight="1" x14ac:dyDescent="0.25">
      <c r="A17" s="2" t="str">
        <f>"Aug "&amp;RIGHT(A6,4)</f>
        <v>Aug 2024</v>
      </c>
      <c r="B17" s="11">
        <v>1000454.76</v>
      </c>
      <c r="C17" s="11" t="s">
        <v>414</v>
      </c>
      <c r="D17" s="11" t="s">
        <v>414</v>
      </c>
      <c r="E17" s="11">
        <v>1000454.76</v>
      </c>
      <c r="F17" s="11" t="s">
        <v>414</v>
      </c>
      <c r="G17" s="11">
        <v>0</v>
      </c>
      <c r="H17" s="11" t="s">
        <v>414</v>
      </c>
    </row>
    <row r="18" spans="1:8" ht="12" customHeight="1" x14ac:dyDescent="0.25">
      <c r="A18" s="2" t="str">
        <f>"Sep "&amp;RIGHT(A6,4)</f>
        <v>Sep 2024</v>
      </c>
      <c r="B18" s="11" t="s">
        <v>414</v>
      </c>
      <c r="C18" s="11" t="s">
        <v>414</v>
      </c>
      <c r="D18" s="11" t="s">
        <v>414</v>
      </c>
      <c r="E18" s="11" t="s">
        <v>414</v>
      </c>
      <c r="F18" s="11" t="s">
        <v>414</v>
      </c>
      <c r="G18" s="11">
        <v>0</v>
      </c>
      <c r="H18" s="11" t="s">
        <v>414</v>
      </c>
    </row>
    <row r="19" spans="1:8" ht="12" customHeight="1" x14ac:dyDescent="0.25">
      <c r="A19" s="12" t="s">
        <v>55</v>
      </c>
      <c r="B19" s="13">
        <v>8838007.6199999992</v>
      </c>
      <c r="C19" s="13" t="s">
        <v>414</v>
      </c>
      <c r="D19" s="13" t="s">
        <v>414</v>
      </c>
      <c r="E19" s="13">
        <v>8838007.6199999992</v>
      </c>
      <c r="F19" s="13" t="s">
        <v>414</v>
      </c>
      <c r="G19" s="13">
        <v>2559.06</v>
      </c>
      <c r="H19" s="13" t="s">
        <v>414</v>
      </c>
    </row>
    <row r="20" spans="1:8" ht="12" customHeight="1" x14ac:dyDescent="0.25">
      <c r="A20" s="14" t="s">
        <v>416</v>
      </c>
      <c r="B20" s="15">
        <v>1668081.81</v>
      </c>
      <c r="C20" s="15" t="s">
        <v>414</v>
      </c>
      <c r="D20" s="15" t="s">
        <v>414</v>
      </c>
      <c r="E20" s="15">
        <v>1668081.81</v>
      </c>
      <c r="F20" s="15" t="s">
        <v>414</v>
      </c>
      <c r="G20" s="15">
        <v>0</v>
      </c>
      <c r="H20" s="15" t="s">
        <v>414</v>
      </c>
    </row>
    <row r="21" spans="1:8" ht="12" customHeight="1" x14ac:dyDescent="0.25">
      <c r="A21" s="3" t="str">
        <f>"FY "&amp;RIGHT(A6,4)+1</f>
        <v>FY 2025</v>
      </c>
    </row>
    <row r="22" spans="1:8" ht="12" customHeight="1" x14ac:dyDescent="0.25">
      <c r="A22" s="2" t="str">
        <f>"Oct "&amp;RIGHT(A6,4)</f>
        <v>Oct 2024</v>
      </c>
      <c r="B22" s="11" t="s">
        <v>414</v>
      </c>
      <c r="C22" s="11" t="s">
        <v>414</v>
      </c>
      <c r="D22" s="11" t="s">
        <v>414</v>
      </c>
      <c r="E22" s="11" t="s">
        <v>414</v>
      </c>
      <c r="F22" s="11" t="s">
        <v>414</v>
      </c>
      <c r="G22" s="11">
        <v>0</v>
      </c>
      <c r="H22" s="11" t="s">
        <v>414</v>
      </c>
    </row>
    <row r="23" spans="1:8" ht="12" customHeight="1" x14ac:dyDescent="0.25">
      <c r="A23" s="2" t="str">
        <f>"Nov "&amp;RIGHT(A6,4)</f>
        <v>Nov 2024</v>
      </c>
      <c r="B23" s="11" t="s">
        <v>414</v>
      </c>
      <c r="C23" s="11" t="s">
        <v>414</v>
      </c>
      <c r="D23" s="11" t="s">
        <v>414</v>
      </c>
      <c r="E23" s="11" t="s">
        <v>414</v>
      </c>
      <c r="F23" s="11">
        <v>80481.600000000006</v>
      </c>
      <c r="G23" s="11">
        <v>0</v>
      </c>
      <c r="H23" s="11" t="s">
        <v>414</v>
      </c>
    </row>
    <row r="24" spans="1:8" ht="12" customHeight="1" x14ac:dyDescent="0.25">
      <c r="A24" s="2" t="str">
        <f>"Dec "&amp;RIGHT(A6,4)</f>
        <v>Dec 2024</v>
      </c>
      <c r="B24" s="11" t="s">
        <v>414</v>
      </c>
      <c r="C24" s="11" t="s">
        <v>414</v>
      </c>
      <c r="D24" s="11" t="s">
        <v>414</v>
      </c>
      <c r="E24" s="11" t="s">
        <v>414</v>
      </c>
      <c r="F24" s="11">
        <v>20102.02</v>
      </c>
      <c r="G24" s="11">
        <v>0</v>
      </c>
      <c r="H24" s="11" t="s">
        <v>414</v>
      </c>
    </row>
    <row r="25" spans="1:8" ht="12" customHeight="1" x14ac:dyDescent="0.25">
      <c r="A25" s="2" t="str">
        <f>"Jan "&amp;RIGHT(A6,4)+1</f>
        <v>Jan 2025</v>
      </c>
      <c r="B25" s="11" t="s">
        <v>414</v>
      </c>
      <c r="C25" s="11" t="s">
        <v>414</v>
      </c>
      <c r="D25" s="11" t="s">
        <v>414</v>
      </c>
      <c r="E25" s="11" t="s">
        <v>414</v>
      </c>
      <c r="F25" s="11" t="s">
        <v>414</v>
      </c>
      <c r="G25" s="11">
        <v>0</v>
      </c>
      <c r="H25" s="11" t="s">
        <v>414</v>
      </c>
    </row>
    <row r="26" spans="1:8" ht="12" customHeight="1" x14ac:dyDescent="0.25">
      <c r="A26" s="2" t="str">
        <f>"Feb "&amp;RIGHT(A6,4)+1</f>
        <v>Feb 2025</v>
      </c>
      <c r="B26" s="11" t="s">
        <v>414</v>
      </c>
      <c r="C26" s="11" t="s">
        <v>414</v>
      </c>
      <c r="D26" s="11" t="s">
        <v>414</v>
      </c>
      <c r="E26" s="11" t="s">
        <v>414</v>
      </c>
      <c r="F26" s="11" t="s">
        <v>414</v>
      </c>
      <c r="G26" s="11">
        <v>0</v>
      </c>
      <c r="H26" s="11" t="s">
        <v>414</v>
      </c>
    </row>
    <row r="27" spans="1:8" ht="12" customHeight="1" x14ac:dyDescent="0.25">
      <c r="A27" s="2" t="str">
        <f>"Mar "&amp;RIGHT(A6,4)+1</f>
        <v>Mar 2025</v>
      </c>
      <c r="B27" s="11" t="s">
        <v>414</v>
      </c>
      <c r="C27" s="11" t="s">
        <v>414</v>
      </c>
      <c r="D27" s="11" t="s">
        <v>414</v>
      </c>
      <c r="E27" s="11" t="s">
        <v>414</v>
      </c>
      <c r="F27" s="11" t="s">
        <v>414</v>
      </c>
      <c r="G27" s="11" t="s">
        <v>414</v>
      </c>
      <c r="H27" s="11" t="s">
        <v>414</v>
      </c>
    </row>
    <row r="28" spans="1:8" ht="12" customHeight="1" x14ac:dyDescent="0.25">
      <c r="A28" s="2" t="str">
        <f>"Apr "&amp;RIGHT(A6,4)+1</f>
        <v>Apr 2025</v>
      </c>
      <c r="B28" s="11" t="s">
        <v>414</v>
      </c>
      <c r="C28" s="11" t="s">
        <v>414</v>
      </c>
      <c r="D28" s="11" t="s">
        <v>414</v>
      </c>
      <c r="E28" s="11" t="s">
        <v>414</v>
      </c>
      <c r="F28" s="11" t="s">
        <v>414</v>
      </c>
      <c r="G28" s="11" t="s">
        <v>414</v>
      </c>
      <c r="H28" s="11" t="s">
        <v>414</v>
      </c>
    </row>
    <row r="29" spans="1:8" ht="12" customHeight="1" x14ac:dyDescent="0.25">
      <c r="A29" s="2" t="str">
        <f>"May "&amp;RIGHT(A6,4)+1</f>
        <v>May 2025</v>
      </c>
      <c r="B29" s="11" t="s">
        <v>414</v>
      </c>
      <c r="C29" s="11" t="s">
        <v>414</v>
      </c>
      <c r="D29" s="11" t="s">
        <v>414</v>
      </c>
      <c r="E29" s="11" t="s">
        <v>414</v>
      </c>
      <c r="F29" s="11" t="s">
        <v>414</v>
      </c>
      <c r="G29" s="11" t="s">
        <v>414</v>
      </c>
      <c r="H29" s="11" t="s">
        <v>414</v>
      </c>
    </row>
    <row r="30" spans="1:8" ht="12" customHeight="1" x14ac:dyDescent="0.25">
      <c r="A30" s="2" t="str">
        <f>"Jun "&amp;RIGHT(A6,4)+1</f>
        <v>Jun 2025</v>
      </c>
      <c r="B30" s="11" t="s">
        <v>414</v>
      </c>
      <c r="C30" s="11" t="s">
        <v>414</v>
      </c>
      <c r="D30" s="11" t="s">
        <v>414</v>
      </c>
      <c r="E30" s="11" t="s">
        <v>414</v>
      </c>
      <c r="F30" s="11" t="s">
        <v>414</v>
      </c>
      <c r="G30" s="11" t="s">
        <v>414</v>
      </c>
      <c r="H30" s="11" t="s">
        <v>414</v>
      </c>
    </row>
    <row r="31" spans="1:8" ht="12" customHeight="1" x14ac:dyDescent="0.25">
      <c r="A31" s="2" t="str">
        <f>"Jul "&amp;RIGHT(A6,4)+1</f>
        <v>Jul 2025</v>
      </c>
      <c r="B31" s="11" t="s">
        <v>414</v>
      </c>
      <c r="C31" s="11" t="s">
        <v>414</v>
      </c>
      <c r="D31" s="11" t="s">
        <v>414</v>
      </c>
      <c r="E31" s="11" t="s">
        <v>414</v>
      </c>
      <c r="F31" s="11" t="s">
        <v>414</v>
      </c>
      <c r="G31" s="11" t="s">
        <v>414</v>
      </c>
      <c r="H31" s="11" t="s">
        <v>414</v>
      </c>
    </row>
    <row r="32" spans="1:8" ht="12" customHeight="1" x14ac:dyDescent="0.25">
      <c r="A32" s="2" t="str">
        <f>"Aug "&amp;RIGHT(A6,4)+1</f>
        <v>Aug 2025</v>
      </c>
      <c r="B32" s="11" t="s">
        <v>414</v>
      </c>
      <c r="C32" s="11" t="s">
        <v>414</v>
      </c>
      <c r="D32" s="11" t="s">
        <v>414</v>
      </c>
      <c r="E32" s="11" t="s">
        <v>414</v>
      </c>
      <c r="F32" s="11" t="s">
        <v>414</v>
      </c>
      <c r="G32" s="11" t="s">
        <v>414</v>
      </c>
      <c r="H32" s="11" t="s">
        <v>414</v>
      </c>
    </row>
    <row r="33" spans="1:8" ht="12" customHeight="1" x14ac:dyDescent="0.25">
      <c r="A33" s="2" t="str">
        <f>"Sep "&amp;RIGHT(A6,4)+1</f>
        <v>Sep 2025</v>
      </c>
      <c r="B33" s="11" t="s">
        <v>414</v>
      </c>
      <c r="C33" s="11" t="s">
        <v>414</v>
      </c>
      <c r="D33" s="11" t="s">
        <v>414</v>
      </c>
      <c r="E33" s="11" t="s">
        <v>414</v>
      </c>
      <c r="F33" s="11" t="s">
        <v>414</v>
      </c>
      <c r="G33" s="11" t="s">
        <v>414</v>
      </c>
      <c r="H33" s="11" t="s">
        <v>414</v>
      </c>
    </row>
    <row r="34" spans="1:8" ht="12" customHeight="1" x14ac:dyDescent="0.25">
      <c r="A34" s="12" t="s">
        <v>55</v>
      </c>
      <c r="B34" s="13" t="s">
        <v>414</v>
      </c>
      <c r="C34" s="13" t="s">
        <v>414</v>
      </c>
      <c r="D34" s="13" t="s">
        <v>414</v>
      </c>
      <c r="E34" s="13" t="s">
        <v>414</v>
      </c>
      <c r="F34" s="13">
        <v>100583.62</v>
      </c>
      <c r="G34" s="13">
        <v>0</v>
      </c>
      <c r="H34" s="13" t="s">
        <v>414</v>
      </c>
    </row>
    <row r="35" spans="1:8" ht="12" customHeight="1" x14ac:dyDescent="0.25">
      <c r="A35" s="14" t="str">
        <f>"Total "&amp;MID(A20,7,LEN(A20)-13)&amp;" Months"</f>
        <v>Total 5 Months</v>
      </c>
      <c r="B35" s="15" t="s">
        <v>414</v>
      </c>
      <c r="C35" s="15" t="s">
        <v>414</v>
      </c>
      <c r="D35" s="15" t="s">
        <v>414</v>
      </c>
      <c r="E35" s="15" t="s">
        <v>414</v>
      </c>
      <c r="F35" s="15">
        <v>100583.62</v>
      </c>
      <c r="G35" s="15">
        <v>0</v>
      </c>
      <c r="H35" s="15" t="s">
        <v>414</v>
      </c>
    </row>
    <row r="36" spans="1:8" ht="12" customHeight="1" x14ac:dyDescent="0.25">
      <c r="A36" s="83"/>
      <c r="B36" s="83"/>
      <c r="C36" s="83"/>
      <c r="D36" s="83"/>
      <c r="E36" s="83"/>
      <c r="F36" s="83"/>
      <c r="G36" s="83"/>
      <c r="H36" s="83"/>
    </row>
    <row r="37" spans="1:8" ht="70.05" customHeight="1" x14ac:dyDescent="0.25">
      <c r="A37" s="85" t="s">
        <v>391</v>
      </c>
      <c r="B37" s="85"/>
      <c r="C37" s="85"/>
      <c r="D37" s="85"/>
      <c r="E37" s="85"/>
      <c r="F37" s="85"/>
      <c r="G37" s="85"/>
      <c r="H37" s="85"/>
    </row>
  </sheetData>
  <mergeCells count="10">
    <mergeCell ref="H3:H4"/>
    <mergeCell ref="B5:H5"/>
    <mergeCell ref="A36:H36"/>
    <mergeCell ref="A37:H37"/>
    <mergeCell ref="A1:G1"/>
    <mergeCell ref="A2:G2"/>
    <mergeCell ref="A3:A4"/>
    <mergeCell ref="B3:E3"/>
    <mergeCell ref="F3:F4"/>
    <mergeCell ref="G3:G4"/>
  </mergeCells>
  <phoneticPr fontId="0" type="noConversion"/>
  <pageMargins left="0.75" right="0.5" top="0.75" bottom="0.5" header="0.5" footer="0.25"/>
  <pageSetup orientation="landscape"/>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J37"/>
  <sheetViews>
    <sheetView showGridLines="0" workbookViewId="0">
      <selection sqref="A1:H1"/>
    </sheetView>
  </sheetViews>
  <sheetFormatPr defaultRowHeight="13.2" x14ac:dyDescent="0.25"/>
  <cols>
    <col min="1" max="1" width="12.21875" customWidth="1"/>
    <col min="2" max="9" width="11.44140625" customWidth="1"/>
    <col min="10" max="10" width="27.44140625" customWidth="1"/>
  </cols>
  <sheetData>
    <row r="1" spans="1:9" ht="12" customHeight="1" x14ac:dyDescent="0.25">
      <c r="A1" s="90" t="s">
        <v>418</v>
      </c>
      <c r="B1" s="90"/>
      <c r="C1" s="90"/>
      <c r="D1" s="90"/>
      <c r="E1" s="90"/>
      <c r="F1" s="90"/>
      <c r="G1" s="90"/>
      <c r="H1" s="90"/>
      <c r="I1" s="80">
        <v>45786</v>
      </c>
    </row>
    <row r="2" spans="1:9" ht="12" customHeight="1" x14ac:dyDescent="0.25">
      <c r="A2" s="92" t="s">
        <v>249</v>
      </c>
      <c r="B2" s="92"/>
      <c r="C2" s="92"/>
      <c r="D2" s="92"/>
      <c r="E2" s="92"/>
      <c r="F2" s="92"/>
      <c r="G2" s="92"/>
      <c r="H2" s="92"/>
      <c r="I2" s="1"/>
    </row>
    <row r="3" spans="1:9" ht="24" customHeight="1" x14ac:dyDescent="0.25">
      <c r="A3" s="94" t="s">
        <v>50</v>
      </c>
      <c r="B3" s="89" t="s">
        <v>172</v>
      </c>
      <c r="C3" s="89"/>
      <c r="D3" s="87"/>
      <c r="E3" s="86" t="s">
        <v>173</v>
      </c>
      <c r="F3" s="86" t="s">
        <v>174</v>
      </c>
      <c r="G3" s="86" t="s">
        <v>175</v>
      </c>
      <c r="H3" s="86" t="s">
        <v>250</v>
      </c>
      <c r="I3" s="88" t="s">
        <v>176</v>
      </c>
    </row>
    <row r="4" spans="1:9" ht="24" customHeight="1" x14ac:dyDescent="0.25">
      <c r="A4" s="95"/>
      <c r="B4" s="10" t="s">
        <v>248</v>
      </c>
      <c r="C4" s="10" t="s">
        <v>177</v>
      </c>
      <c r="D4" s="10" t="s">
        <v>55</v>
      </c>
      <c r="E4" s="87"/>
      <c r="F4" s="87"/>
      <c r="G4" s="87"/>
      <c r="H4" s="87"/>
      <c r="I4" s="89"/>
    </row>
    <row r="5" spans="1:9" ht="12" customHeight="1" x14ac:dyDescent="0.25">
      <c r="A5" s="1"/>
      <c r="B5" s="83" t="str">
        <f>REPT("-",88)&amp;" Dollars "&amp;REPT("-",148)</f>
        <v>---------------------------------------------------------------------------------------- Dollars ----------------------------------------------------------------------------------------------------------------------------------------------------</v>
      </c>
      <c r="C5" s="83"/>
      <c r="D5" s="83"/>
      <c r="E5" s="83"/>
      <c r="F5" s="83"/>
      <c r="G5" s="83"/>
      <c r="H5" s="83"/>
      <c r="I5" s="83"/>
    </row>
    <row r="6" spans="1:9" ht="12" customHeight="1" x14ac:dyDescent="0.25">
      <c r="A6" s="3" t="s">
        <v>415</v>
      </c>
    </row>
    <row r="7" spans="1:9" ht="12" customHeight="1" x14ac:dyDescent="0.25">
      <c r="A7" s="2" t="str">
        <f>"Oct "&amp;RIGHT(A6,4)-1</f>
        <v>Oct 2023</v>
      </c>
      <c r="B7" s="11">
        <v>2828.56</v>
      </c>
      <c r="C7" s="11" t="s">
        <v>414</v>
      </c>
      <c r="D7" s="11">
        <v>2828.56</v>
      </c>
      <c r="E7" s="11" t="s">
        <v>414</v>
      </c>
      <c r="F7" s="11" t="s">
        <v>414</v>
      </c>
      <c r="G7" s="11">
        <v>2828.56</v>
      </c>
      <c r="H7" s="11">
        <v>264760602.53999999</v>
      </c>
      <c r="I7" s="11">
        <v>264763431.09999999</v>
      </c>
    </row>
    <row r="8" spans="1:9" ht="12" customHeight="1" x14ac:dyDescent="0.25">
      <c r="A8" s="2" t="str">
        <f>"Nov "&amp;RIGHT(A6,4)-1</f>
        <v>Nov 2023</v>
      </c>
      <c r="B8" s="11">
        <v>2577.9843000000001</v>
      </c>
      <c r="C8" s="11" t="s">
        <v>414</v>
      </c>
      <c r="D8" s="11">
        <v>2577.9843000000001</v>
      </c>
      <c r="E8" s="11" t="s">
        <v>414</v>
      </c>
      <c r="F8" s="11" t="s">
        <v>414</v>
      </c>
      <c r="G8" s="11">
        <v>688731.98430000001</v>
      </c>
      <c r="H8" s="11">
        <v>213931127.71000001</v>
      </c>
      <c r="I8" s="11">
        <v>214619859.6943</v>
      </c>
    </row>
    <row r="9" spans="1:9" ht="12" customHeight="1" x14ac:dyDescent="0.25">
      <c r="A9" s="2" t="str">
        <f>"Dec "&amp;RIGHT(A6,4)-1</f>
        <v>Dec 2023</v>
      </c>
      <c r="B9" s="11">
        <v>2098.357</v>
      </c>
      <c r="C9" s="11" t="s">
        <v>414</v>
      </c>
      <c r="D9" s="11">
        <v>2098.357</v>
      </c>
      <c r="E9" s="11" t="s">
        <v>414</v>
      </c>
      <c r="F9" s="11" t="s">
        <v>414</v>
      </c>
      <c r="G9" s="11">
        <v>2098.357</v>
      </c>
      <c r="H9" s="11">
        <v>186028620.72</v>
      </c>
      <c r="I9" s="11">
        <v>186030719.07699999</v>
      </c>
    </row>
    <row r="10" spans="1:9" ht="12" customHeight="1" x14ac:dyDescent="0.25">
      <c r="A10" s="2" t="str">
        <f>"Jan "&amp;RIGHT(A6,4)</f>
        <v>Jan 2024</v>
      </c>
      <c r="B10" s="11">
        <v>2490.73</v>
      </c>
      <c r="C10" s="11" t="s">
        <v>414</v>
      </c>
      <c r="D10" s="11">
        <v>2490.73</v>
      </c>
      <c r="E10" s="11" t="s">
        <v>414</v>
      </c>
      <c r="F10" s="11" t="s">
        <v>414</v>
      </c>
      <c r="G10" s="11">
        <v>2490.73</v>
      </c>
      <c r="H10" s="11">
        <v>163115760.66</v>
      </c>
      <c r="I10" s="11">
        <v>163118251.38999999</v>
      </c>
    </row>
    <row r="11" spans="1:9" ht="12" customHeight="1" x14ac:dyDescent="0.25">
      <c r="A11" s="2" t="str">
        <f>"Feb "&amp;RIGHT(A6,4)</f>
        <v>Feb 2024</v>
      </c>
      <c r="B11" s="11">
        <v>3011.02</v>
      </c>
      <c r="C11" s="11" t="s">
        <v>414</v>
      </c>
      <c r="D11" s="11">
        <v>3011.02</v>
      </c>
      <c r="E11" s="11" t="s">
        <v>414</v>
      </c>
      <c r="F11" s="11" t="s">
        <v>414</v>
      </c>
      <c r="G11" s="11">
        <v>984938.83</v>
      </c>
      <c r="H11" s="11">
        <v>157404464.28999999</v>
      </c>
      <c r="I11" s="11">
        <v>158389403.12</v>
      </c>
    </row>
    <row r="12" spans="1:9" ht="12" customHeight="1" x14ac:dyDescent="0.25">
      <c r="A12" s="2" t="str">
        <f>"Mar "&amp;RIGHT(A6,4)</f>
        <v>Mar 2024</v>
      </c>
      <c r="B12" s="11">
        <v>1557.9142999999999</v>
      </c>
      <c r="C12" s="11" t="s">
        <v>414</v>
      </c>
      <c r="D12" s="11">
        <v>1557.9142999999999</v>
      </c>
      <c r="E12" s="11" t="s">
        <v>414</v>
      </c>
      <c r="F12" s="11" t="s">
        <v>414</v>
      </c>
      <c r="G12" s="11">
        <v>1761617.2143000001</v>
      </c>
      <c r="H12" s="11">
        <v>163657342.93000001</v>
      </c>
      <c r="I12" s="11">
        <v>165418960.14430001</v>
      </c>
    </row>
    <row r="13" spans="1:9" ht="12" customHeight="1" x14ac:dyDescent="0.25">
      <c r="A13" s="2" t="str">
        <f>"Apr "&amp;RIGHT(A6,4)</f>
        <v>Apr 2024</v>
      </c>
      <c r="B13" s="11">
        <v>1091.9449</v>
      </c>
      <c r="C13" s="11" t="s">
        <v>414</v>
      </c>
      <c r="D13" s="11">
        <v>1091.9449</v>
      </c>
      <c r="E13" s="11" t="s">
        <v>414</v>
      </c>
      <c r="F13" s="11" t="s">
        <v>414</v>
      </c>
      <c r="G13" s="11">
        <v>1761151.2549000001</v>
      </c>
      <c r="H13" s="11">
        <v>202410621.16</v>
      </c>
      <c r="I13" s="11">
        <v>204171772.4149</v>
      </c>
    </row>
    <row r="14" spans="1:9" ht="12" customHeight="1" x14ac:dyDescent="0.25">
      <c r="A14" s="2" t="str">
        <f>"May "&amp;RIGHT(A6,4)</f>
        <v>May 2024</v>
      </c>
      <c r="B14" s="11">
        <v>1043.0373</v>
      </c>
      <c r="C14" s="11">
        <v>36712.19</v>
      </c>
      <c r="D14" s="11">
        <v>37755.227299999999</v>
      </c>
      <c r="E14" s="11" t="s">
        <v>414</v>
      </c>
      <c r="F14" s="11" t="s">
        <v>414</v>
      </c>
      <c r="G14" s="11">
        <v>1575491.2572999999</v>
      </c>
      <c r="H14" s="11">
        <v>181387408.72999999</v>
      </c>
      <c r="I14" s="11">
        <v>182962899.98730001</v>
      </c>
    </row>
    <row r="15" spans="1:9" ht="12" customHeight="1" x14ac:dyDescent="0.25">
      <c r="A15" s="2" t="str">
        <f>"Jun "&amp;RIGHT(A6,4)</f>
        <v>Jun 2024</v>
      </c>
      <c r="B15" s="11">
        <v>1172.8047999999999</v>
      </c>
      <c r="C15" s="11" t="s">
        <v>414</v>
      </c>
      <c r="D15" s="11">
        <v>1172.8047999999999</v>
      </c>
      <c r="E15" s="11" t="s">
        <v>414</v>
      </c>
      <c r="F15" s="11" t="s">
        <v>414</v>
      </c>
      <c r="G15" s="11">
        <v>723723.47479999997</v>
      </c>
      <c r="H15" s="11">
        <v>179073920.41999999</v>
      </c>
      <c r="I15" s="11">
        <v>179797643.89480001</v>
      </c>
    </row>
    <row r="16" spans="1:9" ht="12" customHeight="1" x14ac:dyDescent="0.25">
      <c r="A16" s="2" t="str">
        <f>"Jul "&amp;RIGHT(A6,4)</f>
        <v>Jul 2024</v>
      </c>
      <c r="B16" s="11">
        <v>1943.915</v>
      </c>
      <c r="C16" s="11">
        <v>73424.38</v>
      </c>
      <c r="D16" s="11">
        <v>75368.294999999998</v>
      </c>
      <c r="E16" s="11" t="s">
        <v>414</v>
      </c>
      <c r="F16" s="11" t="s">
        <v>414</v>
      </c>
      <c r="G16" s="11">
        <v>466993.09499999997</v>
      </c>
      <c r="H16" s="11">
        <v>186099807.97999999</v>
      </c>
      <c r="I16" s="11">
        <v>186566801.07499999</v>
      </c>
    </row>
    <row r="17" spans="1:9" ht="12" customHeight="1" x14ac:dyDescent="0.25">
      <c r="A17" s="2" t="str">
        <f>"Aug "&amp;RIGHT(A6,4)</f>
        <v>Aug 2024</v>
      </c>
      <c r="B17" s="11">
        <v>2683.71</v>
      </c>
      <c r="C17" s="11">
        <v>179324.52</v>
      </c>
      <c r="D17" s="11">
        <v>182008.23</v>
      </c>
      <c r="E17" s="11" t="s">
        <v>414</v>
      </c>
      <c r="F17" s="11" t="s">
        <v>414</v>
      </c>
      <c r="G17" s="11">
        <v>1182462.99</v>
      </c>
      <c r="H17" s="11">
        <v>215857008.16</v>
      </c>
      <c r="I17" s="11">
        <v>217039471.15000001</v>
      </c>
    </row>
    <row r="18" spans="1:9" ht="12" customHeight="1" x14ac:dyDescent="0.25">
      <c r="A18" s="2" t="str">
        <f>"Sep "&amp;RIGHT(A6,4)</f>
        <v>Sep 2024</v>
      </c>
      <c r="B18" s="11">
        <v>541.43240000000003</v>
      </c>
      <c r="C18" s="11">
        <v>73424.38</v>
      </c>
      <c r="D18" s="11">
        <v>73965.812399999995</v>
      </c>
      <c r="E18" s="11" t="s">
        <v>414</v>
      </c>
      <c r="F18" s="11" t="s">
        <v>414</v>
      </c>
      <c r="G18" s="11">
        <v>73965.812399999995</v>
      </c>
      <c r="H18" s="11">
        <v>165544880.43000001</v>
      </c>
      <c r="I18" s="11">
        <v>165618846.24239999</v>
      </c>
    </row>
    <row r="19" spans="1:9" ht="12" customHeight="1" x14ac:dyDescent="0.25">
      <c r="A19" s="12" t="s">
        <v>55</v>
      </c>
      <c r="B19" s="13">
        <v>23041.41</v>
      </c>
      <c r="C19" s="13">
        <v>362885.47</v>
      </c>
      <c r="D19" s="13">
        <v>385926.88</v>
      </c>
      <c r="E19" s="13" t="s">
        <v>414</v>
      </c>
      <c r="F19" s="13" t="s">
        <v>414</v>
      </c>
      <c r="G19" s="13">
        <v>9226493.5600000005</v>
      </c>
      <c r="H19" s="13">
        <v>2279271565.73</v>
      </c>
      <c r="I19" s="13">
        <v>2288498059.29</v>
      </c>
    </row>
    <row r="20" spans="1:9" ht="12" customHeight="1" x14ac:dyDescent="0.25">
      <c r="A20" s="14" t="s">
        <v>416</v>
      </c>
      <c r="B20" s="15">
        <v>13006.6513</v>
      </c>
      <c r="C20" s="15" t="s">
        <v>414</v>
      </c>
      <c r="D20" s="15">
        <v>13006.6513</v>
      </c>
      <c r="E20" s="15" t="s">
        <v>414</v>
      </c>
      <c r="F20" s="15" t="s">
        <v>414</v>
      </c>
      <c r="G20" s="15">
        <v>1681088.4613000001</v>
      </c>
      <c r="H20" s="15">
        <v>985240575.91999996</v>
      </c>
      <c r="I20" s="15">
        <v>986921664.38129997</v>
      </c>
    </row>
    <row r="21" spans="1:9" ht="12" customHeight="1" x14ac:dyDescent="0.25">
      <c r="A21" s="3" t="str">
        <f>"FY "&amp;RIGHT(A6,4)+1</f>
        <v>FY 2025</v>
      </c>
    </row>
    <row r="22" spans="1:9" ht="12" customHeight="1" x14ac:dyDescent="0.25">
      <c r="A22" s="2" t="str">
        <f>"Oct "&amp;RIGHT(A6,4)</f>
        <v>Oct 2024</v>
      </c>
      <c r="B22" s="11">
        <v>2028.22</v>
      </c>
      <c r="C22" s="11">
        <v>112322.34</v>
      </c>
      <c r="D22" s="11">
        <v>114350.56</v>
      </c>
      <c r="E22" s="11" t="s">
        <v>414</v>
      </c>
      <c r="F22" s="11" t="s">
        <v>414</v>
      </c>
      <c r="G22" s="11">
        <v>114350.56</v>
      </c>
      <c r="H22" s="11">
        <v>198915133.83000001</v>
      </c>
      <c r="I22" s="11">
        <v>199029484.38999999</v>
      </c>
    </row>
    <row r="23" spans="1:9" ht="12" customHeight="1" x14ac:dyDescent="0.25">
      <c r="A23" s="2" t="str">
        <f>"Nov "&amp;RIGHT(A6,4)</f>
        <v>Nov 2024</v>
      </c>
      <c r="B23" s="11">
        <v>2239.3849</v>
      </c>
      <c r="C23" s="11">
        <v>157733.42000000001</v>
      </c>
      <c r="D23" s="11">
        <v>159972.80489999999</v>
      </c>
      <c r="E23" s="11" t="s">
        <v>414</v>
      </c>
      <c r="F23" s="11" t="s">
        <v>414</v>
      </c>
      <c r="G23" s="11">
        <v>240454.40489999999</v>
      </c>
      <c r="H23" s="11">
        <v>176267986.69999999</v>
      </c>
      <c r="I23" s="11">
        <v>176508441.1049</v>
      </c>
    </row>
    <row r="24" spans="1:9" ht="12" customHeight="1" x14ac:dyDescent="0.25">
      <c r="A24" s="2" t="str">
        <f>"Dec "&amp;RIGHT(A6,4)</f>
        <v>Dec 2024</v>
      </c>
      <c r="B24" s="11">
        <v>1709.0123000000001</v>
      </c>
      <c r="C24" s="11">
        <v>77135.5</v>
      </c>
      <c r="D24" s="11">
        <v>78844.512300000002</v>
      </c>
      <c r="E24" s="11" t="s">
        <v>414</v>
      </c>
      <c r="F24" s="11" t="s">
        <v>414</v>
      </c>
      <c r="G24" s="11">
        <v>98946.532300000006</v>
      </c>
      <c r="H24" s="11">
        <v>164097636.13</v>
      </c>
      <c r="I24" s="11">
        <v>164196582.66229999</v>
      </c>
    </row>
    <row r="25" spans="1:9" ht="12" customHeight="1" x14ac:dyDescent="0.25">
      <c r="A25" s="2" t="str">
        <f>"Jan "&amp;RIGHT(A6,4)+1</f>
        <v>Jan 2025</v>
      </c>
      <c r="B25" s="11">
        <v>1724.13</v>
      </c>
      <c r="C25" s="11">
        <v>44887.12</v>
      </c>
      <c r="D25" s="11">
        <v>46611.25</v>
      </c>
      <c r="E25" s="11" t="s">
        <v>414</v>
      </c>
      <c r="F25" s="11" t="s">
        <v>414</v>
      </c>
      <c r="G25" s="11">
        <v>46611.25</v>
      </c>
      <c r="H25" s="11">
        <v>128728581.05</v>
      </c>
      <c r="I25" s="11">
        <v>128775192.3</v>
      </c>
    </row>
    <row r="26" spans="1:9" ht="12" customHeight="1" x14ac:dyDescent="0.25">
      <c r="A26" s="2" t="str">
        <f>"Feb "&amp;RIGHT(A6,4)+1</f>
        <v>Feb 2025</v>
      </c>
      <c r="B26" s="11">
        <v>1790.405</v>
      </c>
      <c r="C26" s="11" t="s">
        <v>414</v>
      </c>
      <c r="D26" s="11">
        <v>1790.405</v>
      </c>
      <c r="E26" s="11" t="s">
        <v>414</v>
      </c>
      <c r="F26" s="11" t="s">
        <v>414</v>
      </c>
      <c r="G26" s="11">
        <v>1790.405</v>
      </c>
      <c r="H26" s="11">
        <v>98889310.069999993</v>
      </c>
      <c r="I26" s="11">
        <v>98891100.474999994</v>
      </c>
    </row>
    <row r="27" spans="1:9" ht="12" customHeight="1" x14ac:dyDescent="0.25">
      <c r="A27" s="2" t="str">
        <f>"Mar "&amp;RIGHT(A6,4)+1</f>
        <v>Mar 2025</v>
      </c>
      <c r="B27" s="11" t="s">
        <v>414</v>
      </c>
      <c r="C27" s="11" t="s">
        <v>414</v>
      </c>
      <c r="D27" s="11" t="s">
        <v>414</v>
      </c>
      <c r="E27" s="11" t="s">
        <v>414</v>
      </c>
      <c r="F27" s="11" t="s">
        <v>414</v>
      </c>
      <c r="G27" s="11" t="s">
        <v>414</v>
      </c>
      <c r="H27" s="11" t="s">
        <v>414</v>
      </c>
      <c r="I27" s="11" t="s">
        <v>414</v>
      </c>
    </row>
    <row r="28" spans="1:9" ht="12" customHeight="1" x14ac:dyDescent="0.25">
      <c r="A28" s="2" t="str">
        <f>"Apr "&amp;RIGHT(A6,4)+1</f>
        <v>Apr 2025</v>
      </c>
      <c r="B28" s="11" t="s">
        <v>414</v>
      </c>
      <c r="C28" s="11" t="s">
        <v>414</v>
      </c>
      <c r="D28" s="11" t="s">
        <v>414</v>
      </c>
      <c r="E28" s="11" t="s">
        <v>414</v>
      </c>
      <c r="F28" s="11" t="s">
        <v>414</v>
      </c>
      <c r="G28" s="11" t="s">
        <v>414</v>
      </c>
      <c r="H28" s="11" t="s">
        <v>414</v>
      </c>
      <c r="I28" s="11" t="s">
        <v>414</v>
      </c>
    </row>
    <row r="29" spans="1:9" ht="12" customHeight="1" x14ac:dyDescent="0.25">
      <c r="A29" s="2" t="str">
        <f>"May "&amp;RIGHT(A6,4)+1</f>
        <v>May 2025</v>
      </c>
      <c r="B29" s="11" t="s">
        <v>414</v>
      </c>
      <c r="C29" s="11" t="s">
        <v>414</v>
      </c>
      <c r="D29" s="11" t="s">
        <v>414</v>
      </c>
      <c r="E29" s="11" t="s">
        <v>414</v>
      </c>
      <c r="F29" s="11" t="s">
        <v>414</v>
      </c>
      <c r="G29" s="11" t="s">
        <v>414</v>
      </c>
      <c r="H29" s="11" t="s">
        <v>414</v>
      </c>
      <c r="I29" s="11" t="s">
        <v>414</v>
      </c>
    </row>
    <row r="30" spans="1:9" ht="12" customHeight="1" x14ac:dyDescent="0.25">
      <c r="A30" s="2" t="str">
        <f>"Jun "&amp;RIGHT(A6,4)+1</f>
        <v>Jun 2025</v>
      </c>
      <c r="B30" s="11" t="s">
        <v>414</v>
      </c>
      <c r="C30" s="11" t="s">
        <v>414</v>
      </c>
      <c r="D30" s="11" t="s">
        <v>414</v>
      </c>
      <c r="E30" s="11" t="s">
        <v>414</v>
      </c>
      <c r="F30" s="11" t="s">
        <v>414</v>
      </c>
      <c r="G30" s="11" t="s">
        <v>414</v>
      </c>
      <c r="H30" s="11" t="s">
        <v>414</v>
      </c>
      <c r="I30" s="11" t="s">
        <v>414</v>
      </c>
    </row>
    <row r="31" spans="1:9" ht="12" customHeight="1" x14ac:dyDescent="0.25">
      <c r="A31" s="2" t="str">
        <f>"Jul "&amp;RIGHT(A6,4)+1</f>
        <v>Jul 2025</v>
      </c>
      <c r="B31" s="11" t="s">
        <v>414</v>
      </c>
      <c r="C31" s="11" t="s">
        <v>414</v>
      </c>
      <c r="D31" s="11" t="s">
        <v>414</v>
      </c>
      <c r="E31" s="11" t="s">
        <v>414</v>
      </c>
      <c r="F31" s="11" t="s">
        <v>414</v>
      </c>
      <c r="G31" s="11" t="s">
        <v>414</v>
      </c>
      <c r="H31" s="11" t="s">
        <v>414</v>
      </c>
      <c r="I31" s="11" t="s">
        <v>414</v>
      </c>
    </row>
    <row r="32" spans="1:9" ht="12" customHeight="1" x14ac:dyDescent="0.25">
      <c r="A32" s="2" t="str">
        <f>"Aug "&amp;RIGHT(A6,4)+1</f>
        <v>Aug 2025</v>
      </c>
      <c r="B32" s="11" t="s">
        <v>414</v>
      </c>
      <c r="C32" s="11" t="s">
        <v>414</v>
      </c>
      <c r="D32" s="11" t="s">
        <v>414</v>
      </c>
      <c r="E32" s="11" t="s">
        <v>414</v>
      </c>
      <c r="F32" s="11" t="s">
        <v>414</v>
      </c>
      <c r="G32" s="11" t="s">
        <v>414</v>
      </c>
      <c r="H32" s="11" t="s">
        <v>414</v>
      </c>
      <c r="I32" s="11" t="s">
        <v>414</v>
      </c>
    </row>
    <row r="33" spans="1:10" ht="12" customHeight="1" x14ac:dyDescent="0.25">
      <c r="A33" s="2" t="str">
        <f>"Sep "&amp;RIGHT(A6,4)+1</f>
        <v>Sep 2025</v>
      </c>
      <c r="B33" s="11" t="s">
        <v>414</v>
      </c>
      <c r="C33" s="11" t="s">
        <v>414</v>
      </c>
      <c r="D33" s="11" t="s">
        <v>414</v>
      </c>
      <c r="E33" s="11" t="s">
        <v>414</v>
      </c>
      <c r="F33" s="11" t="s">
        <v>414</v>
      </c>
      <c r="G33" s="11" t="s">
        <v>414</v>
      </c>
      <c r="H33" s="11" t="s">
        <v>414</v>
      </c>
      <c r="I33" s="11" t="s">
        <v>414</v>
      </c>
    </row>
    <row r="34" spans="1:10" ht="12" customHeight="1" x14ac:dyDescent="0.25">
      <c r="A34" s="12" t="s">
        <v>55</v>
      </c>
      <c r="B34" s="13">
        <v>9491.1522000000004</v>
      </c>
      <c r="C34" s="13">
        <v>392078.38</v>
      </c>
      <c r="D34" s="13">
        <v>401569.53220000002</v>
      </c>
      <c r="E34" s="13" t="s">
        <v>414</v>
      </c>
      <c r="F34" s="13" t="s">
        <v>414</v>
      </c>
      <c r="G34" s="13">
        <v>502153.15220000001</v>
      </c>
      <c r="H34" s="13">
        <v>766898647.77999997</v>
      </c>
      <c r="I34" s="13">
        <v>767400800.93219995</v>
      </c>
    </row>
    <row r="35" spans="1:10" ht="12" customHeight="1" x14ac:dyDescent="0.25">
      <c r="A35" s="14" t="str">
        <f>"Total "&amp;MID(A20,7,LEN(A20)-13)&amp;" Months"</f>
        <v>Total 5 Months</v>
      </c>
      <c r="B35" s="15">
        <v>9491.1522000000004</v>
      </c>
      <c r="C35" s="15">
        <v>392078.38</v>
      </c>
      <c r="D35" s="15">
        <v>401569.53220000002</v>
      </c>
      <c r="E35" s="15" t="s">
        <v>414</v>
      </c>
      <c r="F35" s="15" t="s">
        <v>414</v>
      </c>
      <c r="G35" s="15">
        <v>502153.15220000001</v>
      </c>
      <c r="H35" s="15">
        <v>766898647.77999997</v>
      </c>
      <c r="I35" s="15">
        <v>767400800.93219995</v>
      </c>
    </row>
    <row r="36" spans="1:10" ht="12" customHeight="1" x14ac:dyDescent="0.25">
      <c r="A36" s="110"/>
      <c r="B36" s="110"/>
      <c r="C36" s="110"/>
      <c r="D36" s="110"/>
      <c r="E36" s="110"/>
      <c r="F36" s="110"/>
      <c r="G36" s="110"/>
      <c r="H36" s="110"/>
      <c r="I36" s="110"/>
      <c r="J36" s="110"/>
    </row>
    <row r="37" spans="1:10" ht="70.05" customHeight="1" x14ac:dyDescent="0.25">
      <c r="A37" s="85" t="s">
        <v>390</v>
      </c>
      <c r="B37" s="85"/>
      <c r="C37" s="85"/>
      <c r="D37" s="85"/>
      <c r="E37" s="85"/>
      <c r="F37" s="85"/>
      <c r="G37" s="85"/>
      <c r="H37" s="85"/>
      <c r="I37" s="85"/>
      <c r="J37" s="85"/>
    </row>
  </sheetData>
  <mergeCells count="12">
    <mergeCell ref="A37:J37"/>
    <mergeCell ref="A1:H1"/>
    <mergeCell ref="A2:H2"/>
    <mergeCell ref="A3:A4"/>
    <mergeCell ref="B3:D3"/>
    <mergeCell ref="E3:E4"/>
    <mergeCell ref="F3:F4"/>
    <mergeCell ref="G3:G4"/>
    <mergeCell ref="H3:H4"/>
    <mergeCell ref="I3:I4"/>
    <mergeCell ref="B5:I5"/>
    <mergeCell ref="A36:J36"/>
  </mergeCells>
  <phoneticPr fontId="0" type="noConversion"/>
  <pageMargins left="0.75" right="0.5" top="0.75" bottom="0.5" header="0.5" footer="0.25"/>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J37"/>
  <sheetViews>
    <sheetView showGridLines="0" zoomScaleNormal="100" workbookViewId="0">
      <selection sqref="A1:I1"/>
    </sheetView>
  </sheetViews>
  <sheetFormatPr defaultRowHeight="13.2" x14ac:dyDescent="0.25"/>
  <cols>
    <col min="1" max="5" width="11.44140625" customWidth="1"/>
    <col min="6" max="7" width="12.21875" customWidth="1"/>
    <col min="8" max="8" width="12.44140625" customWidth="1"/>
    <col min="9" max="9" width="11.44140625" customWidth="1"/>
    <col min="10" max="10" width="12.5546875" bestFit="1" customWidth="1"/>
  </cols>
  <sheetData>
    <row r="1" spans="1:10" ht="12" customHeight="1" x14ac:dyDescent="0.25">
      <c r="A1" s="90" t="s">
        <v>418</v>
      </c>
      <c r="B1" s="90"/>
      <c r="C1" s="90"/>
      <c r="D1" s="90"/>
      <c r="E1" s="90"/>
      <c r="F1" s="90"/>
      <c r="G1" s="90"/>
      <c r="H1" s="90"/>
      <c r="I1" s="90"/>
      <c r="J1" s="80">
        <v>45786</v>
      </c>
    </row>
    <row r="2" spans="1:10" ht="12" customHeight="1" x14ac:dyDescent="0.25">
      <c r="A2" s="92" t="s">
        <v>318</v>
      </c>
      <c r="B2" s="92"/>
      <c r="C2" s="92"/>
      <c r="D2" s="92"/>
      <c r="E2" s="92"/>
      <c r="F2" s="92"/>
      <c r="G2" s="92"/>
      <c r="H2" s="92"/>
      <c r="I2" s="92"/>
      <c r="J2" s="1"/>
    </row>
    <row r="3" spans="1:10" ht="24" customHeight="1" x14ac:dyDescent="0.25">
      <c r="A3" s="94" t="s">
        <v>50</v>
      </c>
      <c r="B3" s="89" t="s">
        <v>194</v>
      </c>
      <c r="C3" s="87"/>
      <c r="D3" s="89" t="s">
        <v>56</v>
      </c>
      <c r="E3" s="87"/>
      <c r="F3" s="86" t="s">
        <v>195</v>
      </c>
      <c r="G3" s="86" t="s">
        <v>330</v>
      </c>
      <c r="H3" s="86" t="s">
        <v>57</v>
      </c>
      <c r="I3" s="86" t="s">
        <v>329</v>
      </c>
      <c r="J3" s="88" t="s">
        <v>58</v>
      </c>
    </row>
    <row r="4" spans="1:10" ht="24" customHeight="1" x14ac:dyDescent="0.25">
      <c r="A4" s="95"/>
      <c r="B4" s="10" t="s">
        <v>59</v>
      </c>
      <c r="C4" s="10" t="s">
        <v>60</v>
      </c>
      <c r="D4" s="10" t="s">
        <v>61</v>
      </c>
      <c r="E4" s="10" t="s">
        <v>203</v>
      </c>
      <c r="F4" s="87"/>
      <c r="G4" s="96"/>
      <c r="H4" s="87"/>
      <c r="I4" s="87"/>
      <c r="J4" s="89"/>
    </row>
    <row r="5" spans="1:10" ht="12" customHeight="1" x14ac:dyDescent="0.25">
      <c r="A5" s="1"/>
      <c r="B5" s="83" t="str">
        <f>REPT("-",17)&amp;" Number "&amp;REPT("-",17)</f>
        <v>----------------- Number -----------------</v>
      </c>
      <c r="C5" s="83"/>
      <c r="D5" s="83" t="str">
        <f>REPT("-",67)&amp;" Dollars "&amp;REPT("-",67)</f>
        <v>------------------------------------------------------------------- Dollars -------------------------------------------------------------------</v>
      </c>
      <c r="E5" s="83"/>
      <c r="F5" s="83"/>
      <c r="G5" s="83"/>
      <c r="H5" s="83"/>
      <c r="I5" s="83"/>
      <c r="J5" s="83"/>
    </row>
    <row r="6" spans="1:10" ht="12" customHeight="1" x14ac:dyDescent="0.25">
      <c r="A6" s="3" t="s">
        <v>415</v>
      </c>
    </row>
    <row r="7" spans="1:10" ht="12" customHeight="1" x14ac:dyDescent="0.25">
      <c r="A7" s="2" t="str">
        <f>"Oct "&amp;RIGHT(A6,4)-1</f>
        <v>Oct 2023</v>
      </c>
      <c r="B7" s="11">
        <v>22126282</v>
      </c>
      <c r="C7" s="11">
        <v>41694229</v>
      </c>
      <c r="D7" s="16">
        <v>188.1191</v>
      </c>
      <c r="E7" s="11">
        <v>7843479192</v>
      </c>
      <c r="F7" s="11" t="s">
        <v>414</v>
      </c>
      <c r="G7" s="11" t="s">
        <v>414</v>
      </c>
      <c r="H7" s="11" t="s">
        <v>414</v>
      </c>
      <c r="I7" s="11">
        <v>33112666</v>
      </c>
      <c r="J7" s="11">
        <v>7876591858</v>
      </c>
    </row>
    <row r="8" spans="1:10" ht="12" customHeight="1" x14ac:dyDescent="0.25">
      <c r="A8" s="2" t="str">
        <f>"Nov "&amp;RIGHT(A6,4)-1</f>
        <v>Nov 2023</v>
      </c>
      <c r="B8" s="11">
        <v>21989417</v>
      </c>
      <c r="C8" s="11">
        <v>41464728</v>
      </c>
      <c r="D8" s="16">
        <v>188.52690000000001</v>
      </c>
      <c r="E8" s="11">
        <v>7817218403</v>
      </c>
      <c r="F8" s="11" t="s">
        <v>414</v>
      </c>
      <c r="G8" s="11" t="s">
        <v>414</v>
      </c>
      <c r="H8" s="11" t="s">
        <v>414</v>
      </c>
      <c r="I8" s="11">
        <v>33112666</v>
      </c>
      <c r="J8" s="11">
        <v>7850331069</v>
      </c>
    </row>
    <row r="9" spans="1:10" ht="12" customHeight="1" x14ac:dyDescent="0.25">
      <c r="A9" s="2" t="str">
        <f>"Dec "&amp;RIGHT(A6,4)-1</f>
        <v>Dec 2023</v>
      </c>
      <c r="B9" s="11">
        <v>21950141</v>
      </c>
      <c r="C9" s="11">
        <v>41335813</v>
      </c>
      <c r="D9" s="16">
        <v>189.98859999999999</v>
      </c>
      <c r="E9" s="11">
        <v>7853333309</v>
      </c>
      <c r="F9" s="11">
        <v>1203134886</v>
      </c>
      <c r="G9" s="11">
        <v>78478330</v>
      </c>
      <c r="H9" s="11">
        <v>105446850</v>
      </c>
      <c r="I9" s="11">
        <v>33112666</v>
      </c>
      <c r="J9" s="11">
        <v>9273506041</v>
      </c>
    </row>
    <row r="10" spans="1:10" ht="12" customHeight="1" x14ac:dyDescent="0.25">
      <c r="A10" s="2" t="str">
        <f>"Jan "&amp;RIGHT(A6,4)</f>
        <v>Jan 2024</v>
      </c>
      <c r="B10" s="11">
        <v>21955757</v>
      </c>
      <c r="C10" s="11">
        <v>41279845</v>
      </c>
      <c r="D10" s="16">
        <v>187.69040000000001</v>
      </c>
      <c r="E10" s="11">
        <v>7747831511</v>
      </c>
      <c r="F10" s="11" t="s">
        <v>414</v>
      </c>
      <c r="G10" s="11" t="s">
        <v>414</v>
      </c>
      <c r="H10" s="11" t="s">
        <v>414</v>
      </c>
      <c r="I10" s="11">
        <v>33112666</v>
      </c>
      <c r="J10" s="11">
        <v>7780944177</v>
      </c>
    </row>
    <row r="11" spans="1:10" ht="12" customHeight="1" x14ac:dyDescent="0.25">
      <c r="A11" s="2" t="str">
        <f>"Feb "&amp;RIGHT(A6,4)</f>
        <v>Feb 2024</v>
      </c>
      <c r="B11" s="11">
        <v>21958843</v>
      </c>
      <c r="C11" s="11">
        <v>41261754</v>
      </c>
      <c r="D11" s="16">
        <v>183.0822</v>
      </c>
      <c r="E11" s="11">
        <v>7554293403</v>
      </c>
      <c r="F11" s="11" t="s">
        <v>414</v>
      </c>
      <c r="G11" s="11" t="s">
        <v>414</v>
      </c>
      <c r="H11" s="11" t="s">
        <v>414</v>
      </c>
      <c r="I11" s="11">
        <v>33112666</v>
      </c>
      <c r="J11" s="11">
        <v>7587406069</v>
      </c>
    </row>
    <row r="12" spans="1:10" ht="12" customHeight="1" x14ac:dyDescent="0.25">
      <c r="A12" s="2" t="str">
        <f>"Mar "&amp;RIGHT(A6,4)</f>
        <v>Mar 2024</v>
      </c>
      <c r="B12" s="11">
        <v>22157600</v>
      </c>
      <c r="C12" s="11">
        <v>41571972</v>
      </c>
      <c r="D12" s="16">
        <v>186.11879999999999</v>
      </c>
      <c r="E12" s="11">
        <v>7737326496</v>
      </c>
      <c r="F12" s="11">
        <v>1185440464</v>
      </c>
      <c r="G12" s="11">
        <v>72035594</v>
      </c>
      <c r="H12" s="11">
        <v>75233836</v>
      </c>
      <c r="I12" s="11">
        <v>33112666</v>
      </c>
      <c r="J12" s="11">
        <v>9103149056</v>
      </c>
    </row>
    <row r="13" spans="1:10" ht="12" customHeight="1" x14ac:dyDescent="0.25">
      <c r="A13" s="2" t="str">
        <f>"Apr "&amp;RIGHT(A6,4)</f>
        <v>Apr 2024</v>
      </c>
      <c r="B13" s="11">
        <v>22210789</v>
      </c>
      <c r="C13" s="11">
        <v>41596806</v>
      </c>
      <c r="D13" s="16">
        <v>181.7704</v>
      </c>
      <c r="E13" s="11">
        <v>7561068165</v>
      </c>
      <c r="F13" s="11" t="s">
        <v>414</v>
      </c>
      <c r="G13" s="11" t="s">
        <v>414</v>
      </c>
      <c r="H13" s="11" t="s">
        <v>414</v>
      </c>
      <c r="I13" s="11">
        <v>33112666</v>
      </c>
      <c r="J13" s="11">
        <v>7594180831</v>
      </c>
    </row>
    <row r="14" spans="1:10" ht="12" customHeight="1" x14ac:dyDescent="0.25">
      <c r="A14" s="2" t="str">
        <f>"May "&amp;RIGHT(A6,4)</f>
        <v>May 2024</v>
      </c>
      <c r="B14" s="11">
        <v>22280987</v>
      </c>
      <c r="C14" s="11">
        <v>41742557</v>
      </c>
      <c r="D14" s="16">
        <v>184.9007</v>
      </c>
      <c r="E14" s="11">
        <v>7718229326</v>
      </c>
      <c r="F14" s="11" t="s">
        <v>414</v>
      </c>
      <c r="G14" s="11" t="s">
        <v>414</v>
      </c>
      <c r="H14" s="11" t="s">
        <v>414</v>
      </c>
      <c r="I14" s="11">
        <v>33112666</v>
      </c>
      <c r="J14" s="11">
        <v>7751341992</v>
      </c>
    </row>
    <row r="15" spans="1:10" ht="12" customHeight="1" x14ac:dyDescent="0.25">
      <c r="A15" s="2" t="str">
        <f>"Jun "&amp;RIGHT(A6,4)</f>
        <v>Jun 2024</v>
      </c>
      <c r="B15" s="11">
        <v>22314252</v>
      </c>
      <c r="C15" s="11">
        <v>41871618</v>
      </c>
      <c r="D15" s="16">
        <v>187.68610000000001</v>
      </c>
      <c r="E15" s="11">
        <v>7858721384</v>
      </c>
      <c r="F15" s="11">
        <v>1315037958</v>
      </c>
      <c r="G15" s="11">
        <v>80991597</v>
      </c>
      <c r="H15" s="11">
        <v>88600555</v>
      </c>
      <c r="I15" s="11">
        <v>33112666</v>
      </c>
      <c r="J15" s="11">
        <v>9376464160</v>
      </c>
    </row>
    <row r="16" spans="1:10" ht="12" customHeight="1" x14ac:dyDescent="0.25">
      <c r="A16" s="2" t="str">
        <f>"Jul "&amp;RIGHT(A6,4)</f>
        <v>Jul 2024</v>
      </c>
      <c r="B16" s="11">
        <v>22424369</v>
      </c>
      <c r="C16" s="11">
        <v>42026612</v>
      </c>
      <c r="D16" s="16">
        <v>191.30600000000001</v>
      </c>
      <c r="E16" s="11">
        <v>8039944778</v>
      </c>
      <c r="F16" s="11" t="s">
        <v>414</v>
      </c>
      <c r="G16" s="11" t="s">
        <v>414</v>
      </c>
      <c r="H16" s="11" t="s">
        <v>414</v>
      </c>
      <c r="I16" s="11">
        <v>33112666</v>
      </c>
      <c r="J16" s="11">
        <v>8073057444</v>
      </c>
    </row>
    <row r="17" spans="1:10" ht="12" customHeight="1" x14ac:dyDescent="0.25">
      <c r="A17" s="2" t="str">
        <f>"Aug "&amp;RIGHT(A6,4)</f>
        <v>Aug 2024</v>
      </c>
      <c r="B17" s="11">
        <v>22527462</v>
      </c>
      <c r="C17" s="11">
        <v>42275510</v>
      </c>
      <c r="D17" s="16">
        <v>191.4299</v>
      </c>
      <c r="E17" s="11">
        <v>8092795840</v>
      </c>
      <c r="F17" s="11" t="s">
        <v>414</v>
      </c>
      <c r="G17" s="11" t="s">
        <v>414</v>
      </c>
      <c r="H17" s="11" t="s">
        <v>414</v>
      </c>
      <c r="I17" s="11">
        <v>33112666</v>
      </c>
      <c r="J17" s="11">
        <v>8125908506</v>
      </c>
    </row>
    <row r="18" spans="1:10" ht="12" customHeight="1" x14ac:dyDescent="0.25">
      <c r="A18" s="2" t="str">
        <f>"Sep "&amp;RIGHT(A6,4)</f>
        <v>Sep 2024</v>
      </c>
      <c r="B18" s="11">
        <v>22561471</v>
      </c>
      <c r="C18" s="11">
        <v>42284512</v>
      </c>
      <c r="D18" s="16">
        <v>189.66130000000001</v>
      </c>
      <c r="E18" s="11">
        <v>8019733739</v>
      </c>
      <c r="F18" s="11">
        <v>1611070558</v>
      </c>
      <c r="G18" s="11">
        <v>198596355</v>
      </c>
      <c r="H18" s="11">
        <v>110138486</v>
      </c>
      <c r="I18" s="11">
        <v>33112674</v>
      </c>
      <c r="J18" s="11">
        <v>9972651812</v>
      </c>
    </row>
    <row r="19" spans="1:10" ht="12" customHeight="1" x14ac:dyDescent="0.25">
      <c r="A19" s="12" t="s">
        <v>55</v>
      </c>
      <c r="B19" s="13">
        <v>22204780.833299998</v>
      </c>
      <c r="C19" s="13">
        <v>41700496.333300002</v>
      </c>
      <c r="D19" s="17">
        <v>187.53569999999999</v>
      </c>
      <c r="E19" s="13">
        <v>93843975546</v>
      </c>
      <c r="F19" s="13">
        <v>5314683866</v>
      </c>
      <c r="G19" s="13">
        <v>430101876</v>
      </c>
      <c r="H19" s="13">
        <v>379419727</v>
      </c>
      <c r="I19" s="13">
        <v>397352000</v>
      </c>
      <c r="J19" s="13">
        <v>100365533015</v>
      </c>
    </row>
    <row r="20" spans="1:10" ht="12" customHeight="1" x14ac:dyDescent="0.25">
      <c r="A20" s="14" t="s">
        <v>416</v>
      </c>
      <c r="B20" s="15">
        <v>21996088</v>
      </c>
      <c r="C20" s="15">
        <v>41407273.799999997</v>
      </c>
      <c r="D20" s="18">
        <v>187.4847</v>
      </c>
      <c r="E20" s="15">
        <v>38816155818</v>
      </c>
      <c r="F20" s="15">
        <v>1203134886</v>
      </c>
      <c r="G20" s="15">
        <v>78478330</v>
      </c>
      <c r="H20" s="15">
        <v>105446850</v>
      </c>
      <c r="I20" s="15">
        <v>165563330</v>
      </c>
      <c r="J20" s="15">
        <v>40368779214</v>
      </c>
    </row>
    <row r="21" spans="1:10" ht="12" customHeight="1" x14ac:dyDescent="0.25">
      <c r="A21" s="3" t="str">
        <f>"FY "&amp;RIGHT(A6,4)+1</f>
        <v>FY 2025</v>
      </c>
      <c r="B21" s="11"/>
      <c r="C21" s="11"/>
      <c r="D21" s="11"/>
      <c r="E21" s="11"/>
      <c r="F21" s="11"/>
      <c r="G21" s="11"/>
      <c r="H21" s="11"/>
      <c r="I21" s="11"/>
      <c r="J21" s="11"/>
    </row>
    <row r="22" spans="1:10" ht="12" customHeight="1" x14ac:dyDescent="0.25">
      <c r="A22" s="2" t="str">
        <f>"Oct "&amp;RIGHT(A6,4)</f>
        <v>Oct 2024</v>
      </c>
      <c r="B22" s="11">
        <v>22760861</v>
      </c>
      <c r="C22" s="11">
        <v>42665374</v>
      </c>
      <c r="D22" s="16">
        <v>196.34289999999999</v>
      </c>
      <c r="E22" s="11">
        <v>8377044694</v>
      </c>
      <c r="F22" s="11" t="s">
        <v>414</v>
      </c>
      <c r="G22" s="11" t="s">
        <v>414</v>
      </c>
      <c r="H22" s="11" t="s">
        <v>414</v>
      </c>
      <c r="I22" s="11" t="s">
        <v>414</v>
      </c>
      <c r="J22" s="11">
        <v>8377044694</v>
      </c>
    </row>
    <row r="23" spans="1:10" ht="12" customHeight="1" x14ac:dyDescent="0.25">
      <c r="A23" s="2" t="str">
        <f>"Nov "&amp;RIGHT(A6,4)</f>
        <v>Nov 2024</v>
      </c>
      <c r="B23" s="11">
        <v>22901367.719500002</v>
      </c>
      <c r="C23" s="11">
        <v>42960723.269299999</v>
      </c>
      <c r="D23" s="16">
        <v>192.62379999999999</v>
      </c>
      <c r="E23" s="11">
        <v>8275255679.1936998</v>
      </c>
      <c r="F23" s="11" t="s">
        <v>414</v>
      </c>
      <c r="G23" s="11" t="s">
        <v>414</v>
      </c>
      <c r="H23" s="11" t="s">
        <v>414</v>
      </c>
      <c r="I23" s="11" t="s">
        <v>414</v>
      </c>
      <c r="J23" s="11">
        <v>8275255679.1936998</v>
      </c>
    </row>
    <row r="24" spans="1:10" ht="12" customHeight="1" x14ac:dyDescent="0.25">
      <c r="A24" s="2" t="str">
        <f>"Dec "&amp;RIGHT(A6,4)</f>
        <v>Dec 2024</v>
      </c>
      <c r="B24" s="11">
        <v>22900468.629000001</v>
      </c>
      <c r="C24" s="11">
        <v>42970975.916000001</v>
      </c>
      <c r="D24" s="16">
        <v>189.0556</v>
      </c>
      <c r="E24" s="11">
        <v>8123904664.0490999</v>
      </c>
      <c r="F24" s="11">
        <v>1273582020</v>
      </c>
      <c r="G24" s="11">
        <v>86600821</v>
      </c>
      <c r="H24" s="11">
        <v>105897214</v>
      </c>
      <c r="I24" s="11" t="s">
        <v>414</v>
      </c>
      <c r="J24" s="11">
        <v>9589984719.0491009</v>
      </c>
    </row>
    <row r="25" spans="1:10" ht="12" customHeight="1" x14ac:dyDescent="0.25">
      <c r="A25" s="2" t="str">
        <f>"Jan "&amp;RIGHT(A6,4)+1</f>
        <v>Jan 2025</v>
      </c>
      <c r="B25" s="11">
        <v>22722765.750999998</v>
      </c>
      <c r="C25" s="11">
        <v>42477906.825400002</v>
      </c>
      <c r="D25" s="16">
        <v>188.1123</v>
      </c>
      <c r="E25" s="11">
        <v>7990616102.8888998</v>
      </c>
      <c r="F25" s="11" t="s">
        <v>414</v>
      </c>
      <c r="G25" s="11" t="s">
        <v>414</v>
      </c>
      <c r="H25" s="11" t="s">
        <v>414</v>
      </c>
      <c r="I25" s="11" t="s">
        <v>414</v>
      </c>
      <c r="J25" s="11">
        <v>7990616102.8888998</v>
      </c>
    </row>
    <row r="26" spans="1:10" ht="12" customHeight="1" x14ac:dyDescent="0.25">
      <c r="A26" s="2" t="str">
        <f>"Feb "&amp;RIGHT(A6,4)+1</f>
        <v>Feb 2025</v>
      </c>
      <c r="B26" s="11">
        <v>22477510.118099999</v>
      </c>
      <c r="C26" s="11">
        <v>42072401.227700002</v>
      </c>
      <c r="D26" s="16">
        <v>188.73830000000001</v>
      </c>
      <c r="E26" s="11">
        <v>7940674885.0716</v>
      </c>
      <c r="F26" s="11" t="s">
        <v>414</v>
      </c>
      <c r="G26" s="11" t="s">
        <v>414</v>
      </c>
      <c r="H26" s="11" t="s">
        <v>414</v>
      </c>
      <c r="I26" s="11" t="s">
        <v>414</v>
      </c>
      <c r="J26" s="11">
        <v>7940674885.0716</v>
      </c>
    </row>
    <row r="27" spans="1:10" ht="12" customHeight="1" x14ac:dyDescent="0.25">
      <c r="A27" s="2" t="str">
        <f>"Mar "&amp;RIGHT(A6,4)+1</f>
        <v>Mar 2025</v>
      </c>
      <c r="B27" s="11" t="s">
        <v>414</v>
      </c>
      <c r="C27" s="11" t="s">
        <v>414</v>
      </c>
      <c r="D27" s="16" t="s">
        <v>414</v>
      </c>
      <c r="E27" s="11" t="s">
        <v>414</v>
      </c>
      <c r="F27" s="11" t="s">
        <v>414</v>
      </c>
      <c r="G27" s="11" t="s">
        <v>414</v>
      </c>
      <c r="H27" s="11" t="s">
        <v>414</v>
      </c>
      <c r="I27" s="11" t="s">
        <v>414</v>
      </c>
      <c r="J27" s="11" t="s">
        <v>414</v>
      </c>
    </row>
    <row r="28" spans="1:10" ht="12" customHeight="1" x14ac:dyDescent="0.25">
      <c r="A28" s="2" t="str">
        <f>"Apr "&amp;RIGHT(A6,4)+1</f>
        <v>Apr 2025</v>
      </c>
      <c r="B28" s="11" t="s">
        <v>414</v>
      </c>
      <c r="C28" s="11" t="s">
        <v>414</v>
      </c>
      <c r="D28" s="16" t="s">
        <v>414</v>
      </c>
      <c r="E28" s="11" t="s">
        <v>414</v>
      </c>
      <c r="F28" s="11" t="s">
        <v>414</v>
      </c>
      <c r="G28" s="11" t="s">
        <v>414</v>
      </c>
      <c r="H28" s="11" t="s">
        <v>414</v>
      </c>
      <c r="I28" s="11" t="s">
        <v>414</v>
      </c>
      <c r="J28" s="11" t="s">
        <v>414</v>
      </c>
    </row>
    <row r="29" spans="1:10" ht="12" customHeight="1" x14ac:dyDescent="0.25">
      <c r="A29" s="2" t="str">
        <f>"May "&amp;RIGHT(A6,4)+1</f>
        <v>May 2025</v>
      </c>
      <c r="B29" s="11" t="s">
        <v>414</v>
      </c>
      <c r="C29" s="11" t="s">
        <v>414</v>
      </c>
      <c r="D29" s="16" t="s">
        <v>414</v>
      </c>
      <c r="E29" s="11" t="s">
        <v>414</v>
      </c>
      <c r="F29" s="11" t="s">
        <v>414</v>
      </c>
      <c r="G29" s="11" t="s">
        <v>414</v>
      </c>
      <c r="H29" s="11" t="s">
        <v>414</v>
      </c>
      <c r="I29" s="11" t="s">
        <v>414</v>
      </c>
      <c r="J29" s="11" t="s">
        <v>414</v>
      </c>
    </row>
    <row r="30" spans="1:10" ht="12" customHeight="1" x14ac:dyDescent="0.25">
      <c r="A30" s="2" t="str">
        <f>"Jun "&amp;RIGHT(A6,4)+1</f>
        <v>Jun 2025</v>
      </c>
      <c r="B30" s="11" t="s">
        <v>414</v>
      </c>
      <c r="C30" s="11" t="s">
        <v>414</v>
      </c>
      <c r="D30" s="16" t="s">
        <v>414</v>
      </c>
      <c r="E30" s="11" t="s">
        <v>414</v>
      </c>
      <c r="F30" s="11" t="s">
        <v>414</v>
      </c>
      <c r="G30" s="11" t="s">
        <v>414</v>
      </c>
      <c r="H30" s="11" t="s">
        <v>414</v>
      </c>
      <c r="I30" s="11" t="s">
        <v>414</v>
      </c>
      <c r="J30" s="11" t="s">
        <v>414</v>
      </c>
    </row>
    <row r="31" spans="1:10" ht="12" customHeight="1" x14ac:dyDescent="0.25">
      <c r="A31" s="2" t="str">
        <f>"Jul "&amp;RIGHT(A6,4)+1</f>
        <v>Jul 2025</v>
      </c>
      <c r="B31" s="11" t="s">
        <v>414</v>
      </c>
      <c r="C31" s="11" t="s">
        <v>414</v>
      </c>
      <c r="D31" s="16" t="s">
        <v>414</v>
      </c>
      <c r="E31" s="11" t="s">
        <v>414</v>
      </c>
      <c r="F31" s="11" t="s">
        <v>414</v>
      </c>
      <c r="G31" s="11" t="s">
        <v>414</v>
      </c>
      <c r="H31" s="11" t="s">
        <v>414</v>
      </c>
      <c r="I31" s="11" t="s">
        <v>414</v>
      </c>
      <c r="J31" s="11" t="s">
        <v>414</v>
      </c>
    </row>
    <row r="32" spans="1:10" ht="12" customHeight="1" x14ac:dyDescent="0.25">
      <c r="A32" s="2" t="str">
        <f>"Aug "&amp;RIGHT(A6,4)+1</f>
        <v>Aug 2025</v>
      </c>
      <c r="B32" s="11" t="s">
        <v>414</v>
      </c>
      <c r="C32" s="11" t="s">
        <v>414</v>
      </c>
      <c r="D32" s="16" t="s">
        <v>414</v>
      </c>
      <c r="E32" s="11" t="s">
        <v>414</v>
      </c>
      <c r="F32" s="11" t="s">
        <v>414</v>
      </c>
      <c r="G32" s="11" t="s">
        <v>414</v>
      </c>
      <c r="H32" s="11" t="s">
        <v>414</v>
      </c>
      <c r="I32" s="11" t="s">
        <v>414</v>
      </c>
      <c r="J32" s="11" t="s">
        <v>414</v>
      </c>
    </row>
    <row r="33" spans="1:10" ht="12" customHeight="1" x14ac:dyDescent="0.25">
      <c r="A33" s="2" t="str">
        <f>"Sep "&amp;RIGHT(A6,4)+1</f>
        <v>Sep 2025</v>
      </c>
      <c r="B33" s="11" t="s">
        <v>414</v>
      </c>
      <c r="C33" s="11" t="s">
        <v>414</v>
      </c>
      <c r="D33" s="16" t="s">
        <v>414</v>
      </c>
      <c r="E33" s="11" t="s">
        <v>414</v>
      </c>
      <c r="F33" s="11" t="s">
        <v>414</v>
      </c>
      <c r="G33" s="11" t="s">
        <v>414</v>
      </c>
      <c r="H33" s="11" t="s">
        <v>414</v>
      </c>
      <c r="I33" s="11" t="s">
        <v>414</v>
      </c>
      <c r="J33" s="11" t="s">
        <v>414</v>
      </c>
    </row>
    <row r="34" spans="1:10" ht="12" customHeight="1" x14ac:dyDescent="0.25">
      <c r="A34" s="12" t="s">
        <v>55</v>
      </c>
      <c r="B34" s="13">
        <v>22752594.6435</v>
      </c>
      <c r="C34" s="13">
        <v>42629476.247699998</v>
      </c>
      <c r="D34" s="17">
        <v>190.9829</v>
      </c>
      <c r="E34" s="13">
        <v>40707496025.2033</v>
      </c>
      <c r="F34" s="13">
        <v>1273582020</v>
      </c>
      <c r="G34" s="13">
        <v>86600821</v>
      </c>
      <c r="H34" s="13">
        <v>105897214</v>
      </c>
      <c r="I34" s="13" t="s">
        <v>414</v>
      </c>
      <c r="J34" s="13">
        <v>42173576080.2033</v>
      </c>
    </row>
    <row r="35" spans="1:10" ht="12" customHeight="1" x14ac:dyDescent="0.25">
      <c r="A35" s="14" t="str">
        <f>"Total "&amp;MID(A20,7,LEN(A20)-13)&amp;" Months"</f>
        <v>Total 5 Months</v>
      </c>
      <c r="B35" s="15">
        <v>22752594.6435</v>
      </c>
      <c r="C35" s="15">
        <v>42629476.247699998</v>
      </c>
      <c r="D35" s="18">
        <v>190.9829</v>
      </c>
      <c r="E35" s="15">
        <v>40707496025.2033</v>
      </c>
      <c r="F35" s="15">
        <v>1273582020</v>
      </c>
      <c r="G35" s="15">
        <v>86600821</v>
      </c>
      <c r="H35" s="15">
        <v>105897214</v>
      </c>
      <c r="I35" s="15" t="s">
        <v>414</v>
      </c>
      <c r="J35" s="15">
        <v>42173576080.2033</v>
      </c>
    </row>
    <row r="36" spans="1:10" ht="12" customHeight="1" x14ac:dyDescent="0.25">
      <c r="A36" s="83"/>
      <c r="B36" s="83"/>
      <c r="C36" s="83"/>
      <c r="D36" s="83"/>
      <c r="E36" s="83"/>
      <c r="F36" s="83"/>
      <c r="G36" s="83"/>
      <c r="H36" s="83"/>
      <c r="I36" s="83"/>
      <c r="J36" s="83"/>
    </row>
    <row r="37" spans="1:10" ht="97.2" customHeight="1" x14ac:dyDescent="0.25">
      <c r="A37" s="85" t="s">
        <v>383</v>
      </c>
      <c r="B37" s="85"/>
      <c r="C37" s="85"/>
      <c r="D37" s="85"/>
      <c r="E37" s="85"/>
      <c r="F37" s="85"/>
      <c r="G37" s="85"/>
      <c r="H37" s="85"/>
      <c r="I37" s="85"/>
      <c r="J37" s="85"/>
    </row>
  </sheetData>
  <mergeCells count="14">
    <mergeCell ref="A37:J37"/>
    <mergeCell ref="J3:J4"/>
    <mergeCell ref="B5:C5"/>
    <mergeCell ref="D5:J5"/>
    <mergeCell ref="A36:J36"/>
    <mergeCell ref="F3:F4"/>
    <mergeCell ref="H3:H4"/>
    <mergeCell ref="I3:I4"/>
    <mergeCell ref="G3:G4"/>
    <mergeCell ref="A1:I1"/>
    <mergeCell ref="A2:I2"/>
    <mergeCell ref="A3:A4"/>
    <mergeCell ref="B3:C3"/>
    <mergeCell ref="D3:E3"/>
  </mergeCells>
  <phoneticPr fontId="0" type="noConversion"/>
  <pageMargins left="0.75" right="0.5" top="0.75" bottom="0.5" header="0.5" footer="0.25"/>
  <pageSetup scale="38"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pageSetUpPr fitToPage="1"/>
  </sheetPr>
  <dimension ref="A1:G38"/>
  <sheetViews>
    <sheetView showGridLines="0" workbookViewId="0">
      <selection sqref="A1:F1"/>
    </sheetView>
  </sheetViews>
  <sheetFormatPr defaultRowHeight="13.2" x14ac:dyDescent="0.25"/>
  <cols>
    <col min="1" max="1" width="12.21875" customWidth="1"/>
    <col min="2" max="7" width="11.44140625" customWidth="1"/>
  </cols>
  <sheetData>
    <row r="1" spans="1:7" ht="12" customHeight="1" x14ac:dyDescent="0.25">
      <c r="A1" s="90" t="s">
        <v>418</v>
      </c>
      <c r="B1" s="90"/>
      <c r="C1" s="90"/>
      <c r="D1" s="90"/>
      <c r="E1" s="90"/>
      <c r="F1" s="90"/>
      <c r="G1" s="80">
        <v>45786</v>
      </c>
    </row>
    <row r="2" spans="1:7" ht="12" customHeight="1" x14ac:dyDescent="0.25">
      <c r="A2" s="92" t="s">
        <v>178</v>
      </c>
      <c r="B2" s="92"/>
      <c r="C2" s="92"/>
      <c r="D2" s="92"/>
      <c r="E2" s="92"/>
      <c r="F2" s="92"/>
      <c r="G2" s="1"/>
    </row>
    <row r="3" spans="1:7" ht="24" customHeight="1" x14ac:dyDescent="0.25">
      <c r="A3" s="94" t="s">
        <v>50</v>
      </c>
      <c r="B3" s="89" t="s">
        <v>179</v>
      </c>
      <c r="C3" s="89"/>
      <c r="D3" s="87"/>
      <c r="E3" s="89" t="s">
        <v>180</v>
      </c>
      <c r="F3" s="87"/>
      <c r="G3" s="88" t="s">
        <v>181</v>
      </c>
    </row>
    <row r="4" spans="1:7" ht="24" customHeight="1" x14ac:dyDescent="0.25">
      <c r="A4" s="94"/>
      <c r="B4" s="86" t="s">
        <v>182</v>
      </c>
      <c r="C4" s="86" t="s">
        <v>183</v>
      </c>
      <c r="D4" s="86" t="s">
        <v>55</v>
      </c>
      <c r="E4" s="86" t="s">
        <v>184</v>
      </c>
      <c r="F4" s="86" t="s">
        <v>251</v>
      </c>
      <c r="G4" s="88"/>
    </row>
    <row r="5" spans="1:7" ht="24" customHeight="1" x14ac:dyDescent="0.25">
      <c r="A5" s="95"/>
      <c r="B5" s="87"/>
      <c r="C5" s="87"/>
      <c r="D5" s="87"/>
      <c r="E5" s="87"/>
      <c r="F5" s="87"/>
      <c r="G5" s="89"/>
    </row>
    <row r="6" spans="1:7" ht="12" customHeight="1" x14ac:dyDescent="0.25">
      <c r="A6" s="1"/>
      <c r="B6" s="83" t="str">
        <f>REPT("-",64)&amp;" Dollars "&amp;REPT("-",64)</f>
        <v>---------------------------------------------------------------- Dollars ----------------------------------------------------------------</v>
      </c>
      <c r="C6" s="83"/>
      <c r="D6" s="83"/>
      <c r="E6" s="83"/>
      <c r="F6" s="83"/>
      <c r="G6" s="83"/>
    </row>
    <row r="7" spans="1:7" ht="12" customHeight="1" x14ac:dyDescent="0.25">
      <c r="A7" s="3" t="s">
        <v>415</v>
      </c>
    </row>
    <row r="8" spans="1:7" ht="12" customHeight="1" x14ac:dyDescent="0.25">
      <c r="A8" s="2" t="str">
        <f>"Oct "&amp;RIGHT(A7,4)-1</f>
        <v>Oct 2023</v>
      </c>
      <c r="B8" s="11">
        <v>230233870.08809999</v>
      </c>
      <c r="C8" s="11" t="s">
        <v>414</v>
      </c>
      <c r="D8" s="11">
        <v>230233870.08809999</v>
      </c>
      <c r="E8" s="11">
        <v>2828.56</v>
      </c>
      <c r="F8" s="11">
        <v>264760602.53999999</v>
      </c>
      <c r="G8" s="11">
        <v>494997301.18809998</v>
      </c>
    </row>
    <row r="9" spans="1:7" ht="12" customHeight="1" x14ac:dyDescent="0.25">
      <c r="A9" s="2" t="str">
        <f>"Nov "&amp;RIGHT(A7,4)-1</f>
        <v>Nov 2023</v>
      </c>
      <c r="B9" s="11">
        <v>188766158.62779999</v>
      </c>
      <c r="C9" s="11" t="s">
        <v>414</v>
      </c>
      <c r="D9" s="11">
        <v>188766158.62779999</v>
      </c>
      <c r="E9" s="11">
        <v>688731.98430000001</v>
      </c>
      <c r="F9" s="11">
        <v>213931127.71000001</v>
      </c>
      <c r="G9" s="11">
        <v>403386018.32209998</v>
      </c>
    </row>
    <row r="10" spans="1:7" ht="12" customHeight="1" x14ac:dyDescent="0.25">
      <c r="A10" s="2" t="str">
        <f>"Dec "&amp;RIGHT(A7,4)-1</f>
        <v>Dec 2023</v>
      </c>
      <c r="B10" s="11">
        <v>197770310.7207</v>
      </c>
      <c r="C10" s="11" t="s">
        <v>414</v>
      </c>
      <c r="D10" s="11">
        <v>197770310.7207</v>
      </c>
      <c r="E10" s="11">
        <v>2098.357</v>
      </c>
      <c r="F10" s="11">
        <v>186028620.72</v>
      </c>
      <c r="G10" s="11">
        <v>383801029.79769999</v>
      </c>
    </row>
    <row r="11" spans="1:7" ht="12" customHeight="1" x14ac:dyDescent="0.25">
      <c r="A11" s="2" t="str">
        <f>"Jan "&amp;RIGHT(A7,4)</f>
        <v>Jan 2024</v>
      </c>
      <c r="B11" s="11">
        <v>199976845.76140001</v>
      </c>
      <c r="C11" s="11" t="s">
        <v>414</v>
      </c>
      <c r="D11" s="11">
        <v>199976845.76140001</v>
      </c>
      <c r="E11" s="11">
        <v>2490.73</v>
      </c>
      <c r="F11" s="11">
        <v>163115760.66</v>
      </c>
      <c r="G11" s="11">
        <v>363095097.15140003</v>
      </c>
    </row>
    <row r="12" spans="1:7" ht="12" customHeight="1" x14ac:dyDescent="0.25">
      <c r="A12" s="2" t="str">
        <f>"Feb "&amp;RIGHT(A7,4)</f>
        <v>Feb 2024</v>
      </c>
      <c r="B12" s="11">
        <v>153716956.59799999</v>
      </c>
      <c r="C12" s="11" t="s">
        <v>414</v>
      </c>
      <c r="D12" s="11">
        <v>153716956.59799999</v>
      </c>
      <c r="E12" s="11">
        <v>984938.83</v>
      </c>
      <c r="F12" s="11">
        <v>157404464.28999999</v>
      </c>
      <c r="G12" s="11">
        <v>312106359.71799999</v>
      </c>
    </row>
    <row r="13" spans="1:7" ht="12" customHeight="1" x14ac:dyDescent="0.25">
      <c r="A13" s="2" t="str">
        <f>"Mar "&amp;RIGHT(A7,4)</f>
        <v>Mar 2024</v>
      </c>
      <c r="B13" s="11">
        <v>181914965.18740001</v>
      </c>
      <c r="C13" s="11" t="s">
        <v>414</v>
      </c>
      <c r="D13" s="11">
        <v>181914965.18740001</v>
      </c>
      <c r="E13" s="11">
        <v>1761617.2143000001</v>
      </c>
      <c r="F13" s="11">
        <v>163657342.93000001</v>
      </c>
      <c r="G13" s="11">
        <v>347333925.33170003</v>
      </c>
    </row>
    <row r="14" spans="1:7" ht="12" customHeight="1" x14ac:dyDescent="0.25">
      <c r="A14" s="2" t="str">
        <f>"Apr "&amp;RIGHT(A7,4)</f>
        <v>Apr 2024</v>
      </c>
      <c r="B14" s="11">
        <v>107135381.8705</v>
      </c>
      <c r="C14" s="11" t="s">
        <v>414</v>
      </c>
      <c r="D14" s="11">
        <v>107135381.8705</v>
      </c>
      <c r="E14" s="11">
        <v>1761151.2549000001</v>
      </c>
      <c r="F14" s="11">
        <v>202410621.16</v>
      </c>
      <c r="G14" s="11">
        <v>311307154.28539997</v>
      </c>
    </row>
    <row r="15" spans="1:7" ht="12" customHeight="1" x14ac:dyDescent="0.25">
      <c r="A15" s="2" t="str">
        <f>"May "&amp;RIGHT(A7,4)</f>
        <v>May 2024</v>
      </c>
      <c r="B15" s="11">
        <v>66080032.583800003</v>
      </c>
      <c r="C15" s="11" t="s">
        <v>414</v>
      </c>
      <c r="D15" s="11">
        <v>66080032.583800003</v>
      </c>
      <c r="E15" s="11">
        <v>1575491.2572999999</v>
      </c>
      <c r="F15" s="11">
        <v>181387408.72999999</v>
      </c>
      <c r="G15" s="11">
        <v>249042932.5711</v>
      </c>
    </row>
    <row r="16" spans="1:7" ht="12" customHeight="1" x14ac:dyDescent="0.25">
      <c r="A16" s="2" t="str">
        <f>"Jun "&amp;RIGHT(A7,4)</f>
        <v>Jun 2024</v>
      </c>
      <c r="B16" s="11">
        <v>121979941.171</v>
      </c>
      <c r="C16" s="11" t="s">
        <v>414</v>
      </c>
      <c r="D16" s="11">
        <v>121979941.171</v>
      </c>
      <c r="E16" s="11">
        <v>723723.47479999997</v>
      </c>
      <c r="F16" s="11">
        <v>179073920.41999999</v>
      </c>
      <c r="G16" s="11">
        <v>301777585.06580001</v>
      </c>
    </row>
    <row r="17" spans="1:7" ht="12" customHeight="1" x14ac:dyDescent="0.25">
      <c r="A17" s="2" t="str">
        <f>"Jul "&amp;RIGHT(A7,4)</f>
        <v>Jul 2024</v>
      </c>
      <c r="B17" s="11">
        <v>186947406.00819999</v>
      </c>
      <c r="C17" s="11" t="s">
        <v>414</v>
      </c>
      <c r="D17" s="11">
        <v>186947406.00819999</v>
      </c>
      <c r="E17" s="11">
        <v>466993.09499999997</v>
      </c>
      <c r="F17" s="11">
        <v>186099807.97999999</v>
      </c>
      <c r="G17" s="11">
        <v>373514207.08319998</v>
      </c>
    </row>
    <row r="18" spans="1:7" ht="12" customHeight="1" x14ac:dyDescent="0.25">
      <c r="A18" s="2" t="str">
        <f>"Aug "&amp;RIGHT(A7,4)</f>
        <v>Aug 2024</v>
      </c>
      <c r="B18" s="11">
        <v>225529338.1313</v>
      </c>
      <c r="C18" s="11" t="s">
        <v>414</v>
      </c>
      <c r="D18" s="11">
        <v>225529338.1313</v>
      </c>
      <c r="E18" s="11">
        <v>1182462.99</v>
      </c>
      <c r="F18" s="11">
        <v>215857008.16</v>
      </c>
      <c r="G18" s="11">
        <v>442568809.28130001</v>
      </c>
    </row>
    <row r="19" spans="1:7" ht="12" customHeight="1" x14ac:dyDescent="0.25">
      <c r="A19" s="2" t="str">
        <f>"Sep "&amp;RIGHT(A7,4)</f>
        <v>Sep 2024</v>
      </c>
      <c r="B19" s="11">
        <v>258028628.89680001</v>
      </c>
      <c r="C19" s="11" t="s">
        <v>414</v>
      </c>
      <c r="D19" s="11">
        <v>258028628.89680001</v>
      </c>
      <c r="E19" s="11">
        <v>73965.812399999995</v>
      </c>
      <c r="F19" s="11">
        <v>165544880.43000001</v>
      </c>
      <c r="G19" s="11">
        <v>423647475.13919997</v>
      </c>
    </row>
    <row r="20" spans="1:7" ht="12" customHeight="1" x14ac:dyDescent="0.25">
      <c r="A20" s="12" t="s">
        <v>55</v>
      </c>
      <c r="B20" s="13">
        <v>2118079835.645</v>
      </c>
      <c r="C20" s="13" t="s">
        <v>414</v>
      </c>
      <c r="D20" s="13">
        <v>2118079835.645</v>
      </c>
      <c r="E20" s="13">
        <v>9226493.5600000005</v>
      </c>
      <c r="F20" s="13">
        <v>2279271565.73</v>
      </c>
      <c r="G20" s="13">
        <v>4406577894.9350004</v>
      </c>
    </row>
    <row r="21" spans="1:7" ht="12" customHeight="1" x14ac:dyDescent="0.25">
      <c r="A21" s="14" t="s">
        <v>416</v>
      </c>
      <c r="B21" s="15">
        <v>970464141.796</v>
      </c>
      <c r="C21" s="15" t="s">
        <v>414</v>
      </c>
      <c r="D21" s="15">
        <v>970464141.796</v>
      </c>
      <c r="E21" s="15">
        <v>1681088.4613000001</v>
      </c>
      <c r="F21" s="15">
        <v>985240575.91999996</v>
      </c>
      <c r="G21" s="15">
        <v>1957385806.1773</v>
      </c>
    </row>
    <row r="22" spans="1:7" ht="12" customHeight="1" x14ac:dyDescent="0.25">
      <c r="A22" s="3" t="str">
        <f>"FY "&amp;RIGHT(A7,4)+1</f>
        <v>FY 2025</v>
      </c>
    </row>
    <row r="23" spans="1:7" ht="12" customHeight="1" x14ac:dyDescent="0.25">
      <c r="A23" s="2" t="str">
        <f>"Oct "&amp;RIGHT(A7,4)</f>
        <v>Oct 2024</v>
      </c>
      <c r="B23" s="11">
        <v>258807033.24680001</v>
      </c>
      <c r="C23" s="11" t="s">
        <v>414</v>
      </c>
      <c r="D23" s="11">
        <v>258807033.24680001</v>
      </c>
      <c r="E23" s="11">
        <v>114350.56</v>
      </c>
      <c r="F23" s="11">
        <v>198915133.83000001</v>
      </c>
      <c r="G23" s="11">
        <v>457836517.63679999</v>
      </c>
    </row>
    <row r="24" spans="1:7" ht="12" customHeight="1" x14ac:dyDescent="0.25">
      <c r="A24" s="2" t="str">
        <f>"Nov "&amp;RIGHT(A7,4)</f>
        <v>Nov 2024</v>
      </c>
      <c r="B24" s="11">
        <v>197613476.9077</v>
      </c>
      <c r="C24" s="11" t="s">
        <v>414</v>
      </c>
      <c r="D24" s="11">
        <v>197613476.9077</v>
      </c>
      <c r="E24" s="11">
        <v>240454.40489999999</v>
      </c>
      <c r="F24" s="11">
        <v>176267986.69999999</v>
      </c>
      <c r="G24" s="11">
        <v>374121918.0126</v>
      </c>
    </row>
    <row r="25" spans="1:7" ht="12" customHeight="1" x14ac:dyDescent="0.25">
      <c r="A25" s="2" t="str">
        <f>"Dec "&amp;RIGHT(A7,4)</f>
        <v>Dec 2024</v>
      </c>
      <c r="B25" s="11">
        <v>196910991.81079999</v>
      </c>
      <c r="C25" s="11" t="s">
        <v>414</v>
      </c>
      <c r="D25" s="11">
        <v>196910991.81079999</v>
      </c>
      <c r="E25" s="11">
        <v>98946.532300000006</v>
      </c>
      <c r="F25" s="11">
        <v>164097636.13</v>
      </c>
      <c r="G25" s="11">
        <v>361107574.47310001</v>
      </c>
    </row>
    <row r="26" spans="1:7" ht="12" customHeight="1" x14ac:dyDescent="0.25">
      <c r="A26" s="2" t="str">
        <f>"Jan "&amp;RIGHT(A7,4)+1</f>
        <v>Jan 2025</v>
      </c>
      <c r="B26" s="11">
        <v>199368001.61000001</v>
      </c>
      <c r="C26" s="11" t="s">
        <v>414</v>
      </c>
      <c r="D26" s="11">
        <v>199368001.61000001</v>
      </c>
      <c r="E26" s="11">
        <v>46611.25</v>
      </c>
      <c r="F26" s="11">
        <v>128728581.05</v>
      </c>
      <c r="G26" s="11">
        <v>328143193.91000003</v>
      </c>
    </row>
    <row r="27" spans="1:7" ht="12" customHeight="1" x14ac:dyDescent="0.25">
      <c r="A27" s="2" t="str">
        <f>"Feb "&amp;RIGHT(A7,4)+1</f>
        <v>Feb 2025</v>
      </c>
      <c r="B27" s="11">
        <v>169107398.43099999</v>
      </c>
      <c r="C27" s="11" t="s">
        <v>414</v>
      </c>
      <c r="D27" s="11">
        <v>169107398.43099999</v>
      </c>
      <c r="E27" s="11">
        <v>1790.405</v>
      </c>
      <c r="F27" s="11">
        <v>98889310.069999993</v>
      </c>
      <c r="G27" s="11">
        <v>267998498.90599999</v>
      </c>
    </row>
    <row r="28" spans="1:7" ht="12" customHeight="1" x14ac:dyDescent="0.25">
      <c r="A28" s="2" t="str">
        <f>"Mar "&amp;RIGHT(A7,4)+1</f>
        <v>Mar 2025</v>
      </c>
      <c r="B28" s="11" t="s">
        <v>414</v>
      </c>
      <c r="C28" s="11" t="s">
        <v>414</v>
      </c>
      <c r="D28" s="11" t="s">
        <v>414</v>
      </c>
      <c r="E28" s="11" t="s">
        <v>414</v>
      </c>
      <c r="F28" s="11" t="s">
        <v>414</v>
      </c>
      <c r="G28" s="11" t="s">
        <v>414</v>
      </c>
    </row>
    <row r="29" spans="1:7" ht="12" customHeight="1" x14ac:dyDescent="0.25">
      <c r="A29" s="2" t="str">
        <f>"Apr "&amp;RIGHT(A7,4)+1</f>
        <v>Apr 2025</v>
      </c>
      <c r="B29" s="11" t="s">
        <v>414</v>
      </c>
      <c r="C29" s="11" t="s">
        <v>414</v>
      </c>
      <c r="D29" s="11" t="s">
        <v>414</v>
      </c>
      <c r="E29" s="11" t="s">
        <v>414</v>
      </c>
      <c r="F29" s="11" t="s">
        <v>414</v>
      </c>
      <c r="G29" s="11" t="s">
        <v>414</v>
      </c>
    </row>
    <row r="30" spans="1:7" ht="12" customHeight="1" x14ac:dyDescent="0.25">
      <c r="A30" s="2" t="str">
        <f>"May "&amp;RIGHT(A7,4)+1</f>
        <v>May 2025</v>
      </c>
      <c r="B30" s="11" t="s">
        <v>414</v>
      </c>
      <c r="C30" s="11" t="s">
        <v>414</v>
      </c>
      <c r="D30" s="11" t="s">
        <v>414</v>
      </c>
      <c r="E30" s="11" t="s">
        <v>414</v>
      </c>
      <c r="F30" s="11" t="s">
        <v>414</v>
      </c>
      <c r="G30" s="11" t="s">
        <v>414</v>
      </c>
    </row>
    <row r="31" spans="1:7" ht="12" customHeight="1" x14ac:dyDescent="0.25">
      <c r="A31" s="2" t="str">
        <f>"Jun "&amp;RIGHT(A7,4)+1</f>
        <v>Jun 2025</v>
      </c>
      <c r="B31" s="11" t="s">
        <v>414</v>
      </c>
      <c r="C31" s="11" t="s">
        <v>414</v>
      </c>
      <c r="D31" s="11" t="s">
        <v>414</v>
      </c>
      <c r="E31" s="11" t="s">
        <v>414</v>
      </c>
      <c r="F31" s="11" t="s">
        <v>414</v>
      </c>
      <c r="G31" s="11" t="s">
        <v>414</v>
      </c>
    </row>
    <row r="32" spans="1:7" ht="12" customHeight="1" x14ac:dyDescent="0.25">
      <c r="A32" s="2" t="str">
        <f>"Jul "&amp;RIGHT(A7,4)+1</f>
        <v>Jul 2025</v>
      </c>
      <c r="B32" s="11" t="s">
        <v>414</v>
      </c>
      <c r="C32" s="11" t="s">
        <v>414</v>
      </c>
      <c r="D32" s="11" t="s">
        <v>414</v>
      </c>
      <c r="E32" s="11" t="s">
        <v>414</v>
      </c>
      <c r="F32" s="11" t="s">
        <v>414</v>
      </c>
      <c r="G32" s="11" t="s">
        <v>414</v>
      </c>
    </row>
    <row r="33" spans="1:7" ht="12" customHeight="1" x14ac:dyDescent="0.25">
      <c r="A33" s="2" t="str">
        <f>"Aug "&amp;RIGHT(A7,4)+1</f>
        <v>Aug 2025</v>
      </c>
      <c r="B33" s="11" t="s">
        <v>414</v>
      </c>
      <c r="C33" s="11" t="s">
        <v>414</v>
      </c>
      <c r="D33" s="11" t="s">
        <v>414</v>
      </c>
      <c r="E33" s="11" t="s">
        <v>414</v>
      </c>
      <c r="F33" s="11" t="s">
        <v>414</v>
      </c>
      <c r="G33" s="11" t="s">
        <v>414</v>
      </c>
    </row>
    <row r="34" spans="1:7" ht="12" customHeight="1" x14ac:dyDescent="0.25">
      <c r="A34" s="2" t="str">
        <f>"Sep "&amp;RIGHT(A7,4)+1</f>
        <v>Sep 2025</v>
      </c>
      <c r="B34" s="11" t="s">
        <v>414</v>
      </c>
      <c r="C34" s="11" t="s">
        <v>414</v>
      </c>
      <c r="D34" s="11" t="s">
        <v>414</v>
      </c>
      <c r="E34" s="11" t="s">
        <v>414</v>
      </c>
      <c r="F34" s="11" t="s">
        <v>414</v>
      </c>
      <c r="G34" s="11" t="s">
        <v>414</v>
      </c>
    </row>
    <row r="35" spans="1:7" ht="12" customHeight="1" x14ac:dyDescent="0.25">
      <c r="A35" s="12" t="s">
        <v>55</v>
      </c>
      <c r="B35" s="13">
        <v>1021806902.0063</v>
      </c>
      <c r="C35" s="13" t="s">
        <v>414</v>
      </c>
      <c r="D35" s="13">
        <v>1021806902.0063</v>
      </c>
      <c r="E35" s="13">
        <v>502153.15220000001</v>
      </c>
      <c r="F35" s="13">
        <v>766898647.77999997</v>
      </c>
      <c r="G35" s="13">
        <v>1789207702.9384999</v>
      </c>
    </row>
    <row r="36" spans="1:7" ht="12" customHeight="1" x14ac:dyDescent="0.25">
      <c r="A36" s="14" t="str">
        <f>"Total "&amp;MID(A21,7,LEN(A21)-13)&amp;" Months"</f>
        <v>Total 5 Months</v>
      </c>
      <c r="B36" s="15">
        <v>1021806902.0063</v>
      </c>
      <c r="C36" s="15" t="s">
        <v>414</v>
      </c>
      <c r="D36" s="15">
        <v>1021806902.0063</v>
      </c>
      <c r="E36" s="15">
        <v>502153.15220000001</v>
      </c>
      <c r="F36" s="15">
        <v>766898647.77999997</v>
      </c>
      <c r="G36" s="15">
        <v>1789207702.9384999</v>
      </c>
    </row>
    <row r="37" spans="1:7" ht="12" customHeight="1" x14ac:dyDescent="0.25">
      <c r="A37" s="83"/>
      <c r="B37" s="83"/>
      <c r="C37" s="83"/>
      <c r="D37" s="83"/>
      <c r="E37" s="83"/>
      <c r="F37" s="83"/>
      <c r="G37" s="83"/>
    </row>
    <row r="38" spans="1:7" ht="70.05" customHeight="1" x14ac:dyDescent="0.25">
      <c r="A38" s="85" t="s">
        <v>389</v>
      </c>
      <c r="B38" s="85"/>
      <c r="C38" s="85"/>
      <c r="D38" s="85"/>
      <c r="E38" s="85"/>
      <c r="F38" s="85"/>
      <c r="G38" s="85"/>
    </row>
  </sheetData>
  <mergeCells count="14">
    <mergeCell ref="A1:F1"/>
    <mergeCell ref="A2:F2"/>
    <mergeCell ref="A3:A5"/>
    <mergeCell ref="B3:D3"/>
    <mergeCell ref="E3:F3"/>
    <mergeCell ref="E4:E5"/>
    <mergeCell ref="F4:F5"/>
    <mergeCell ref="A38:G38"/>
    <mergeCell ref="G3:G5"/>
    <mergeCell ref="B4:B5"/>
    <mergeCell ref="C4:C5"/>
    <mergeCell ref="D4:D5"/>
    <mergeCell ref="B6:G6"/>
    <mergeCell ref="A37:G37"/>
  </mergeCells>
  <phoneticPr fontId="0" type="noConversion"/>
  <pageMargins left="0.75" right="0.5" top="0.75" bottom="0.5" header="0.5" footer="0.25"/>
  <pageSetup orientation="landscape"/>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H37"/>
  <sheetViews>
    <sheetView showGridLines="0" workbookViewId="0">
      <selection sqref="A1:G1"/>
    </sheetView>
  </sheetViews>
  <sheetFormatPr defaultRowHeight="13.2" x14ac:dyDescent="0.25"/>
  <cols>
    <col min="1" max="1" width="12.21875" customWidth="1"/>
    <col min="2" max="2" width="19.21875" bestFit="1" customWidth="1"/>
    <col min="3" max="8" width="11.44140625" customWidth="1"/>
  </cols>
  <sheetData>
    <row r="1" spans="1:8" ht="12" customHeight="1" x14ac:dyDescent="0.25">
      <c r="A1" s="90" t="s">
        <v>418</v>
      </c>
      <c r="B1" s="90"/>
      <c r="C1" s="90"/>
      <c r="D1" s="90"/>
      <c r="E1" s="90"/>
      <c r="F1" s="90"/>
      <c r="G1" s="90"/>
      <c r="H1" s="80">
        <v>45786</v>
      </c>
    </row>
    <row r="2" spans="1:8" ht="12" customHeight="1" x14ac:dyDescent="0.25">
      <c r="A2" s="92" t="s">
        <v>252</v>
      </c>
      <c r="B2" s="92"/>
      <c r="C2" s="92"/>
      <c r="D2" s="92"/>
      <c r="E2" s="92"/>
      <c r="F2" s="92"/>
      <c r="G2" s="92"/>
      <c r="H2" s="1"/>
    </row>
    <row r="3" spans="1:8" ht="24" customHeight="1" x14ac:dyDescent="0.25">
      <c r="A3" s="94" t="s">
        <v>50</v>
      </c>
      <c r="B3" s="86" t="s">
        <v>323</v>
      </c>
      <c r="C3" s="86" t="s">
        <v>262</v>
      </c>
      <c r="D3" s="89" t="s">
        <v>53</v>
      </c>
      <c r="E3" s="87"/>
      <c r="F3" s="89" t="s">
        <v>185</v>
      </c>
      <c r="G3" s="89"/>
      <c r="H3" s="89"/>
    </row>
    <row r="4" spans="1:8" ht="24" customHeight="1" x14ac:dyDescent="0.25">
      <c r="A4" s="95"/>
      <c r="B4" s="87"/>
      <c r="C4" s="87"/>
      <c r="D4" s="10" t="s">
        <v>253</v>
      </c>
      <c r="E4" s="10" t="s">
        <v>341</v>
      </c>
      <c r="F4" s="10" t="s">
        <v>373</v>
      </c>
      <c r="G4" s="10" t="s">
        <v>254</v>
      </c>
      <c r="H4" s="9" t="s">
        <v>55</v>
      </c>
    </row>
    <row r="5" spans="1:8" ht="12" customHeight="1" x14ac:dyDescent="0.25">
      <c r="A5" s="1"/>
      <c r="B5" s="83" t="str">
        <f>REPT("-",78)&amp;" Dollars "&amp;REPT("-",78)</f>
        <v>------------------------------------------------------------------------------ Dollars ------------------------------------------------------------------------------</v>
      </c>
      <c r="C5" s="83"/>
      <c r="D5" s="83"/>
      <c r="E5" s="83"/>
      <c r="F5" s="83"/>
      <c r="G5" s="83"/>
      <c r="H5" s="83"/>
    </row>
    <row r="6" spans="1:8" ht="12" customHeight="1" x14ac:dyDescent="0.25">
      <c r="A6" s="3" t="s">
        <v>415</v>
      </c>
    </row>
    <row r="7" spans="1:8" ht="12" customHeight="1" x14ac:dyDescent="0.25">
      <c r="A7" s="2" t="str">
        <f>"Oct "&amp;RIGHT(A6,4)-1</f>
        <v>Oct 2023</v>
      </c>
      <c r="B7" s="11">
        <v>7876591858</v>
      </c>
      <c r="C7" s="11">
        <v>246850166</v>
      </c>
      <c r="D7" s="11">
        <v>1097042934</v>
      </c>
      <c r="E7" s="11">
        <v>26249317.394699998</v>
      </c>
      <c r="F7" s="11">
        <v>8598293.2383999992</v>
      </c>
      <c r="G7" s="11" t="s">
        <v>414</v>
      </c>
      <c r="H7" s="11">
        <v>8598293.2383999992</v>
      </c>
    </row>
    <row r="8" spans="1:8" ht="12" customHeight="1" x14ac:dyDescent="0.25">
      <c r="A8" s="2" t="str">
        <f>"Nov "&amp;RIGHT(A6,4)-1</f>
        <v>Nov 2023</v>
      </c>
      <c r="B8" s="11">
        <v>7850331069</v>
      </c>
      <c r="C8" s="11">
        <v>246850166</v>
      </c>
      <c r="D8" s="11">
        <v>470578277</v>
      </c>
      <c r="E8" s="11">
        <v>26489110.8695</v>
      </c>
      <c r="F8" s="11">
        <v>10332718.3126</v>
      </c>
      <c r="G8" s="11">
        <v>39313.31</v>
      </c>
      <c r="H8" s="11">
        <v>10372031.6226</v>
      </c>
    </row>
    <row r="9" spans="1:8" ht="12" customHeight="1" x14ac:dyDescent="0.25">
      <c r="A9" s="2" t="str">
        <f>"Dec "&amp;RIGHT(A6,4)-1</f>
        <v>Dec 2023</v>
      </c>
      <c r="B9" s="11">
        <v>9273506041</v>
      </c>
      <c r="C9" s="11">
        <v>258370807</v>
      </c>
      <c r="D9" s="11">
        <v>607907162</v>
      </c>
      <c r="E9" s="11">
        <v>25919053.5121</v>
      </c>
      <c r="F9" s="11">
        <v>16559928.0056</v>
      </c>
      <c r="G9" s="11" t="s">
        <v>414</v>
      </c>
      <c r="H9" s="11">
        <v>16559928.0056</v>
      </c>
    </row>
    <row r="10" spans="1:8" ht="12" customHeight="1" x14ac:dyDescent="0.25">
      <c r="A10" s="2" t="str">
        <f>"Jan "&amp;RIGHT(A6,4)</f>
        <v>Jan 2024</v>
      </c>
      <c r="B10" s="11">
        <v>7780944177</v>
      </c>
      <c r="C10" s="11">
        <v>246850166</v>
      </c>
      <c r="D10" s="11">
        <v>584531664</v>
      </c>
      <c r="E10" s="11">
        <v>26109410.269200001</v>
      </c>
      <c r="F10" s="11">
        <v>8802113.3071999997</v>
      </c>
      <c r="G10" s="11" t="s">
        <v>414</v>
      </c>
      <c r="H10" s="11">
        <v>8802113.3071999997</v>
      </c>
    </row>
    <row r="11" spans="1:8" ht="12" customHeight="1" x14ac:dyDescent="0.25">
      <c r="A11" s="2" t="str">
        <f>"Feb "&amp;RIGHT(A6,4)</f>
        <v>Feb 2024</v>
      </c>
      <c r="B11" s="11">
        <v>7587406069</v>
      </c>
      <c r="C11" s="11">
        <v>246850166</v>
      </c>
      <c r="D11" s="11">
        <v>522131497</v>
      </c>
      <c r="E11" s="11">
        <v>25724237.5436</v>
      </c>
      <c r="F11" s="11">
        <v>8479973.3643999994</v>
      </c>
      <c r="G11" s="11" t="s">
        <v>414</v>
      </c>
      <c r="H11" s="11">
        <v>8479973.3643999994</v>
      </c>
    </row>
    <row r="12" spans="1:8" ht="12" customHeight="1" x14ac:dyDescent="0.25">
      <c r="A12" s="2" t="str">
        <f>"Mar "&amp;RIGHT(A6,4)</f>
        <v>Mar 2024</v>
      </c>
      <c r="B12" s="11">
        <v>9103149056</v>
      </c>
      <c r="C12" s="11">
        <v>256562627</v>
      </c>
      <c r="D12" s="11">
        <v>558059745</v>
      </c>
      <c r="E12" s="11">
        <v>27941887.861099999</v>
      </c>
      <c r="F12" s="11">
        <v>18265033.150600001</v>
      </c>
      <c r="G12" s="11" t="s">
        <v>414</v>
      </c>
      <c r="H12" s="11">
        <v>18265033.150600001</v>
      </c>
    </row>
    <row r="13" spans="1:8" ht="12" customHeight="1" x14ac:dyDescent="0.25">
      <c r="A13" s="2" t="str">
        <f>"Apr "&amp;RIGHT(A6,4)</f>
        <v>Apr 2024</v>
      </c>
      <c r="B13" s="11">
        <v>7594180831</v>
      </c>
      <c r="C13" s="11">
        <v>246850166</v>
      </c>
      <c r="D13" s="11">
        <v>548787572</v>
      </c>
      <c r="E13" s="11">
        <v>27387384.980700001</v>
      </c>
      <c r="F13" s="11">
        <v>8702057.0197000001</v>
      </c>
      <c r="G13" s="11" t="s">
        <v>414</v>
      </c>
      <c r="H13" s="11">
        <v>8702057.0197000001</v>
      </c>
    </row>
    <row r="14" spans="1:8" ht="12" customHeight="1" x14ac:dyDescent="0.25">
      <c r="A14" s="2" t="str">
        <f>"May "&amp;RIGHT(A6,4)</f>
        <v>May 2024</v>
      </c>
      <c r="B14" s="11">
        <v>7751341992</v>
      </c>
      <c r="C14" s="11">
        <v>246850166</v>
      </c>
      <c r="D14" s="11">
        <v>537480028</v>
      </c>
      <c r="E14" s="11">
        <v>26111589.418699998</v>
      </c>
      <c r="F14" s="11">
        <v>8268087.2324000001</v>
      </c>
      <c r="G14" s="11">
        <v>36712.19</v>
      </c>
      <c r="H14" s="11">
        <v>8304799.4223999996</v>
      </c>
    </row>
    <row r="15" spans="1:8" ht="12" customHeight="1" x14ac:dyDescent="0.25">
      <c r="A15" s="2" t="str">
        <f>"Jun "&amp;RIGHT(A6,4)</f>
        <v>Jun 2024</v>
      </c>
      <c r="B15" s="11">
        <v>9376464160</v>
      </c>
      <c r="C15" s="11">
        <v>255721329</v>
      </c>
      <c r="D15" s="11">
        <v>526170946</v>
      </c>
      <c r="E15" s="11">
        <v>25665703.908599999</v>
      </c>
      <c r="F15" s="11">
        <v>22792985.487199999</v>
      </c>
      <c r="G15" s="11" t="s">
        <v>414</v>
      </c>
      <c r="H15" s="11">
        <v>22792985.487199999</v>
      </c>
    </row>
    <row r="16" spans="1:8" ht="12" customHeight="1" x14ac:dyDescent="0.25">
      <c r="A16" s="2" t="str">
        <f>"Jul "&amp;RIGHT(A6,4)</f>
        <v>Jul 2024</v>
      </c>
      <c r="B16" s="11">
        <v>8073057444</v>
      </c>
      <c r="C16" s="11">
        <v>246850166</v>
      </c>
      <c r="D16" s="11">
        <v>570464626</v>
      </c>
      <c r="E16" s="11">
        <v>24636852.790100001</v>
      </c>
      <c r="F16" s="11">
        <v>9556337.9831000008</v>
      </c>
      <c r="G16" s="11">
        <v>967104.15</v>
      </c>
      <c r="H16" s="11">
        <v>10523442.133099999</v>
      </c>
    </row>
    <row r="17" spans="1:8" ht="12" customHeight="1" x14ac:dyDescent="0.25">
      <c r="A17" s="2" t="str">
        <f>"Aug "&amp;RIGHT(A6,4)</f>
        <v>Aug 2024</v>
      </c>
      <c r="B17" s="11">
        <v>8125908506</v>
      </c>
      <c r="C17" s="11">
        <v>246850166</v>
      </c>
      <c r="D17" s="11">
        <v>550162226</v>
      </c>
      <c r="E17" s="11">
        <v>25703229.760499999</v>
      </c>
      <c r="F17" s="11">
        <v>9335696.7508000005</v>
      </c>
      <c r="G17" s="11">
        <v>656460.80000000005</v>
      </c>
      <c r="H17" s="11">
        <v>9992157.5507999994</v>
      </c>
    </row>
    <row r="18" spans="1:8" ht="12" customHeight="1" x14ac:dyDescent="0.25">
      <c r="A18" s="2" t="str">
        <f>"Sep "&amp;RIGHT(A6,4)</f>
        <v>Sep 2024</v>
      </c>
      <c r="B18" s="11">
        <v>9972651812</v>
      </c>
      <c r="C18" s="11">
        <v>261730587</v>
      </c>
      <c r="D18" s="11">
        <v>741283222</v>
      </c>
      <c r="E18" s="11">
        <v>96658306.979300007</v>
      </c>
      <c r="F18" s="11">
        <v>43728221.586499996</v>
      </c>
      <c r="G18" s="11">
        <v>549373.81999999995</v>
      </c>
      <c r="H18" s="11">
        <v>44277595.406499997</v>
      </c>
    </row>
    <row r="19" spans="1:8" ht="12" customHeight="1" x14ac:dyDescent="0.25">
      <c r="A19" s="12" t="s">
        <v>55</v>
      </c>
      <c r="B19" s="13">
        <v>100365533015</v>
      </c>
      <c r="C19" s="13">
        <v>3007186678</v>
      </c>
      <c r="D19" s="13">
        <v>7314599899</v>
      </c>
      <c r="E19" s="13">
        <v>384596085.2881</v>
      </c>
      <c r="F19" s="13">
        <v>173421445.43849999</v>
      </c>
      <c r="G19" s="13">
        <v>2248964.27</v>
      </c>
      <c r="H19" s="13">
        <v>175670409.7085</v>
      </c>
    </row>
    <row r="20" spans="1:8" ht="12" customHeight="1" x14ac:dyDescent="0.25">
      <c r="A20" s="14" t="s">
        <v>416</v>
      </c>
      <c r="B20" s="15">
        <v>40368779214</v>
      </c>
      <c r="C20" s="15">
        <v>1245771471</v>
      </c>
      <c r="D20" s="15">
        <v>3282191534</v>
      </c>
      <c r="E20" s="15">
        <v>130491129.5891</v>
      </c>
      <c r="F20" s="15">
        <v>52773026.228200004</v>
      </c>
      <c r="G20" s="15">
        <v>39313.31</v>
      </c>
      <c r="H20" s="15">
        <v>52812339.538199998</v>
      </c>
    </row>
    <row r="21" spans="1:8" ht="12" customHeight="1" x14ac:dyDescent="0.25">
      <c r="A21" s="3" t="str">
        <f>"FY "&amp;RIGHT(A6,4)+1</f>
        <v>FY 2025</v>
      </c>
    </row>
    <row r="22" spans="1:8" ht="12" customHeight="1" x14ac:dyDescent="0.25">
      <c r="A22" s="2" t="str">
        <f>"Oct "&amp;RIGHT(A6,4)</f>
        <v>Oct 2024</v>
      </c>
      <c r="B22" s="11">
        <v>8377044694</v>
      </c>
      <c r="C22" s="11" t="s">
        <v>414</v>
      </c>
      <c r="D22" s="11">
        <v>1205626518</v>
      </c>
      <c r="E22" s="11">
        <v>23640029.861499999</v>
      </c>
      <c r="F22" s="11">
        <v>7855961.5153000001</v>
      </c>
      <c r="G22" s="11">
        <v>112322.34</v>
      </c>
      <c r="H22" s="11">
        <v>7968283.8552999999</v>
      </c>
    </row>
    <row r="23" spans="1:8" ht="12" customHeight="1" x14ac:dyDescent="0.25">
      <c r="A23" s="2" t="str">
        <f>"Nov "&amp;RIGHT(A6,4)</f>
        <v>Nov 2024</v>
      </c>
      <c r="B23" s="11">
        <v>8275255679.1936998</v>
      </c>
      <c r="C23" s="11" t="s">
        <v>414</v>
      </c>
      <c r="D23" s="11">
        <v>603592647</v>
      </c>
      <c r="E23" s="11">
        <v>23441218.733600002</v>
      </c>
      <c r="F23" s="11">
        <v>7835962.7589999996</v>
      </c>
      <c r="G23" s="11">
        <v>157733.42000000001</v>
      </c>
      <c r="H23" s="11">
        <v>7993696.1789999995</v>
      </c>
    </row>
    <row r="24" spans="1:8" ht="12" customHeight="1" x14ac:dyDescent="0.25">
      <c r="A24" s="2" t="str">
        <f>"Dec "&amp;RIGHT(A6,4)</f>
        <v>Dec 2024</v>
      </c>
      <c r="B24" s="11">
        <v>9589984719.0491009</v>
      </c>
      <c r="C24" s="11">
        <v>10254443</v>
      </c>
      <c r="D24" s="11">
        <v>586431227.5</v>
      </c>
      <c r="E24" s="11">
        <v>45590460.786300004</v>
      </c>
      <c r="F24" s="11">
        <v>14813299.2434</v>
      </c>
      <c r="G24" s="11">
        <v>77135.5</v>
      </c>
      <c r="H24" s="11">
        <v>14890434.7434</v>
      </c>
    </row>
    <row r="25" spans="1:8" ht="12" customHeight="1" x14ac:dyDescent="0.25">
      <c r="A25" s="2" t="str">
        <f>"Jan "&amp;RIGHT(A6,4)+1</f>
        <v>Jan 2025</v>
      </c>
      <c r="B25" s="11">
        <v>7990616102.8888998</v>
      </c>
      <c r="C25" s="11" t="s">
        <v>414</v>
      </c>
      <c r="D25" s="11">
        <v>595201269.5</v>
      </c>
      <c r="E25" s="11">
        <v>23058592.324999999</v>
      </c>
      <c r="F25" s="11">
        <v>8309625.7549999999</v>
      </c>
      <c r="G25" s="11">
        <v>44887.12</v>
      </c>
      <c r="H25" s="11">
        <v>8354512.875</v>
      </c>
    </row>
    <row r="26" spans="1:8" ht="12" customHeight="1" x14ac:dyDescent="0.25">
      <c r="A26" s="2" t="str">
        <f>"Feb "&amp;RIGHT(A6,4)+1</f>
        <v>Feb 2025</v>
      </c>
      <c r="B26" s="11">
        <v>7940674885.0716</v>
      </c>
      <c r="C26" s="11" t="s">
        <v>414</v>
      </c>
      <c r="D26" s="11">
        <v>557111890.75</v>
      </c>
      <c r="E26" s="11">
        <v>23076061.310899999</v>
      </c>
      <c r="F26" s="11">
        <v>7799977.5351</v>
      </c>
      <c r="G26" s="11" t="s">
        <v>414</v>
      </c>
      <c r="H26" s="11">
        <v>7799977.5351</v>
      </c>
    </row>
    <row r="27" spans="1:8" ht="12" customHeight="1" x14ac:dyDescent="0.25">
      <c r="A27" s="2" t="str">
        <f>"Mar "&amp;RIGHT(A6,4)+1</f>
        <v>Mar 2025</v>
      </c>
      <c r="B27" s="11" t="s">
        <v>414</v>
      </c>
      <c r="C27" s="11" t="s">
        <v>414</v>
      </c>
      <c r="D27" s="11" t="s">
        <v>414</v>
      </c>
      <c r="E27" s="11" t="s">
        <v>414</v>
      </c>
      <c r="F27" s="11" t="s">
        <v>414</v>
      </c>
      <c r="G27" s="11" t="s">
        <v>414</v>
      </c>
      <c r="H27" s="11" t="s">
        <v>414</v>
      </c>
    </row>
    <row r="28" spans="1:8" ht="12" customHeight="1" x14ac:dyDescent="0.25">
      <c r="A28" s="2" t="str">
        <f>"Apr "&amp;RIGHT(A6,4)+1</f>
        <v>Apr 2025</v>
      </c>
      <c r="B28" s="11" t="s">
        <v>414</v>
      </c>
      <c r="C28" s="11" t="s">
        <v>414</v>
      </c>
      <c r="D28" s="11" t="s">
        <v>414</v>
      </c>
      <c r="E28" s="11" t="s">
        <v>414</v>
      </c>
      <c r="F28" s="11" t="s">
        <v>414</v>
      </c>
      <c r="G28" s="11" t="s">
        <v>414</v>
      </c>
      <c r="H28" s="11" t="s">
        <v>414</v>
      </c>
    </row>
    <row r="29" spans="1:8" ht="12" customHeight="1" x14ac:dyDescent="0.25">
      <c r="A29" s="2" t="str">
        <f>"May "&amp;RIGHT(A6,4)+1</f>
        <v>May 2025</v>
      </c>
      <c r="B29" s="11" t="s">
        <v>414</v>
      </c>
      <c r="C29" s="11" t="s">
        <v>414</v>
      </c>
      <c r="D29" s="11" t="s">
        <v>414</v>
      </c>
      <c r="E29" s="11" t="s">
        <v>414</v>
      </c>
      <c r="F29" s="11" t="s">
        <v>414</v>
      </c>
      <c r="G29" s="11" t="s">
        <v>414</v>
      </c>
      <c r="H29" s="11" t="s">
        <v>414</v>
      </c>
    </row>
    <row r="30" spans="1:8" ht="12" customHeight="1" x14ac:dyDescent="0.25">
      <c r="A30" s="2" t="str">
        <f>"Jun "&amp;RIGHT(A6,4)+1</f>
        <v>Jun 2025</v>
      </c>
      <c r="B30" s="11" t="s">
        <v>414</v>
      </c>
      <c r="C30" s="11" t="s">
        <v>414</v>
      </c>
      <c r="D30" s="11" t="s">
        <v>414</v>
      </c>
      <c r="E30" s="11" t="s">
        <v>414</v>
      </c>
      <c r="F30" s="11" t="s">
        <v>414</v>
      </c>
      <c r="G30" s="11" t="s">
        <v>414</v>
      </c>
      <c r="H30" s="11" t="s">
        <v>414</v>
      </c>
    </row>
    <row r="31" spans="1:8" ht="12" customHeight="1" x14ac:dyDescent="0.25">
      <c r="A31" s="2" t="str">
        <f>"Jul "&amp;RIGHT(A6,4)+1</f>
        <v>Jul 2025</v>
      </c>
      <c r="B31" s="11" t="s">
        <v>414</v>
      </c>
      <c r="C31" s="11" t="s">
        <v>414</v>
      </c>
      <c r="D31" s="11" t="s">
        <v>414</v>
      </c>
      <c r="E31" s="11" t="s">
        <v>414</v>
      </c>
      <c r="F31" s="11" t="s">
        <v>414</v>
      </c>
      <c r="G31" s="11" t="s">
        <v>414</v>
      </c>
      <c r="H31" s="11" t="s">
        <v>414</v>
      </c>
    </row>
    <row r="32" spans="1:8" ht="12" customHeight="1" x14ac:dyDescent="0.25">
      <c r="A32" s="2" t="str">
        <f>"Aug "&amp;RIGHT(A6,4)+1</f>
        <v>Aug 2025</v>
      </c>
      <c r="B32" s="11" t="s">
        <v>414</v>
      </c>
      <c r="C32" s="11" t="s">
        <v>414</v>
      </c>
      <c r="D32" s="11" t="s">
        <v>414</v>
      </c>
      <c r="E32" s="11" t="s">
        <v>414</v>
      </c>
      <c r="F32" s="11" t="s">
        <v>414</v>
      </c>
      <c r="G32" s="11" t="s">
        <v>414</v>
      </c>
      <c r="H32" s="11" t="s">
        <v>414</v>
      </c>
    </row>
    <row r="33" spans="1:8" ht="12" customHeight="1" x14ac:dyDescent="0.25">
      <c r="A33" s="2" t="str">
        <f>"Sep "&amp;RIGHT(A6,4)+1</f>
        <v>Sep 2025</v>
      </c>
      <c r="B33" s="11" t="s">
        <v>414</v>
      </c>
      <c r="C33" s="11" t="s">
        <v>414</v>
      </c>
      <c r="D33" s="11" t="s">
        <v>414</v>
      </c>
      <c r="E33" s="11" t="s">
        <v>414</v>
      </c>
      <c r="F33" s="11" t="s">
        <v>414</v>
      </c>
      <c r="G33" s="11" t="s">
        <v>414</v>
      </c>
      <c r="H33" s="11" t="s">
        <v>414</v>
      </c>
    </row>
    <row r="34" spans="1:8" ht="12" customHeight="1" x14ac:dyDescent="0.25">
      <c r="A34" s="12" t="s">
        <v>55</v>
      </c>
      <c r="B34" s="13">
        <v>42173576080.2033</v>
      </c>
      <c r="C34" s="13">
        <v>10254443</v>
      </c>
      <c r="D34" s="13">
        <v>3547963552.75</v>
      </c>
      <c r="E34" s="13">
        <v>138806363.01730001</v>
      </c>
      <c r="F34" s="13">
        <v>46614826.807800002</v>
      </c>
      <c r="G34" s="13">
        <v>392078.38</v>
      </c>
      <c r="H34" s="13">
        <v>47006905.187799998</v>
      </c>
    </row>
    <row r="35" spans="1:8" ht="12" customHeight="1" x14ac:dyDescent="0.25">
      <c r="A35" s="14" t="str">
        <f>"Total "&amp;MID(A20,7,LEN(A20)-13)&amp;" Months"</f>
        <v>Total 5 Months</v>
      </c>
      <c r="B35" s="15">
        <v>42173576080.2033</v>
      </c>
      <c r="C35" s="15">
        <v>10254443</v>
      </c>
      <c r="D35" s="15">
        <v>3547963552.75</v>
      </c>
      <c r="E35" s="15">
        <v>138806363.01730001</v>
      </c>
      <c r="F35" s="15">
        <v>46614826.807800002</v>
      </c>
      <c r="G35" s="15">
        <v>392078.38</v>
      </c>
      <c r="H35" s="15">
        <v>47006905.187799998</v>
      </c>
    </row>
    <row r="36" spans="1:8" ht="12" customHeight="1" x14ac:dyDescent="0.25">
      <c r="A36" s="83"/>
      <c r="B36" s="83"/>
      <c r="C36" s="83"/>
      <c r="D36" s="83"/>
      <c r="E36" s="83"/>
      <c r="F36" s="83"/>
      <c r="G36" s="83"/>
      <c r="H36" s="83"/>
    </row>
    <row r="37" spans="1:8" ht="84" customHeight="1" x14ac:dyDescent="0.25">
      <c r="A37" s="85" t="s">
        <v>388</v>
      </c>
      <c r="B37" s="85"/>
      <c r="C37" s="85"/>
      <c r="D37" s="85"/>
      <c r="E37" s="85"/>
      <c r="F37" s="85"/>
      <c r="G37" s="85"/>
      <c r="H37" s="85"/>
    </row>
  </sheetData>
  <mergeCells count="10">
    <mergeCell ref="A37:H37"/>
    <mergeCell ref="B5:H5"/>
    <mergeCell ref="A36:H36"/>
    <mergeCell ref="A1:G1"/>
    <mergeCell ref="A2:G2"/>
    <mergeCell ref="A3:A4"/>
    <mergeCell ref="C3:C4"/>
    <mergeCell ref="D3:E3"/>
    <mergeCell ref="F3:H3"/>
    <mergeCell ref="B3:B4"/>
  </mergeCells>
  <phoneticPr fontId="0" type="noConversion"/>
  <pageMargins left="0.75" right="0.5" top="0.75" bottom="0.5" header="0.5" footer="0.25"/>
  <pageSetup orientation="landscape"/>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pageSetUpPr fitToPage="1"/>
  </sheetPr>
  <dimension ref="A1:I37"/>
  <sheetViews>
    <sheetView showGridLines="0" workbookViewId="0">
      <selection sqref="A1:H1"/>
    </sheetView>
  </sheetViews>
  <sheetFormatPr defaultRowHeight="13.2" x14ac:dyDescent="0.25"/>
  <cols>
    <col min="1" max="1" width="12.21875" customWidth="1"/>
    <col min="2" max="9" width="11.44140625" customWidth="1"/>
  </cols>
  <sheetData>
    <row r="1" spans="1:9" ht="12" customHeight="1" x14ac:dyDescent="0.25">
      <c r="A1" s="90" t="s">
        <v>418</v>
      </c>
      <c r="B1" s="90"/>
      <c r="C1" s="90"/>
      <c r="D1" s="90"/>
      <c r="E1" s="90"/>
      <c r="F1" s="90"/>
      <c r="G1" s="90"/>
      <c r="H1" s="90"/>
      <c r="I1" s="80">
        <v>45786</v>
      </c>
    </row>
    <row r="2" spans="1:9" ht="12" customHeight="1" x14ac:dyDescent="0.25">
      <c r="A2" s="92" t="s">
        <v>255</v>
      </c>
      <c r="B2" s="92"/>
      <c r="C2" s="92"/>
      <c r="D2" s="92"/>
      <c r="E2" s="92"/>
      <c r="F2" s="92"/>
      <c r="G2" s="92"/>
      <c r="H2" s="92"/>
      <c r="I2" s="1"/>
    </row>
    <row r="3" spans="1:9" ht="24" customHeight="1" x14ac:dyDescent="0.25">
      <c r="A3" s="94" t="s">
        <v>50</v>
      </c>
      <c r="B3" s="89" t="s">
        <v>256</v>
      </c>
      <c r="C3" s="89"/>
      <c r="D3" s="89"/>
      <c r="E3" s="89"/>
      <c r="F3" s="89"/>
      <c r="G3" s="89"/>
      <c r="H3" s="87"/>
      <c r="I3" s="88" t="s">
        <v>52</v>
      </c>
    </row>
    <row r="4" spans="1:9" ht="24" customHeight="1" x14ac:dyDescent="0.25">
      <c r="A4" s="95"/>
      <c r="B4" s="10" t="s">
        <v>186</v>
      </c>
      <c r="C4" s="10" t="s">
        <v>187</v>
      </c>
      <c r="D4" s="10" t="s">
        <v>188</v>
      </c>
      <c r="E4" s="10" t="s">
        <v>171</v>
      </c>
      <c r="F4" s="10" t="s">
        <v>189</v>
      </c>
      <c r="G4" s="10" t="s">
        <v>190</v>
      </c>
      <c r="H4" s="10" t="s">
        <v>55</v>
      </c>
      <c r="I4" s="89"/>
    </row>
    <row r="5" spans="1:9" ht="12" customHeight="1" x14ac:dyDescent="0.25">
      <c r="A5" s="1"/>
      <c r="B5" s="83" t="str">
        <f>REPT("-",90)&amp;" Dollars "&amp;REPT("-",90)</f>
        <v>------------------------------------------------------------------------------------------ Dollars ------------------------------------------------------------------------------------------</v>
      </c>
      <c r="C5" s="83"/>
      <c r="D5" s="83"/>
      <c r="E5" s="83"/>
      <c r="F5" s="83"/>
      <c r="G5" s="83"/>
      <c r="H5" s="83"/>
      <c r="I5" s="83"/>
    </row>
    <row r="6" spans="1:9" ht="12" customHeight="1" x14ac:dyDescent="0.25">
      <c r="A6" s="3" t="s">
        <v>415</v>
      </c>
    </row>
    <row r="7" spans="1:9" ht="12" customHeight="1" x14ac:dyDescent="0.25">
      <c r="A7" s="2" t="str">
        <f>"Oct "&amp;RIGHT(A6,4)-1</f>
        <v>Oct 2023</v>
      </c>
      <c r="B7" s="11">
        <v>2019130674.0250001</v>
      </c>
      <c r="C7" s="11" t="s">
        <v>414</v>
      </c>
      <c r="D7" s="11">
        <v>642745807.32000005</v>
      </c>
      <c r="E7" s="11">
        <v>357072997.77999997</v>
      </c>
      <c r="F7" s="11">
        <v>109905.91</v>
      </c>
      <c r="G7" s="11" t="s">
        <v>414</v>
      </c>
      <c r="H7" s="11">
        <v>3019059385.0349998</v>
      </c>
      <c r="I7" s="11">
        <v>495474.58750000002</v>
      </c>
    </row>
    <row r="8" spans="1:9" ht="12" customHeight="1" x14ac:dyDescent="0.25">
      <c r="A8" s="2" t="str">
        <f>"Nov "&amp;RIGHT(A6,4)-1</f>
        <v>Nov 2023</v>
      </c>
      <c r="B8" s="11">
        <v>1726205529.3</v>
      </c>
      <c r="C8" s="11" t="s">
        <v>414</v>
      </c>
      <c r="D8" s="11">
        <v>560606217.75</v>
      </c>
      <c r="E8" s="11">
        <v>320164161.00999999</v>
      </c>
      <c r="F8" s="11">
        <v>249492.48000000001</v>
      </c>
      <c r="G8" s="11" t="s">
        <v>414</v>
      </c>
      <c r="H8" s="11">
        <v>2607225400.54</v>
      </c>
      <c r="I8" s="11">
        <v>427019.57750000001</v>
      </c>
    </row>
    <row r="9" spans="1:9" ht="12" customHeight="1" x14ac:dyDescent="0.25">
      <c r="A9" s="2" t="str">
        <f>"Dec "&amp;RIGHT(A6,4)-1</f>
        <v>Dec 2023</v>
      </c>
      <c r="B9" s="11">
        <v>1366162606.75</v>
      </c>
      <c r="C9" s="11" t="s">
        <v>414</v>
      </c>
      <c r="D9" s="11">
        <v>439842461</v>
      </c>
      <c r="E9" s="11">
        <v>356111085.64999998</v>
      </c>
      <c r="F9" s="11">
        <v>3075790.65</v>
      </c>
      <c r="G9" s="11">
        <v>141536121</v>
      </c>
      <c r="H9" s="11">
        <v>2306728065.0500002</v>
      </c>
      <c r="I9" s="11">
        <v>341938.86</v>
      </c>
    </row>
    <row r="10" spans="1:9" ht="12" customHeight="1" x14ac:dyDescent="0.25">
      <c r="A10" s="2" t="str">
        <f>"Jan "&amp;RIGHT(A6,4)</f>
        <v>Jan 2024</v>
      </c>
      <c r="B10" s="11">
        <v>1707301105.135</v>
      </c>
      <c r="C10" s="11" t="s">
        <v>414</v>
      </c>
      <c r="D10" s="11">
        <v>522259717.29000002</v>
      </c>
      <c r="E10" s="11">
        <v>326738016.88999999</v>
      </c>
      <c r="F10" s="11">
        <v>230696.36</v>
      </c>
      <c r="G10" s="11" t="s">
        <v>414</v>
      </c>
      <c r="H10" s="11">
        <v>2556529535.6750002</v>
      </c>
      <c r="I10" s="11">
        <v>420461.32</v>
      </c>
    </row>
    <row r="11" spans="1:9" ht="12" customHeight="1" x14ac:dyDescent="0.25">
      <c r="A11" s="2" t="str">
        <f>"Feb "&amp;RIGHT(A6,4)</f>
        <v>Feb 2024</v>
      </c>
      <c r="B11" s="11">
        <v>1868199306.1800001</v>
      </c>
      <c r="C11" s="11" t="s">
        <v>414</v>
      </c>
      <c r="D11" s="11">
        <v>613731125.11000001</v>
      </c>
      <c r="E11" s="11">
        <v>350538488.14999998</v>
      </c>
      <c r="F11" s="11">
        <v>118841.91</v>
      </c>
      <c r="G11" s="11" t="s">
        <v>414</v>
      </c>
      <c r="H11" s="11">
        <v>2832587761.3499999</v>
      </c>
      <c r="I11" s="11">
        <v>456418.11499999999</v>
      </c>
    </row>
    <row r="12" spans="1:9" ht="12" customHeight="1" x14ac:dyDescent="0.25">
      <c r="A12" s="2" t="str">
        <f>"Mar "&amp;RIGHT(A6,4)</f>
        <v>Mar 2024</v>
      </c>
      <c r="B12" s="11">
        <v>1645363549.25</v>
      </c>
      <c r="C12" s="11" t="s">
        <v>414</v>
      </c>
      <c r="D12" s="11">
        <v>545895420.5</v>
      </c>
      <c r="E12" s="11">
        <v>409327011.75999999</v>
      </c>
      <c r="F12" s="11">
        <v>3089808.63</v>
      </c>
      <c r="G12" s="11">
        <v>141614896</v>
      </c>
      <c r="H12" s="11">
        <v>2745290686.1399999</v>
      </c>
      <c r="I12" s="11">
        <v>391208.53</v>
      </c>
    </row>
    <row r="13" spans="1:9" ht="12" customHeight="1" x14ac:dyDescent="0.25">
      <c r="A13" s="2" t="str">
        <f>"Apr "&amp;RIGHT(A6,4)</f>
        <v>Apr 2024</v>
      </c>
      <c r="B13" s="11">
        <v>1845045232.0050001</v>
      </c>
      <c r="C13" s="11" t="s">
        <v>414</v>
      </c>
      <c r="D13" s="11">
        <v>624680119.65999997</v>
      </c>
      <c r="E13" s="11">
        <v>369162504.48000002</v>
      </c>
      <c r="F13" s="11">
        <v>144643.71</v>
      </c>
      <c r="G13" s="11" t="s">
        <v>414</v>
      </c>
      <c r="H13" s="11">
        <v>2839032499.855</v>
      </c>
      <c r="I13" s="11">
        <v>468687.09250000003</v>
      </c>
    </row>
    <row r="14" spans="1:9" ht="12" customHeight="1" x14ac:dyDescent="0.25">
      <c r="A14" s="2" t="str">
        <f>"May "&amp;RIGHT(A6,4)</f>
        <v>May 2024</v>
      </c>
      <c r="B14" s="11">
        <v>1738445936.1300001</v>
      </c>
      <c r="C14" s="11" t="s">
        <v>414</v>
      </c>
      <c r="D14" s="11">
        <v>613100727.12</v>
      </c>
      <c r="E14" s="11">
        <v>358585946.42000002</v>
      </c>
      <c r="F14" s="11">
        <v>7302637.25</v>
      </c>
      <c r="G14" s="11" t="s">
        <v>414</v>
      </c>
      <c r="H14" s="11">
        <v>2717435246.9200001</v>
      </c>
      <c r="I14" s="11">
        <v>452139.86749999999</v>
      </c>
    </row>
    <row r="15" spans="1:9" ht="12" customHeight="1" x14ac:dyDescent="0.25">
      <c r="A15" s="2" t="str">
        <f>"Jun "&amp;RIGHT(A6,4)</f>
        <v>Jun 2024</v>
      </c>
      <c r="B15" s="11">
        <v>373148295.20999998</v>
      </c>
      <c r="C15" s="11" t="s">
        <v>414</v>
      </c>
      <c r="D15" s="11">
        <v>133910463.22</v>
      </c>
      <c r="E15" s="11">
        <v>312320022.73000002</v>
      </c>
      <c r="F15" s="11">
        <v>214837859.44999999</v>
      </c>
      <c r="G15" s="11">
        <v>135726495</v>
      </c>
      <c r="H15" s="11">
        <v>1169943135.6099999</v>
      </c>
      <c r="I15" s="11">
        <v>210608.5575</v>
      </c>
    </row>
    <row r="16" spans="1:9" ht="12" customHeight="1" x14ac:dyDescent="0.25">
      <c r="A16" s="2" t="str">
        <f>"Jul "&amp;RIGHT(A6,4)</f>
        <v>Jul 2024</v>
      </c>
      <c r="B16" s="11">
        <v>232929694.88</v>
      </c>
      <c r="C16" s="11" t="s">
        <v>414</v>
      </c>
      <c r="D16" s="11">
        <v>35214613.590000004</v>
      </c>
      <c r="E16" s="11">
        <v>231403492.81</v>
      </c>
      <c r="F16" s="11">
        <v>292019324.25999999</v>
      </c>
      <c r="G16" s="11" t="s">
        <v>414</v>
      </c>
      <c r="H16" s="11">
        <v>791567125.53999996</v>
      </c>
      <c r="I16" s="11">
        <v>320107.59999999998</v>
      </c>
    </row>
    <row r="17" spans="1:9" ht="12" customHeight="1" x14ac:dyDescent="0.25">
      <c r="A17" s="2" t="str">
        <f>"Aug "&amp;RIGHT(A6,4)</f>
        <v>Aug 2024</v>
      </c>
      <c r="B17" s="11">
        <v>1237621317.3199999</v>
      </c>
      <c r="C17" s="11" t="s">
        <v>414</v>
      </c>
      <c r="D17" s="11">
        <v>356992403.66000003</v>
      </c>
      <c r="E17" s="11">
        <v>284182502.19</v>
      </c>
      <c r="F17" s="11">
        <v>111548748.87</v>
      </c>
      <c r="G17" s="11" t="s">
        <v>414</v>
      </c>
      <c r="H17" s="11">
        <v>1990344972.04</v>
      </c>
      <c r="I17" s="11">
        <v>236890.73</v>
      </c>
    </row>
    <row r="18" spans="1:9" ht="12" customHeight="1" x14ac:dyDescent="0.25">
      <c r="A18" s="2" t="str">
        <f>"Sep "&amp;RIGHT(A6,4)</f>
        <v>Sep 2024</v>
      </c>
      <c r="B18" s="11">
        <v>2080961481.0999999</v>
      </c>
      <c r="C18" s="11" t="s">
        <v>414</v>
      </c>
      <c r="D18" s="11">
        <v>664835564.88999999</v>
      </c>
      <c r="E18" s="11">
        <v>415997275.95999998</v>
      </c>
      <c r="F18" s="11">
        <v>62758492.469999999</v>
      </c>
      <c r="G18" s="11">
        <v>217019867</v>
      </c>
      <c r="H18" s="11">
        <v>3441572681.4200001</v>
      </c>
      <c r="I18" s="11">
        <v>453797.14</v>
      </c>
    </row>
    <row r="19" spans="1:9" ht="12" customHeight="1" x14ac:dyDescent="0.25">
      <c r="A19" s="12" t="s">
        <v>55</v>
      </c>
      <c r="B19" s="13">
        <v>17840514727.285</v>
      </c>
      <c r="C19" s="13" t="s">
        <v>414</v>
      </c>
      <c r="D19" s="13">
        <v>5753814641.1099997</v>
      </c>
      <c r="E19" s="13">
        <v>4091603505.8299999</v>
      </c>
      <c r="F19" s="13">
        <v>695486241.95000005</v>
      </c>
      <c r="G19" s="13">
        <v>635897379</v>
      </c>
      <c r="H19" s="13">
        <v>29017316495.174999</v>
      </c>
      <c r="I19" s="13">
        <v>4674751.9775</v>
      </c>
    </row>
    <row r="20" spans="1:9" ht="12" customHeight="1" x14ac:dyDescent="0.25">
      <c r="A20" s="14" t="s">
        <v>416</v>
      </c>
      <c r="B20" s="15">
        <v>8686999221.3899994</v>
      </c>
      <c r="C20" s="15" t="s">
        <v>414</v>
      </c>
      <c r="D20" s="15">
        <v>2779185328.4699998</v>
      </c>
      <c r="E20" s="15">
        <v>1710624749.48</v>
      </c>
      <c r="F20" s="15">
        <v>3784727.31</v>
      </c>
      <c r="G20" s="15">
        <v>141536121</v>
      </c>
      <c r="H20" s="15">
        <v>13322130147.65</v>
      </c>
      <c r="I20" s="15">
        <v>2141312.46</v>
      </c>
    </row>
    <row r="21" spans="1:9" ht="12" customHeight="1" x14ac:dyDescent="0.25">
      <c r="A21" s="3" t="str">
        <f>"FY "&amp;RIGHT(A6,4)+1</f>
        <v>FY 2025</v>
      </c>
    </row>
    <row r="22" spans="1:9" ht="12" customHeight="1" x14ac:dyDescent="0.25">
      <c r="A22" s="2" t="str">
        <f>"Oct "&amp;RIGHT(A6,4)</f>
        <v>Oct 2024</v>
      </c>
      <c r="B22" s="11">
        <v>2223831541.0100002</v>
      </c>
      <c r="C22" s="11" t="s">
        <v>414</v>
      </c>
      <c r="D22" s="11">
        <v>705270280.60000002</v>
      </c>
      <c r="E22" s="11">
        <v>380514876.54000002</v>
      </c>
      <c r="F22" s="11">
        <v>558296.31999999995</v>
      </c>
      <c r="G22" s="11" t="s">
        <v>414</v>
      </c>
      <c r="H22" s="11">
        <v>3310174994.4700003</v>
      </c>
      <c r="I22" s="11">
        <v>479434.64</v>
      </c>
    </row>
    <row r="23" spans="1:9" ht="12" customHeight="1" x14ac:dyDescent="0.25">
      <c r="A23" s="2" t="str">
        <f>"Nov "&amp;RIGHT(A6,4)</f>
        <v>Nov 2024</v>
      </c>
      <c r="B23" s="11">
        <v>1711293076.3299999</v>
      </c>
      <c r="C23" s="11" t="s">
        <v>414</v>
      </c>
      <c r="D23" s="11">
        <v>556279692.06000006</v>
      </c>
      <c r="E23" s="11">
        <v>311586992.44999999</v>
      </c>
      <c r="F23" s="11">
        <v>72573.600000000006</v>
      </c>
      <c r="G23" s="11" t="s">
        <v>414</v>
      </c>
      <c r="H23" s="11">
        <v>2579232334.4399996</v>
      </c>
      <c r="I23" s="11">
        <v>379141.01</v>
      </c>
    </row>
    <row r="24" spans="1:9" ht="12" customHeight="1" x14ac:dyDescent="0.25">
      <c r="A24" s="2" t="str">
        <f>"Dec "&amp;RIGHT(A6,4)</f>
        <v>Dec 2024</v>
      </c>
      <c r="B24" s="11">
        <v>1543500171.4100001</v>
      </c>
      <c r="C24" s="11" t="s">
        <v>414</v>
      </c>
      <c r="D24" s="11">
        <v>493250443.41999996</v>
      </c>
      <c r="E24" s="11">
        <v>373182199.93000001</v>
      </c>
      <c r="F24" s="11">
        <v>2940410.68</v>
      </c>
      <c r="G24" s="11">
        <v>148244379</v>
      </c>
      <c r="H24" s="11">
        <v>2561117604.4399996</v>
      </c>
      <c r="I24" s="11">
        <v>335166.89</v>
      </c>
    </row>
    <row r="25" spans="1:9" ht="12" customHeight="1" x14ac:dyDescent="0.25">
      <c r="A25" s="2" t="str">
        <f>"Jan "&amp;RIGHT(A6,4)+1</f>
        <v>Jan 2025</v>
      </c>
      <c r="B25" s="11">
        <v>1797096866.0599999</v>
      </c>
      <c r="C25" s="11" t="s">
        <v>414</v>
      </c>
      <c r="D25" s="11">
        <v>549608527.72000003</v>
      </c>
      <c r="E25" s="11">
        <v>336216440.97000003</v>
      </c>
      <c r="F25" s="11">
        <v>164502.81</v>
      </c>
      <c r="G25" s="11" t="s">
        <v>414</v>
      </c>
      <c r="H25" s="11">
        <v>2683086337.5599999</v>
      </c>
      <c r="I25" s="11">
        <v>404768.26</v>
      </c>
    </row>
    <row r="26" spans="1:9" ht="12" customHeight="1" x14ac:dyDescent="0.25">
      <c r="A26" s="2" t="str">
        <f>"Feb "&amp;RIGHT(A6,4)+1</f>
        <v>Feb 2025</v>
      </c>
      <c r="B26" s="11">
        <v>1847916126.0807002</v>
      </c>
      <c r="C26" s="11" t="s">
        <v>414</v>
      </c>
      <c r="D26" s="11">
        <v>595761038.80640006</v>
      </c>
      <c r="E26" s="11">
        <v>341433946.37</v>
      </c>
      <c r="F26" s="11">
        <v>263752.96999999997</v>
      </c>
      <c r="G26" s="11" t="s">
        <v>414</v>
      </c>
      <c r="H26" s="11">
        <v>2785374864.2270999</v>
      </c>
      <c r="I26" s="11">
        <v>422744.21950000001</v>
      </c>
    </row>
    <row r="27" spans="1:9" ht="12" customHeight="1" x14ac:dyDescent="0.25">
      <c r="A27" s="2" t="str">
        <f>"Mar "&amp;RIGHT(A6,4)+1</f>
        <v>Mar 2025</v>
      </c>
      <c r="B27" s="11" t="s">
        <v>414</v>
      </c>
      <c r="C27" s="11" t="s">
        <v>414</v>
      </c>
      <c r="D27" s="11" t="s">
        <v>414</v>
      </c>
      <c r="E27" s="11" t="s">
        <v>414</v>
      </c>
      <c r="F27" s="11" t="s">
        <v>414</v>
      </c>
      <c r="G27" s="11" t="s">
        <v>414</v>
      </c>
      <c r="H27" s="11" t="s">
        <v>414</v>
      </c>
      <c r="I27" s="11" t="s">
        <v>414</v>
      </c>
    </row>
    <row r="28" spans="1:9" ht="12" customHeight="1" x14ac:dyDescent="0.25">
      <c r="A28" s="2" t="str">
        <f>"Apr "&amp;RIGHT(A6,4)+1</f>
        <v>Apr 2025</v>
      </c>
      <c r="B28" s="11" t="s">
        <v>414</v>
      </c>
      <c r="C28" s="11" t="s">
        <v>414</v>
      </c>
      <c r="D28" s="11" t="s">
        <v>414</v>
      </c>
      <c r="E28" s="11" t="s">
        <v>414</v>
      </c>
      <c r="F28" s="11" t="s">
        <v>414</v>
      </c>
      <c r="G28" s="11" t="s">
        <v>414</v>
      </c>
      <c r="H28" s="11" t="s">
        <v>414</v>
      </c>
      <c r="I28" s="11" t="s">
        <v>414</v>
      </c>
    </row>
    <row r="29" spans="1:9" ht="12" customHeight="1" x14ac:dyDescent="0.25">
      <c r="A29" s="2" t="str">
        <f>"May "&amp;RIGHT(A6,4)+1</f>
        <v>May 2025</v>
      </c>
      <c r="B29" s="11" t="s">
        <v>414</v>
      </c>
      <c r="C29" s="11" t="s">
        <v>414</v>
      </c>
      <c r="D29" s="11" t="s">
        <v>414</v>
      </c>
      <c r="E29" s="11" t="s">
        <v>414</v>
      </c>
      <c r="F29" s="11" t="s">
        <v>414</v>
      </c>
      <c r="G29" s="11" t="s">
        <v>414</v>
      </c>
      <c r="H29" s="11" t="s">
        <v>414</v>
      </c>
      <c r="I29" s="11" t="s">
        <v>414</v>
      </c>
    </row>
    <row r="30" spans="1:9" ht="12" customHeight="1" x14ac:dyDescent="0.25">
      <c r="A30" s="2" t="str">
        <f>"Jun "&amp;RIGHT(A6,4)+1</f>
        <v>Jun 2025</v>
      </c>
      <c r="B30" s="11" t="s">
        <v>414</v>
      </c>
      <c r="C30" s="11" t="s">
        <v>414</v>
      </c>
      <c r="D30" s="11" t="s">
        <v>414</v>
      </c>
      <c r="E30" s="11" t="s">
        <v>414</v>
      </c>
      <c r="F30" s="11" t="s">
        <v>414</v>
      </c>
      <c r="G30" s="11" t="s">
        <v>414</v>
      </c>
      <c r="H30" s="11" t="s">
        <v>414</v>
      </c>
      <c r="I30" s="11" t="s">
        <v>414</v>
      </c>
    </row>
    <row r="31" spans="1:9" ht="12" customHeight="1" x14ac:dyDescent="0.25">
      <c r="A31" s="2" t="str">
        <f>"Jul "&amp;RIGHT(A6,4)+1</f>
        <v>Jul 2025</v>
      </c>
      <c r="B31" s="11" t="s">
        <v>414</v>
      </c>
      <c r="C31" s="11" t="s">
        <v>414</v>
      </c>
      <c r="D31" s="11" t="s">
        <v>414</v>
      </c>
      <c r="E31" s="11" t="s">
        <v>414</v>
      </c>
      <c r="F31" s="11" t="s">
        <v>414</v>
      </c>
      <c r="G31" s="11" t="s">
        <v>414</v>
      </c>
      <c r="H31" s="11" t="s">
        <v>414</v>
      </c>
      <c r="I31" s="11" t="s">
        <v>414</v>
      </c>
    </row>
    <row r="32" spans="1:9" ht="12" customHeight="1" x14ac:dyDescent="0.25">
      <c r="A32" s="2" t="str">
        <f>"Aug "&amp;RIGHT(A6,4)+1</f>
        <v>Aug 2025</v>
      </c>
      <c r="B32" s="11" t="s">
        <v>414</v>
      </c>
      <c r="C32" s="11" t="s">
        <v>414</v>
      </c>
      <c r="D32" s="11" t="s">
        <v>414</v>
      </c>
      <c r="E32" s="11" t="s">
        <v>414</v>
      </c>
      <c r="F32" s="11" t="s">
        <v>414</v>
      </c>
      <c r="G32" s="11" t="s">
        <v>414</v>
      </c>
      <c r="H32" s="11" t="s">
        <v>414</v>
      </c>
      <c r="I32" s="11" t="s">
        <v>414</v>
      </c>
    </row>
    <row r="33" spans="1:9" ht="12" customHeight="1" x14ac:dyDescent="0.25">
      <c r="A33" s="2" t="str">
        <f>"Sep "&amp;RIGHT(A6,4)+1</f>
        <v>Sep 2025</v>
      </c>
      <c r="B33" s="11" t="s">
        <v>414</v>
      </c>
      <c r="C33" s="11" t="s">
        <v>414</v>
      </c>
      <c r="D33" s="11" t="s">
        <v>414</v>
      </c>
      <c r="E33" s="11" t="s">
        <v>414</v>
      </c>
      <c r="F33" s="11" t="s">
        <v>414</v>
      </c>
      <c r="G33" s="11" t="s">
        <v>414</v>
      </c>
      <c r="H33" s="11" t="s">
        <v>414</v>
      </c>
      <c r="I33" s="11" t="s">
        <v>414</v>
      </c>
    </row>
    <row r="34" spans="1:9" ht="12" customHeight="1" x14ac:dyDescent="0.25">
      <c r="A34" s="12" t="s">
        <v>55</v>
      </c>
      <c r="B34" s="13">
        <v>9123637780.8906994</v>
      </c>
      <c r="C34" s="13" t="s">
        <v>414</v>
      </c>
      <c r="D34" s="13">
        <v>2900169982.6064005</v>
      </c>
      <c r="E34" s="13">
        <v>1742934456.26</v>
      </c>
      <c r="F34" s="13">
        <v>3999536.38</v>
      </c>
      <c r="G34" s="13">
        <v>148244379</v>
      </c>
      <c r="H34" s="13">
        <v>13918986135.1371</v>
      </c>
      <c r="I34" s="13">
        <v>2021255.0194999999</v>
      </c>
    </row>
    <row r="35" spans="1:9" ht="12" customHeight="1" x14ac:dyDescent="0.25">
      <c r="A35" s="14" t="str">
        <f>"Total "&amp;MID(A20,7,LEN(A20)-13)&amp;" Months"</f>
        <v>Total 5 Months</v>
      </c>
      <c r="B35" s="15">
        <v>9123637780.8906994</v>
      </c>
      <c r="C35" s="15" t="s">
        <v>414</v>
      </c>
      <c r="D35" s="15">
        <v>2900169982.6064005</v>
      </c>
      <c r="E35" s="15">
        <v>1742934456.26</v>
      </c>
      <c r="F35" s="15">
        <v>3999536.38</v>
      </c>
      <c r="G35" s="15">
        <v>148244379</v>
      </c>
      <c r="H35" s="15">
        <v>13918986135.1371</v>
      </c>
      <c r="I35" s="15">
        <v>2021255.0194999999</v>
      </c>
    </row>
    <row r="36" spans="1:9" ht="12" customHeight="1" x14ac:dyDescent="0.25">
      <c r="A36" s="83"/>
      <c r="B36" s="83"/>
      <c r="C36" s="83"/>
      <c r="D36" s="83"/>
      <c r="E36" s="83"/>
      <c r="F36" s="83"/>
      <c r="G36" s="83"/>
      <c r="H36" s="83"/>
      <c r="I36" s="83"/>
    </row>
    <row r="37" spans="1:9" ht="261.75" customHeight="1" x14ac:dyDescent="0.25">
      <c r="A37" s="85" t="s">
        <v>410</v>
      </c>
      <c r="B37" s="85"/>
      <c r="C37" s="85"/>
      <c r="D37" s="85"/>
      <c r="E37" s="85"/>
      <c r="F37" s="85"/>
      <c r="G37" s="85"/>
      <c r="H37" s="85"/>
      <c r="I37" s="85"/>
    </row>
  </sheetData>
  <mergeCells count="8">
    <mergeCell ref="A36:I36"/>
    <mergeCell ref="A37:I37"/>
    <mergeCell ref="A1:H1"/>
    <mergeCell ref="A2:H2"/>
    <mergeCell ref="A3:A4"/>
    <mergeCell ref="B3:H3"/>
    <mergeCell ref="I3:I4"/>
    <mergeCell ref="B5:I5"/>
  </mergeCells>
  <phoneticPr fontId="0" type="noConversion"/>
  <pageMargins left="0.75" right="0.5" top="0.75" bottom="0.5" header="0.5" footer="0.25"/>
  <pageSetup orientation="landscape"/>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I37"/>
  <sheetViews>
    <sheetView showGridLines="0" zoomScaleNormal="100" workbookViewId="0">
      <selection sqref="A1:H1"/>
    </sheetView>
  </sheetViews>
  <sheetFormatPr defaultRowHeight="13.2" x14ac:dyDescent="0.25"/>
  <cols>
    <col min="1" max="1" width="12.21875" customWidth="1"/>
    <col min="2" max="5" width="11.44140625" customWidth="1"/>
    <col min="6" max="7" width="12.77734375" customWidth="1"/>
    <col min="8" max="8" width="15.77734375" customWidth="1"/>
    <col min="9" max="9" width="19.21875" customWidth="1"/>
  </cols>
  <sheetData>
    <row r="1" spans="1:9" ht="12" customHeight="1" x14ac:dyDescent="0.25">
      <c r="A1" s="90" t="s">
        <v>418</v>
      </c>
      <c r="B1" s="90"/>
      <c r="C1" s="90"/>
      <c r="D1" s="90"/>
      <c r="E1" s="90"/>
      <c r="F1" s="90"/>
      <c r="G1" s="90"/>
      <c r="H1" s="91"/>
      <c r="I1" s="80">
        <v>45786</v>
      </c>
    </row>
    <row r="2" spans="1:9" ht="12" customHeight="1" x14ac:dyDescent="0.25">
      <c r="A2" s="92" t="s">
        <v>257</v>
      </c>
      <c r="B2" s="92"/>
      <c r="C2" s="92"/>
      <c r="D2" s="92"/>
      <c r="E2" s="92"/>
      <c r="F2" s="92"/>
      <c r="G2" s="92"/>
      <c r="H2" s="5"/>
      <c r="I2" s="1"/>
    </row>
    <row r="3" spans="1:9" ht="24" customHeight="1" x14ac:dyDescent="0.25">
      <c r="A3" s="94" t="s">
        <v>50</v>
      </c>
      <c r="B3" s="86" t="s">
        <v>258</v>
      </c>
      <c r="C3" s="86" t="s">
        <v>259</v>
      </c>
      <c r="D3" s="86" t="s">
        <v>141</v>
      </c>
      <c r="E3" s="86" t="s">
        <v>191</v>
      </c>
      <c r="F3" s="86" t="s">
        <v>375</v>
      </c>
      <c r="G3" s="86" t="s">
        <v>324</v>
      </c>
      <c r="H3" s="86" t="s">
        <v>376</v>
      </c>
      <c r="I3" s="88" t="s">
        <v>325</v>
      </c>
    </row>
    <row r="4" spans="1:9" ht="24" customHeight="1" x14ac:dyDescent="0.25">
      <c r="A4" s="95"/>
      <c r="B4" s="87"/>
      <c r="C4" s="87"/>
      <c r="D4" s="87"/>
      <c r="E4" s="87"/>
      <c r="F4" s="87"/>
      <c r="G4" s="87"/>
      <c r="H4" s="87"/>
      <c r="I4" s="89"/>
    </row>
    <row r="5" spans="1:9" ht="12" customHeight="1" x14ac:dyDescent="0.25">
      <c r="A5" s="1"/>
      <c r="B5" s="83" t="str">
        <f>REPT("-",79)&amp;" Dollars "&amp;REPT("-",79)</f>
        <v>------------------------------------------------------------------------------- Dollars -------------------------------------------------------------------------------</v>
      </c>
      <c r="C5" s="83"/>
      <c r="D5" s="83"/>
      <c r="E5" s="83"/>
      <c r="F5" s="83"/>
      <c r="G5" s="83"/>
      <c r="H5" s="83"/>
      <c r="I5" s="83"/>
    </row>
    <row r="6" spans="1:9" ht="12" customHeight="1" x14ac:dyDescent="0.25">
      <c r="A6" s="3" t="s">
        <v>415</v>
      </c>
    </row>
    <row r="7" spans="1:9" ht="12" customHeight="1" x14ac:dyDescent="0.25">
      <c r="A7" s="2" t="str">
        <f>"Oct "&amp;RIGHT(A6,4)-1</f>
        <v>Oct 2023</v>
      </c>
      <c r="B7" s="11" t="s">
        <v>414</v>
      </c>
      <c r="C7" s="11" t="s">
        <v>414</v>
      </c>
      <c r="D7" s="11" t="s">
        <v>414</v>
      </c>
      <c r="E7" s="11" t="s">
        <v>414</v>
      </c>
      <c r="F7" s="11">
        <v>264760602.53999999</v>
      </c>
      <c r="G7" s="11">
        <v>8761175</v>
      </c>
      <c r="H7" s="11" t="s">
        <v>414</v>
      </c>
      <c r="I7" s="11">
        <v>12548409205.795601</v>
      </c>
    </row>
    <row r="8" spans="1:9" ht="12" customHeight="1" x14ac:dyDescent="0.25">
      <c r="A8" s="2" t="str">
        <f>"Nov "&amp;RIGHT(A6,4)-1</f>
        <v>Nov 2023</v>
      </c>
      <c r="B8" s="11" t="s">
        <v>414</v>
      </c>
      <c r="C8" s="11" t="s">
        <v>414</v>
      </c>
      <c r="D8" s="11" t="s">
        <v>414</v>
      </c>
      <c r="E8" s="11" t="s">
        <v>414</v>
      </c>
      <c r="F8" s="11">
        <v>213931127.71000001</v>
      </c>
      <c r="G8" s="11">
        <v>16758395</v>
      </c>
      <c r="H8" s="11" t="s">
        <v>414</v>
      </c>
      <c r="I8" s="11">
        <v>11442962597.319599</v>
      </c>
    </row>
    <row r="9" spans="1:9" ht="12" customHeight="1" x14ac:dyDescent="0.25">
      <c r="A9" s="2" t="str">
        <f>"Dec "&amp;RIGHT(A6,4)-1</f>
        <v>Dec 2023</v>
      </c>
      <c r="B9" s="11" t="s">
        <v>414</v>
      </c>
      <c r="C9" s="11" t="s">
        <v>414</v>
      </c>
      <c r="D9" s="11" t="s">
        <v>414</v>
      </c>
      <c r="E9" s="11" t="s">
        <v>414</v>
      </c>
      <c r="F9" s="11">
        <v>199781135.72</v>
      </c>
      <c r="G9" s="11">
        <v>12838542</v>
      </c>
      <c r="H9" s="11" t="s">
        <v>414</v>
      </c>
      <c r="I9" s="11">
        <v>12701952673.147699</v>
      </c>
    </row>
    <row r="10" spans="1:9" ht="12" customHeight="1" x14ac:dyDescent="0.25">
      <c r="A10" s="2" t="str">
        <f>"Jan "&amp;RIGHT(A6,4)</f>
        <v>Jan 2024</v>
      </c>
      <c r="B10" s="11" t="s">
        <v>414</v>
      </c>
      <c r="C10" s="11" t="s">
        <v>414</v>
      </c>
      <c r="D10" s="11" t="s">
        <v>414</v>
      </c>
      <c r="E10" s="11" t="s">
        <v>414</v>
      </c>
      <c r="F10" s="11">
        <v>163115760.66</v>
      </c>
      <c r="G10" s="11">
        <v>14170363</v>
      </c>
      <c r="H10" s="11" t="s">
        <v>414</v>
      </c>
      <c r="I10" s="11">
        <v>11381473651.2314</v>
      </c>
    </row>
    <row r="11" spans="1:9" ht="12" customHeight="1" x14ac:dyDescent="0.25">
      <c r="A11" s="2" t="str">
        <f>"Feb "&amp;RIGHT(A6,4)</f>
        <v>Feb 2024</v>
      </c>
      <c r="B11" s="11" t="s">
        <v>414</v>
      </c>
      <c r="C11" s="11" t="s">
        <v>414</v>
      </c>
      <c r="D11" s="11" t="s">
        <v>414</v>
      </c>
      <c r="E11" s="11" t="s">
        <v>414</v>
      </c>
      <c r="F11" s="11">
        <v>157404464.28999999</v>
      </c>
      <c r="G11" s="11">
        <v>15001848</v>
      </c>
      <c r="H11" s="11" t="s">
        <v>414</v>
      </c>
      <c r="I11" s="11">
        <v>11396042434.663</v>
      </c>
    </row>
    <row r="12" spans="1:9" ht="12" customHeight="1" x14ac:dyDescent="0.25">
      <c r="A12" s="2" t="str">
        <f>"Mar "&amp;RIGHT(A6,4)</f>
        <v>Mar 2024</v>
      </c>
      <c r="B12" s="11" t="s">
        <v>414</v>
      </c>
      <c r="C12" s="11" t="s">
        <v>414</v>
      </c>
      <c r="D12" s="11" t="s">
        <v>414</v>
      </c>
      <c r="E12" s="11" t="s">
        <v>414</v>
      </c>
      <c r="F12" s="11">
        <v>184680412.93000001</v>
      </c>
      <c r="G12" s="11">
        <v>13552679</v>
      </c>
      <c r="H12" s="11" t="s">
        <v>414</v>
      </c>
      <c r="I12" s="11">
        <v>12907893335.6117</v>
      </c>
    </row>
    <row r="13" spans="1:9" ht="12" customHeight="1" x14ac:dyDescent="0.25">
      <c r="A13" s="2" t="str">
        <f>"Apr "&amp;RIGHT(A6,4)</f>
        <v>Apr 2024</v>
      </c>
      <c r="B13" s="11" t="s">
        <v>414</v>
      </c>
      <c r="C13" s="11" t="s">
        <v>414</v>
      </c>
      <c r="D13" s="11" t="s">
        <v>414</v>
      </c>
      <c r="E13" s="11" t="s">
        <v>414</v>
      </c>
      <c r="F13" s="11">
        <v>202410621.16</v>
      </c>
      <c r="G13" s="11">
        <v>13823534</v>
      </c>
      <c r="H13" s="11" t="s">
        <v>414</v>
      </c>
      <c r="I13" s="11">
        <v>11481643353.107901</v>
      </c>
    </row>
    <row r="14" spans="1:9" ht="12" customHeight="1" x14ac:dyDescent="0.25">
      <c r="A14" s="2" t="str">
        <f>"May "&amp;RIGHT(A6,4)</f>
        <v>May 2024</v>
      </c>
      <c r="B14" s="11" t="s">
        <v>414</v>
      </c>
      <c r="C14" s="11" t="s">
        <v>414</v>
      </c>
      <c r="D14" s="11" t="s">
        <v>414</v>
      </c>
      <c r="E14" s="11" t="s">
        <v>414</v>
      </c>
      <c r="F14" s="11">
        <v>181387408.72999999</v>
      </c>
      <c r="G14" s="11">
        <v>10732271</v>
      </c>
      <c r="H14" s="11" t="s">
        <v>414</v>
      </c>
      <c r="I14" s="11">
        <v>11480095641.358601</v>
      </c>
    </row>
    <row r="15" spans="1:9" ht="12" customHeight="1" x14ac:dyDescent="0.25">
      <c r="A15" s="2" t="str">
        <f>"Jun "&amp;RIGHT(A6,4)</f>
        <v>Jun 2024</v>
      </c>
      <c r="B15" s="11" t="s">
        <v>414</v>
      </c>
      <c r="C15" s="11" t="s">
        <v>414</v>
      </c>
      <c r="D15" s="11" t="s">
        <v>414</v>
      </c>
      <c r="E15" s="11" t="s">
        <v>414</v>
      </c>
      <c r="F15" s="11">
        <v>231366392.41999999</v>
      </c>
      <c r="G15" s="11">
        <v>15163759</v>
      </c>
      <c r="H15" s="11" t="s">
        <v>414</v>
      </c>
      <c r="I15" s="11">
        <v>11623499019.983299</v>
      </c>
    </row>
    <row r="16" spans="1:9" ht="12" customHeight="1" x14ac:dyDescent="0.25">
      <c r="A16" s="2" t="str">
        <f>"Jul "&amp;RIGHT(A6,4)</f>
        <v>Jul 2024</v>
      </c>
      <c r="B16" s="11" t="s">
        <v>414</v>
      </c>
      <c r="C16" s="11" t="s">
        <v>414</v>
      </c>
      <c r="D16" s="11" t="s">
        <v>414</v>
      </c>
      <c r="E16" s="11" t="s">
        <v>414</v>
      </c>
      <c r="F16" s="11">
        <v>186099807.97999999</v>
      </c>
      <c r="G16" s="11">
        <v>21101578</v>
      </c>
      <c r="H16" s="11" t="s">
        <v>414</v>
      </c>
      <c r="I16" s="11">
        <v>9924621150.0431995</v>
      </c>
    </row>
    <row r="17" spans="1:9" ht="12" customHeight="1" x14ac:dyDescent="0.25">
      <c r="A17" s="2" t="str">
        <f>"Aug "&amp;RIGHT(A6,4)</f>
        <v>Aug 2024</v>
      </c>
      <c r="B17" s="11" t="s">
        <v>414</v>
      </c>
      <c r="C17" s="11" t="s">
        <v>414</v>
      </c>
      <c r="D17" s="11" t="s">
        <v>414</v>
      </c>
      <c r="E17" s="11" t="s">
        <v>414</v>
      </c>
      <c r="F17" s="11">
        <v>215857008.16</v>
      </c>
      <c r="G17" s="11">
        <v>2893326</v>
      </c>
      <c r="H17" s="11" t="s">
        <v>414</v>
      </c>
      <c r="I17" s="11">
        <v>11167948482.241301</v>
      </c>
    </row>
    <row r="18" spans="1:9" ht="12" customHeight="1" x14ac:dyDescent="0.25">
      <c r="A18" s="2" t="str">
        <f>"Sep "&amp;RIGHT(A6,4)</f>
        <v>Sep 2024</v>
      </c>
      <c r="B18" s="11" t="s">
        <v>414</v>
      </c>
      <c r="C18" s="11" t="s">
        <v>414</v>
      </c>
      <c r="D18" s="11" t="s">
        <v>414</v>
      </c>
      <c r="E18" s="11" t="s">
        <v>414</v>
      </c>
      <c r="F18" s="11">
        <v>227463336.43000001</v>
      </c>
      <c r="G18" s="11">
        <v>23941758</v>
      </c>
      <c r="H18" s="11" t="s">
        <v>414</v>
      </c>
      <c r="I18" s="11">
        <v>14810033096.375799</v>
      </c>
    </row>
    <row r="19" spans="1:9" ht="12" customHeight="1" x14ac:dyDescent="0.25">
      <c r="A19" s="12" t="s">
        <v>55</v>
      </c>
      <c r="B19" s="13" t="s">
        <v>414</v>
      </c>
      <c r="C19" s="13" t="s">
        <v>414</v>
      </c>
      <c r="D19" s="13" t="s">
        <v>414</v>
      </c>
      <c r="E19" s="13" t="s">
        <v>414</v>
      </c>
      <c r="F19" s="13">
        <v>2428258078.73</v>
      </c>
      <c r="G19" s="13">
        <v>168739228</v>
      </c>
      <c r="H19" s="13" t="s">
        <v>414</v>
      </c>
      <c r="I19" s="13">
        <v>142866574640.87909</v>
      </c>
    </row>
    <row r="20" spans="1:9" ht="12" customHeight="1" x14ac:dyDescent="0.25">
      <c r="A20" s="14" t="s">
        <v>416</v>
      </c>
      <c r="B20" s="15" t="s">
        <v>414</v>
      </c>
      <c r="C20" s="15" t="s">
        <v>414</v>
      </c>
      <c r="D20" s="15" t="s">
        <v>414</v>
      </c>
      <c r="E20" s="15" t="s">
        <v>414</v>
      </c>
      <c r="F20" s="15">
        <v>998993090.91999996</v>
      </c>
      <c r="G20" s="15">
        <v>67530323</v>
      </c>
      <c r="H20" s="15" t="s">
        <v>414</v>
      </c>
      <c r="I20" s="15">
        <v>59470840562.157303</v>
      </c>
    </row>
    <row r="21" spans="1:9" ht="12" customHeight="1" x14ac:dyDescent="0.25">
      <c r="A21" s="3" t="str">
        <f>"FY "&amp;RIGHT(A6,4)+1</f>
        <v>FY 2025</v>
      </c>
    </row>
    <row r="22" spans="1:9" ht="12" customHeight="1" x14ac:dyDescent="0.25">
      <c r="A22" s="2" t="str">
        <f>"Oct "&amp;RIGHT(A6,4)</f>
        <v>Oct 2024</v>
      </c>
      <c r="B22" s="11" t="s">
        <v>414</v>
      </c>
      <c r="C22" s="11" t="s">
        <v>414</v>
      </c>
      <c r="D22" s="11" t="s">
        <v>414</v>
      </c>
      <c r="E22" s="11" t="s">
        <v>414</v>
      </c>
      <c r="F22" s="11">
        <v>198915133.83000001</v>
      </c>
      <c r="G22" s="11">
        <v>6727854</v>
      </c>
      <c r="H22" s="11" t="s">
        <v>414</v>
      </c>
      <c r="I22" s="11">
        <v>13130467110.906799</v>
      </c>
    </row>
    <row r="23" spans="1:9" ht="12" customHeight="1" x14ac:dyDescent="0.25">
      <c r="A23" s="2" t="str">
        <f>"Nov "&amp;RIGHT(A6,4)</f>
        <v>Nov 2024</v>
      </c>
      <c r="B23" s="11">
        <v>80481.600000000006</v>
      </c>
      <c r="C23" s="11" t="s">
        <v>414</v>
      </c>
      <c r="D23" s="11" t="s">
        <v>414</v>
      </c>
      <c r="E23" s="11" t="s">
        <v>414</v>
      </c>
      <c r="F23" s="11">
        <v>176267986.69999999</v>
      </c>
      <c r="G23" s="11">
        <v>16336095</v>
      </c>
      <c r="H23" s="11" t="s">
        <v>414</v>
      </c>
      <c r="I23" s="11">
        <v>11682519693.8363</v>
      </c>
    </row>
    <row r="24" spans="1:9" ht="12" customHeight="1" x14ac:dyDescent="0.25">
      <c r="A24" s="2" t="str">
        <f>"Dec "&amp;RIGHT(A6,4)</f>
        <v>Dec 2024</v>
      </c>
      <c r="B24" s="11">
        <v>20102.02</v>
      </c>
      <c r="C24" s="11" t="s">
        <v>414</v>
      </c>
      <c r="D24" s="11" t="s">
        <v>414</v>
      </c>
      <c r="E24" s="11" t="s">
        <v>414</v>
      </c>
      <c r="F24" s="11">
        <v>176618119.38</v>
      </c>
      <c r="G24" s="11">
        <v>14240273</v>
      </c>
      <c r="H24" s="11" t="s">
        <v>414</v>
      </c>
      <c r="I24" s="11">
        <v>12999417201.6488</v>
      </c>
    </row>
    <row r="25" spans="1:9" ht="12" customHeight="1" x14ac:dyDescent="0.25">
      <c r="A25" s="2" t="str">
        <f>"Jan "&amp;RIGHT(A6,4)+1</f>
        <v>Jan 2025</v>
      </c>
      <c r="B25" s="11" t="s">
        <v>414</v>
      </c>
      <c r="C25" s="11" t="s">
        <v>414</v>
      </c>
      <c r="D25" s="11" t="s">
        <v>414</v>
      </c>
      <c r="E25" s="11" t="s">
        <v>414</v>
      </c>
      <c r="F25" s="11">
        <v>128728581.05</v>
      </c>
      <c r="G25" s="11">
        <v>14237741</v>
      </c>
      <c r="H25" s="11" t="s">
        <v>414</v>
      </c>
      <c r="I25" s="11">
        <v>11442951619.488899</v>
      </c>
    </row>
    <row r="26" spans="1:9" ht="12" customHeight="1" x14ac:dyDescent="0.25">
      <c r="A26" s="2" t="str">
        <f>"Feb "&amp;RIGHT(A6,4)+1</f>
        <v>Feb 2025</v>
      </c>
      <c r="B26" s="11" t="s">
        <v>414</v>
      </c>
      <c r="C26" s="11" t="s">
        <v>414</v>
      </c>
      <c r="D26" s="11" t="s">
        <v>414</v>
      </c>
      <c r="E26" s="11" t="s">
        <v>414</v>
      </c>
      <c r="F26" s="11">
        <v>98889310.069999993</v>
      </c>
      <c r="G26" s="11">
        <v>13849353</v>
      </c>
      <c r="H26" s="11" t="s">
        <v>414</v>
      </c>
      <c r="I26" s="11">
        <v>11427187007.2742</v>
      </c>
    </row>
    <row r="27" spans="1:9" ht="12" customHeight="1" x14ac:dyDescent="0.25">
      <c r="A27" s="2" t="str">
        <f>"Mar "&amp;RIGHT(A6,4)+1</f>
        <v>Mar 2025</v>
      </c>
      <c r="B27" s="11" t="s">
        <v>414</v>
      </c>
      <c r="C27" s="11" t="s">
        <v>414</v>
      </c>
      <c r="D27" s="11" t="s">
        <v>414</v>
      </c>
      <c r="E27" s="11" t="s">
        <v>414</v>
      </c>
      <c r="F27" s="11" t="s">
        <v>414</v>
      </c>
      <c r="G27" s="11" t="s">
        <v>414</v>
      </c>
      <c r="H27" s="11" t="s">
        <v>414</v>
      </c>
      <c r="I27" s="11" t="s">
        <v>414</v>
      </c>
    </row>
    <row r="28" spans="1:9" ht="12" customHeight="1" x14ac:dyDescent="0.25">
      <c r="A28" s="2" t="str">
        <f>"Apr "&amp;RIGHT(A6,4)+1</f>
        <v>Apr 2025</v>
      </c>
      <c r="B28" s="11" t="s">
        <v>414</v>
      </c>
      <c r="C28" s="11" t="s">
        <v>414</v>
      </c>
      <c r="D28" s="11" t="s">
        <v>414</v>
      </c>
      <c r="E28" s="11" t="s">
        <v>414</v>
      </c>
      <c r="F28" s="11" t="s">
        <v>414</v>
      </c>
      <c r="G28" s="11" t="s">
        <v>414</v>
      </c>
      <c r="H28" s="11" t="s">
        <v>414</v>
      </c>
      <c r="I28" s="11" t="s">
        <v>414</v>
      </c>
    </row>
    <row r="29" spans="1:9" ht="12" customHeight="1" x14ac:dyDescent="0.25">
      <c r="A29" s="2" t="str">
        <f>"May "&amp;RIGHT(A6,4)+1</f>
        <v>May 2025</v>
      </c>
      <c r="B29" s="11" t="s">
        <v>414</v>
      </c>
      <c r="C29" s="11" t="s">
        <v>414</v>
      </c>
      <c r="D29" s="11" t="s">
        <v>414</v>
      </c>
      <c r="E29" s="11" t="s">
        <v>414</v>
      </c>
      <c r="F29" s="11" t="s">
        <v>414</v>
      </c>
      <c r="G29" s="11" t="s">
        <v>414</v>
      </c>
      <c r="H29" s="11" t="s">
        <v>414</v>
      </c>
      <c r="I29" s="11" t="s">
        <v>414</v>
      </c>
    </row>
    <row r="30" spans="1:9" ht="12" customHeight="1" x14ac:dyDescent="0.25">
      <c r="A30" s="2" t="str">
        <f>"Jun "&amp;RIGHT(A6,4)+1</f>
        <v>Jun 2025</v>
      </c>
      <c r="B30" s="11" t="s">
        <v>414</v>
      </c>
      <c r="C30" s="11" t="s">
        <v>414</v>
      </c>
      <c r="D30" s="11" t="s">
        <v>414</v>
      </c>
      <c r="E30" s="11" t="s">
        <v>414</v>
      </c>
      <c r="F30" s="11" t="s">
        <v>414</v>
      </c>
      <c r="G30" s="11" t="s">
        <v>414</v>
      </c>
      <c r="H30" s="11" t="s">
        <v>414</v>
      </c>
      <c r="I30" s="11" t="s">
        <v>414</v>
      </c>
    </row>
    <row r="31" spans="1:9" ht="12" customHeight="1" x14ac:dyDescent="0.25">
      <c r="A31" s="2" t="str">
        <f>"Jul "&amp;RIGHT(A6,4)+1</f>
        <v>Jul 2025</v>
      </c>
      <c r="B31" s="11" t="s">
        <v>414</v>
      </c>
      <c r="C31" s="11" t="s">
        <v>414</v>
      </c>
      <c r="D31" s="11" t="s">
        <v>414</v>
      </c>
      <c r="E31" s="11" t="s">
        <v>414</v>
      </c>
      <c r="F31" s="11" t="s">
        <v>414</v>
      </c>
      <c r="G31" s="11" t="s">
        <v>414</v>
      </c>
      <c r="H31" s="11" t="s">
        <v>414</v>
      </c>
      <c r="I31" s="11" t="s">
        <v>414</v>
      </c>
    </row>
    <row r="32" spans="1:9" ht="12" customHeight="1" x14ac:dyDescent="0.25">
      <c r="A32" s="2" t="str">
        <f>"Aug "&amp;RIGHT(A6,4)+1</f>
        <v>Aug 2025</v>
      </c>
      <c r="B32" s="11" t="s">
        <v>414</v>
      </c>
      <c r="C32" s="11" t="s">
        <v>414</v>
      </c>
      <c r="D32" s="11" t="s">
        <v>414</v>
      </c>
      <c r="E32" s="11" t="s">
        <v>414</v>
      </c>
      <c r="F32" s="11" t="s">
        <v>414</v>
      </c>
      <c r="G32" s="11" t="s">
        <v>414</v>
      </c>
      <c r="H32" s="11" t="s">
        <v>414</v>
      </c>
      <c r="I32" s="11" t="s">
        <v>414</v>
      </c>
    </row>
    <row r="33" spans="1:9" ht="12" customHeight="1" x14ac:dyDescent="0.25">
      <c r="A33" s="2" t="str">
        <f>"Sep "&amp;RIGHT(A6,4)+1</f>
        <v>Sep 2025</v>
      </c>
      <c r="B33" s="11" t="s">
        <v>414</v>
      </c>
      <c r="C33" s="11" t="s">
        <v>414</v>
      </c>
      <c r="D33" s="11" t="s">
        <v>414</v>
      </c>
      <c r="E33" s="11" t="s">
        <v>414</v>
      </c>
      <c r="F33" s="11" t="s">
        <v>414</v>
      </c>
      <c r="G33" s="11" t="s">
        <v>414</v>
      </c>
      <c r="H33" s="11" t="s">
        <v>414</v>
      </c>
      <c r="I33" s="11" t="s">
        <v>414</v>
      </c>
    </row>
    <row r="34" spans="1:9" ht="12" customHeight="1" x14ac:dyDescent="0.25">
      <c r="A34" s="12" t="s">
        <v>55</v>
      </c>
      <c r="B34" s="13">
        <v>100583.62</v>
      </c>
      <c r="C34" s="13" t="s">
        <v>414</v>
      </c>
      <c r="D34" s="13" t="s">
        <v>414</v>
      </c>
      <c r="E34" s="13" t="s">
        <v>414</v>
      </c>
      <c r="F34" s="13">
        <v>779419131.02999997</v>
      </c>
      <c r="G34" s="13">
        <v>65391316</v>
      </c>
      <c r="H34" s="13" t="s">
        <v>414</v>
      </c>
      <c r="I34" s="13">
        <v>60682542633.154999</v>
      </c>
    </row>
    <row r="35" spans="1:9" ht="12" customHeight="1" x14ac:dyDescent="0.25">
      <c r="A35" s="14" t="str">
        <f>"Total "&amp;MID(A20,7,LEN(A20)-13)&amp;" Months"</f>
        <v>Total 5 Months</v>
      </c>
      <c r="B35" s="15">
        <v>100583.62</v>
      </c>
      <c r="C35" s="15" t="s">
        <v>414</v>
      </c>
      <c r="D35" s="15" t="s">
        <v>414</v>
      </c>
      <c r="E35" s="15" t="s">
        <v>414</v>
      </c>
      <c r="F35" s="15">
        <v>779419131.02999997</v>
      </c>
      <c r="G35" s="15">
        <v>65391316</v>
      </c>
      <c r="H35" s="15" t="s">
        <v>414</v>
      </c>
      <c r="I35" s="15">
        <v>60682542633.154999</v>
      </c>
    </row>
    <row r="36" spans="1:9" ht="12" customHeight="1" x14ac:dyDescent="0.25">
      <c r="A36" s="83"/>
      <c r="B36" s="83"/>
      <c r="C36" s="83"/>
      <c r="D36" s="83"/>
      <c r="E36" s="83"/>
      <c r="F36" s="83"/>
      <c r="G36" s="83"/>
      <c r="H36" s="83"/>
      <c r="I36" s="83"/>
    </row>
    <row r="37" spans="1:9" ht="78.599999999999994" customHeight="1" x14ac:dyDescent="0.25">
      <c r="A37" s="85" t="s">
        <v>387</v>
      </c>
      <c r="B37" s="85"/>
      <c r="C37" s="85"/>
      <c r="D37" s="85"/>
      <c r="E37" s="85"/>
      <c r="F37" s="85"/>
      <c r="G37" s="85"/>
      <c r="H37" s="85"/>
      <c r="I37" s="85"/>
    </row>
  </sheetData>
  <mergeCells count="14">
    <mergeCell ref="B5:I5"/>
    <mergeCell ref="A36:I36"/>
    <mergeCell ref="A37:I37"/>
    <mergeCell ref="A1:H1"/>
    <mergeCell ref="A3:A4"/>
    <mergeCell ref="B3:B4"/>
    <mergeCell ref="C3:C4"/>
    <mergeCell ref="D3:D4"/>
    <mergeCell ref="H3:H4"/>
    <mergeCell ref="E3:E4"/>
    <mergeCell ref="F3:F4"/>
    <mergeCell ref="G3:G4"/>
    <mergeCell ref="I3:I4"/>
    <mergeCell ref="A2:G2"/>
  </mergeCells>
  <phoneticPr fontId="0" type="noConversion"/>
  <pageMargins left="0.75" right="0.5" top="0.75" bottom="0.5" header="0.5" footer="0.25"/>
  <pageSetup scale="3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07"/>
  <sheetViews>
    <sheetView showGridLines="0" zoomScaleNormal="100" workbookViewId="0">
      <selection activeCell="A3" sqref="A3"/>
    </sheetView>
  </sheetViews>
  <sheetFormatPr defaultRowHeight="13.2" x14ac:dyDescent="0.25"/>
  <cols>
    <col min="1" max="1" width="10.77734375" style="1" customWidth="1"/>
    <col min="2" max="3" width="8.77734375" bestFit="1" customWidth="1"/>
    <col min="4" max="4" width="13.21875" customWidth="1"/>
    <col min="7" max="7" width="10.77734375" customWidth="1"/>
    <col min="10" max="10" width="10.77734375" customWidth="1"/>
    <col min="13" max="13" width="10.77734375" customWidth="1"/>
    <col min="14" max="15" width="8.77734375" bestFit="1" customWidth="1"/>
    <col min="16" max="16" width="9.5546875" bestFit="1" customWidth="1"/>
    <col min="17" max="18" width="8.77734375" bestFit="1" customWidth="1"/>
    <col min="19" max="19" width="17.77734375" customWidth="1"/>
    <col min="245" max="245" width="10.44140625" customWidth="1"/>
    <col min="246" max="246" width="0.5546875" customWidth="1"/>
    <col min="247" max="248" width="8.77734375" bestFit="1" customWidth="1"/>
    <col min="250" max="250" width="4.77734375" customWidth="1"/>
    <col min="251" max="251" width="0.5546875" customWidth="1"/>
    <col min="255" max="255" width="4.77734375" customWidth="1"/>
    <col min="256" max="256" width="0.5546875" customWidth="1"/>
    <col min="260" max="260" width="4.77734375" customWidth="1"/>
    <col min="261" max="261" width="0.5546875" customWidth="1"/>
    <col min="265" max="265" width="4.77734375" customWidth="1"/>
    <col min="266" max="266" width="0.5546875" customWidth="1"/>
    <col min="267" max="268" width="8.77734375" bestFit="1" customWidth="1"/>
    <col min="269" max="269" width="8.77734375" customWidth="1"/>
    <col min="270" max="270" width="4.77734375" customWidth="1"/>
    <col min="271" max="271" width="0.5546875" customWidth="1"/>
    <col min="272" max="273" width="8.77734375" bestFit="1" customWidth="1"/>
    <col min="274" max="274" width="8.77734375" customWidth="1"/>
    <col min="275" max="275" width="4.77734375" customWidth="1"/>
    <col min="501" max="501" width="10.44140625" customWidth="1"/>
    <col min="502" max="502" width="0.5546875" customWidth="1"/>
    <col min="503" max="504" width="8.77734375" bestFit="1" customWidth="1"/>
    <col min="506" max="506" width="4.77734375" customWidth="1"/>
    <col min="507" max="507" width="0.5546875" customWidth="1"/>
    <col min="511" max="511" width="4.77734375" customWidth="1"/>
    <col min="512" max="512" width="0.5546875" customWidth="1"/>
    <col min="516" max="516" width="4.77734375" customWidth="1"/>
    <col min="517" max="517" width="0.5546875" customWidth="1"/>
    <col min="521" max="521" width="4.77734375" customWidth="1"/>
    <col min="522" max="522" width="0.5546875" customWidth="1"/>
    <col min="523" max="524" width="8.77734375" bestFit="1" customWidth="1"/>
    <col min="525" max="525" width="8.77734375" customWidth="1"/>
    <col min="526" max="526" width="4.77734375" customWidth="1"/>
    <col min="527" max="527" width="0.5546875" customWidth="1"/>
    <col min="528" max="529" width="8.77734375" bestFit="1" customWidth="1"/>
    <col min="530" max="530" width="8.77734375" customWidth="1"/>
    <col min="531" max="531" width="4.77734375" customWidth="1"/>
    <col min="757" max="757" width="10.44140625" customWidth="1"/>
    <col min="758" max="758" width="0.5546875" customWidth="1"/>
    <col min="759" max="760" width="8.77734375" bestFit="1" customWidth="1"/>
    <col min="762" max="762" width="4.77734375" customWidth="1"/>
    <col min="763" max="763" width="0.5546875" customWidth="1"/>
    <col min="767" max="767" width="4.77734375" customWidth="1"/>
    <col min="768" max="768" width="0.5546875" customWidth="1"/>
    <col min="772" max="772" width="4.77734375" customWidth="1"/>
    <col min="773" max="773" width="0.5546875" customWidth="1"/>
    <col min="777" max="777" width="4.77734375" customWidth="1"/>
    <col min="778" max="778" width="0.5546875" customWidth="1"/>
    <col min="779" max="780" width="8.77734375" bestFit="1" customWidth="1"/>
    <col min="781" max="781" width="8.77734375" customWidth="1"/>
    <col min="782" max="782" width="4.77734375" customWidth="1"/>
    <col min="783" max="783" width="0.5546875" customWidth="1"/>
    <col min="784" max="785" width="8.77734375" bestFit="1" customWidth="1"/>
    <col min="786" max="786" width="8.77734375" customWidth="1"/>
    <col min="787" max="787" width="4.77734375" customWidth="1"/>
    <col min="1013" max="1013" width="10.44140625" customWidth="1"/>
    <col min="1014" max="1014" width="0.5546875" customWidth="1"/>
    <col min="1015" max="1016" width="8.77734375" bestFit="1" customWidth="1"/>
    <col min="1018" max="1018" width="4.77734375" customWidth="1"/>
    <col min="1019" max="1019" width="0.5546875" customWidth="1"/>
    <col min="1023" max="1023" width="4.77734375" customWidth="1"/>
    <col min="1024" max="1024" width="0.5546875" customWidth="1"/>
    <col min="1028" max="1028" width="4.77734375" customWidth="1"/>
    <col min="1029" max="1029" width="0.5546875" customWidth="1"/>
    <col min="1033" max="1033" width="4.77734375" customWidth="1"/>
    <col min="1034" max="1034" width="0.5546875" customWidth="1"/>
    <col min="1035" max="1036" width="8.77734375" bestFit="1" customWidth="1"/>
    <col min="1037" max="1037" width="8.77734375" customWidth="1"/>
    <col min="1038" max="1038" width="4.77734375" customWidth="1"/>
    <col min="1039" max="1039" width="0.5546875" customWidth="1"/>
    <col min="1040" max="1041" width="8.77734375" bestFit="1" customWidth="1"/>
    <col min="1042" max="1042" width="8.77734375" customWidth="1"/>
    <col min="1043" max="1043" width="4.77734375" customWidth="1"/>
    <col min="1269" max="1269" width="10.44140625" customWidth="1"/>
    <col min="1270" max="1270" width="0.5546875" customWidth="1"/>
    <col min="1271" max="1272" width="8.77734375" bestFit="1" customWidth="1"/>
    <col min="1274" max="1274" width="4.77734375" customWidth="1"/>
    <col min="1275" max="1275" width="0.5546875" customWidth="1"/>
    <col min="1279" max="1279" width="4.77734375" customWidth="1"/>
    <col min="1280" max="1280" width="0.5546875" customWidth="1"/>
    <col min="1284" max="1284" width="4.77734375" customWidth="1"/>
    <col min="1285" max="1285" width="0.5546875" customWidth="1"/>
    <col min="1289" max="1289" width="4.77734375" customWidth="1"/>
    <col min="1290" max="1290" width="0.5546875" customWidth="1"/>
    <col min="1291" max="1292" width="8.77734375" bestFit="1" customWidth="1"/>
    <col min="1293" max="1293" width="8.77734375" customWidth="1"/>
    <col min="1294" max="1294" width="4.77734375" customWidth="1"/>
    <col min="1295" max="1295" width="0.5546875" customWidth="1"/>
    <col min="1296" max="1297" width="8.77734375" bestFit="1" customWidth="1"/>
    <col min="1298" max="1298" width="8.77734375" customWidth="1"/>
    <col min="1299" max="1299" width="4.77734375" customWidth="1"/>
    <col min="1525" max="1525" width="10.44140625" customWidth="1"/>
    <col min="1526" max="1526" width="0.5546875" customWidth="1"/>
    <col min="1527" max="1528" width="8.77734375" bestFit="1" customWidth="1"/>
    <col min="1530" max="1530" width="4.77734375" customWidth="1"/>
    <col min="1531" max="1531" width="0.5546875" customWidth="1"/>
    <col min="1535" max="1535" width="4.77734375" customWidth="1"/>
    <col min="1536" max="1536" width="0.5546875" customWidth="1"/>
    <col min="1540" max="1540" width="4.77734375" customWidth="1"/>
    <col min="1541" max="1541" width="0.5546875" customWidth="1"/>
    <col min="1545" max="1545" width="4.77734375" customWidth="1"/>
    <col min="1546" max="1546" width="0.5546875" customWidth="1"/>
    <col min="1547" max="1548" width="8.77734375" bestFit="1" customWidth="1"/>
    <col min="1549" max="1549" width="8.77734375" customWidth="1"/>
    <col min="1550" max="1550" width="4.77734375" customWidth="1"/>
    <col min="1551" max="1551" width="0.5546875" customWidth="1"/>
    <col min="1552" max="1553" width="8.77734375" bestFit="1" customWidth="1"/>
    <col min="1554" max="1554" width="8.77734375" customWidth="1"/>
    <col min="1555" max="1555" width="4.77734375" customWidth="1"/>
    <col min="1781" max="1781" width="10.44140625" customWidth="1"/>
    <col min="1782" max="1782" width="0.5546875" customWidth="1"/>
    <col min="1783" max="1784" width="8.77734375" bestFit="1" customWidth="1"/>
    <col min="1786" max="1786" width="4.77734375" customWidth="1"/>
    <col min="1787" max="1787" width="0.5546875" customWidth="1"/>
    <col min="1791" max="1791" width="4.77734375" customWidth="1"/>
    <col min="1792" max="1792" width="0.5546875" customWidth="1"/>
    <col min="1796" max="1796" width="4.77734375" customWidth="1"/>
    <col min="1797" max="1797" width="0.5546875" customWidth="1"/>
    <col min="1801" max="1801" width="4.77734375" customWidth="1"/>
    <col min="1802" max="1802" width="0.5546875" customWidth="1"/>
    <col min="1803" max="1804" width="8.77734375" bestFit="1" customWidth="1"/>
    <col min="1805" max="1805" width="8.77734375" customWidth="1"/>
    <col min="1806" max="1806" width="4.77734375" customWidth="1"/>
    <col min="1807" max="1807" width="0.5546875" customWidth="1"/>
    <col min="1808" max="1809" width="8.77734375" bestFit="1" customWidth="1"/>
    <col min="1810" max="1810" width="8.77734375" customWidth="1"/>
    <col min="1811" max="1811" width="4.77734375" customWidth="1"/>
    <col min="2037" max="2037" width="10.44140625" customWidth="1"/>
    <col min="2038" max="2038" width="0.5546875" customWidth="1"/>
    <col min="2039" max="2040" width="8.77734375" bestFit="1" customWidth="1"/>
    <col min="2042" max="2042" width="4.77734375" customWidth="1"/>
    <col min="2043" max="2043" width="0.5546875" customWidth="1"/>
    <col min="2047" max="2047" width="4.77734375" customWidth="1"/>
    <col min="2048" max="2048" width="0.5546875" customWidth="1"/>
    <col min="2052" max="2052" width="4.77734375" customWidth="1"/>
    <col min="2053" max="2053" width="0.5546875" customWidth="1"/>
    <col min="2057" max="2057" width="4.77734375" customWidth="1"/>
    <col min="2058" max="2058" width="0.5546875" customWidth="1"/>
    <col min="2059" max="2060" width="8.77734375" bestFit="1" customWidth="1"/>
    <col min="2061" max="2061" width="8.77734375" customWidth="1"/>
    <col min="2062" max="2062" width="4.77734375" customWidth="1"/>
    <col min="2063" max="2063" width="0.5546875" customWidth="1"/>
    <col min="2064" max="2065" width="8.77734375" bestFit="1" customWidth="1"/>
    <col min="2066" max="2066" width="8.77734375" customWidth="1"/>
    <col min="2067" max="2067" width="4.77734375" customWidth="1"/>
    <col min="2293" max="2293" width="10.44140625" customWidth="1"/>
    <col min="2294" max="2294" width="0.5546875" customWidth="1"/>
    <col min="2295" max="2296" width="8.77734375" bestFit="1" customWidth="1"/>
    <col min="2298" max="2298" width="4.77734375" customWidth="1"/>
    <col min="2299" max="2299" width="0.5546875" customWidth="1"/>
    <col min="2303" max="2303" width="4.77734375" customWidth="1"/>
    <col min="2304" max="2304" width="0.5546875" customWidth="1"/>
    <col min="2308" max="2308" width="4.77734375" customWidth="1"/>
    <col min="2309" max="2309" width="0.5546875" customWidth="1"/>
    <col min="2313" max="2313" width="4.77734375" customWidth="1"/>
    <col min="2314" max="2314" width="0.5546875" customWidth="1"/>
    <col min="2315" max="2316" width="8.77734375" bestFit="1" customWidth="1"/>
    <col min="2317" max="2317" width="8.77734375" customWidth="1"/>
    <col min="2318" max="2318" width="4.77734375" customWidth="1"/>
    <col min="2319" max="2319" width="0.5546875" customWidth="1"/>
    <col min="2320" max="2321" width="8.77734375" bestFit="1" customWidth="1"/>
    <col min="2322" max="2322" width="8.77734375" customWidth="1"/>
    <col min="2323" max="2323" width="4.77734375" customWidth="1"/>
    <col min="2549" max="2549" width="10.44140625" customWidth="1"/>
    <col min="2550" max="2550" width="0.5546875" customWidth="1"/>
    <col min="2551" max="2552" width="8.77734375" bestFit="1" customWidth="1"/>
    <col min="2554" max="2554" width="4.77734375" customWidth="1"/>
    <col min="2555" max="2555" width="0.5546875" customWidth="1"/>
    <col min="2559" max="2559" width="4.77734375" customWidth="1"/>
    <col min="2560" max="2560" width="0.5546875" customWidth="1"/>
    <col min="2564" max="2564" width="4.77734375" customWidth="1"/>
    <col min="2565" max="2565" width="0.5546875" customWidth="1"/>
    <col min="2569" max="2569" width="4.77734375" customWidth="1"/>
    <col min="2570" max="2570" width="0.5546875" customWidth="1"/>
    <col min="2571" max="2572" width="8.77734375" bestFit="1" customWidth="1"/>
    <col min="2573" max="2573" width="8.77734375" customWidth="1"/>
    <col min="2574" max="2574" width="4.77734375" customWidth="1"/>
    <col min="2575" max="2575" width="0.5546875" customWidth="1"/>
    <col min="2576" max="2577" width="8.77734375" bestFit="1" customWidth="1"/>
    <col min="2578" max="2578" width="8.77734375" customWidth="1"/>
    <col min="2579" max="2579" width="4.77734375" customWidth="1"/>
    <col min="2805" max="2805" width="10.44140625" customWidth="1"/>
    <col min="2806" max="2806" width="0.5546875" customWidth="1"/>
    <col min="2807" max="2808" width="8.77734375" bestFit="1" customWidth="1"/>
    <col min="2810" max="2810" width="4.77734375" customWidth="1"/>
    <col min="2811" max="2811" width="0.5546875" customWidth="1"/>
    <col min="2815" max="2815" width="4.77734375" customWidth="1"/>
    <col min="2816" max="2816" width="0.5546875" customWidth="1"/>
    <col min="2820" max="2820" width="4.77734375" customWidth="1"/>
    <col min="2821" max="2821" width="0.5546875" customWidth="1"/>
    <col min="2825" max="2825" width="4.77734375" customWidth="1"/>
    <col min="2826" max="2826" width="0.5546875" customWidth="1"/>
    <col min="2827" max="2828" width="8.77734375" bestFit="1" customWidth="1"/>
    <col min="2829" max="2829" width="8.77734375" customWidth="1"/>
    <col min="2830" max="2830" width="4.77734375" customWidth="1"/>
    <col min="2831" max="2831" width="0.5546875" customWidth="1"/>
    <col min="2832" max="2833" width="8.77734375" bestFit="1" customWidth="1"/>
    <col min="2834" max="2834" width="8.77734375" customWidth="1"/>
    <col min="2835" max="2835" width="4.77734375" customWidth="1"/>
    <col min="3061" max="3061" width="10.44140625" customWidth="1"/>
    <col min="3062" max="3062" width="0.5546875" customWidth="1"/>
    <col min="3063" max="3064" width="8.77734375" bestFit="1" customWidth="1"/>
    <col min="3066" max="3066" width="4.77734375" customWidth="1"/>
    <col min="3067" max="3067" width="0.5546875" customWidth="1"/>
    <col min="3071" max="3071" width="4.77734375" customWidth="1"/>
    <col min="3072" max="3072" width="0.5546875" customWidth="1"/>
    <col min="3076" max="3076" width="4.77734375" customWidth="1"/>
    <col min="3077" max="3077" width="0.5546875" customWidth="1"/>
    <col min="3081" max="3081" width="4.77734375" customWidth="1"/>
    <col min="3082" max="3082" width="0.5546875" customWidth="1"/>
    <col min="3083" max="3084" width="8.77734375" bestFit="1" customWidth="1"/>
    <col min="3085" max="3085" width="8.77734375" customWidth="1"/>
    <col min="3086" max="3086" width="4.77734375" customWidth="1"/>
    <col min="3087" max="3087" width="0.5546875" customWidth="1"/>
    <col min="3088" max="3089" width="8.77734375" bestFit="1" customWidth="1"/>
    <col min="3090" max="3090" width="8.77734375" customWidth="1"/>
    <col min="3091" max="3091" width="4.77734375" customWidth="1"/>
    <col min="3317" max="3317" width="10.44140625" customWidth="1"/>
    <col min="3318" max="3318" width="0.5546875" customWidth="1"/>
    <col min="3319" max="3320" width="8.77734375" bestFit="1" customWidth="1"/>
    <col min="3322" max="3322" width="4.77734375" customWidth="1"/>
    <col min="3323" max="3323" width="0.5546875" customWidth="1"/>
    <col min="3327" max="3327" width="4.77734375" customWidth="1"/>
    <col min="3328" max="3328" width="0.5546875" customWidth="1"/>
    <col min="3332" max="3332" width="4.77734375" customWidth="1"/>
    <col min="3333" max="3333" width="0.5546875" customWidth="1"/>
    <col min="3337" max="3337" width="4.77734375" customWidth="1"/>
    <col min="3338" max="3338" width="0.5546875" customWidth="1"/>
    <col min="3339" max="3340" width="8.77734375" bestFit="1" customWidth="1"/>
    <col min="3341" max="3341" width="8.77734375" customWidth="1"/>
    <col min="3342" max="3342" width="4.77734375" customWidth="1"/>
    <col min="3343" max="3343" width="0.5546875" customWidth="1"/>
    <col min="3344" max="3345" width="8.77734375" bestFit="1" customWidth="1"/>
    <col min="3346" max="3346" width="8.77734375" customWidth="1"/>
    <col min="3347" max="3347" width="4.77734375" customWidth="1"/>
    <col min="3573" max="3573" width="10.44140625" customWidth="1"/>
    <col min="3574" max="3574" width="0.5546875" customWidth="1"/>
    <col min="3575" max="3576" width="8.77734375" bestFit="1" customWidth="1"/>
    <col min="3578" max="3578" width="4.77734375" customWidth="1"/>
    <col min="3579" max="3579" width="0.5546875" customWidth="1"/>
    <col min="3583" max="3583" width="4.77734375" customWidth="1"/>
    <col min="3584" max="3584" width="0.5546875" customWidth="1"/>
    <col min="3588" max="3588" width="4.77734375" customWidth="1"/>
    <col min="3589" max="3589" width="0.5546875" customWidth="1"/>
    <col min="3593" max="3593" width="4.77734375" customWidth="1"/>
    <col min="3594" max="3594" width="0.5546875" customWidth="1"/>
    <col min="3595" max="3596" width="8.77734375" bestFit="1" customWidth="1"/>
    <col min="3597" max="3597" width="8.77734375" customWidth="1"/>
    <col min="3598" max="3598" width="4.77734375" customWidth="1"/>
    <col min="3599" max="3599" width="0.5546875" customWidth="1"/>
    <col min="3600" max="3601" width="8.77734375" bestFit="1" customWidth="1"/>
    <col min="3602" max="3602" width="8.77734375" customWidth="1"/>
    <col min="3603" max="3603" width="4.77734375" customWidth="1"/>
    <col min="3829" max="3829" width="10.44140625" customWidth="1"/>
    <col min="3830" max="3830" width="0.5546875" customWidth="1"/>
    <col min="3831" max="3832" width="8.77734375" bestFit="1" customWidth="1"/>
    <col min="3834" max="3834" width="4.77734375" customWidth="1"/>
    <col min="3835" max="3835" width="0.5546875" customWidth="1"/>
    <col min="3839" max="3839" width="4.77734375" customWidth="1"/>
    <col min="3840" max="3840" width="0.5546875" customWidth="1"/>
    <col min="3844" max="3844" width="4.77734375" customWidth="1"/>
    <col min="3845" max="3845" width="0.5546875" customWidth="1"/>
    <col min="3849" max="3849" width="4.77734375" customWidth="1"/>
    <col min="3850" max="3850" width="0.5546875" customWidth="1"/>
    <col min="3851" max="3852" width="8.77734375" bestFit="1" customWidth="1"/>
    <col min="3853" max="3853" width="8.77734375" customWidth="1"/>
    <col min="3854" max="3854" width="4.77734375" customWidth="1"/>
    <col min="3855" max="3855" width="0.5546875" customWidth="1"/>
    <col min="3856" max="3857" width="8.77734375" bestFit="1" customWidth="1"/>
    <col min="3858" max="3858" width="8.77734375" customWidth="1"/>
    <col min="3859" max="3859" width="4.77734375" customWidth="1"/>
    <col min="4085" max="4085" width="10.44140625" customWidth="1"/>
    <col min="4086" max="4086" width="0.5546875" customWidth="1"/>
    <col min="4087" max="4088" width="8.77734375" bestFit="1" customWidth="1"/>
    <col min="4090" max="4090" width="4.77734375" customWidth="1"/>
    <col min="4091" max="4091" width="0.5546875" customWidth="1"/>
    <col min="4095" max="4095" width="4.77734375" customWidth="1"/>
    <col min="4096" max="4096" width="0.5546875" customWidth="1"/>
    <col min="4100" max="4100" width="4.77734375" customWidth="1"/>
    <col min="4101" max="4101" width="0.5546875" customWidth="1"/>
    <col min="4105" max="4105" width="4.77734375" customWidth="1"/>
    <col min="4106" max="4106" width="0.5546875" customWidth="1"/>
    <col min="4107" max="4108" width="8.77734375" bestFit="1" customWidth="1"/>
    <col min="4109" max="4109" width="8.77734375" customWidth="1"/>
    <col min="4110" max="4110" width="4.77734375" customWidth="1"/>
    <col min="4111" max="4111" width="0.5546875" customWidth="1"/>
    <col min="4112" max="4113" width="8.77734375" bestFit="1" customWidth="1"/>
    <col min="4114" max="4114" width="8.77734375" customWidth="1"/>
    <col min="4115" max="4115" width="4.77734375" customWidth="1"/>
    <col min="4341" max="4341" width="10.44140625" customWidth="1"/>
    <col min="4342" max="4342" width="0.5546875" customWidth="1"/>
    <col min="4343" max="4344" width="8.77734375" bestFit="1" customWidth="1"/>
    <col min="4346" max="4346" width="4.77734375" customWidth="1"/>
    <col min="4347" max="4347" width="0.5546875" customWidth="1"/>
    <col min="4351" max="4351" width="4.77734375" customWidth="1"/>
    <col min="4352" max="4352" width="0.5546875" customWidth="1"/>
    <col min="4356" max="4356" width="4.77734375" customWidth="1"/>
    <col min="4357" max="4357" width="0.5546875" customWidth="1"/>
    <col min="4361" max="4361" width="4.77734375" customWidth="1"/>
    <col min="4362" max="4362" width="0.5546875" customWidth="1"/>
    <col min="4363" max="4364" width="8.77734375" bestFit="1" customWidth="1"/>
    <col min="4365" max="4365" width="8.77734375" customWidth="1"/>
    <col min="4366" max="4366" width="4.77734375" customWidth="1"/>
    <col min="4367" max="4367" width="0.5546875" customWidth="1"/>
    <col min="4368" max="4369" width="8.77734375" bestFit="1" customWidth="1"/>
    <col min="4370" max="4370" width="8.77734375" customWidth="1"/>
    <col min="4371" max="4371" width="4.77734375" customWidth="1"/>
    <col min="4597" max="4597" width="10.44140625" customWidth="1"/>
    <col min="4598" max="4598" width="0.5546875" customWidth="1"/>
    <col min="4599" max="4600" width="8.77734375" bestFit="1" customWidth="1"/>
    <col min="4602" max="4602" width="4.77734375" customWidth="1"/>
    <col min="4603" max="4603" width="0.5546875" customWidth="1"/>
    <col min="4607" max="4607" width="4.77734375" customWidth="1"/>
    <col min="4608" max="4608" width="0.5546875" customWidth="1"/>
    <col min="4612" max="4612" width="4.77734375" customWidth="1"/>
    <col min="4613" max="4613" width="0.5546875" customWidth="1"/>
    <col min="4617" max="4617" width="4.77734375" customWidth="1"/>
    <col min="4618" max="4618" width="0.5546875" customWidth="1"/>
    <col min="4619" max="4620" width="8.77734375" bestFit="1" customWidth="1"/>
    <col min="4621" max="4621" width="8.77734375" customWidth="1"/>
    <col min="4622" max="4622" width="4.77734375" customWidth="1"/>
    <col min="4623" max="4623" width="0.5546875" customWidth="1"/>
    <col min="4624" max="4625" width="8.77734375" bestFit="1" customWidth="1"/>
    <col min="4626" max="4626" width="8.77734375" customWidth="1"/>
    <col min="4627" max="4627" width="4.77734375" customWidth="1"/>
    <col min="4853" max="4853" width="10.44140625" customWidth="1"/>
    <col min="4854" max="4854" width="0.5546875" customWidth="1"/>
    <col min="4855" max="4856" width="8.77734375" bestFit="1" customWidth="1"/>
    <col min="4858" max="4858" width="4.77734375" customWidth="1"/>
    <col min="4859" max="4859" width="0.5546875" customWidth="1"/>
    <col min="4863" max="4863" width="4.77734375" customWidth="1"/>
    <col min="4864" max="4864" width="0.5546875" customWidth="1"/>
    <col min="4868" max="4868" width="4.77734375" customWidth="1"/>
    <col min="4869" max="4869" width="0.5546875" customWidth="1"/>
    <col min="4873" max="4873" width="4.77734375" customWidth="1"/>
    <col min="4874" max="4874" width="0.5546875" customWidth="1"/>
    <col min="4875" max="4876" width="8.77734375" bestFit="1" customWidth="1"/>
    <col min="4877" max="4877" width="8.77734375" customWidth="1"/>
    <col min="4878" max="4878" width="4.77734375" customWidth="1"/>
    <col min="4879" max="4879" width="0.5546875" customWidth="1"/>
    <col min="4880" max="4881" width="8.77734375" bestFit="1" customWidth="1"/>
    <col min="4882" max="4882" width="8.77734375" customWidth="1"/>
    <col min="4883" max="4883" width="4.77734375" customWidth="1"/>
    <col min="5109" max="5109" width="10.44140625" customWidth="1"/>
    <col min="5110" max="5110" width="0.5546875" customWidth="1"/>
    <col min="5111" max="5112" width="8.77734375" bestFit="1" customWidth="1"/>
    <col min="5114" max="5114" width="4.77734375" customWidth="1"/>
    <col min="5115" max="5115" width="0.5546875" customWidth="1"/>
    <col min="5119" max="5119" width="4.77734375" customWidth="1"/>
    <col min="5120" max="5120" width="0.5546875" customWidth="1"/>
    <col min="5124" max="5124" width="4.77734375" customWidth="1"/>
    <col min="5125" max="5125" width="0.5546875" customWidth="1"/>
    <col min="5129" max="5129" width="4.77734375" customWidth="1"/>
    <col min="5130" max="5130" width="0.5546875" customWidth="1"/>
    <col min="5131" max="5132" width="8.77734375" bestFit="1" customWidth="1"/>
    <col min="5133" max="5133" width="8.77734375" customWidth="1"/>
    <col min="5134" max="5134" width="4.77734375" customWidth="1"/>
    <col min="5135" max="5135" width="0.5546875" customWidth="1"/>
    <col min="5136" max="5137" width="8.77734375" bestFit="1" customWidth="1"/>
    <col min="5138" max="5138" width="8.77734375" customWidth="1"/>
    <col min="5139" max="5139" width="4.77734375" customWidth="1"/>
    <col min="5365" max="5365" width="10.44140625" customWidth="1"/>
    <col min="5366" max="5366" width="0.5546875" customWidth="1"/>
    <col min="5367" max="5368" width="8.77734375" bestFit="1" customWidth="1"/>
    <col min="5370" max="5370" width="4.77734375" customWidth="1"/>
    <col min="5371" max="5371" width="0.5546875" customWidth="1"/>
    <col min="5375" max="5375" width="4.77734375" customWidth="1"/>
    <col min="5376" max="5376" width="0.5546875" customWidth="1"/>
    <col min="5380" max="5380" width="4.77734375" customWidth="1"/>
    <col min="5381" max="5381" width="0.5546875" customWidth="1"/>
    <col min="5385" max="5385" width="4.77734375" customWidth="1"/>
    <col min="5386" max="5386" width="0.5546875" customWidth="1"/>
    <col min="5387" max="5388" width="8.77734375" bestFit="1" customWidth="1"/>
    <col min="5389" max="5389" width="8.77734375" customWidth="1"/>
    <col min="5390" max="5390" width="4.77734375" customWidth="1"/>
    <col min="5391" max="5391" width="0.5546875" customWidth="1"/>
    <col min="5392" max="5393" width="8.77734375" bestFit="1" customWidth="1"/>
    <col min="5394" max="5394" width="8.77734375" customWidth="1"/>
    <col min="5395" max="5395" width="4.77734375" customWidth="1"/>
    <col min="5621" max="5621" width="10.44140625" customWidth="1"/>
    <col min="5622" max="5622" width="0.5546875" customWidth="1"/>
    <col min="5623" max="5624" width="8.77734375" bestFit="1" customWidth="1"/>
    <col min="5626" max="5626" width="4.77734375" customWidth="1"/>
    <col min="5627" max="5627" width="0.5546875" customWidth="1"/>
    <col min="5631" max="5631" width="4.77734375" customWidth="1"/>
    <col min="5632" max="5632" width="0.5546875" customWidth="1"/>
    <col min="5636" max="5636" width="4.77734375" customWidth="1"/>
    <col min="5637" max="5637" width="0.5546875" customWidth="1"/>
    <col min="5641" max="5641" width="4.77734375" customWidth="1"/>
    <col min="5642" max="5642" width="0.5546875" customWidth="1"/>
    <col min="5643" max="5644" width="8.77734375" bestFit="1" customWidth="1"/>
    <col min="5645" max="5645" width="8.77734375" customWidth="1"/>
    <col min="5646" max="5646" width="4.77734375" customWidth="1"/>
    <col min="5647" max="5647" width="0.5546875" customWidth="1"/>
    <col min="5648" max="5649" width="8.77734375" bestFit="1" customWidth="1"/>
    <col min="5650" max="5650" width="8.77734375" customWidth="1"/>
    <col min="5651" max="5651" width="4.77734375" customWidth="1"/>
    <col min="5877" max="5877" width="10.44140625" customWidth="1"/>
    <col min="5878" max="5878" width="0.5546875" customWidth="1"/>
    <col min="5879" max="5880" width="8.77734375" bestFit="1" customWidth="1"/>
    <col min="5882" max="5882" width="4.77734375" customWidth="1"/>
    <col min="5883" max="5883" width="0.5546875" customWidth="1"/>
    <col min="5887" max="5887" width="4.77734375" customWidth="1"/>
    <col min="5888" max="5888" width="0.5546875" customWidth="1"/>
    <col min="5892" max="5892" width="4.77734375" customWidth="1"/>
    <col min="5893" max="5893" width="0.5546875" customWidth="1"/>
    <col min="5897" max="5897" width="4.77734375" customWidth="1"/>
    <col min="5898" max="5898" width="0.5546875" customWidth="1"/>
    <col min="5899" max="5900" width="8.77734375" bestFit="1" customWidth="1"/>
    <col min="5901" max="5901" width="8.77734375" customWidth="1"/>
    <col min="5902" max="5902" width="4.77734375" customWidth="1"/>
    <col min="5903" max="5903" width="0.5546875" customWidth="1"/>
    <col min="5904" max="5905" width="8.77734375" bestFit="1" customWidth="1"/>
    <col min="5906" max="5906" width="8.77734375" customWidth="1"/>
    <col min="5907" max="5907" width="4.77734375" customWidth="1"/>
    <col min="6133" max="6133" width="10.44140625" customWidth="1"/>
    <col min="6134" max="6134" width="0.5546875" customWidth="1"/>
    <col min="6135" max="6136" width="8.77734375" bestFit="1" customWidth="1"/>
    <col min="6138" max="6138" width="4.77734375" customWidth="1"/>
    <col min="6139" max="6139" width="0.5546875" customWidth="1"/>
    <col min="6143" max="6143" width="4.77734375" customWidth="1"/>
    <col min="6144" max="6144" width="0.5546875" customWidth="1"/>
    <col min="6148" max="6148" width="4.77734375" customWidth="1"/>
    <col min="6149" max="6149" width="0.5546875" customWidth="1"/>
    <col min="6153" max="6153" width="4.77734375" customWidth="1"/>
    <col min="6154" max="6154" width="0.5546875" customWidth="1"/>
    <col min="6155" max="6156" width="8.77734375" bestFit="1" customWidth="1"/>
    <col min="6157" max="6157" width="8.77734375" customWidth="1"/>
    <col min="6158" max="6158" width="4.77734375" customWidth="1"/>
    <col min="6159" max="6159" width="0.5546875" customWidth="1"/>
    <col min="6160" max="6161" width="8.77734375" bestFit="1" customWidth="1"/>
    <col min="6162" max="6162" width="8.77734375" customWidth="1"/>
    <col min="6163" max="6163" width="4.77734375" customWidth="1"/>
    <col min="6389" max="6389" width="10.44140625" customWidth="1"/>
    <col min="6390" max="6390" width="0.5546875" customWidth="1"/>
    <col min="6391" max="6392" width="8.77734375" bestFit="1" customWidth="1"/>
    <col min="6394" max="6394" width="4.77734375" customWidth="1"/>
    <col min="6395" max="6395" width="0.5546875" customWidth="1"/>
    <col min="6399" max="6399" width="4.77734375" customWidth="1"/>
    <col min="6400" max="6400" width="0.5546875" customWidth="1"/>
    <col min="6404" max="6404" width="4.77734375" customWidth="1"/>
    <col min="6405" max="6405" width="0.5546875" customWidth="1"/>
    <col min="6409" max="6409" width="4.77734375" customWidth="1"/>
    <col min="6410" max="6410" width="0.5546875" customWidth="1"/>
    <col min="6411" max="6412" width="8.77734375" bestFit="1" customWidth="1"/>
    <col min="6413" max="6413" width="8.77734375" customWidth="1"/>
    <col min="6414" max="6414" width="4.77734375" customWidth="1"/>
    <col min="6415" max="6415" width="0.5546875" customWidth="1"/>
    <col min="6416" max="6417" width="8.77734375" bestFit="1" customWidth="1"/>
    <col min="6418" max="6418" width="8.77734375" customWidth="1"/>
    <col min="6419" max="6419" width="4.77734375" customWidth="1"/>
    <col min="6645" max="6645" width="10.44140625" customWidth="1"/>
    <col min="6646" max="6646" width="0.5546875" customWidth="1"/>
    <col min="6647" max="6648" width="8.77734375" bestFit="1" customWidth="1"/>
    <col min="6650" max="6650" width="4.77734375" customWidth="1"/>
    <col min="6651" max="6651" width="0.5546875" customWidth="1"/>
    <col min="6655" max="6655" width="4.77734375" customWidth="1"/>
    <col min="6656" max="6656" width="0.5546875" customWidth="1"/>
    <col min="6660" max="6660" width="4.77734375" customWidth="1"/>
    <col min="6661" max="6661" width="0.5546875" customWidth="1"/>
    <col min="6665" max="6665" width="4.77734375" customWidth="1"/>
    <col min="6666" max="6666" width="0.5546875" customWidth="1"/>
    <col min="6667" max="6668" width="8.77734375" bestFit="1" customWidth="1"/>
    <col min="6669" max="6669" width="8.77734375" customWidth="1"/>
    <col min="6670" max="6670" width="4.77734375" customWidth="1"/>
    <col min="6671" max="6671" width="0.5546875" customWidth="1"/>
    <col min="6672" max="6673" width="8.77734375" bestFit="1" customWidth="1"/>
    <col min="6674" max="6674" width="8.77734375" customWidth="1"/>
    <col min="6675" max="6675" width="4.77734375" customWidth="1"/>
    <col min="6901" max="6901" width="10.44140625" customWidth="1"/>
    <col min="6902" max="6902" width="0.5546875" customWidth="1"/>
    <col min="6903" max="6904" width="8.77734375" bestFit="1" customWidth="1"/>
    <col min="6906" max="6906" width="4.77734375" customWidth="1"/>
    <col min="6907" max="6907" width="0.5546875" customWidth="1"/>
    <col min="6911" max="6911" width="4.77734375" customWidth="1"/>
    <col min="6912" max="6912" width="0.5546875" customWidth="1"/>
    <col min="6916" max="6916" width="4.77734375" customWidth="1"/>
    <col min="6917" max="6917" width="0.5546875" customWidth="1"/>
    <col min="6921" max="6921" width="4.77734375" customWidth="1"/>
    <col min="6922" max="6922" width="0.5546875" customWidth="1"/>
    <col min="6923" max="6924" width="8.77734375" bestFit="1" customWidth="1"/>
    <col min="6925" max="6925" width="8.77734375" customWidth="1"/>
    <col min="6926" max="6926" width="4.77734375" customWidth="1"/>
    <col min="6927" max="6927" width="0.5546875" customWidth="1"/>
    <col min="6928" max="6929" width="8.77734375" bestFit="1" customWidth="1"/>
    <col min="6930" max="6930" width="8.77734375" customWidth="1"/>
    <col min="6931" max="6931" width="4.77734375" customWidth="1"/>
    <col min="7157" max="7157" width="10.44140625" customWidth="1"/>
    <col min="7158" max="7158" width="0.5546875" customWidth="1"/>
    <col min="7159" max="7160" width="8.77734375" bestFit="1" customWidth="1"/>
    <col min="7162" max="7162" width="4.77734375" customWidth="1"/>
    <col min="7163" max="7163" width="0.5546875" customWidth="1"/>
    <col min="7167" max="7167" width="4.77734375" customWidth="1"/>
    <col min="7168" max="7168" width="0.5546875" customWidth="1"/>
    <col min="7172" max="7172" width="4.77734375" customWidth="1"/>
    <col min="7173" max="7173" width="0.5546875" customWidth="1"/>
    <col min="7177" max="7177" width="4.77734375" customWidth="1"/>
    <col min="7178" max="7178" width="0.5546875" customWidth="1"/>
    <col min="7179" max="7180" width="8.77734375" bestFit="1" customWidth="1"/>
    <col min="7181" max="7181" width="8.77734375" customWidth="1"/>
    <col min="7182" max="7182" width="4.77734375" customWidth="1"/>
    <col min="7183" max="7183" width="0.5546875" customWidth="1"/>
    <col min="7184" max="7185" width="8.77734375" bestFit="1" customWidth="1"/>
    <col min="7186" max="7186" width="8.77734375" customWidth="1"/>
    <col min="7187" max="7187" width="4.77734375" customWidth="1"/>
    <col min="7413" max="7413" width="10.44140625" customWidth="1"/>
    <col min="7414" max="7414" width="0.5546875" customWidth="1"/>
    <col min="7415" max="7416" width="8.77734375" bestFit="1" customWidth="1"/>
    <col min="7418" max="7418" width="4.77734375" customWidth="1"/>
    <col min="7419" max="7419" width="0.5546875" customWidth="1"/>
    <col min="7423" max="7423" width="4.77734375" customWidth="1"/>
    <col min="7424" max="7424" width="0.5546875" customWidth="1"/>
    <col min="7428" max="7428" width="4.77734375" customWidth="1"/>
    <col min="7429" max="7429" width="0.5546875" customWidth="1"/>
    <col min="7433" max="7433" width="4.77734375" customWidth="1"/>
    <col min="7434" max="7434" width="0.5546875" customWidth="1"/>
    <col min="7435" max="7436" width="8.77734375" bestFit="1" customWidth="1"/>
    <col min="7437" max="7437" width="8.77734375" customWidth="1"/>
    <col min="7438" max="7438" width="4.77734375" customWidth="1"/>
    <col min="7439" max="7439" width="0.5546875" customWidth="1"/>
    <col min="7440" max="7441" width="8.77734375" bestFit="1" customWidth="1"/>
    <col min="7442" max="7442" width="8.77734375" customWidth="1"/>
    <col min="7443" max="7443" width="4.77734375" customWidth="1"/>
    <col min="7669" max="7669" width="10.44140625" customWidth="1"/>
    <col min="7670" max="7670" width="0.5546875" customWidth="1"/>
    <col min="7671" max="7672" width="8.77734375" bestFit="1" customWidth="1"/>
    <col min="7674" max="7674" width="4.77734375" customWidth="1"/>
    <col min="7675" max="7675" width="0.5546875" customWidth="1"/>
    <col min="7679" max="7679" width="4.77734375" customWidth="1"/>
    <col min="7680" max="7680" width="0.5546875" customWidth="1"/>
    <col min="7684" max="7684" width="4.77734375" customWidth="1"/>
    <col min="7685" max="7685" width="0.5546875" customWidth="1"/>
    <col min="7689" max="7689" width="4.77734375" customWidth="1"/>
    <col min="7690" max="7690" width="0.5546875" customWidth="1"/>
    <col min="7691" max="7692" width="8.77734375" bestFit="1" customWidth="1"/>
    <col min="7693" max="7693" width="8.77734375" customWidth="1"/>
    <col min="7694" max="7694" width="4.77734375" customWidth="1"/>
    <col min="7695" max="7695" width="0.5546875" customWidth="1"/>
    <col min="7696" max="7697" width="8.77734375" bestFit="1" customWidth="1"/>
    <col min="7698" max="7698" width="8.77734375" customWidth="1"/>
    <col min="7699" max="7699" width="4.77734375" customWidth="1"/>
    <col min="7925" max="7925" width="10.44140625" customWidth="1"/>
    <col min="7926" max="7926" width="0.5546875" customWidth="1"/>
    <col min="7927" max="7928" width="8.77734375" bestFit="1" customWidth="1"/>
    <col min="7930" max="7930" width="4.77734375" customWidth="1"/>
    <col min="7931" max="7931" width="0.5546875" customWidth="1"/>
    <col min="7935" max="7935" width="4.77734375" customWidth="1"/>
    <col min="7936" max="7936" width="0.5546875" customWidth="1"/>
    <col min="7940" max="7940" width="4.77734375" customWidth="1"/>
    <col min="7941" max="7941" width="0.5546875" customWidth="1"/>
    <col min="7945" max="7945" width="4.77734375" customWidth="1"/>
    <col min="7946" max="7946" width="0.5546875" customWidth="1"/>
    <col min="7947" max="7948" width="8.77734375" bestFit="1" customWidth="1"/>
    <col min="7949" max="7949" width="8.77734375" customWidth="1"/>
    <col min="7950" max="7950" width="4.77734375" customWidth="1"/>
    <col min="7951" max="7951" width="0.5546875" customWidth="1"/>
    <col min="7952" max="7953" width="8.77734375" bestFit="1" customWidth="1"/>
    <col min="7954" max="7954" width="8.77734375" customWidth="1"/>
    <col min="7955" max="7955" width="4.77734375" customWidth="1"/>
    <col min="8181" max="8181" width="10.44140625" customWidth="1"/>
    <col min="8182" max="8182" width="0.5546875" customWidth="1"/>
    <col min="8183" max="8184" width="8.77734375" bestFit="1" customWidth="1"/>
    <col min="8186" max="8186" width="4.77734375" customWidth="1"/>
    <col min="8187" max="8187" width="0.5546875" customWidth="1"/>
    <col min="8191" max="8191" width="4.77734375" customWidth="1"/>
    <col min="8192" max="8192" width="0.5546875" customWidth="1"/>
    <col min="8196" max="8196" width="4.77734375" customWidth="1"/>
    <col min="8197" max="8197" width="0.5546875" customWidth="1"/>
    <col min="8201" max="8201" width="4.77734375" customWidth="1"/>
    <col min="8202" max="8202" width="0.5546875" customWidth="1"/>
    <col min="8203" max="8204" width="8.77734375" bestFit="1" customWidth="1"/>
    <col min="8205" max="8205" width="8.77734375" customWidth="1"/>
    <col min="8206" max="8206" width="4.77734375" customWidth="1"/>
    <col min="8207" max="8207" width="0.5546875" customWidth="1"/>
    <col min="8208" max="8209" width="8.77734375" bestFit="1" customWidth="1"/>
    <col min="8210" max="8210" width="8.77734375" customWidth="1"/>
    <col min="8211" max="8211" width="4.77734375" customWidth="1"/>
    <col min="8437" max="8437" width="10.44140625" customWidth="1"/>
    <col min="8438" max="8438" width="0.5546875" customWidth="1"/>
    <col min="8439" max="8440" width="8.77734375" bestFit="1" customWidth="1"/>
    <col min="8442" max="8442" width="4.77734375" customWidth="1"/>
    <col min="8443" max="8443" width="0.5546875" customWidth="1"/>
    <col min="8447" max="8447" width="4.77734375" customWidth="1"/>
    <col min="8448" max="8448" width="0.5546875" customWidth="1"/>
    <col min="8452" max="8452" width="4.77734375" customWidth="1"/>
    <col min="8453" max="8453" width="0.5546875" customWidth="1"/>
    <col min="8457" max="8457" width="4.77734375" customWidth="1"/>
    <col min="8458" max="8458" width="0.5546875" customWidth="1"/>
    <col min="8459" max="8460" width="8.77734375" bestFit="1" customWidth="1"/>
    <col min="8461" max="8461" width="8.77734375" customWidth="1"/>
    <col min="8462" max="8462" width="4.77734375" customWidth="1"/>
    <col min="8463" max="8463" width="0.5546875" customWidth="1"/>
    <col min="8464" max="8465" width="8.77734375" bestFit="1" customWidth="1"/>
    <col min="8466" max="8466" width="8.77734375" customWidth="1"/>
    <col min="8467" max="8467" width="4.77734375" customWidth="1"/>
    <col min="8693" max="8693" width="10.44140625" customWidth="1"/>
    <col min="8694" max="8694" width="0.5546875" customWidth="1"/>
    <col min="8695" max="8696" width="8.77734375" bestFit="1" customWidth="1"/>
    <col min="8698" max="8698" width="4.77734375" customWidth="1"/>
    <col min="8699" max="8699" width="0.5546875" customWidth="1"/>
    <col min="8703" max="8703" width="4.77734375" customWidth="1"/>
    <col min="8704" max="8704" width="0.5546875" customWidth="1"/>
    <col min="8708" max="8708" width="4.77734375" customWidth="1"/>
    <col min="8709" max="8709" width="0.5546875" customWidth="1"/>
    <col min="8713" max="8713" width="4.77734375" customWidth="1"/>
    <col min="8714" max="8714" width="0.5546875" customWidth="1"/>
    <col min="8715" max="8716" width="8.77734375" bestFit="1" customWidth="1"/>
    <col min="8717" max="8717" width="8.77734375" customWidth="1"/>
    <col min="8718" max="8718" width="4.77734375" customWidth="1"/>
    <col min="8719" max="8719" width="0.5546875" customWidth="1"/>
    <col min="8720" max="8721" width="8.77734375" bestFit="1" customWidth="1"/>
    <col min="8722" max="8722" width="8.77734375" customWidth="1"/>
    <col min="8723" max="8723" width="4.77734375" customWidth="1"/>
    <col min="8949" max="8949" width="10.44140625" customWidth="1"/>
    <col min="8950" max="8950" width="0.5546875" customWidth="1"/>
    <col min="8951" max="8952" width="8.77734375" bestFit="1" customWidth="1"/>
    <col min="8954" max="8954" width="4.77734375" customWidth="1"/>
    <col min="8955" max="8955" width="0.5546875" customWidth="1"/>
    <col min="8959" max="8959" width="4.77734375" customWidth="1"/>
    <col min="8960" max="8960" width="0.5546875" customWidth="1"/>
    <col min="8964" max="8964" width="4.77734375" customWidth="1"/>
    <col min="8965" max="8965" width="0.5546875" customWidth="1"/>
    <col min="8969" max="8969" width="4.77734375" customWidth="1"/>
    <col min="8970" max="8970" width="0.5546875" customWidth="1"/>
    <col min="8971" max="8972" width="8.77734375" bestFit="1" customWidth="1"/>
    <col min="8973" max="8973" width="8.77734375" customWidth="1"/>
    <col min="8974" max="8974" width="4.77734375" customWidth="1"/>
    <col min="8975" max="8975" width="0.5546875" customWidth="1"/>
    <col min="8976" max="8977" width="8.77734375" bestFit="1" customWidth="1"/>
    <col min="8978" max="8978" width="8.77734375" customWidth="1"/>
    <col min="8979" max="8979" width="4.77734375" customWidth="1"/>
    <col min="9205" max="9205" width="10.44140625" customWidth="1"/>
    <col min="9206" max="9206" width="0.5546875" customWidth="1"/>
    <col min="9207" max="9208" width="8.77734375" bestFit="1" customWidth="1"/>
    <col min="9210" max="9210" width="4.77734375" customWidth="1"/>
    <col min="9211" max="9211" width="0.5546875" customWidth="1"/>
    <col min="9215" max="9215" width="4.77734375" customWidth="1"/>
    <col min="9216" max="9216" width="0.5546875" customWidth="1"/>
    <col min="9220" max="9220" width="4.77734375" customWidth="1"/>
    <col min="9221" max="9221" width="0.5546875" customWidth="1"/>
    <col min="9225" max="9225" width="4.77734375" customWidth="1"/>
    <col min="9226" max="9226" width="0.5546875" customWidth="1"/>
    <col min="9227" max="9228" width="8.77734375" bestFit="1" customWidth="1"/>
    <col min="9229" max="9229" width="8.77734375" customWidth="1"/>
    <col min="9230" max="9230" width="4.77734375" customWidth="1"/>
    <col min="9231" max="9231" width="0.5546875" customWidth="1"/>
    <col min="9232" max="9233" width="8.77734375" bestFit="1" customWidth="1"/>
    <col min="9234" max="9234" width="8.77734375" customWidth="1"/>
    <col min="9235" max="9235" width="4.77734375" customWidth="1"/>
    <col min="9461" max="9461" width="10.44140625" customWidth="1"/>
    <col min="9462" max="9462" width="0.5546875" customWidth="1"/>
    <col min="9463" max="9464" width="8.77734375" bestFit="1" customWidth="1"/>
    <col min="9466" max="9466" width="4.77734375" customWidth="1"/>
    <col min="9467" max="9467" width="0.5546875" customWidth="1"/>
    <col min="9471" max="9471" width="4.77734375" customWidth="1"/>
    <col min="9472" max="9472" width="0.5546875" customWidth="1"/>
    <col min="9476" max="9476" width="4.77734375" customWidth="1"/>
    <col min="9477" max="9477" width="0.5546875" customWidth="1"/>
    <col min="9481" max="9481" width="4.77734375" customWidth="1"/>
    <col min="9482" max="9482" width="0.5546875" customWidth="1"/>
    <col min="9483" max="9484" width="8.77734375" bestFit="1" customWidth="1"/>
    <col min="9485" max="9485" width="8.77734375" customWidth="1"/>
    <col min="9486" max="9486" width="4.77734375" customWidth="1"/>
    <col min="9487" max="9487" width="0.5546875" customWidth="1"/>
    <col min="9488" max="9489" width="8.77734375" bestFit="1" customWidth="1"/>
    <col min="9490" max="9490" width="8.77734375" customWidth="1"/>
    <col min="9491" max="9491" width="4.77734375" customWidth="1"/>
    <col min="9717" max="9717" width="10.44140625" customWidth="1"/>
    <col min="9718" max="9718" width="0.5546875" customWidth="1"/>
    <col min="9719" max="9720" width="8.77734375" bestFit="1" customWidth="1"/>
    <col min="9722" max="9722" width="4.77734375" customWidth="1"/>
    <col min="9723" max="9723" width="0.5546875" customWidth="1"/>
    <col min="9727" max="9727" width="4.77734375" customWidth="1"/>
    <col min="9728" max="9728" width="0.5546875" customWidth="1"/>
    <col min="9732" max="9732" width="4.77734375" customWidth="1"/>
    <col min="9733" max="9733" width="0.5546875" customWidth="1"/>
    <col min="9737" max="9737" width="4.77734375" customWidth="1"/>
    <col min="9738" max="9738" width="0.5546875" customWidth="1"/>
    <col min="9739" max="9740" width="8.77734375" bestFit="1" customWidth="1"/>
    <col min="9741" max="9741" width="8.77734375" customWidth="1"/>
    <col min="9742" max="9742" width="4.77734375" customWidth="1"/>
    <col min="9743" max="9743" width="0.5546875" customWidth="1"/>
    <col min="9744" max="9745" width="8.77734375" bestFit="1" customWidth="1"/>
    <col min="9746" max="9746" width="8.77734375" customWidth="1"/>
    <col min="9747" max="9747" width="4.77734375" customWidth="1"/>
    <col min="9973" max="9973" width="10.44140625" customWidth="1"/>
    <col min="9974" max="9974" width="0.5546875" customWidth="1"/>
    <col min="9975" max="9976" width="8.77734375" bestFit="1" customWidth="1"/>
    <col min="9978" max="9978" width="4.77734375" customWidth="1"/>
    <col min="9979" max="9979" width="0.5546875" customWidth="1"/>
    <col min="9983" max="9983" width="4.77734375" customWidth="1"/>
    <col min="9984" max="9984" width="0.5546875" customWidth="1"/>
    <col min="9988" max="9988" width="4.77734375" customWidth="1"/>
    <col min="9989" max="9989" width="0.5546875" customWidth="1"/>
    <col min="9993" max="9993" width="4.77734375" customWidth="1"/>
    <col min="9994" max="9994" width="0.5546875" customWidth="1"/>
    <col min="9995" max="9996" width="8.77734375" bestFit="1" customWidth="1"/>
    <col min="9997" max="9997" width="8.77734375" customWidth="1"/>
    <col min="9998" max="9998" width="4.77734375" customWidth="1"/>
    <col min="9999" max="9999" width="0.5546875" customWidth="1"/>
    <col min="10000" max="10001" width="8.77734375" bestFit="1" customWidth="1"/>
    <col min="10002" max="10002" width="8.77734375" customWidth="1"/>
    <col min="10003" max="10003" width="4.77734375" customWidth="1"/>
    <col min="10229" max="10229" width="10.44140625" customWidth="1"/>
    <col min="10230" max="10230" width="0.5546875" customWidth="1"/>
    <col min="10231" max="10232" width="8.77734375" bestFit="1" customWidth="1"/>
    <col min="10234" max="10234" width="4.77734375" customWidth="1"/>
    <col min="10235" max="10235" width="0.5546875" customWidth="1"/>
    <col min="10239" max="10239" width="4.77734375" customWidth="1"/>
    <col min="10240" max="10240" width="0.5546875" customWidth="1"/>
    <col min="10244" max="10244" width="4.77734375" customWidth="1"/>
    <col min="10245" max="10245" width="0.5546875" customWidth="1"/>
    <col min="10249" max="10249" width="4.77734375" customWidth="1"/>
    <col min="10250" max="10250" width="0.5546875" customWidth="1"/>
    <col min="10251" max="10252" width="8.77734375" bestFit="1" customWidth="1"/>
    <col min="10253" max="10253" width="8.77734375" customWidth="1"/>
    <col min="10254" max="10254" width="4.77734375" customWidth="1"/>
    <col min="10255" max="10255" width="0.5546875" customWidth="1"/>
    <col min="10256" max="10257" width="8.77734375" bestFit="1" customWidth="1"/>
    <col min="10258" max="10258" width="8.77734375" customWidth="1"/>
    <col min="10259" max="10259" width="4.77734375" customWidth="1"/>
    <col min="10485" max="10485" width="10.44140625" customWidth="1"/>
    <col min="10486" max="10486" width="0.5546875" customWidth="1"/>
    <col min="10487" max="10488" width="8.77734375" bestFit="1" customWidth="1"/>
    <col min="10490" max="10490" width="4.77734375" customWidth="1"/>
    <col min="10491" max="10491" width="0.5546875" customWidth="1"/>
    <col min="10495" max="10495" width="4.77734375" customWidth="1"/>
    <col min="10496" max="10496" width="0.5546875" customWidth="1"/>
    <col min="10500" max="10500" width="4.77734375" customWidth="1"/>
    <col min="10501" max="10501" width="0.5546875" customWidth="1"/>
    <col min="10505" max="10505" width="4.77734375" customWidth="1"/>
    <col min="10506" max="10506" width="0.5546875" customWidth="1"/>
    <col min="10507" max="10508" width="8.77734375" bestFit="1" customWidth="1"/>
    <col min="10509" max="10509" width="8.77734375" customWidth="1"/>
    <col min="10510" max="10510" width="4.77734375" customWidth="1"/>
    <col min="10511" max="10511" width="0.5546875" customWidth="1"/>
    <col min="10512" max="10513" width="8.77734375" bestFit="1" customWidth="1"/>
    <col min="10514" max="10514" width="8.77734375" customWidth="1"/>
    <col min="10515" max="10515" width="4.77734375" customWidth="1"/>
    <col min="10741" max="10741" width="10.44140625" customWidth="1"/>
    <col min="10742" max="10742" width="0.5546875" customWidth="1"/>
    <col min="10743" max="10744" width="8.77734375" bestFit="1" customWidth="1"/>
    <col min="10746" max="10746" width="4.77734375" customWidth="1"/>
    <col min="10747" max="10747" width="0.5546875" customWidth="1"/>
    <col min="10751" max="10751" width="4.77734375" customWidth="1"/>
    <col min="10752" max="10752" width="0.5546875" customWidth="1"/>
    <col min="10756" max="10756" width="4.77734375" customWidth="1"/>
    <col min="10757" max="10757" width="0.5546875" customWidth="1"/>
    <col min="10761" max="10761" width="4.77734375" customWidth="1"/>
    <col min="10762" max="10762" width="0.5546875" customWidth="1"/>
    <col min="10763" max="10764" width="8.77734375" bestFit="1" customWidth="1"/>
    <col min="10765" max="10765" width="8.77734375" customWidth="1"/>
    <col min="10766" max="10766" width="4.77734375" customWidth="1"/>
    <col min="10767" max="10767" width="0.5546875" customWidth="1"/>
    <col min="10768" max="10769" width="8.77734375" bestFit="1" customWidth="1"/>
    <col min="10770" max="10770" width="8.77734375" customWidth="1"/>
    <col min="10771" max="10771" width="4.77734375" customWidth="1"/>
    <col min="10997" max="10997" width="10.44140625" customWidth="1"/>
    <col min="10998" max="10998" width="0.5546875" customWidth="1"/>
    <col min="10999" max="11000" width="8.77734375" bestFit="1" customWidth="1"/>
    <col min="11002" max="11002" width="4.77734375" customWidth="1"/>
    <col min="11003" max="11003" width="0.5546875" customWidth="1"/>
    <col min="11007" max="11007" width="4.77734375" customWidth="1"/>
    <col min="11008" max="11008" width="0.5546875" customWidth="1"/>
    <col min="11012" max="11012" width="4.77734375" customWidth="1"/>
    <col min="11013" max="11013" width="0.5546875" customWidth="1"/>
    <col min="11017" max="11017" width="4.77734375" customWidth="1"/>
    <col min="11018" max="11018" width="0.5546875" customWidth="1"/>
    <col min="11019" max="11020" width="8.77734375" bestFit="1" customWidth="1"/>
    <col min="11021" max="11021" width="8.77734375" customWidth="1"/>
    <col min="11022" max="11022" width="4.77734375" customWidth="1"/>
    <col min="11023" max="11023" width="0.5546875" customWidth="1"/>
    <col min="11024" max="11025" width="8.77734375" bestFit="1" customWidth="1"/>
    <col min="11026" max="11026" width="8.77734375" customWidth="1"/>
    <col min="11027" max="11027" width="4.77734375" customWidth="1"/>
    <col min="11253" max="11253" width="10.44140625" customWidth="1"/>
    <col min="11254" max="11254" width="0.5546875" customWidth="1"/>
    <col min="11255" max="11256" width="8.77734375" bestFit="1" customWidth="1"/>
    <col min="11258" max="11258" width="4.77734375" customWidth="1"/>
    <col min="11259" max="11259" width="0.5546875" customWidth="1"/>
    <col min="11263" max="11263" width="4.77734375" customWidth="1"/>
    <col min="11264" max="11264" width="0.5546875" customWidth="1"/>
    <col min="11268" max="11268" width="4.77734375" customWidth="1"/>
    <col min="11269" max="11269" width="0.5546875" customWidth="1"/>
    <col min="11273" max="11273" width="4.77734375" customWidth="1"/>
    <col min="11274" max="11274" width="0.5546875" customWidth="1"/>
    <col min="11275" max="11276" width="8.77734375" bestFit="1" customWidth="1"/>
    <col min="11277" max="11277" width="8.77734375" customWidth="1"/>
    <col min="11278" max="11278" width="4.77734375" customWidth="1"/>
    <col min="11279" max="11279" width="0.5546875" customWidth="1"/>
    <col min="11280" max="11281" width="8.77734375" bestFit="1" customWidth="1"/>
    <col min="11282" max="11282" width="8.77734375" customWidth="1"/>
    <col min="11283" max="11283" width="4.77734375" customWidth="1"/>
    <col min="11509" max="11509" width="10.44140625" customWidth="1"/>
    <col min="11510" max="11510" width="0.5546875" customWidth="1"/>
    <col min="11511" max="11512" width="8.77734375" bestFit="1" customWidth="1"/>
    <col min="11514" max="11514" width="4.77734375" customWidth="1"/>
    <col min="11515" max="11515" width="0.5546875" customWidth="1"/>
    <col min="11519" max="11519" width="4.77734375" customWidth="1"/>
    <col min="11520" max="11520" width="0.5546875" customWidth="1"/>
    <col min="11524" max="11524" width="4.77734375" customWidth="1"/>
    <col min="11525" max="11525" width="0.5546875" customWidth="1"/>
    <col min="11529" max="11529" width="4.77734375" customWidth="1"/>
    <col min="11530" max="11530" width="0.5546875" customWidth="1"/>
    <col min="11531" max="11532" width="8.77734375" bestFit="1" customWidth="1"/>
    <col min="11533" max="11533" width="8.77734375" customWidth="1"/>
    <col min="11534" max="11534" width="4.77734375" customWidth="1"/>
    <col min="11535" max="11535" width="0.5546875" customWidth="1"/>
    <col min="11536" max="11537" width="8.77734375" bestFit="1" customWidth="1"/>
    <col min="11538" max="11538" width="8.77734375" customWidth="1"/>
    <col min="11539" max="11539" width="4.77734375" customWidth="1"/>
    <col min="11765" max="11765" width="10.44140625" customWidth="1"/>
    <col min="11766" max="11766" width="0.5546875" customWidth="1"/>
    <col min="11767" max="11768" width="8.77734375" bestFit="1" customWidth="1"/>
    <col min="11770" max="11770" width="4.77734375" customWidth="1"/>
    <col min="11771" max="11771" width="0.5546875" customWidth="1"/>
    <col min="11775" max="11775" width="4.77734375" customWidth="1"/>
    <col min="11776" max="11776" width="0.5546875" customWidth="1"/>
    <col min="11780" max="11780" width="4.77734375" customWidth="1"/>
    <col min="11781" max="11781" width="0.5546875" customWidth="1"/>
    <col min="11785" max="11785" width="4.77734375" customWidth="1"/>
    <col min="11786" max="11786" width="0.5546875" customWidth="1"/>
    <col min="11787" max="11788" width="8.77734375" bestFit="1" customWidth="1"/>
    <col min="11789" max="11789" width="8.77734375" customWidth="1"/>
    <col min="11790" max="11790" width="4.77734375" customWidth="1"/>
    <col min="11791" max="11791" width="0.5546875" customWidth="1"/>
    <col min="11792" max="11793" width="8.77734375" bestFit="1" customWidth="1"/>
    <col min="11794" max="11794" width="8.77734375" customWidth="1"/>
    <col min="11795" max="11795" width="4.77734375" customWidth="1"/>
    <col min="12021" max="12021" width="10.44140625" customWidth="1"/>
    <col min="12022" max="12022" width="0.5546875" customWidth="1"/>
    <col min="12023" max="12024" width="8.77734375" bestFit="1" customWidth="1"/>
    <col min="12026" max="12026" width="4.77734375" customWidth="1"/>
    <col min="12027" max="12027" width="0.5546875" customWidth="1"/>
    <col min="12031" max="12031" width="4.77734375" customWidth="1"/>
    <col min="12032" max="12032" width="0.5546875" customWidth="1"/>
    <col min="12036" max="12036" width="4.77734375" customWidth="1"/>
    <col min="12037" max="12037" width="0.5546875" customWidth="1"/>
    <col min="12041" max="12041" width="4.77734375" customWidth="1"/>
    <col min="12042" max="12042" width="0.5546875" customWidth="1"/>
    <col min="12043" max="12044" width="8.77734375" bestFit="1" customWidth="1"/>
    <col min="12045" max="12045" width="8.77734375" customWidth="1"/>
    <col min="12046" max="12046" width="4.77734375" customWidth="1"/>
    <col min="12047" max="12047" width="0.5546875" customWidth="1"/>
    <col min="12048" max="12049" width="8.77734375" bestFit="1" customWidth="1"/>
    <col min="12050" max="12050" width="8.77734375" customWidth="1"/>
    <col min="12051" max="12051" width="4.77734375" customWidth="1"/>
    <col min="12277" max="12277" width="10.44140625" customWidth="1"/>
    <col min="12278" max="12278" width="0.5546875" customWidth="1"/>
    <col min="12279" max="12280" width="8.77734375" bestFit="1" customWidth="1"/>
    <col min="12282" max="12282" width="4.77734375" customWidth="1"/>
    <col min="12283" max="12283" width="0.5546875" customWidth="1"/>
    <col min="12287" max="12287" width="4.77734375" customWidth="1"/>
    <col min="12288" max="12288" width="0.5546875" customWidth="1"/>
    <col min="12292" max="12292" width="4.77734375" customWidth="1"/>
    <col min="12293" max="12293" width="0.5546875" customWidth="1"/>
    <col min="12297" max="12297" width="4.77734375" customWidth="1"/>
    <col min="12298" max="12298" width="0.5546875" customWidth="1"/>
    <col min="12299" max="12300" width="8.77734375" bestFit="1" customWidth="1"/>
    <col min="12301" max="12301" width="8.77734375" customWidth="1"/>
    <col min="12302" max="12302" width="4.77734375" customWidth="1"/>
    <col min="12303" max="12303" width="0.5546875" customWidth="1"/>
    <col min="12304" max="12305" width="8.77734375" bestFit="1" customWidth="1"/>
    <col min="12306" max="12306" width="8.77734375" customWidth="1"/>
    <col min="12307" max="12307" width="4.77734375" customWidth="1"/>
    <col min="12533" max="12533" width="10.44140625" customWidth="1"/>
    <col min="12534" max="12534" width="0.5546875" customWidth="1"/>
    <col min="12535" max="12536" width="8.77734375" bestFit="1" customWidth="1"/>
    <col min="12538" max="12538" width="4.77734375" customWidth="1"/>
    <col min="12539" max="12539" width="0.5546875" customWidth="1"/>
    <col min="12543" max="12543" width="4.77734375" customWidth="1"/>
    <col min="12544" max="12544" width="0.5546875" customWidth="1"/>
    <col min="12548" max="12548" width="4.77734375" customWidth="1"/>
    <col min="12549" max="12549" width="0.5546875" customWidth="1"/>
    <col min="12553" max="12553" width="4.77734375" customWidth="1"/>
    <col min="12554" max="12554" width="0.5546875" customWidth="1"/>
    <col min="12555" max="12556" width="8.77734375" bestFit="1" customWidth="1"/>
    <col min="12557" max="12557" width="8.77734375" customWidth="1"/>
    <col min="12558" max="12558" width="4.77734375" customWidth="1"/>
    <col min="12559" max="12559" width="0.5546875" customWidth="1"/>
    <col min="12560" max="12561" width="8.77734375" bestFit="1" customWidth="1"/>
    <col min="12562" max="12562" width="8.77734375" customWidth="1"/>
    <col min="12563" max="12563" width="4.77734375" customWidth="1"/>
    <col min="12789" max="12789" width="10.44140625" customWidth="1"/>
    <col min="12790" max="12790" width="0.5546875" customWidth="1"/>
    <col min="12791" max="12792" width="8.77734375" bestFit="1" customWidth="1"/>
    <col min="12794" max="12794" width="4.77734375" customWidth="1"/>
    <col min="12795" max="12795" width="0.5546875" customWidth="1"/>
    <col min="12799" max="12799" width="4.77734375" customWidth="1"/>
    <col min="12800" max="12800" width="0.5546875" customWidth="1"/>
    <col min="12804" max="12804" width="4.77734375" customWidth="1"/>
    <col min="12805" max="12805" width="0.5546875" customWidth="1"/>
    <col min="12809" max="12809" width="4.77734375" customWidth="1"/>
    <col min="12810" max="12810" width="0.5546875" customWidth="1"/>
    <col min="12811" max="12812" width="8.77734375" bestFit="1" customWidth="1"/>
    <col min="12813" max="12813" width="8.77734375" customWidth="1"/>
    <col min="12814" max="12814" width="4.77734375" customWidth="1"/>
    <col min="12815" max="12815" width="0.5546875" customWidth="1"/>
    <col min="12816" max="12817" width="8.77734375" bestFit="1" customWidth="1"/>
    <col min="12818" max="12818" width="8.77734375" customWidth="1"/>
    <col min="12819" max="12819" width="4.77734375" customWidth="1"/>
    <col min="13045" max="13045" width="10.44140625" customWidth="1"/>
    <col min="13046" max="13046" width="0.5546875" customWidth="1"/>
    <col min="13047" max="13048" width="8.77734375" bestFit="1" customWidth="1"/>
    <col min="13050" max="13050" width="4.77734375" customWidth="1"/>
    <col min="13051" max="13051" width="0.5546875" customWidth="1"/>
    <col min="13055" max="13055" width="4.77734375" customWidth="1"/>
    <col min="13056" max="13056" width="0.5546875" customWidth="1"/>
    <col min="13060" max="13060" width="4.77734375" customWidth="1"/>
    <col min="13061" max="13061" width="0.5546875" customWidth="1"/>
    <col min="13065" max="13065" width="4.77734375" customWidth="1"/>
    <col min="13066" max="13066" width="0.5546875" customWidth="1"/>
    <col min="13067" max="13068" width="8.77734375" bestFit="1" customWidth="1"/>
    <col min="13069" max="13069" width="8.77734375" customWidth="1"/>
    <col min="13070" max="13070" width="4.77734375" customWidth="1"/>
    <col min="13071" max="13071" width="0.5546875" customWidth="1"/>
    <col min="13072" max="13073" width="8.77734375" bestFit="1" customWidth="1"/>
    <col min="13074" max="13074" width="8.77734375" customWidth="1"/>
    <col min="13075" max="13075" width="4.77734375" customWidth="1"/>
    <col min="13301" max="13301" width="10.44140625" customWidth="1"/>
    <col min="13302" max="13302" width="0.5546875" customWidth="1"/>
    <col min="13303" max="13304" width="8.77734375" bestFit="1" customWidth="1"/>
    <col min="13306" max="13306" width="4.77734375" customWidth="1"/>
    <col min="13307" max="13307" width="0.5546875" customWidth="1"/>
    <col min="13311" max="13311" width="4.77734375" customWidth="1"/>
    <col min="13312" max="13312" width="0.5546875" customWidth="1"/>
    <col min="13316" max="13316" width="4.77734375" customWidth="1"/>
    <col min="13317" max="13317" width="0.5546875" customWidth="1"/>
    <col min="13321" max="13321" width="4.77734375" customWidth="1"/>
    <col min="13322" max="13322" width="0.5546875" customWidth="1"/>
    <col min="13323" max="13324" width="8.77734375" bestFit="1" customWidth="1"/>
    <col min="13325" max="13325" width="8.77734375" customWidth="1"/>
    <col min="13326" max="13326" width="4.77734375" customWidth="1"/>
    <col min="13327" max="13327" width="0.5546875" customWidth="1"/>
    <col min="13328" max="13329" width="8.77734375" bestFit="1" customWidth="1"/>
    <col min="13330" max="13330" width="8.77734375" customWidth="1"/>
    <col min="13331" max="13331" width="4.77734375" customWidth="1"/>
    <col min="13557" max="13557" width="10.44140625" customWidth="1"/>
    <col min="13558" max="13558" width="0.5546875" customWidth="1"/>
    <col min="13559" max="13560" width="8.77734375" bestFit="1" customWidth="1"/>
    <col min="13562" max="13562" width="4.77734375" customWidth="1"/>
    <col min="13563" max="13563" width="0.5546875" customWidth="1"/>
    <col min="13567" max="13567" width="4.77734375" customWidth="1"/>
    <col min="13568" max="13568" width="0.5546875" customWidth="1"/>
    <col min="13572" max="13572" width="4.77734375" customWidth="1"/>
    <col min="13573" max="13573" width="0.5546875" customWidth="1"/>
    <col min="13577" max="13577" width="4.77734375" customWidth="1"/>
    <col min="13578" max="13578" width="0.5546875" customWidth="1"/>
    <col min="13579" max="13580" width="8.77734375" bestFit="1" customWidth="1"/>
    <col min="13581" max="13581" width="8.77734375" customWidth="1"/>
    <col min="13582" max="13582" width="4.77734375" customWidth="1"/>
    <col min="13583" max="13583" width="0.5546875" customWidth="1"/>
    <col min="13584" max="13585" width="8.77734375" bestFit="1" customWidth="1"/>
    <col min="13586" max="13586" width="8.77734375" customWidth="1"/>
    <col min="13587" max="13587" width="4.77734375" customWidth="1"/>
    <col min="13813" max="13813" width="10.44140625" customWidth="1"/>
    <col min="13814" max="13814" width="0.5546875" customWidth="1"/>
    <col min="13815" max="13816" width="8.77734375" bestFit="1" customWidth="1"/>
    <col min="13818" max="13818" width="4.77734375" customWidth="1"/>
    <col min="13819" max="13819" width="0.5546875" customWidth="1"/>
    <col min="13823" max="13823" width="4.77734375" customWidth="1"/>
    <col min="13824" max="13824" width="0.5546875" customWidth="1"/>
    <col min="13828" max="13828" width="4.77734375" customWidth="1"/>
    <col min="13829" max="13829" width="0.5546875" customWidth="1"/>
    <col min="13833" max="13833" width="4.77734375" customWidth="1"/>
    <col min="13834" max="13834" width="0.5546875" customWidth="1"/>
    <col min="13835" max="13836" width="8.77734375" bestFit="1" customWidth="1"/>
    <col min="13837" max="13837" width="8.77734375" customWidth="1"/>
    <col min="13838" max="13838" width="4.77734375" customWidth="1"/>
    <col min="13839" max="13839" width="0.5546875" customWidth="1"/>
    <col min="13840" max="13841" width="8.77734375" bestFit="1" customWidth="1"/>
    <col min="13842" max="13842" width="8.77734375" customWidth="1"/>
    <col min="13843" max="13843" width="4.77734375" customWidth="1"/>
    <col min="14069" max="14069" width="10.44140625" customWidth="1"/>
    <col min="14070" max="14070" width="0.5546875" customWidth="1"/>
    <col min="14071" max="14072" width="8.77734375" bestFit="1" customWidth="1"/>
    <col min="14074" max="14074" width="4.77734375" customWidth="1"/>
    <col min="14075" max="14075" width="0.5546875" customWidth="1"/>
    <col min="14079" max="14079" width="4.77734375" customWidth="1"/>
    <col min="14080" max="14080" width="0.5546875" customWidth="1"/>
    <col min="14084" max="14084" width="4.77734375" customWidth="1"/>
    <col min="14085" max="14085" width="0.5546875" customWidth="1"/>
    <col min="14089" max="14089" width="4.77734375" customWidth="1"/>
    <col min="14090" max="14090" width="0.5546875" customWidth="1"/>
    <col min="14091" max="14092" width="8.77734375" bestFit="1" customWidth="1"/>
    <col min="14093" max="14093" width="8.77734375" customWidth="1"/>
    <col min="14094" max="14094" width="4.77734375" customWidth="1"/>
    <col min="14095" max="14095" width="0.5546875" customWidth="1"/>
    <col min="14096" max="14097" width="8.77734375" bestFit="1" customWidth="1"/>
    <col min="14098" max="14098" width="8.77734375" customWidth="1"/>
    <col min="14099" max="14099" width="4.77734375" customWidth="1"/>
    <col min="14325" max="14325" width="10.44140625" customWidth="1"/>
    <col min="14326" max="14326" width="0.5546875" customWidth="1"/>
    <col min="14327" max="14328" width="8.77734375" bestFit="1" customWidth="1"/>
    <col min="14330" max="14330" width="4.77734375" customWidth="1"/>
    <col min="14331" max="14331" width="0.5546875" customWidth="1"/>
    <col min="14335" max="14335" width="4.77734375" customWidth="1"/>
    <col min="14336" max="14336" width="0.5546875" customWidth="1"/>
    <col min="14340" max="14340" width="4.77734375" customWidth="1"/>
    <col min="14341" max="14341" width="0.5546875" customWidth="1"/>
    <col min="14345" max="14345" width="4.77734375" customWidth="1"/>
    <col min="14346" max="14346" width="0.5546875" customWidth="1"/>
    <col min="14347" max="14348" width="8.77734375" bestFit="1" customWidth="1"/>
    <col min="14349" max="14349" width="8.77734375" customWidth="1"/>
    <col min="14350" max="14350" width="4.77734375" customWidth="1"/>
    <col min="14351" max="14351" width="0.5546875" customWidth="1"/>
    <col min="14352" max="14353" width="8.77734375" bestFit="1" customWidth="1"/>
    <col min="14354" max="14354" width="8.77734375" customWidth="1"/>
    <col min="14355" max="14355" width="4.77734375" customWidth="1"/>
    <col min="14581" max="14581" width="10.44140625" customWidth="1"/>
    <col min="14582" max="14582" width="0.5546875" customWidth="1"/>
    <col min="14583" max="14584" width="8.77734375" bestFit="1" customWidth="1"/>
    <col min="14586" max="14586" width="4.77734375" customWidth="1"/>
    <col min="14587" max="14587" width="0.5546875" customWidth="1"/>
    <col min="14591" max="14591" width="4.77734375" customWidth="1"/>
    <col min="14592" max="14592" width="0.5546875" customWidth="1"/>
    <col min="14596" max="14596" width="4.77734375" customWidth="1"/>
    <col min="14597" max="14597" width="0.5546875" customWidth="1"/>
    <col min="14601" max="14601" width="4.77734375" customWidth="1"/>
    <col min="14602" max="14602" width="0.5546875" customWidth="1"/>
    <col min="14603" max="14604" width="8.77734375" bestFit="1" customWidth="1"/>
    <col min="14605" max="14605" width="8.77734375" customWidth="1"/>
    <col min="14606" max="14606" width="4.77734375" customWidth="1"/>
    <col min="14607" max="14607" width="0.5546875" customWidth="1"/>
    <col min="14608" max="14609" width="8.77734375" bestFit="1" customWidth="1"/>
    <col min="14610" max="14610" width="8.77734375" customWidth="1"/>
    <col min="14611" max="14611" width="4.77734375" customWidth="1"/>
    <col min="14837" max="14837" width="10.44140625" customWidth="1"/>
    <col min="14838" max="14838" width="0.5546875" customWidth="1"/>
    <col min="14839" max="14840" width="8.77734375" bestFit="1" customWidth="1"/>
    <col min="14842" max="14842" width="4.77734375" customWidth="1"/>
    <col min="14843" max="14843" width="0.5546875" customWidth="1"/>
    <col min="14847" max="14847" width="4.77734375" customWidth="1"/>
    <col min="14848" max="14848" width="0.5546875" customWidth="1"/>
    <col min="14852" max="14852" width="4.77734375" customWidth="1"/>
    <col min="14853" max="14853" width="0.5546875" customWidth="1"/>
    <col min="14857" max="14857" width="4.77734375" customWidth="1"/>
    <col min="14858" max="14858" width="0.5546875" customWidth="1"/>
    <col min="14859" max="14860" width="8.77734375" bestFit="1" customWidth="1"/>
    <col min="14861" max="14861" width="8.77734375" customWidth="1"/>
    <col min="14862" max="14862" width="4.77734375" customWidth="1"/>
    <col min="14863" max="14863" width="0.5546875" customWidth="1"/>
    <col min="14864" max="14865" width="8.77734375" bestFit="1" customWidth="1"/>
    <col min="14866" max="14866" width="8.77734375" customWidth="1"/>
    <col min="14867" max="14867" width="4.77734375" customWidth="1"/>
    <col min="15093" max="15093" width="10.44140625" customWidth="1"/>
    <col min="15094" max="15094" width="0.5546875" customWidth="1"/>
    <col min="15095" max="15096" width="8.77734375" bestFit="1" customWidth="1"/>
    <col min="15098" max="15098" width="4.77734375" customWidth="1"/>
    <col min="15099" max="15099" width="0.5546875" customWidth="1"/>
    <col min="15103" max="15103" width="4.77734375" customWidth="1"/>
    <col min="15104" max="15104" width="0.5546875" customWidth="1"/>
    <col min="15108" max="15108" width="4.77734375" customWidth="1"/>
    <col min="15109" max="15109" width="0.5546875" customWidth="1"/>
    <col min="15113" max="15113" width="4.77734375" customWidth="1"/>
    <col min="15114" max="15114" width="0.5546875" customWidth="1"/>
    <col min="15115" max="15116" width="8.77734375" bestFit="1" customWidth="1"/>
    <col min="15117" max="15117" width="8.77734375" customWidth="1"/>
    <col min="15118" max="15118" width="4.77734375" customWidth="1"/>
    <col min="15119" max="15119" width="0.5546875" customWidth="1"/>
    <col min="15120" max="15121" width="8.77734375" bestFit="1" customWidth="1"/>
    <col min="15122" max="15122" width="8.77734375" customWidth="1"/>
    <col min="15123" max="15123" width="4.77734375" customWidth="1"/>
    <col min="15349" max="15349" width="10.44140625" customWidth="1"/>
    <col min="15350" max="15350" width="0.5546875" customWidth="1"/>
    <col min="15351" max="15352" width="8.77734375" bestFit="1" customWidth="1"/>
    <col min="15354" max="15354" width="4.77734375" customWidth="1"/>
    <col min="15355" max="15355" width="0.5546875" customWidth="1"/>
    <col min="15359" max="15359" width="4.77734375" customWidth="1"/>
    <col min="15360" max="15360" width="0.5546875" customWidth="1"/>
    <col min="15364" max="15364" width="4.77734375" customWidth="1"/>
    <col min="15365" max="15365" width="0.5546875" customWidth="1"/>
    <col min="15369" max="15369" width="4.77734375" customWidth="1"/>
    <col min="15370" max="15370" width="0.5546875" customWidth="1"/>
    <col min="15371" max="15372" width="8.77734375" bestFit="1" customWidth="1"/>
    <col min="15373" max="15373" width="8.77734375" customWidth="1"/>
    <col min="15374" max="15374" width="4.77734375" customWidth="1"/>
    <col min="15375" max="15375" width="0.5546875" customWidth="1"/>
    <col min="15376" max="15377" width="8.77734375" bestFit="1" customWidth="1"/>
    <col min="15378" max="15378" width="8.77734375" customWidth="1"/>
    <col min="15379" max="15379" width="4.77734375" customWidth="1"/>
    <col min="15605" max="15605" width="10.44140625" customWidth="1"/>
    <col min="15606" max="15606" width="0.5546875" customWidth="1"/>
    <col min="15607" max="15608" width="8.77734375" bestFit="1" customWidth="1"/>
    <col min="15610" max="15610" width="4.77734375" customWidth="1"/>
    <col min="15611" max="15611" width="0.5546875" customWidth="1"/>
    <col min="15615" max="15615" width="4.77734375" customWidth="1"/>
    <col min="15616" max="15616" width="0.5546875" customWidth="1"/>
    <col min="15620" max="15620" width="4.77734375" customWidth="1"/>
    <col min="15621" max="15621" width="0.5546875" customWidth="1"/>
    <col min="15625" max="15625" width="4.77734375" customWidth="1"/>
    <col min="15626" max="15626" width="0.5546875" customWidth="1"/>
    <col min="15627" max="15628" width="8.77734375" bestFit="1" customWidth="1"/>
    <col min="15629" max="15629" width="8.77734375" customWidth="1"/>
    <col min="15630" max="15630" width="4.77734375" customWidth="1"/>
    <col min="15631" max="15631" width="0.5546875" customWidth="1"/>
    <col min="15632" max="15633" width="8.77734375" bestFit="1" customWidth="1"/>
    <col min="15634" max="15634" width="8.77734375" customWidth="1"/>
    <col min="15635" max="15635" width="4.77734375" customWidth="1"/>
    <col min="15861" max="15861" width="10.44140625" customWidth="1"/>
    <col min="15862" max="15862" width="0.5546875" customWidth="1"/>
    <col min="15863" max="15864" width="8.77734375" bestFit="1" customWidth="1"/>
    <col min="15866" max="15866" width="4.77734375" customWidth="1"/>
    <col min="15867" max="15867" width="0.5546875" customWidth="1"/>
    <col min="15871" max="15871" width="4.77734375" customWidth="1"/>
    <col min="15872" max="15872" width="0.5546875" customWidth="1"/>
    <col min="15876" max="15876" width="4.77734375" customWidth="1"/>
    <col min="15877" max="15877" width="0.5546875" customWidth="1"/>
    <col min="15881" max="15881" width="4.77734375" customWidth="1"/>
    <col min="15882" max="15882" width="0.5546875" customWidth="1"/>
    <col min="15883" max="15884" width="8.77734375" bestFit="1" customWidth="1"/>
    <col min="15885" max="15885" width="8.77734375" customWidth="1"/>
    <col min="15886" max="15886" width="4.77734375" customWidth="1"/>
    <col min="15887" max="15887" width="0.5546875" customWidth="1"/>
    <col min="15888" max="15889" width="8.77734375" bestFit="1" customWidth="1"/>
    <col min="15890" max="15890" width="8.77734375" customWidth="1"/>
    <col min="15891" max="15891" width="4.77734375" customWidth="1"/>
    <col min="16117" max="16117" width="10.44140625" customWidth="1"/>
    <col min="16118" max="16118" width="0.5546875" customWidth="1"/>
    <col min="16119" max="16120" width="8.77734375" bestFit="1" customWidth="1"/>
    <col min="16122" max="16122" width="4.77734375" customWidth="1"/>
    <col min="16123" max="16123" width="0.5546875" customWidth="1"/>
    <col min="16127" max="16127" width="4.77734375" customWidth="1"/>
    <col min="16128" max="16128" width="0.5546875" customWidth="1"/>
    <col min="16132" max="16132" width="4.77734375" customWidth="1"/>
    <col min="16133" max="16133" width="0.5546875" customWidth="1"/>
    <col min="16137" max="16137" width="4.77734375" customWidth="1"/>
    <col min="16138" max="16138" width="0.5546875" customWidth="1"/>
    <col min="16139" max="16140" width="8.77734375" bestFit="1" customWidth="1"/>
    <col min="16141" max="16141" width="8.77734375" customWidth="1"/>
    <col min="16142" max="16142" width="4.77734375" customWidth="1"/>
    <col min="16143" max="16143" width="0.5546875" customWidth="1"/>
    <col min="16144" max="16145" width="8.77734375" bestFit="1" customWidth="1"/>
    <col min="16146" max="16146" width="8.77734375" customWidth="1"/>
    <col min="16147" max="16147" width="4.77734375" customWidth="1"/>
  </cols>
  <sheetData>
    <row r="1" spans="1:19" x14ac:dyDescent="0.25">
      <c r="A1" s="90" t="s">
        <v>418</v>
      </c>
      <c r="B1" s="91"/>
      <c r="C1" s="91"/>
      <c r="D1" s="91"/>
      <c r="E1" s="91"/>
      <c r="F1" s="91"/>
      <c r="G1" s="91"/>
      <c r="H1" s="91"/>
      <c r="I1" s="91"/>
      <c r="J1" s="91"/>
      <c r="K1" s="91"/>
      <c r="L1" s="91"/>
      <c r="M1" s="91"/>
      <c r="N1" s="91"/>
      <c r="O1" s="91"/>
      <c r="P1" s="91"/>
      <c r="Q1" s="80">
        <v>45786</v>
      </c>
    </row>
    <row r="2" spans="1:19" x14ac:dyDescent="0.25">
      <c r="A2" s="90" t="s">
        <v>342</v>
      </c>
      <c r="B2" s="91"/>
      <c r="C2" s="91"/>
      <c r="D2" s="91"/>
      <c r="E2" s="91"/>
      <c r="F2" s="91"/>
      <c r="G2" s="91"/>
      <c r="H2" s="91"/>
      <c r="I2" s="91"/>
      <c r="J2" s="91"/>
      <c r="K2" s="91"/>
      <c r="L2" s="91"/>
      <c r="M2" s="91"/>
      <c r="N2" s="91"/>
      <c r="O2" s="91"/>
      <c r="P2" s="91"/>
    </row>
    <row r="3" spans="1:19" s="28" customFormat="1" ht="25.2" customHeight="1" x14ac:dyDescent="0.2">
      <c r="A3" s="136" t="s">
        <v>343</v>
      </c>
      <c r="B3" s="101" t="s">
        <v>344</v>
      </c>
      <c r="C3" s="101"/>
      <c r="D3" s="102"/>
      <c r="E3" s="103" t="s">
        <v>345</v>
      </c>
      <c r="F3" s="103"/>
      <c r="G3" s="104"/>
      <c r="H3" s="101" t="s">
        <v>346</v>
      </c>
      <c r="I3" s="101"/>
      <c r="J3" s="102"/>
      <c r="K3" s="101" t="s">
        <v>347</v>
      </c>
      <c r="L3" s="101"/>
      <c r="M3" s="105"/>
      <c r="N3" s="101" t="s">
        <v>348</v>
      </c>
      <c r="O3" s="101"/>
      <c r="P3" s="102"/>
      <c r="Q3" s="101" t="s">
        <v>349</v>
      </c>
      <c r="R3" s="101"/>
      <c r="S3" s="102"/>
    </row>
    <row r="4" spans="1:19" s="29" customFormat="1" ht="10.199999999999999" x14ac:dyDescent="0.2">
      <c r="A4" s="106" t="s">
        <v>50</v>
      </c>
      <c r="B4" s="108" t="s">
        <v>350</v>
      </c>
      <c r="C4" s="108"/>
      <c r="D4" s="99" t="s">
        <v>127</v>
      </c>
      <c r="E4" s="108" t="s">
        <v>350</v>
      </c>
      <c r="F4" s="108"/>
      <c r="G4" s="99" t="s">
        <v>127</v>
      </c>
      <c r="H4" s="108" t="s">
        <v>350</v>
      </c>
      <c r="I4" s="108"/>
      <c r="J4" s="99" t="s">
        <v>127</v>
      </c>
      <c r="K4" s="108" t="s">
        <v>350</v>
      </c>
      <c r="L4" s="108"/>
      <c r="M4" s="99" t="s">
        <v>127</v>
      </c>
      <c r="N4" s="108" t="s">
        <v>350</v>
      </c>
      <c r="O4" s="108"/>
      <c r="P4" s="99" t="s">
        <v>127</v>
      </c>
      <c r="Q4" s="108" t="s">
        <v>351</v>
      </c>
      <c r="R4" s="108"/>
      <c r="S4" s="99" t="s">
        <v>127</v>
      </c>
    </row>
    <row r="5" spans="1:19" s="29" customFormat="1" ht="10.199999999999999" x14ac:dyDescent="0.2">
      <c r="A5" s="107"/>
      <c r="B5" s="30" t="s">
        <v>59</v>
      </c>
      <c r="C5" s="31" t="s">
        <v>60</v>
      </c>
      <c r="D5" s="100"/>
      <c r="E5" s="30" t="s">
        <v>59</v>
      </c>
      <c r="F5" s="31" t="s">
        <v>60</v>
      </c>
      <c r="G5" s="100"/>
      <c r="H5" s="30" t="s">
        <v>59</v>
      </c>
      <c r="I5" s="31" t="s">
        <v>60</v>
      </c>
      <c r="J5" s="109"/>
      <c r="K5" s="30" t="s">
        <v>59</v>
      </c>
      <c r="L5" s="31" t="s">
        <v>60</v>
      </c>
      <c r="M5" s="100"/>
      <c r="N5" s="30" t="s">
        <v>59</v>
      </c>
      <c r="O5" s="31" t="s">
        <v>60</v>
      </c>
      <c r="P5" s="109"/>
      <c r="Q5" s="30" t="s">
        <v>59</v>
      </c>
      <c r="R5" s="31" t="s">
        <v>60</v>
      </c>
      <c r="S5" s="100"/>
    </row>
    <row r="6" spans="1:19" x14ac:dyDescent="0.25">
      <c r="A6" s="3" t="s">
        <v>415</v>
      </c>
      <c r="B6" s="32" t="s">
        <v>343</v>
      </c>
      <c r="C6" s="33" t="s">
        <v>343</v>
      </c>
      <c r="D6" s="34" t="s">
        <v>343</v>
      </c>
      <c r="E6" s="33"/>
      <c r="F6" s="33"/>
      <c r="G6" s="34"/>
      <c r="H6" s="33"/>
      <c r="I6" s="33"/>
      <c r="J6" s="34"/>
      <c r="K6" s="33"/>
      <c r="L6" s="33"/>
      <c r="M6" s="34"/>
      <c r="N6" s="33"/>
      <c r="O6" s="33"/>
      <c r="P6" s="34"/>
      <c r="Q6" s="33"/>
      <c r="R6" s="33"/>
      <c r="S6" s="34"/>
    </row>
    <row r="7" spans="1:19" x14ac:dyDescent="0.25">
      <c r="A7" s="2" t="str">
        <f>"Oct "&amp;RIGHT(A6,4)-1</f>
        <v>Oct 2023</v>
      </c>
      <c r="B7" s="35">
        <v>22116641</v>
      </c>
      <c r="C7" s="36">
        <v>41672241</v>
      </c>
      <c r="D7" s="36">
        <v>7832725438</v>
      </c>
      <c r="E7" s="35">
        <v>9641</v>
      </c>
      <c r="F7" s="36">
        <v>21988</v>
      </c>
      <c r="G7" s="37">
        <v>5029173</v>
      </c>
      <c r="H7" s="36">
        <v>1806</v>
      </c>
      <c r="I7" s="36">
        <v>3127</v>
      </c>
      <c r="J7" s="37">
        <v>580391</v>
      </c>
      <c r="K7" s="36">
        <v>6849</v>
      </c>
      <c r="L7" s="36">
        <v>14975</v>
      </c>
      <c r="M7" s="37">
        <v>5108339</v>
      </c>
      <c r="N7" s="36" t="s">
        <v>414</v>
      </c>
      <c r="O7" s="36" t="s">
        <v>414</v>
      </c>
      <c r="P7" s="37">
        <v>35851</v>
      </c>
      <c r="Q7" s="36">
        <v>22126282</v>
      </c>
      <c r="R7" s="36">
        <v>41694229</v>
      </c>
      <c r="S7" s="37">
        <v>7843479192</v>
      </c>
    </row>
    <row r="8" spans="1:19" x14ac:dyDescent="0.25">
      <c r="A8" s="2" t="str">
        <f>"Nov "&amp;RIGHT(A6,4)-1</f>
        <v>Nov 2023</v>
      </c>
      <c r="B8" s="35">
        <v>21989414</v>
      </c>
      <c r="C8" s="36">
        <v>41464719</v>
      </c>
      <c r="D8" s="36">
        <v>7812930554</v>
      </c>
      <c r="E8" s="35">
        <v>3</v>
      </c>
      <c r="F8" s="36">
        <v>9</v>
      </c>
      <c r="G8" s="36">
        <v>-147455</v>
      </c>
      <c r="H8" s="35">
        <v>1093</v>
      </c>
      <c r="I8" s="36">
        <v>1685</v>
      </c>
      <c r="J8" s="36">
        <v>477845</v>
      </c>
      <c r="K8" s="35">
        <v>5300</v>
      </c>
      <c r="L8" s="36">
        <v>14333</v>
      </c>
      <c r="M8" s="36">
        <v>3812978</v>
      </c>
      <c r="N8" s="35" t="s">
        <v>414</v>
      </c>
      <c r="O8" s="36" t="s">
        <v>414</v>
      </c>
      <c r="P8" s="36">
        <v>144481</v>
      </c>
      <c r="Q8" s="35">
        <v>21989417</v>
      </c>
      <c r="R8" s="36">
        <v>41464728</v>
      </c>
      <c r="S8" s="37">
        <v>7817218403</v>
      </c>
    </row>
    <row r="9" spans="1:19" x14ac:dyDescent="0.25">
      <c r="A9" s="2" t="str">
        <f>"Dec "&amp;RIGHT(A6,4)-1</f>
        <v>Dec 2023</v>
      </c>
      <c r="B9" s="35">
        <v>21950141</v>
      </c>
      <c r="C9" s="36">
        <v>41335813</v>
      </c>
      <c r="D9" s="36">
        <v>7848187267</v>
      </c>
      <c r="E9" s="35">
        <v>0</v>
      </c>
      <c r="F9" s="36">
        <v>0</v>
      </c>
      <c r="G9" s="36">
        <v>-69765</v>
      </c>
      <c r="H9" s="35">
        <v>655</v>
      </c>
      <c r="I9" s="36">
        <v>695</v>
      </c>
      <c r="J9" s="36">
        <v>191850</v>
      </c>
      <c r="K9" s="35">
        <v>10202</v>
      </c>
      <c r="L9" s="36">
        <v>26209</v>
      </c>
      <c r="M9" s="36">
        <v>4434670</v>
      </c>
      <c r="N9" s="35" t="s">
        <v>414</v>
      </c>
      <c r="O9" s="36" t="s">
        <v>414</v>
      </c>
      <c r="P9" s="36">
        <v>589287</v>
      </c>
      <c r="Q9" s="35">
        <v>21950141</v>
      </c>
      <c r="R9" s="36">
        <v>41335813</v>
      </c>
      <c r="S9" s="37">
        <v>7853333309</v>
      </c>
    </row>
    <row r="10" spans="1:19" x14ac:dyDescent="0.25">
      <c r="A10" s="2" t="str">
        <f>"Jan "&amp;RIGHT(A6,4)</f>
        <v>Jan 2024</v>
      </c>
      <c r="B10" s="35">
        <v>21955757</v>
      </c>
      <c r="C10" s="36">
        <v>41279845</v>
      </c>
      <c r="D10" s="36">
        <v>7728239798</v>
      </c>
      <c r="E10" s="35">
        <v>0</v>
      </c>
      <c r="F10" s="36">
        <v>0</v>
      </c>
      <c r="G10" s="36">
        <v>-88607</v>
      </c>
      <c r="H10" s="35">
        <v>430</v>
      </c>
      <c r="I10" s="36">
        <v>433</v>
      </c>
      <c r="J10" s="36">
        <v>133174</v>
      </c>
      <c r="K10" s="35">
        <v>90658</v>
      </c>
      <c r="L10" s="36">
        <v>168624</v>
      </c>
      <c r="M10" s="36">
        <v>19441560</v>
      </c>
      <c r="N10" s="35" t="s">
        <v>414</v>
      </c>
      <c r="O10" s="36" t="s">
        <v>414</v>
      </c>
      <c r="P10" s="36">
        <v>105586</v>
      </c>
      <c r="Q10" s="35">
        <v>21955757</v>
      </c>
      <c r="R10" s="36">
        <v>41279845</v>
      </c>
      <c r="S10" s="37">
        <v>7747831511</v>
      </c>
    </row>
    <row r="11" spans="1:19" x14ac:dyDescent="0.25">
      <c r="A11" s="2" t="str">
        <f>"Feb "&amp;RIGHT(A6,4)</f>
        <v>Feb 2024</v>
      </c>
      <c r="B11" s="35">
        <v>21958843</v>
      </c>
      <c r="C11" s="36">
        <v>41261754</v>
      </c>
      <c r="D11" s="36">
        <v>7549942924</v>
      </c>
      <c r="E11" s="35">
        <v>0</v>
      </c>
      <c r="F11" s="36">
        <v>0</v>
      </c>
      <c r="G11" s="36">
        <v>-57282</v>
      </c>
      <c r="H11" s="35">
        <v>899</v>
      </c>
      <c r="I11" s="36">
        <v>900</v>
      </c>
      <c r="J11" s="36">
        <v>332005</v>
      </c>
      <c r="K11" s="35">
        <v>14330</v>
      </c>
      <c r="L11" s="36">
        <v>35230</v>
      </c>
      <c r="M11" s="36">
        <v>4032351</v>
      </c>
      <c r="N11" s="35" t="s">
        <v>414</v>
      </c>
      <c r="O11" s="36" t="s">
        <v>414</v>
      </c>
      <c r="P11" s="36">
        <v>43405</v>
      </c>
      <c r="Q11" s="35">
        <v>21958843</v>
      </c>
      <c r="R11" s="36">
        <v>41261754</v>
      </c>
      <c r="S11" s="37">
        <v>7554293403</v>
      </c>
    </row>
    <row r="12" spans="1:19" x14ac:dyDescent="0.25">
      <c r="A12" s="2" t="str">
        <f>"Mar "&amp;RIGHT(A6,4)</f>
        <v>Mar 2024</v>
      </c>
      <c r="B12" s="35">
        <v>22152454</v>
      </c>
      <c r="C12" s="36">
        <v>41563118</v>
      </c>
      <c r="D12" s="36">
        <v>7720368326</v>
      </c>
      <c r="E12" s="35">
        <v>5146</v>
      </c>
      <c r="F12" s="36">
        <v>8854</v>
      </c>
      <c r="G12" s="36">
        <v>3487212</v>
      </c>
      <c r="H12" s="35">
        <v>9547</v>
      </c>
      <c r="I12" s="36">
        <v>15668</v>
      </c>
      <c r="J12" s="36">
        <v>3091383</v>
      </c>
      <c r="K12" s="35">
        <v>35309</v>
      </c>
      <c r="L12" s="36">
        <v>69186</v>
      </c>
      <c r="M12" s="36">
        <v>9687906</v>
      </c>
      <c r="N12" s="35" t="s">
        <v>414</v>
      </c>
      <c r="O12" s="36" t="s">
        <v>414</v>
      </c>
      <c r="P12" s="36">
        <v>691669</v>
      </c>
      <c r="Q12" s="35">
        <v>22157600</v>
      </c>
      <c r="R12" s="36">
        <v>41571972</v>
      </c>
      <c r="S12" s="37">
        <v>7737326496</v>
      </c>
    </row>
    <row r="13" spans="1:19" x14ac:dyDescent="0.25">
      <c r="A13" s="2" t="str">
        <f>"Apr "&amp;RIGHT(A6,4)</f>
        <v>Apr 2024</v>
      </c>
      <c r="B13" s="35">
        <v>22210778</v>
      </c>
      <c r="C13" s="36">
        <v>41596787</v>
      </c>
      <c r="D13" s="36">
        <v>7554186174</v>
      </c>
      <c r="E13" s="35">
        <v>11</v>
      </c>
      <c r="F13" s="36">
        <v>19</v>
      </c>
      <c r="G13" s="36">
        <v>834</v>
      </c>
      <c r="H13" s="35">
        <v>1058</v>
      </c>
      <c r="I13" s="36">
        <v>1073</v>
      </c>
      <c r="J13" s="36">
        <v>273823</v>
      </c>
      <c r="K13" s="35">
        <v>16533</v>
      </c>
      <c r="L13" s="36">
        <v>39007</v>
      </c>
      <c r="M13" s="36">
        <v>6568472</v>
      </c>
      <c r="N13" s="35" t="s">
        <v>414</v>
      </c>
      <c r="O13" s="36" t="s">
        <v>414</v>
      </c>
      <c r="P13" s="36">
        <v>38862</v>
      </c>
      <c r="Q13" s="35">
        <v>22210789</v>
      </c>
      <c r="R13" s="36">
        <v>41596806</v>
      </c>
      <c r="S13" s="37">
        <v>7561068165</v>
      </c>
    </row>
    <row r="14" spans="1:19" x14ac:dyDescent="0.25">
      <c r="A14" s="2" t="str">
        <f>"May "&amp;RIGHT(A6,4)</f>
        <v>May 2024</v>
      </c>
      <c r="B14" s="35">
        <v>22280987</v>
      </c>
      <c r="C14" s="36">
        <v>41742557</v>
      </c>
      <c r="D14" s="36">
        <v>7709897199</v>
      </c>
      <c r="E14" s="35">
        <v>0</v>
      </c>
      <c r="F14" s="36">
        <v>0</v>
      </c>
      <c r="G14" s="36">
        <v>-2471</v>
      </c>
      <c r="H14" s="35">
        <v>148</v>
      </c>
      <c r="I14" s="36">
        <v>365</v>
      </c>
      <c r="J14" s="36">
        <v>243813</v>
      </c>
      <c r="K14" s="35">
        <v>16475</v>
      </c>
      <c r="L14" s="36">
        <v>42106</v>
      </c>
      <c r="M14" s="36">
        <v>8065386</v>
      </c>
      <c r="N14" s="35" t="s">
        <v>414</v>
      </c>
      <c r="O14" s="36" t="s">
        <v>414</v>
      </c>
      <c r="P14" s="36">
        <v>25399</v>
      </c>
      <c r="Q14" s="35">
        <v>22280987</v>
      </c>
      <c r="R14" s="36">
        <v>41742557</v>
      </c>
      <c r="S14" s="37">
        <v>7718229326</v>
      </c>
    </row>
    <row r="15" spans="1:19" x14ac:dyDescent="0.25">
      <c r="A15" s="2" t="str">
        <f>"Jun "&amp;RIGHT(A6,4)</f>
        <v>Jun 2024</v>
      </c>
      <c r="B15" s="35">
        <v>22313796</v>
      </c>
      <c r="C15" s="36">
        <v>41869961</v>
      </c>
      <c r="D15" s="36">
        <v>7850335619</v>
      </c>
      <c r="E15" s="35">
        <v>456</v>
      </c>
      <c r="F15" s="36">
        <v>1657</v>
      </c>
      <c r="G15" s="36">
        <v>429834</v>
      </c>
      <c r="H15" s="35">
        <v>604</v>
      </c>
      <c r="I15" s="36">
        <v>691</v>
      </c>
      <c r="J15" s="36">
        <v>199501</v>
      </c>
      <c r="K15" s="35">
        <v>17267</v>
      </c>
      <c r="L15" s="36">
        <v>42057</v>
      </c>
      <c r="M15" s="36">
        <v>7743706</v>
      </c>
      <c r="N15" s="35" t="s">
        <v>414</v>
      </c>
      <c r="O15" s="36" t="s">
        <v>414</v>
      </c>
      <c r="P15" s="36">
        <v>12724</v>
      </c>
      <c r="Q15" s="35">
        <v>22314252</v>
      </c>
      <c r="R15" s="36">
        <v>41871618</v>
      </c>
      <c r="S15" s="37">
        <v>7858721384</v>
      </c>
    </row>
    <row r="16" spans="1:19" x14ac:dyDescent="0.25">
      <c r="A16" s="2" t="str">
        <f>"Jul "&amp;RIGHT(A6,4)</f>
        <v>Jul 2024</v>
      </c>
      <c r="B16" s="35">
        <v>22423500</v>
      </c>
      <c r="C16" s="36">
        <v>42023980</v>
      </c>
      <c r="D16" s="36">
        <v>8031528963</v>
      </c>
      <c r="E16" s="35">
        <v>869</v>
      </c>
      <c r="F16" s="36">
        <v>2632</v>
      </c>
      <c r="G16" s="36">
        <v>645452</v>
      </c>
      <c r="H16" s="35">
        <v>695</v>
      </c>
      <c r="I16" s="36">
        <v>986</v>
      </c>
      <c r="J16" s="36">
        <v>286008</v>
      </c>
      <c r="K16" s="35">
        <v>14818</v>
      </c>
      <c r="L16" s="36">
        <v>37951</v>
      </c>
      <c r="M16" s="36">
        <v>7465370</v>
      </c>
      <c r="N16" s="35" t="s">
        <v>414</v>
      </c>
      <c r="O16" s="36" t="s">
        <v>414</v>
      </c>
      <c r="P16" s="36">
        <v>18985</v>
      </c>
      <c r="Q16" s="35">
        <v>22424369</v>
      </c>
      <c r="R16" s="36">
        <v>42026612</v>
      </c>
      <c r="S16" s="37">
        <v>8039944778</v>
      </c>
    </row>
    <row r="17" spans="1:19" x14ac:dyDescent="0.25">
      <c r="A17" s="2" t="str">
        <f>"Aug "&amp;RIGHT(A6,4)</f>
        <v>Aug 2024</v>
      </c>
      <c r="B17" s="35">
        <v>22527453</v>
      </c>
      <c r="C17" s="36">
        <v>42275467</v>
      </c>
      <c r="D17" s="36">
        <v>7976807602</v>
      </c>
      <c r="E17" s="35">
        <v>9</v>
      </c>
      <c r="F17" s="36">
        <v>43</v>
      </c>
      <c r="G17" s="36">
        <v>-2766</v>
      </c>
      <c r="H17" s="35">
        <v>930</v>
      </c>
      <c r="I17" s="36">
        <v>930</v>
      </c>
      <c r="J17" s="36">
        <v>546944</v>
      </c>
      <c r="K17" s="35">
        <v>42507</v>
      </c>
      <c r="L17" s="36">
        <v>102502</v>
      </c>
      <c r="M17" s="36">
        <v>18859373</v>
      </c>
      <c r="N17" s="35" t="s">
        <v>414</v>
      </c>
      <c r="O17" s="36" t="s">
        <v>414</v>
      </c>
      <c r="P17" s="36">
        <v>96584687</v>
      </c>
      <c r="Q17" s="35">
        <v>22527462</v>
      </c>
      <c r="R17" s="36">
        <v>42275510</v>
      </c>
      <c r="S17" s="37">
        <v>8092795840</v>
      </c>
    </row>
    <row r="18" spans="1:19" x14ac:dyDescent="0.25">
      <c r="A18" s="2" t="str">
        <f>"Sep "&amp;RIGHT(A6,4)</f>
        <v>Sep 2024</v>
      </c>
      <c r="B18" s="35">
        <v>22554997</v>
      </c>
      <c r="C18" s="36">
        <v>42271566</v>
      </c>
      <c r="D18" s="36">
        <v>7894574194</v>
      </c>
      <c r="E18" s="35">
        <v>6474</v>
      </c>
      <c r="F18" s="36">
        <v>12946</v>
      </c>
      <c r="G18" s="36">
        <v>7005902</v>
      </c>
      <c r="H18" s="35">
        <v>24432</v>
      </c>
      <c r="I18" s="36">
        <v>50710</v>
      </c>
      <c r="J18" s="36">
        <v>5785782</v>
      </c>
      <c r="K18" s="35">
        <v>56543</v>
      </c>
      <c r="L18" s="36">
        <v>118874</v>
      </c>
      <c r="M18" s="36">
        <v>15774324</v>
      </c>
      <c r="N18" s="35" t="s">
        <v>414</v>
      </c>
      <c r="O18" s="36" t="s">
        <v>414</v>
      </c>
      <c r="P18" s="36">
        <v>96593537</v>
      </c>
      <c r="Q18" s="35">
        <v>22561471</v>
      </c>
      <c r="R18" s="36">
        <v>42284512</v>
      </c>
      <c r="S18" s="38">
        <v>8019733739</v>
      </c>
    </row>
    <row r="19" spans="1:19" s="41" customFormat="1" x14ac:dyDescent="0.25">
      <c r="A19" s="39" t="s">
        <v>55</v>
      </c>
      <c r="B19" s="40">
        <v>22202896.75</v>
      </c>
      <c r="C19" s="40">
        <v>41696484</v>
      </c>
      <c r="D19" s="40">
        <v>93509724058</v>
      </c>
      <c r="E19" s="40">
        <v>1884.0833</v>
      </c>
      <c r="F19" s="40">
        <v>4012.3332999999998</v>
      </c>
      <c r="G19" s="40">
        <v>16230061</v>
      </c>
      <c r="H19" s="40">
        <v>3524.75</v>
      </c>
      <c r="I19" s="40">
        <v>6438.5833000000002</v>
      </c>
      <c r="J19" s="40">
        <v>12142519</v>
      </c>
      <c r="K19" s="40">
        <v>27232.583299999998</v>
      </c>
      <c r="L19" s="40">
        <v>59254.5</v>
      </c>
      <c r="M19" s="40">
        <v>110994435</v>
      </c>
      <c r="N19" s="40" t="s">
        <v>414</v>
      </c>
      <c r="O19" s="40" t="s">
        <v>414</v>
      </c>
      <c r="P19" s="40">
        <v>194884473</v>
      </c>
      <c r="Q19" s="40">
        <v>22204780.833299998</v>
      </c>
      <c r="R19" s="40">
        <v>41700496.333300002</v>
      </c>
      <c r="S19" s="40">
        <v>93843975546</v>
      </c>
    </row>
    <row r="20" spans="1:19" s="41" customFormat="1" x14ac:dyDescent="0.25">
      <c r="A20" s="14" t="s">
        <v>416</v>
      </c>
      <c r="B20" s="42">
        <v>21994159.199999999</v>
      </c>
      <c r="C20" s="42">
        <v>41402874.399999999</v>
      </c>
      <c r="D20" s="42">
        <v>38772025981</v>
      </c>
      <c r="E20" s="42">
        <v>1928.8</v>
      </c>
      <c r="F20" s="42">
        <v>4399.3999999999996</v>
      </c>
      <c r="G20" s="42">
        <v>4666064</v>
      </c>
      <c r="H20" s="42">
        <v>976.6</v>
      </c>
      <c r="I20" s="42">
        <v>1368</v>
      </c>
      <c r="J20" s="42">
        <v>1715265</v>
      </c>
      <c r="K20" s="42">
        <v>25467.8</v>
      </c>
      <c r="L20" s="42">
        <v>51874.2</v>
      </c>
      <c r="M20" s="42">
        <v>36829898</v>
      </c>
      <c r="N20" s="42" t="s">
        <v>414</v>
      </c>
      <c r="O20" s="42" t="s">
        <v>414</v>
      </c>
      <c r="P20" s="42">
        <v>918610</v>
      </c>
      <c r="Q20" s="42">
        <v>21996088</v>
      </c>
      <c r="R20" s="42">
        <v>41407273.799999997</v>
      </c>
      <c r="S20" s="42">
        <v>38816155818</v>
      </c>
    </row>
    <row r="21" spans="1:19" x14ac:dyDescent="0.25">
      <c r="A21" s="3" t="str">
        <f>"FY "&amp;RIGHT(A6,4)+1</f>
        <v>FY 2025</v>
      </c>
      <c r="B21" s="43" t="s">
        <v>343</v>
      </c>
      <c r="C21" s="44" t="s">
        <v>343</v>
      </c>
      <c r="D21" s="45" t="s">
        <v>343</v>
      </c>
      <c r="E21" s="44"/>
      <c r="F21" s="44"/>
      <c r="G21" s="45"/>
      <c r="H21" s="44"/>
      <c r="I21" s="44"/>
      <c r="J21" s="45"/>
      <c r="K21" s="44"/>
      <c r="L21" s="44"/>
      <c r="M21" s="45"/>
      <c r="N21" s="44"/>
      <c r="O21" s="44"/>
      <c r="P21" s="45"/>
      <c r="Q21" s="44"/>
      <c r="R21" s="44"/>
      <c r="S21" s="45"/>
    </row>
    <row r="22" spans="1:19" x14ac:dyDescent="0.25">
      <c r="A22" s="2" t="str">
        <f>"Oct "&amp;RIGHT(A6,4)</f>
        <v>Oct 2024</v>
      </c>
      <c r="B22" s="35">
        <v>22684126</v>
      </c>
      <c r="C22" s="36">
        <v>42478311</v>
      </c>
      <c r="D22" s="36">
        <v>8279486951</v>
      </c>
      <c r="E22" s="35">
        <v>76735</v>
      </c>
      <c r="F22" s="36">
        <v>187063</v>
      </c>
      <c r="G22" s="36">
        <v>52036619</v>
      </c>
      <c r="H22" s="35">
        <v>350873</v>
      </c>
      <c r="I22" s="36">
        <v>695910</v>
      </c>
      <c r="J22" s="36">
        <v>467532</v>
      </c>
      <c r="K22" s="35">
        <v>315262</v>
      </c>
      <c r="L22" s="36">
        <v>651724</v>
      </c>
      <c r="M22" s="36">
        <v>45028913</v>
      </c>
      <c r="N22" s="35" t="s">
        <v>414</v>
      </c>
      <c r="O22" s="36" t="s">
        <v>414</v>
      </c>
      <c r="P22" s="36">
        <v>24679</v>
      </c>
      <c r="Q22" s="35">
        <v>22760861</v>
      </c>
      <c r="R22" s="36">
        <v>42665374</v>
      </c>
      <c r="S22" s="37">
        <v>8377044694</v>
      </c>
    </row>
    <row r="23" spans="1:19" x14ac:dyDescent="0.25">
      <c r="A23" s="2" t="str">
        <f>"Nov "&amp;RIGHT(A6,4)</f>
        <v>Nov 2024</v>
      </c>
      <c r="B23" s="35">
        <v>22685640.719500002</v>
      </c>
      <c r="C23" s="36">
        <v>42453098.269299999</v>
      </c>
      <c r="D23" s="36">
        <v>8107617884.1936998</v>
      </c>
      <c r="E23" s="35">
        <v>215727</v>
      </c>
      <c r="F23" s="36">
        <v>507625</v>
      </c>
      <c r="G23" s="36">
        <v>101514660</v>
      </c>
      <c r="H23" s="35">
        <v>196075</v>
      </c>
      <c r="I23" s="36">
        <v>402252</v>
      </c>
      <c r="J23" s="36">
        <v>50899178</v>
      </c>
      <c r="K23" s="35">
        <v>30088</v>
      </c>
      <c r="L23" s="36">
        <v>67479</v>
      </c>
      <c r="M23" s="36">
        <v>15194017</v>
      </c>
      <c r="N23" s="35" t="s">
        <v>414</v>
      </c>
      <c r="O23" s="36" t="s">
        <v>414</v>
      </c>
      <c r="P23" s="36">
        <v>29940</v>
      </c>
      <c r="Q23" s="35">
        <v>22901367.719500002</v>
      </c>
      <c r="R23" s="36">
        <v>42960723.269299999</v>
      </c>
      <c r="S23" s="37">
        <v>8275255679.1936998</v>
      </c>
    </row>
    <row r="24" spans="1:19" x14ac:dyDescent="0.25">
      <c r="A24" s="2" t="str">
        <f>"Dec "&amp;RIGHT(A6,4)</f>
        <v>Dec 2024</v>
      </c>
      <c r="B24" s="35">
        <v>22749383.629000001</v>
      </c>
      <c r="C24" s="36">
        <v>42568419.916000001</v>
      </c>
      <c r="D24" s="36">
        <v>8074041919.0490999</v>
      </c>
      <c r="E24" s="35">
        <v>151085</v>
      </c>
      <c r="F24" s="36">
        <v>402556</v>
      </c>
      <c r="G24" s="36">
        <v>6832294</v>
      </c>
      <c r="H24" s="35">
        <v>4220</v>
      </c>
      <c r="I24" s="36">
        <v>8453</v>
      </c>
      <c r="J24" s="36">
        <v>32798316</v>
      </c>
      <c r="K24" s="35">
        <v>22024</v>
      </c>
      <c r="L24" s="36">
        <v>46751</v>
      </c>
      <c r="M24" s="36">
        <v>10211866</v>
      </c>
      <c r="N24" s="35" t="s">
        <v>414</v>
      </c>
      <c r="O24" s="36" t="s">
        <v>414</v>
      </c>
      <c r="P24" s="36">
        <v>20269</v>
      </c>
      <c r="Q24" s="35">
        <v>22900468.629000001</v>
      </c>
      <c r="R24" s="36">
        <v>42970975.916000001</v>
      </c>
      <c r="S24" s="37">
        <v>8123904664.0490999</v>
      </c>
    </row>
    <row r="25" spans="1:19" x14ac:dyDescent="0.25">
      <c r="A25" s="2" t="str">
        <f>"Jan "&amp;RIGHT(A6,4)+1</f>
        <v>Jan 2025</v>
      </c>
      <c r="B25" s="35">
        <v>22722630.750999998</v>
      </c>
      <c r="C25" s="36">
        <v>42477528.825400002</v>
      </c>
      <c r="D25" s="36">
        <v>7978585828.8888998</v>
      </c>
      <c r="E25" s="35">
        <v>135</v>
      </c>
      <c r="F25" s="36">
        <v>378</v>
      </c>
      <c r="G25" s="36">
        <v>90107</v>
      </c>
      <c r="H25" s="35">
        <v>493</v>
      </c>
      <c r="I25" s="36">
        <v>494</v>
      </c>
      <c r="J25" s="36">
        <v>167157</v>
      </c>
      <c r="K25" s="35">
        <v>61000</v>
      </c>
      <c r="L25" s="36">
        <v>111638</v>
      </c>
      <c r="M25" s="36">
        <v>11761859</v>
      </c>
      <c r="N25" s="35" t="s">
        <v>414</v>
      </c>
      <c r="O25" s="36" t="s">
        <v>414</v>
      </c>
      <c r="P25" s="36">
        <v>11151</v>
      </c>
      <c r="Q25" s="35">
        <v>22722765.750999998</v>
      </c>
      <c r="R25" s="36">
        <v>42477906.825400002</v>
      </c>
      <c r="S25" s="37">
        <v>7990616102.8888998</v>
      </c>
    </row>
    <row r="26" spans="1:19" x14ac:dyDescent="0.25">
      <c r="A26" s="2" t="str">
        <f>"Feb "&amp;RIGHT(A6,4)+1</f>
        <v>Feb 2025</v>
      </c>
      <c r="B26" s="35">
        <v>22475638.118099999</v>
      </c>
      <c r="C26" s="36">
        <v>42069211.227700002</v>
      </c>
      <c r="D26" s="36">
        <v>7923040573.0716</v>
      </c>
      <c r="E26" s="35">
        <v>1872</v>
      </c>
      <c r="F26" s="36">
        <v>3190</v>
      </c>
      <c r="G26" s="36">
        <v>1109855</v>
      </c>
      <c r="H26" s="35">
        <v>4138</v>
      </c>
      <c r="I26" s="36">
        <v>6275</v>
      </c>
      <c r="J26" s="36">
        <v>911558</v>
      </c>
      <c r="K26" s="35">
        <v>92454</v>
      </c>
      <c r="L26" s="36">
        <v>162152</v>
      </c>
      <c r="M26" s="36">
        <v>15612395</v>
      </c>
      <c r="N26" s="35" t="s">
        <v>414</v>
      </c>
      <c r="O26" s="36" t="s">
        <v>414</v>
      </c>
      <c r="P26" s="36">
        <v>504</v>
      </c>
      <c r="Q26" s="35">
        <v>22477510.118099999</v>
      </c>
      <c r="R26" s="36">
        <v>42072401.227700002</v>
      </c>
      <c r="S26" s="37">
        <v>7940674885.0716</v>
      </c>
    </row>
    <row r="27" spans="1:19" x14ac:dyDescent="0.25">
      <c r="A27" s="2" t="str">
        <f>"Mar "&amp;RIGHT(A6,4)+1</f>
        <v>Mar 2025</v>
      </c>
      <c r="B27" s="35" t="s">
        <v>414</v>
      </c>
      <c r="C27" s="36" t="s">
        <v>414</v>
      </c>
      <c r="D27" s="36" t="s">
        <v>414</v>
      </c>
      <c r="E27" s="35" t="s">
        <v>414</v>
      </c>
      <c r="F27" s="36" t="s">
        <v>414</v>
      </c>
      <c r="G27" s="36" t="s">
        <v>414</v>
      </c>
      <c r="H27" s="35" t="s">
        <v>414</v>
      </c>
      <c r="I27" s="36" t="s">
        <v>414</v>
      </c>
      <c r="J27" s="36" t="s">
        <v>414</v>
      </c>
      <c r="K27" s="35" t="s">
        <v>414</v>
      </c>
      <c r="L27" s="36" t="s">
        <v>414</v>
      </c>
      <c r="M27" s="36" t="s">
        <v>414</v>
      </c>
      <c r="N27" s="35" t="s">
        <v>414</v>
      </c>
      <c r="O27" s="36" t="s">
        <v>414</v>
      </c>
      <c r="P27" s="36" t="s">
        <v>414</v>
      </c>
      <c r="Q27" s="35" t="s">
        <v>414</v>
      </c>
      <c r="R27" s="36" t="s">
        <v>414</v>
      </c>
      <c r="S27" s="37" t="s">
        <v>414</v>
      </c>
    </row>
    <row r="28" spans="1:19" x14ac:dyDescent="0.25">
      <c r="A28" s="2" t="str">
        <f>"Apr "&amp;RIGHT(A6,4)+1</f>
        <v>Apr 2025</v>
      </c>
      <c r="B28" s="35" t="s">
        <v>414</v>
      </c>
      <c r="C28" s="36" t="s">
        <v>414</v>
      </c>
      <c r="D28" s="36" t="s">
        <v>414</v>
      </c>
      <c r="E28" s="35" t="s">
        <v>414</v>
      </c>
      <c r="F28" s="36" t="s">
        <v>414</v>
      </c>
      <c r="G28" s="36" t="s">
        <v>414</v>
      </c>
      <c r="H28" s="35" t="s">
        <v>414</v>
      </c>
      <c r="I28" s="36" t="s">
        <v>414</v>
      </c>
      <c r="J28" s="36" t="s">
        <v>414</v>
      </c>
      <c r="K28" s="35" t="s">
        <v>414</v>
      </c>
      <c r="L28" s="36" t="s">
        <v>414</v>
      </c>
      <c r="M28" s="36" t="s">
        <v>414</v>
      </c>
      <c r="N28" s="35" t="s">
        <v>414</v>
      </c>
      <c r="O28" s="36" t="s">
        <v>414</v>
      </c>
      <c r="P28" s="36" t="s">
        <v>414</v>
      </c>
      <c r="Q28" s="35" t="s">
        <v>414</v>
      </c>
      <c r="R28" s="36" t="s">
        <v>414</v>
      </c>
      <c r="S28" s="37" t="s">
        <v>414</v>
      </c>
    </row>
    <row r="29" spans="1:19" x14ac:dyDescent="0.25">
      <c r="A29" s="2" t="str">
        <f>"May "&amp;RIGHT(A6,4)+1</f>
        <v>May 2025</v>
      </c>
      <c r="B29" s="35" t="s">
        <v>414</v>
      </c>
      <c r="C29" s="36" t="s">
        <v>414</v>
      </c>
      <c r="D29" s="36" t="s">
        <v>414</v>
      </c>
      <c r="E29" s="35" t="s">
        <v>414</v>
      </c>
      <c r="F29" s="36" t="s">
        <v>414</v>
      </c>
      <c r="G29" s="36" t="s">
        <v>414</v>
      </c>
      <c r="H29" s="35" t="s">
        <v>414</v>
      </c>
      <c r="I29" s="36" t="s">
        <v>414</v>
      </c>
      <c r="J29" s="36" t="s">
        <v>414</v>
      </c>
      <c r="K29" s="35" t="s">
        <v>414</v>
      </c>
      <c r="L29" s="36" t="s">
        <v>414</v>
      </c>
      <c r="M29" s="36" t="s">
        <v>414</v>
      </c>
      <c r="N29" s="35" t="s">
        <v>414</v>
      </c>
      <c r="O29" s="36" t="s">
        <v>414</v>
      </c>
      <c r="P29" s="36" t="s">
        <v>414</v>
      </c>
      <c r="Q29" s="35" t="s">
        <v>414</v>
      </c>
      <c r="R29" s="36" t="s">
        <v>414</v>
      </c>
      <c r="S29" s="37" t="s">
        <v>414</v>
      </c>
    </row>
    <row r="30" spans="1:19" x14ac:dyDescent="0.25">
      <c r="A30" s="2" t="str">
        <f>"Jun "&amp;RIGHT(A6,4)+1</f>
        <v>Jun 2025</v>
      </c>
      <c r="B30" s="35" t="s">
        <v>414</v>
      </c>
      <c r="C30" s="36" t="s">
        <v>414</v>
      </c>
      <c r="D30" s="36" t="s">
        <v>414</v>
      </c>
      <c r="E30" s="35" t="s">
        <v>414</v>
      </c>
      <c r="F30" s="36" t="s">
        <v>414</v>
      </c>
      <c r="G30" s="36" t="s">
        <v>414</v>
      </c>
      <c r="H30" s="35" t="s">
        <v>414</v>
      </c>
      <c r="I30" s="36" t="s">
        <v>414</v>
      </c>
      <c r="J30" s="36" t="s">
        <v>414</v>
      </c>
      <c r="K30" s="35" t="s">
        <v>414</v>
      </c>
      <c r="L30" s="36" t="s">
        <v>414</v>
      </c>
      <c r="M30" s="36" t="s">
        <v>414</v>
      </c>
      <c r="N30" s="35" t="s">
        <v>414</v>
      </c>
      <c r="O30" s="36" t="s">
        <v>414</v>
      </c>
      <c r="P30" s="36" t="s">
        <v>414</v>
      </c>
      <c r="Q30" s="35" t="s">
        <v>414</v>
      </c>
      <c r="R30" s="36" t="s">
        <v>414</v>
      </c>
      <c r="S30" s="37" t="s">
        <v>414</v>
      </c>
    </row>
    <row r="31" spans="1:19" x14ac:dyDescent="0.25">
      <c r="A31" s="2" t="str">
        <f>"Jul "&amp;RIGHT(A6,4)+1</f>
        <v>Jul 2025</v>
      </c>
      <c r="B31" s="35" t="s">
        <v>414</v>
      </c>
      <c r="C31" s="36" t="s">
        <v>414</v>
      </c>
      <c r="D31" s="36" t="s">
        <v>414</v>
      </c>
      <c r="E31" s="35" t="s">
        <v>414</v>
      </c>
      <c r="F31" s="36" t="s">
        <v>414</v>
      </c>
      <c r="G31" s="36" t="s">
        <v>414</v>
      </c>
      <c r="H31" s="35" t="s">
        <v>414</v>
      </c>
      <c r="I31" s="36" t="s">
        <v>414</v>
      </c>
      <c r="J31" s="36" t="s">
        <v>414</v>
      </c>
      <c r="K31" s="35" t="s">
        <v>414</v>
      </c>
      <c r="L31" s="36" t="s">
        <v>414</v>
      </c>
      <c r="M31" s="36" t="s">
        <v>414</v>
      </c>
      <c r="N31" s="35" t="s">
        <v>414</v>
      </c>
      <c r="O31" s="36" t="s">
        <v>414</v>
      </c>
      <c r="P31" s="36" t="s">
        <v>414</v>
      </c>
      <c r="Q31" s="35" t="s">
        <v>414</v>
      </c>
      <c r="R31" s="36" t="s">
        <v>414</v>
      </c>
      <c r="S31" s="37" t="s">
        <v>414</v>
      </c>
    </row>
    <row r="32" spans="1:19" x14ac:dyDescent="0.25">
      <c r="A32" s="2" t="str">
        <f>"Aug "&amp;RIGHT(A6,4)+1</f>
        <v>Aug 2025</v>
      </c>
      <c r="B32" s="35" t="s">
        <v>414</v>
      </c>
      <c r="C32" s="36" t="s">
        <v>414</v>
      </c>
      <c r="D32" s="36" t="s">
        <v>414</v>
      </c>
      <c r="E32" s="35" t="s">
        <v>414</v>
      </c>
      <c r="F32" s="36" t="s">
        <v>414</v>
      </c>
      <c r="G32" s="36" t="s">
        <v>414</v>
      </c>
      <c r="H32" s="35" t="s">
        <v>414</v>
      </c>
      <c r="I32" s="36" t="s">
        <v>414</v>
      </c>
      <c r="J32" s="36" t="s">
        <v>414</v>
      </c>
      <c r="K32" s="35" t="s">
        <v>414</v>
      </c>
      <c r="L32" s="36" t="s">
        <v>414</v>
      </c>
      <c r="M32" s="36" t="s">
        <v>414</v>
      </c>
      <c r="N32" s="35" t="s">
        <v>414</v>
      </c>
      <c r="O32" s="36" t="s">
        <v>414</v>
      </c>
      <c r="P32" s="36" t="s">
        <v>414</v>
      </c>
      <c r="Q32" s="35" t="s">
        <v>414</v>
      </c>
      <c r="R32" s="36" t="s">
        <v>414</v>
      </c>
      <c r="S32" s="37" t="s">
        <v>414</v>
      </c>
    </row>
    <row r="33" spans="1:19" x14ac:dyDescent="0.25">
      <c r="A33" s="2" t="str">
        <f>"Sep "&amp;RIGHT(A6,4)+1</f>
        <v>Sep 2025</v>
      </c>
      <c r="B33" s="46" t="s">
        <v>414</v>
      </c>
      <c r="C33" s="47" t="s">
        <v>414</v>
      </c>
      <c r="D33" s="36" t="s">
        <v>414</v>
      </c>
      <c r="E33" s="35" t="s">
        <v>414</v>
      </c>
      <c r="F33" s="36" t="s">
        <v>414</v>
      </c>
      <c r="G33" s="36" t="s">
        <v>414</v>
      </c>
      <c r="H33" s="35" t="s">
        <v>414</v>
      </c>
      <c r="I33" s="36" t="s">
        <v>414</v>
      </c>
      <c r="J33" s="36" t="s">
        <v>414</v>
      </c>
      <c r="K33" s="35" t="s">
        <v>414</v>
      </c>
      <c r="L33" s="36" t="s">
        <v>414</v>
      </c>
      <c r="M33" s="36" t="s">
        <v>414</v>
      </c>
      <c r="N33" s="35" t="s">
        <v>414</v>
      </c>
      <c r="O33" s="36" t="s">
        <v>414</v>
      </c>
      <c r="P33" s="36" t="s">
        <v>414</v>
      </c>
      <c r="Q33" s="35" t="s">
        <v>414</v>
      </c>
      <c r="R33" s="36" t="s">
        <v>414</v>
      </c>
      <c r="S33" s="38" t="s">
        <v>414</v>
      </c>
    </row>
    <row r="34" spans="1:19" s="41" customFormat="1" x14ac:dyDescent="0.25">
      <c r="A34" s="39" t="s">
        <v>55</v>
      </c>
      <c r="B34" s="48">
        <v>22663483.843499999</v>
      </c>
      <c r="C34" s="50">
        <v>42409313.8477</v>
      </c>
      <c r="D34" s="40">
        <v>40362773156.2033</v>
      </c>
      <c r="E34" s="40">
        <v>89110.8</v>
      </c>
      <c r="F34" s="40">
        <v>220162.4</v>
      </c>
      <c r="G34" s="40">
        <v>161583535</v>
      </c>
      <c r="H34" s="40">
        <v>111159.8</v>
      </c>
      <c r="I34" s="40">
        <v>222676.8</v>
      </c>
      <c r="J34" s="40">
        <v>85243741</v>
      </c>
      <c r="K34" s="40">
        <v>104165.6</v>
      </c>
      <c r="L34" s="40">
        <v>207948.79999999999</v>
      </c>
      <c r="M34" s="40">
        <v>97809050</v>
      </c>
      <c r="N34" s="40" t="s">
        <v>414</v>
      </c>
      <c r="O34" s="40" t="s">
        <v>414</v>
      </c>
      <c r="P34" s="40">
        <v>86543</v>
      </c>
      <c r="Q34" s="40">
        <v>22752594.6435</v>
      </c>
      <c r="R34" s="40">
        <v>42629476.247699998</v>
      </c>
      <c r="S34" s="40">
        <v>40707496025.2033</v>
      </c>
    </row>
    <row r="35" spans="1:19" s="41" customFormat="1" x14ac:dyDescent="0.25">
      <c r="A35" s="14" t="str">
        <f>"Total "&amp;MID(A20,7,LEN(A20)-13)&amp;" Months"</f>
        <v>Total 5 Months</v>
      </c>
      <c r="B35" s="42">
        <v>22663483.843499999</v>
      </c>
      <c r="C35" s="51">
        <v>42409313.8477</v>
      </c>
      <c r="D35" s="42">
        <v>40362773156.2033</v>
      </c>
      <c r="E35" s="42">
        <v>89110.8</v>
      </c>
      <c r="F35" s="42">
        <v>220162.4</v>
      </c>
      <c r="G35" s="42">
        <v>161583535</v>
      </c>
      <c r="H35" s="42">
        <v>111159.8</v>
      </c>
      <c r="I35" s="42">
        <v>222676.8</v>
      </c>
      <c r="J35" s="42">
        <v>85243741</v>
      </c>
      <c r="K35" s="42">
        <v>104165.6</v>
      </c>
      <c r="L35" s="42">
        <v>207948.79999999999</v>
      </c>
      <c r="M35" s="42">
        <v>97809050</v>
      </c>
      <c r="N35" s="42" t="s">
        <v>414</v>
      </c>
      <c r="O35" s="42" t="s">
        <v>414</v>
      </c>
      <c r="P35" s="42">
        <v>86543</v>
      </c>
      <c r="Q35" s="42">
        <v>22752594.6435</v>
      </c>
      <c r="R35" s="42">
        <v>42629476.247699998</v>
      </c>
      <c r="S35" s="42">
        <v>40707496025.2033</v>
      </c>
    </row>
    <row r="36" spans="1:19" x14ac:dyDescent="0.25">
      <c r="C36" s="49"/>
    </row>
    <row r="37" spans="1:19" x14ac:dyDescent="0.25">
      <c r="A37" s="1" t="s">
        <v>352</v>
      </c>
      <c r="C37" s="49"/>
    </row>
    <row r="38" spans="1:19" x14ac:dyDescent="0.25">
      <c r="A38" s="97" t="s">
        <v>359</v>
      </c>
      <c r="B38" s="98"/>
      <c r="C38" s="98"/>
      <c r="D38" s="98"/>
      <c r="E38" s="98"/>
      <c r="F38" s="98"/>
      <c r="G38" s="98"/>
      <c r="H38" s="98"/>
      <c r="I38" s="98"/>
      <c r="J38" s="98"/>
      <c r="K38" s="98"/>
      <c r="L38" s="98"/>
      <c r="M38" s="98"/>
      <c r="N38" s="98"/>
      <c r="O38" s="98"/>
      <c r="P38" s="98"/>
      <c r="Q38" s="98"/>
      <c r="R38" s="98"/>
      <c r="S38" s="98"/>
    </row>
    <row r="39" spans="1:19" x14ac:dyDescent="0.25">
      <c r="A39" s="97"/>
      <c r="B39" s="98"/>
      <c r="C39" s="98"/>
      <c r="D39" s="98"/>
      <c r="E39" s="98"/>
      <c r="F39" s="98"/>
      <c r="G39" s="98"/>
      <c r="H39" s="98"/>
      <c r="I39" s="98"/>
      <c r="J39" s="98"/>
      <c r="K39" s="98"/>
      <c r="L39" s="98"/>
      <c r="M39" s="98"/>
      <c r="N39" s="98"/>
      <c r="O39" s="98"/>
      <c r="P39" s="98"/>
      <c r="Q39" s="98"/>
      <c r="R39" s="98"/>
      <c r="S39" s="98"/>
    </row>
    <row r="40" spans="1:19" x14ac:dyDescent="0.25">
      <c r="A40" s="98"/>
      <c r="B40" s="98"/>
      <c r="C40" s="98"/>
      <c r="D40" s="98"/>
      <c r="E40" s="98"/>
      <c r="F40" s="98"/>
      <c r="G40" s="98"/>
      <c r="H40" s="98"/>
      <c r="I40" s="98"/>
      <c r="J40" s="98"/>
      <c r="K40" s="98"/>
      <c r="L40" s="98"/>
      <c r="M40" s="98"/>
      <c r="N40" s="98"/>
      <c r="O40" s="98"/>
      <c r="P40" s="98"/>
      <c r="Q40" s="98"/>
      <c r="R40" s="98"/>
      <c r="S40" s="98"/>
    </row>
    <row r="41" spans="1:19" x14ac:dyDescent="0.25">
      <c r="C41" s="49"/>
    </row>
    <row r="51" spans="3:3" customFormat="1" x14ac:dyDescent="0.25">
      <c r="C51" s="26"/>
    </row>
    <row r="100" spans="1:10" x14ac:dyDescent="0.25">
      <c r="A100"/>
    </row>
    <row r="101" spans="1:10" x14ac:dyDescent="0.25">
      <c r="A101"/>
      <c r="B101" s="26"/>
      <c r="C101" s="26"/>
      <c r="E101" s="26"/>
      <c r="F101" s="26"/>
      <c r="G101" s="26"/>
      <c r="J101" s="26"/>
    </row>
    <row r="102" spans="1:10" x14ac:dyDescent="0.25">
      <c r="A102"/>
    </row>
    <row r="103" spans="1:10" x14ac:dyDescent="0.25">
      <c r="A103"/>
    </row>
    <row r="104" spans="1:10" x14ac:dyDescent="0.25">
      <c r="A104"/>
    </row>
    <row r="105" spans="1:10" x14ac:dyDescent="0.25">
      <c r="A105"/>
    </row>
    <row r="106" spans="1:10" x14ac:dyDescent="0.25">
      <c r="A106"/>
    </row>
    <row r="107" spans="1:10" x14ac:dyDescent="0.25">
      <c r="A107"/>
    </row>
  </sheetData>
  <mergeCells count="23">
    <mergeCell ref="P4:P5"/>
    <mergeCell ref="Q4:R4"/>
    <mergeCell ref="H4:I4"/>
    <mergeCell ref="J4:J5"/>
    <mergeCell ref="K4:L4"/>
    <mergeCell ref="M4:M5"/>
    <mergeCell ref="N4:O4"/>
    <mergeCell ref="A39:S40"/>
    <mergeCell ref="S4:S5"/>
    <mergeCell ref="A1:P1"/>
    <mergeCell ref="A2:P2"/>
    <mergeCell ref="B3:D3"/>
    <mergeCell ref="E3:G3"/>
    <mergeCell ref="H3:J3"/>
    <mergeCell ref="K3:M3"/>
    <mergeCell ref="N3:P3"/>
    <mergeCell ref="A38:S38"/>
    <mergeCell ref="Q3:S3"/>
    <mergeCell ref="A4:A5"/>
    <mergeCell ref="B4:C4"/>
    <mergeCell ref="D4:D5"/>
    <mergeCell ref="E4:F4"/>
    <mergeCell ref="G4:G5"/>
  </mergeCells>
  <pageMargins left="0.75" right="0.5" top="0.75" bottom="0.5" header="0.5" footer="0.25"/>
  <pageSetup scale="65"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01"/>
  <sheetViews>
    <sheetView showGridLines="0" zoomScaleNormal="100" workbookViewId="0">
      <selection sqref="A1:D1"/>
    </sheetView>
  </sheetViews>
  <sheetFormatPr defaultRowHeight="13.2" x14ac:dyDescent="0.25"/>
  <cols>
    <col min="1" max="1" width="15.77734375" customWidth="1"/>
    <col min="2" max="4" width="28.77734375" customWidth="1"/>
    <col min="5" max="5" width="12.21875" customWidth="1"/>
    <col min="6" max="6" width="13.21875" customWidth="1"/>
    <col min="7" max="7" width="11.44140625" customWidth="1"/>
  </cols>
  <sheetData>
    <row r="1" spans="1:7" ht="12" customHeight="1" x14ac:dyDescent="0.25">
      <c r="A1" s="90" t="s">
        <v>418</v>
      </c>
      <c r="B1" s="91"/>
      <c r="C1" s="91"/>
      <c r="D1" s="91"/>
      <c r="E1" s="80">
        <v>45786</v>
      </c>
      <c r="F1" s="5"/>
      <c r="G1" s="5"/>
    </row>
    <row r="2" spans="1:7" ht="19.5" customHeight="1" x14ac:dyDescent="0.25">
      <c r="A2" s="111" t="s">
        <v>379</v>
      </c>
      <c r="B2" s="112"/>
      <c r="C2" s="112"/>
      <c r="D2" s="112"/>
    </row>
    <row r="3" spans="1:7" ht="15" customHeight="1" x14ac:dyDescent="0.25">
      <c r="A3" s="86" t="s">
        <v>50</v>
      </c>
      <c r="B3" s="113" t="s">
        <v>380</v>
      </c>
      <c r="C3" s="114"/>
      <c r="D3" s="115"/>
    </row>
    <row r="4" spans="1:7" x14ac:dyDescent="0.25">
      <c r="A4" s="86"/>
      <c r="B4" s="116" t="s">
        <v>350</v>
      </c>
      <c r="C4" s="116"/>
      <c r="D4" s="117" t="s">
        <v>127</v>
      </c>
    </row>
    <row r="5" spans="1:7" ht="24" customHeight="1" x14ac:dyDescent="0.25">
      <c r="A5" s="87"/>
      <c r="B5" s="65" t="s">
        <v>59</v>
      </c>
      <c r="C5" s="65" t="s">
        <v>60</v>
      </c>
      <c r="D5" s="118"/>
    </row>
    <row r="6" spans="1:7" ht="12" customHeight="1" x14ac:dyDescent="0.25">
      <c r="A6" s="72" t="s">
        <v>415</v>
      </c>
      <c r="D6" s="66"/>
      <c r="E6" s="1"/>
      <c r="F6" s="1"/>
      <c r="G6" s="1"/>
    </row>
    <row r="7" spans="1:7" ht="12" customHeight="1" x14ac:dyDescent="0.25">
      <c r="A7" s="73" t="str">
        <f>"Oct "&amp;RIGHT(A6,4)-1</f>
        <v>Oct 2023</v>
      </c>
      <c r="B7" s="11">
        <v>97910</v>
      </c>
      <c r="C7" s="11">
        <v>104036</v>
      </c>
      <c r="D7" s="67">
        <v>71643766</v>
      </c>
    </row>
    <row r="8" spans="1:7" ht="12" customHeight="1" x14ac:dyDescent="0.25">
      <c r="A8" s="73" t="str">
        <f>"Nov "&amp;RIGHT(A6,4)-1</f>
        <v>Nov 2023</v>
      </c>
      <c r="B8" s="11">
        <v>1066592</v>
      </c>
      <c r="C8" s="11">
        <v>1170348</v>
      </c>
      <c r="D8" s="67">
        <v>165503191</v>
      </c>
      <c r="E8" s="11"/>
      <c r="F8" s="11"/>
      <c r="G8" s="11"/>
    </row>
    <row r="9" spans="1:7" ht="12" customHeight="1" x14ac:dyDescent="0.25">
      <c r="A9" s="73" t="str">
        <f>"Dec "&amp;RIGHT(A6,4)-1</f>
        <v>Dec 2023</v>
      </c>
      <c r="B9" s="11">
        <v>129482</v>
      </c>
      <c r="C9" s="11">
        <v>138734</v>
      </c>
      <c r="D9" s="67">
        <v>44873095</v>
      </c>
      <c r="E9" s="11"/>
      <c r="F9" s="11"/>
      <c r="G9" s="11"/>
    </row>
    <row r="10" spans="1:7" ht="12" customHeight="1" x14ac:dyDescent="0.25">
      <c r="A10" s="73" t="str">
        <f>"Jan "&amp;RIGHT(A6,4)</f>
        <v>Jan 2024</v>
      </c>
      <c r="B10" s="11">
        <v>210904</v>
      </c>
      <c r="C10" s="11">
        <v>259012</v>
      </c>
      <c r="D10" s="67">
        <v>36261375</v>
      </c>
      <c r="E10" s="11"/>
      <c r="F10" s="11"/>
      <c r="G10" s="11"/>
    </row>
    <row r="11" spans="1:7" ht="12" customHeight="1" x14ac:dyDescent="0.25">
      <c r="A11" s="73" t="str">
        <f>"Feb "&amp;RIGHT(A6,4)</f>
        <v>Feb 2024</v>
      </c>
      <c r="B11" s="11">
        <v>10790</v>
      </c>
      <c r="C11" s="11">
        <v>11469</v>
      </c>
      <c r="D11" s="67">
        <v>1856830</v>
      </c>
      <c r="E11" s="11"/>
      <c r="F11" s="11"/>
      <c r="G11" s="11"/>
    </row>
    <row r="12" spans="1:7" ht="12" customHeight="1" x14ac:dyDescent="0.25">
      <c r="A12" s="73" t="str">
        <f>"Mar "&amp;RIGHT(A6,4)</f>
        <v>Mar 2024</v>
      </c>
      <c r="B12" s="11">
        <v>53244</v>
      </c>
      <c r="C12" s="11">
        <v>54243</v>
      </c>
      <c r="D12" s="67">
        <v>18004582</v>
      </c>
      <c r="E12" s="11"/>
      <c r="F12" s="11"/>
      <c r="G12" s="11"/>
    </row>
    <row r="13" spans="1:7" ht="12" customHeight="1" x14ac:dyDescent="0.25">
      <c r="A13" s="73" t="str">
        <f>"Apr "&amp;RIGHT(A6,4)</f>
        <v>Apr 2024</v>
      </c>
      <c r="B13" s="11">
        <v>2343</v>
      </c>
      <c r="C13" s="11">
        <v>2725</v>
      </c>
      <c r="D13" s="67">
        <v>333030</v>
      </c>
      <c r="E13" s="11"/>
      <c r="F13" s="11"/>
      <c r="G13" s="11"/>
    </row>
    <row r="14" spans="1:7" ht="12" customHeight="1" x14ac:dyDescent="0.25">
      <c r="A14" s="73" t="str">
        <f>"May "&amp;RIGHT(A6,4)</f>
        <v>May 2024</v>
      </c>
      <c r="B14" s="11">
        <v>326</v>
      </c>
      <c r="C14" s="11">
        <v>409</v>
      </c>
      <c r="D14" s="67">
        <v>154743</v>
      </c>
      <c r="E14" s="11"/>
      <c r="F14" s="11"/>
      <c r="G14" s="11"/>
    </row>
    <row r="15" spans="1:7" ht="12" customHeight="1" x14ac:dyDescent="0.25">
      <c r="A15" s="73" t="str">
        <f>"Jun "&amp;RIGHT(A6,4)</f>
        <v>Jun 2024</v>
      </c>
      <c r="B15" s="11">
        <v>59</v>
      </c>
      <c r="C15" s="11">
        <v>76</v>
      </c>
      <c r="D15" s="67">
        <v>58219</v>
      </c>
      <c r="E15" s="11"/>
      <c r="F15" s="11"/>
      <c r="G15" s="11"/>
    </row>
    <row r="16" spans="1:7" ht="12" customHeight="1" x14ac:dyDescent="0.25">
      <c r="A16" s="73" t="str">
        <f>"Jul "&amp;RIGHT(A6,4)</f>
        <v>Jul 2024</v>
      </c>
      <c r="B16" s="11">
        <v>424132</v>
      </c>
      <c r="C16" s="11">
        <v>695812</v>
      </c>
      <c r="D16" s="67">
        <v>143150</v>
      </c>
      <c r="E16" s="11"/>
      <c r="F16" s="11"/>
      <c r="G16" s="11"/>
    </row>
    <row r="17" spans="1:7" ht="12" customHeight="1" x14ac:dyDescent="0.25">
      <c r="A17" s="73" t="str">
        <f>"Aug "&amp;RIGHT(A6,4)</f>
        <v>Aug 2024</v>
      </c>
      <c r="B17" s="11">
        <v>42957</v>
      </c>
      <c r="C17" s="11">
        <v>44416</v>
      </c>
      <c r="D17" s="67">
        <v>18023994</v>
      </c>
      <c r="E17" s="11"/>
      <c r="F17" s="11"/>
      <c r="G17" s="11"/>
    </row>
    <row r="18" spans="1:7" ht="12" customHeight="1" x14ac:dyDescent="0.25">
      <c r="A18" s="73" t="str">
        <f>"Sep "&amp;RIGHT(A6,4)</f>
        <v>Sep 2024</v>
      </c>
      <c r="B18" s="11">
        <v>21972</v>
      </c>
      <c r="C18" s="11">
        <v>23067</v>
      </c>
      <c r="D18" s="67">
        <v>2602395</v>
      </c>
      <c r="E18" s="11"/>
      <c r="F18" s="11"/>
      <c r="G18" s="11"/>
    </row>
    <row r="19" spans="1:7" ht="12" customHeight="1" x14ac:dyDescent="0.25">
      <c r="A19" s="39" t="s">
        <v>55</v>
      </c>
      <c r="B19" s="13" t="s">
        <v>414</v>
      </c>
      <c r="C19" s="13" t="s">
        <v>414</v>
      </c>
      <c r="D19" s="68">
        <v>359458370</v>
      </c>
      <c r="E19" s="11"/>
      <c r="F19" s="11"/>
      <c r="G19" s="11"/>
    </row>
    <row r="20" spans="1:7" ht="12" customHeight="1" x14ac:dyDescent="0.25">
      <c r="A20" s="74" t="s">
        <v>416</v>
      </c>
      <c r="B20" s="15" t="s">
        <v>414</v>
      </c>
      <c r="C20" s="15" t="s">
        <v>414</v>
      </c>
      <c r="D20" s="69">
        <v>320138257</v>
      </c>
      <c r="E20" s="70"/>
      <c r="F20" s="70"/>
      <c r="G20" s="70"/>
    </row>
    <row r="21" spans="1:7" ht="12" customHeight="1" x14ac:dyDescent="0.25">
      <c r="A21" s="72" t="str">
        <f>"FY "&amp;RIGHT(A6,4)+1</f>
        <v>FY 2025</v>
      </c>
      <c r="B21" s="11"/>
      <c r="C21" s="11"/>
      <c r="D21" s="67"/>
      <c r="E21" s="70"/>
      <c r="F21" s="70"/>
      <c r="G21" s="70"/>
    </row>
    <row r="22" spans="1:7" ht="12" customHeight="1" x14ac:dyDescent="0.25">
      <c r="A22" s="73" t="str">
        <f>"Oct "&amp;RIGHT(A6,4)</f>
        <v>Oct 2024</v>
      </c>
      <c r="B22" s="11">
        <v>7184</v>
      </c>
      <c r="C22" s="11">
        <v>9300</v>
      </c>
      <c r="D22" s="67">
        <v>21999</v>
      </c>
      <c r="E22" s="11"/>
      <c r="F22" s="11"/>
      <c r="G22" s="11"/>
    </row>
    <row r="23" spans="1:7" ht="12" customHeight="1" x14ac:dyDescent="0.25">
      <c r="A23" s="73" t="str">
        <f>"Nov "&amp;RIGHT(A6,4)</f>
        <v>Nov 2024</v>
      </c>
      <c r="B23" s="11">
        <v>4986</v>
      </c>
      <c r="C23" s="11">
        <v>5161</v>
      </c>
      <c r="D23" s="67">
        <v>150</v>
      </c>
      <c r="E23" s="11"/>
      <c r="F23" s="11"/>
      <c r="G23" s="11"/>
    </row>
    <row r="24" spans="1:7" ht="12" customHeight="1" x14ac:dyDescent="0.25">
      <c r="A24" s="73" t="str">
        <f>"Dec "&amp;RIGHT(A6,4)</f>
        <v>Dec 2024</v>
      </c>
      <c r="B24" s="11">
        <v>1670</v>
      </c>
      <c r="C24" s="11">
        <v>1670</v>
      </c>
      <c r="D24" s="67">
        <v>2640</v>
      </c>
      <c r="E24" s="11"/>
      <c r="F24" s="11"/>
      <c r="G24" s="11"/>
    </row>
    <row r="25" spans="1:7" ht="12" customHeight="1" x14ac:dyDescent="0.25">
      <c r="A25" s="73" t="str">
        <f>"Jan "&amp;RIGHT(A6,4)+1</f>
        <v>Jan 2025</v>
      </c>
      <c r="B25" s="11">
        <v>17</v>
      </c>
      <c r="C25" s="11">
        <v>22</v>
      </c>
      <c r="D25" s="67">
        <v>10529</v>
      </c>
      <c r="E25" s="11"/>
      <c r="F25" s="11"/>
      <c r="G25" s="11"/>
    </row>
    <row r="26" spans="1:7" ht="12" customHeight="1" x14ac:dyDescent="0.25">
      <c r="A26" s="73" t="str">
        <f>"Feb "&amp;RIGHT(A6,4)+1</f>
        <v>Feb 2025</v>
      </c>
      <c r="B26" s="11">
        <v>6</v>
      </c>
      <c r="C26" s="11">
        <v>7</v>
      </c>
      <c r="D26" s="67">
        <v>3476</v>
      </c>
      <c r="E26" s="11"/>
      <c r="F26" s="11"/>
      <c r="G26" s="11"/>
    </row>
    <row r="27" spans="1:7" ht="12" customHeight="1" x14ac:dyDescent="0.25">
      <c r="A27" s="73" t="str">
        <f>"Mar "&amp;RIGHT(A6,4)+1</f>
        <v>Mar 2025</v>
      </c>
      <c r="B27" s="11" t="s">
        <v>414</v>
      </c>
      <c r="C27" s="11" t="s">
        <v>414</v>
      </c>
      <c r="D27" s="67" t="s">
        <v>414</v>
      </c>
      <c r="E27" s="11"/>
      <c r="F27" s="11"/>
      <c r="G27" s="11"/>
    </row>
    <row r="28" spans="1:7" ht="12" customHeight="1" x14ac:dyDescent="0.25">
      <c r="A28" s="73" t="str">
        <f>"Apr "&amp;RIGHT(A6,4)+1</f>
        <v>Apr 2025</v>
      </c>
      <c r="B28" s="11" t="s">
        <v>414</v>
      </c>
      <c r="C28" s="11" t="s">
        <v>414</v>
      </c>
      <c r="D28" s="67" t="s">
        <v>414</v>
      </c>
      <c r="E28" s="11"/>
      <c r="F28" s="11"/>
      <c r="G28" s="11"/>
    </row>
    <row r="29" spans="1:7" ht="12" customHeight="1" x14ac:dyDescent="0.25">
      <c r="A29" s="73" t="str">
        <f>"May "&amp;RIGHT(A6,4)+1</f>
        <v>May 2025</v>
      </c>
      <c r="B29" s="11" t="s">
        <v>414</v>
      </c>
      <c r="C29" s="11" t="s">
        <v>414</v>
      </c>
      <c r="D29" s="67" t="s">
        <v>414</v>
      </c>
      <c r="E29" s="11"/>
      <c r="F29" s="11"/>
      <c r="G29" s="11"/>
    </row>
    <row r="30" spans="1:7" ht="12" customHeight="1" x14ac:dyDescent="0.25">
      <c r="A30" s="73" t="str">
        <f>"Jun "&amp;RIGHT(A6,4)+1</f>
        <v>Jun 2025</v>
      </c>
      <c r="B30" s="11" t="s">
        <v>414</v>
      </c>
      <c r="C30" s="11" t="s">
        <v>414</v>
      </c>
      <c r="D30" s="67" t="s">
        <v>414</v>
      </c>
      <c r="E30" s="11"/>
      <c r="F30" s="11"/>
      <c r="G30" s="11"/>
    </row>
    <row r="31" spans="1:7" ht="12" customHeight="1" x14ac:dyDescent="0.25">
      <c r="A31" s="73" t="str">
        <f>"Jul "&amp;RIGHT(A6,4)+1</f>
        <v>Jul 2025</v>
      </c>
      <c r="B31" s="11" t="s">
        <v>414</v>
      </c>
      <c r="C31" s="11" t="s">
        <v>414</v>
      </c>
      <c r="D31" s="67" t="s">
        <v>414</v>
      </c>
      <c r="E31" s="11"/>
      <c r="F31" s="11"/>
      <c r="G31" s="11"/>
    </row>
    <row r="32" spans="1:7" ht="12" customHeight="1" x14ac:dyDescent="0.25">
      <c r="A32" s="73" t="str">
        <f>"Aug "&amp;RIGHT(A6,4)+1</f>
        <v>Aug 2025</v>
      </c>
      <c r="B32" s="11" t="s">
        <v>414</v>
      </c>
      <c r="C32" s="11" t="s">
        <v>414</v>
      </c>
      <c r="D32" s="67" t="s">
        <v>414</v>
      </c>
      <c r="E32" s="11"/>
      <c r="F32" s="11"/>
      <c r="G32" s="11"/>
    </row>
    <row r="33" spans="1:7" ht="12" customHeight="1" x14ac:dyDescent="0.25">
      <c r="A33" s="73" t="str">
        <f>"Sep "&amp;RIGHT(A6,4)+1</f>
        <v>Sep 2025</v>
      </c>
      <c r="B33" s="11" t="s">
        <v>414</v>
      </c>
      <c r="C33" s="11" t="s">
        <v>414</v>
      </c>
      <c r="D33" s="67" t="s">
        <v>414</v>
      </c>
      <c r="E33" s="11"/>
      <c r="F33" s="11"/>
      <c r="G33" s="11"/>
    </row>
    <row r="34" spans="1:7" ht="12" customHeight="1" x14ac:dyDescent="0.25">
      <c r="A34" s="39" t="s">
        <v>55</v>
      </c>
      <c r="B34" s="13" t="s">
        <v>414</v>
      </c>
      <c r="C34" s="13" t="s">
        <v>414</v>
      </c>
      <c r="D34" s="68">
        <v>38794</v>
      </c>
      <c r="E34" s="11"/>
      <c r="F34" s="11"/>
      <c r="G34" s="11"/>
    </row>
    <row r="35" spans="1:7" ht="12" customHeight="1" x14ac:dyDescent="0.25">
      <c r="A35" s="74" t="str">
        <f>"Total "&amp;MID(A20,7,LEN(A20)-13)&amp;" Months"</f>
        <v>Total 5 Months</v>
      </c>
      <c r="B35" s="15" t="s">
        <v>414</v>
      </c>
      <c r="C35" s="15" t="s">
        <v>414</v>
      </c>
      <c r="D35" s="69">
        <v>38794</v>
      </c>
      <c r="E35" s="70"/>
      <c r="F35" s="70"/>
      <c r="G35" s="70"/>
    </row>
    <row r="36" spans="1:7" ht="118.95" customHeight="1" x14ac:dyDescent="0.25">
      <c r="A36" s="119" t="s">
        <v>384</v>
      </c>
      <c r="B36" s="119"/>
      <c r="C36" s="119"/>
      <c r="D36" s="120"/>
      <c r="E36" s="70"/>
      <c r="F36" s="70"/>
      <c r="G36" s="70"/>
    </row>
    <row r="37" spans="1:7" ht="12" customHeight="1" x14ac:dyDescent="0.25">
      <c r="A37" s="110"/>
      <c r="B37" s="110"/>
      <c r="C37" s="110"/>
      <c r="D37" s="110"/>
      <c r="E37" s="110"/>
      <c r="F37" s="110"/>
      <c r="G37" s="110"/>
    </row>
    <row r="38" spans="1:7" ht="13.2" customHeight="1" x14ac:dyDescent="0.25">
      <c r="A38" s="85"/>
      <c r="B38" s="85"/>
      <c r="C38" s="85"/>
      <c r="D38" s="85"/>
      <c r="E38" s="85"/>
      <c r="F38" s="85"/>
      <c r="G38" s="85"/>
    </row>
    <row r="39" spans="1:7" s="1" customFormat="1" ht="10.199999999999999" x14ac:dyDescent="0.2"/>
    <row r="101" spans="2:23" ht="14.4" x14ac:dyDescent="0.25">
      <c r="B101" s="60"/>
      <c r="C101" s="60"/>
      <c r="D101" s="60"/>
      <c r="E101" s="61"/>
      <c r="F101" s="61"/>
      <c r="G101" s="60"/>
      <c r="H101" s="60"/>
      <c r="I101" s="60"/>
      <c r="J101" s="60"/>
      <c r="K101" s="60"/>
      <c r="L101" s="71"/>
      <c r="M101" s="60"/>
      <c r="N101" s="60"/>
      <c r="O101" s="60"/>
      <c r="P101" s="60"/>
      <c r="Q101" s="60"/>
      <c r="R101" s="60"/>
      <c r="S101" s="60"/>
      <c r="T101" s="60"/>
      <c r="U101" s="60"/>
      <c r="V101" s="60"/>
      <c r="W101" s="60"/>
    </row>
  </sheetData>
  <mergeCells count="9">
    <mergeCell ref="A37:G37"/>
    <mergeCell ref="A38:G38"/>
    <mergeCell ref="A1:D1"/>
    <mergeCell ref="A2:D2"/>
    <mergeCell ref="A3:A5"/>
    <mergeCell ref="B3:D3"/>
    <mergeCell ref="B4:C4"/>
    <mergeCell ref="D4:D5"/>
    <mergeCell ref="A36:D36"/>
  </mergeCells>
  <pageMargins left="0.7" right="0.7" top="0.75" bottom="0.75" header="0.3" footer="0.3"/>
  <pageSetup scale="66" orientation="landscape" horizontalDpi="1200" verticalDpi="1200" r:id="rId1"/>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S107"/>
  <sheetViews>
    <sheetView showGridLines="0" zoomScaleNormal="100" workbookViewId="0">
      <selection activeCell="A3" sqref="A3"/>
    </sheetView>
  </sheetViews>
  <sheetFormatPr defaultColWidth="4.77734375" defaultRowHeight="13.2" x14ac:dyDescent="0.25"/>
  <cols>
    <col min="1" max="1" width="10.77734375" style="1" customWidth="1"/>
    <col min="2" max="2" width="9.77734375" customWidth="1"/>
    <col min="3" max="3" width="9.77734375" bestFit="1" customWidth="1"/>
    <col min="4" max="4" width="13.77734375" bestFit="1" customWidth="1"/>
    <col min="5" max="5" width="12.21875" bestFit="1" customWidth="1"/>
    <col min="6" max="6" width="12" bestFit="1" customWidth="1"/>
    <col min="7" max="7" width="13.44140625" bestFit="1" customWidth="1"/>
    <col min="8" max="8" width="10.21875" bestFit="1" customWidth="1"/>
    <col min="9" max="9" width="8.44140625" bestFit="1" customWidth="1"/>
    <col min="10" max="10" width="12.5546875" bestFit="1" customWidth="1"/>
    <col min="11" max="12" width="12.21875" bestFit="1" customWidth="1"/>
    <col min="13" max="13" width="9.77734375" customWidth="1"/>
    <col min="14" max="14" width="8.77734375" customWidth="1"/>
    <col min="15" max="15" width="10.77734375" customWidth="1"/>
    <col min="16" max="16" width="9.77734375" customWidth="1"/>
    <col min="17" max="17" width="8.77734375" customWidth="1"/>
    <col min="18" max="18" width="10.77734375" customWidth="1"/>
    <col min="19" max="19" width="10.21875" customWidth="1"/>
    <col min="20" max="20" width="8.77734375" bestFit="1" customWidth="1"/>
    <col min="21" max="21" width="8.77734375" customWidth="1"/>
    <col min="22" max="22" width="10.21875" bestFit="1" customWidth="1"/>
    <col min="23" max="23" width="9.77734375" bestFit="1" customWidth="1"/>
    <col min="24" max="24" width="15" customWidth="1"/>
    <col min="25" max="25" width="12.21875" bestFit="1" customWidth="1"/>
    <col min="26" max="247" width="8.77734375" customWidth="1"/>
    <col min="248" max="248" width="10.44140625" customWidth="1"/>
    <col min="249" max="249" width="0.5546875" customWidth="1"/>
    <col min="250" max="251" width="8.77734375" bestFit="1" customWidth="1"/>
    <col min="252" max="252" width="8.77734375" customWidth="1"/>
  </cols>
  <sheetData>
    <row r="1" spans="1:253" x14ac:dyDescent="0.25">
      <c r="A1" s="90" t="s">
        <v>418</v>
      </c>
      <c r="B1" s="91"/>
      <c r="C1" s="91"/>
      <c r="D1" s="91"/>
      <c r="E1" s="91"/>
      <c r="F1" s="91"/>
      <c r="G1" s="91"/>
      <c r="H1" s="91"/>
      <c r="I1" s="91"/>
      <c r="J1" s="91"/>
      <c r="K1" s="91"/>
      <c r="L1" s="91"/>
      <c r="M1" s="91"/>
      <c r="N1" s="91"/>
      <c r="O1" s="91"/>
      <c r="P1" s="91"/>
      <c r="Q1" s="91"/>
      <c r="R1" s="91"/>
      <c r="S1" s="91"/>
      <c r="T1" s="91"/>
      <c r="U1" s="91"/>
      <c r="V1" s="80">
        <v>45786</v>
      </c>
    </row>
    <row r="2" spans="1:253" x14ac:dyDescent="0.25">
      <c r="A2" s="90" t="s">
        <v>360</v>
      </c>
      <c r="B2" s="91"/>
      <c r="C2" s="91"/>
      <c r="D2" s="91"/>
      <c r="E2" s="91"/>
      <c r="F2" s="91"/>
      <c r="G2" s="91"/>
      <c r="H2" s="91"/>
      <c r="I2" s="91"/>
      <c r="J2" s="91"/>
      <c r="K2" s="91"/>
      <c r="L2" s="91"/>
      <c r="M2" s="91"/>
      <c r="N2" s="91"/>
      <c r="O2" s="91"/>
      <c r="P2" s="91"/>
      <c r="Q2" s="91"/>
      <c r="R2" s="91"/>
      <c r="S2" s="91"/>
      <c r="T2" s="91"/>
      <c r="U2" s="91"/>
    </row>
    <row r="3" spans="1:253" ht="29.55" customHeight="1" x14ac:dyDescent="0.25">
      <c r="A3" s="136" t="s">
        <v>343</v>
      </c>
      <c r="B3" s="129" t="s">
        <v>361</v>
      </c>
      <c r="C3" s="129"/>
      <c r="D3" s="129"/>
      <c r="E3" s="129"/>
      <c r="F3" s="129"/>
      <c r="G3" s="130"/>
      <c r="H3" s="126" t="s">
        <v>372</v>
      </c>
      <c r="I3" s="126"/>
      <c r="J3" s="126"/>
      <c r="K3" s="126"/>
      <c r="L3" s="127"/>
      <c r="M3" s="126" t="s">
        <v>362</v>
      </c>
      <c r="N3" s="126"/>
      <c r="O3" s="127"/>
      <c r="P3" s="126" t="s">
        <v>363</v>
      </c>
      <c r="Q3" s="126"/>
      <c r="R3" s="127"/>
      <c r="S3" s="126" t="s">
        <v>364</v>
      </c>
      <c r="T3" s="126"/>
      <c r="U3" s="131"/>
      <c r="V3" s="126" t="s">
        <v>349</v>
      </c>
      <c r="W3" s="126"/>
      <c r="X3" s="127"/>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row>
    <row r="4" spans="1:253" ht="14.55" customHeight="1" x14ac:dyDescent="0.25">
      <c r="A4" s="106" t="s">
        <v>50</v>
      </c>
      <c r="B4" s="123" t="s">
        <v>351</v>
      </c>
      <c r="C4" s="123"/>
      <c r="D4" s="128" t="s">
        <v>365</v>
      </c>
      <c r="E4" s="128"/>
      <c r="F4" s="128"/>
      <c r="G4" s="124" t="s">
        <v>145</v>
      </c>
      <c r="H4" s="123" t="s">
        <v>351</v>
      </c>
      <c r="I4" s="123"/>
      <c r="J4" s="128" t="s">
        <v>366</v>
      </c>
      <c r="K4" s="128"/>
      <c r="L4" s="124" t="s">
        <v>145</v>
      </c>
      <c r="M4" s="123" t="s">
        <v>351</v>
      </c>
      <c r="N4" s="123"/>
      <c r="O4" s="124" t="s">
        <v>145</v>
      </c>
      <c r="P4" s="123" t="s">
        <v>351</v>
      </c>
      <c r="Q4" s="123"/>
      <c r="R4" s="124" t="s">
        <v>145</v>
      </c>
      <c r="S4" s="123" t="s">
        <v>351</v>
      </c>
      <c r="T4" s="123"/>
      <c r="U4" s="124" t="s">
        <v>145</v>
      </c>
      <c r="V4" s="123" t="s">
        <v>351</v>
      </c>
      <c r="W4" s="123"/>
      <c r="X4" s="124" t="s">
        <v>145</v>
      </c>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row>
    <row r="5" spans="1:253" x14ac:dyDescent="0.25">
      <c r="A5" s="107"/>
      <c r="B5" s="52" t="s">
        <v>367</v>
      </c>
      <c r="C5" s="53" t="s">
        <v>60</v>
      </c>
      <c r="D5" s="53" t="s">
        <v>154</v>
      </c>
      <c r="E5" s="53" t="s">
        <v>368</v>
      </c>
      <c r="F5" s="53" t="s">
        <v>369</v>
      </c>
      <c r="G5" s="125"/>
      <c r="H5" s="52" t="s">
        <v>367</v>
      </c>
      <c r="I5" s="53" t="s">
        <v>60</v>
      </c>
      <c r="J5" s="53" t="s">
        <v>154</v>
      </c>
      <c r="K5" s="53" t="s">
        <v>368</v>
      </c>
      <c r="L5" s="125"/>
      <c r="M5" s="52" t="s">
        <v>367</v>
      </c>
      <c r="N5" s="53" t="s">
        <v>60</v>
      </c>
      <c r="O5" s="125"/>
      <c r="P5" s="30" t="s">
        <v>367</v>
      </c>
      <c r="Q5" s="31" t="s">
        <v>60</v>
      </c>
      <c r="R5" s="125"/>
      <c r="S5" s="30" t="s">
        <v>367</v>
      </c>
      <c r="T5" s="31" t="s">
        <v>60</v>
      </c>
      <c r="U5" s="125"/>
      <c r="V5" s="52" t="s">
        <v>367</v>
      </c>
      <c r="W5" s="53" t="s">
        <v>60</v>
      </c>
      <c r="X5" s="125"/>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row>
    <row r="6" spans="1:253" x14ac:dyDescent="0.25">
      <c r="A6" s="62" t="s">
        <v>415</v>
      </c>
      <c r="B6" s="32" t="s">
        <v>343</v>
      </c>
      <c r="C6" s="54" t="s">
        <v>343</v>
      </c>
      <c r="D6" s="54"/>
      <c r="E6" s="54"/>
      <c r="F6" s="54"/>
      <c r="G6" s="34" t="s">
        <v>343</v>
      </c>
      <c r="H6" s="33"/>
      <c r="I6" s="33"/>
      <c r="J6" s="33"/>
      <c r="K6" s="33"/>
      <c r="L6" s="34"/>
      <c r="M6" s="33"/>
      <c r="N6" s="33"/>
      <c r="O6" s="34"/>
      <c r="P6" s="33"/>
      <c r="Q6" s="33"/>
      <c r="R6" s="34"/>
      <c r="S6" s="32"/>
      <c r="T6" s="54"/>
      <c r="U6" s="34"/>
      <c r="V6" s="33"/>
      <c r="W6" s="33"/>
      <c r="X6" s="34"/>
    </row>
    <row r="7" spans="1:253" x14ac:dyDescent="0.25">
      <c r="A7" s="63" t="str">
        <f>"Oct "&amp;RIGHT(A6,4)-1</f>
        <v>Oct 2023</v>
      </c>
      <c r="B7" s="35">
        <v>753114</v>
      </c>
      <c r="C7" s="36">
        <v>1312130</v>
      </c>
      <c r="D7" s="36">
        <v>207685860</v>
      </c>
      <c r="E7" s="36">
        <v>0</v>
      </c>
      <c r="F7" s="36" t="s">
        <v>414</v>
      </c>
      <c r="G7" s="37">
        <v>207685860</v>
      </c>
      <c r="H7" s="35">
        <v>0</v>
      </c>
      <c r="I7" s="36">
        <v>0</v>
      </c>
      <c r="J7" s="36">
        <v>0</v>
      </c>
      <c r="K7" s="36">
        <v>0</v>
      </c>
      <c r="L7" s="37">
        <v>0</v>
      </c>
      <c r="M7" s="36" t="s">
        <v>414</v>
      </c>
      <c r="N7" s="36" t="s">
        <v>414</v>
      </c>
      <c r="O7" s="37" t="s">
        <v>414</v>
      </c>
      <c r="P7" s="36" t="s">
        <v>414</v>
      </c>
      <c r="Q7" s="36" t="s">
        <v>414</v>
      </c>
      <c r="R7" s="37" t="s">
        <v>414</v>
      </c>
      <c r="S7" s="35">
        <v>3</v>
      </c>
      <c r="T7" s="36">
        <v>5</v>
      </c>
      <c r="U7" s="37">
        <v>403</v>
      </c>
      <c r="V7" s="36">
        <v>753117</v>
      </c>
      <c r="W7" s="36">
        <v>1312135</v>
      </c>
      <c r="X7" s="37">
        <v>207686263</v>
      </c>
    </row>
    <row r="8" spans="1:253" x14ac:dyDescent="0.25">
      <c r="A8" s="63" t="str">
        <f>"Nov "&amp;RIGHT(A6,4)-1</f>
        <v>Nov 2023</v>
      </c>
      <c r="B8" s="35">
        <v>755856</v>
      </c>
      <c r="C8" s="36">
        <v>1316183</v>
      </c>
      <c r="D8" s="36">
        <v>239008536</v>
      </c>
      <c r="E8" s="36">
        <v>0</v>
      </c>
      <c r="F8" s="36" t="s">
        <v>414</v>
      </c>
      <c r="G8" s="37">
        <v>239008536</v>
      </c>
      <c r="H8" s="35">
        <v>0</v>
      </c>
      <c r="I8" s="36">
        <v>0</v>
      </c>
      <c r="J8" s="36">
        <v>0</v>
      </c>
      <c r="K8" s="36">
        <v>0</v>
      </c>
      <c r="L8" s="37">
        <v>0</v>
      </c>
      <c r="M8" s="36" t="s">
        <v>414</v>
      </c>
      <c r="N8" s="36" t="s">
        <v>414</v>
      </c>
      <c r="O8" s="37" t="s">
        <v>414</v>
      </c>
      <c r="P8" s="36" t="s">
        <v>414</v>
      </c>
      <c r="Q8" s="36" t="s">
        <v>414</v>
      </c>
      <c r="R8" s="37" t="s">
        <v>414</v>
      </c>
      <c r="S8" s="35">
        <v>1</v>
      </c>
      <c r="T8" s="36">
        <v>3</v>
      </c>
      <c r="U8" s="37">
        <v>524</v>
      </c>
      <c r="V8" s="36">
        <v>755857</v>
      </c>
      <c r="W8" s="36">
        <v>1316186</v>
      </c>
      <c r="X8" s="37">
        <v>239009060</v>
      </c>
    </row>
    <row r="9" spans="1:253" x14ac:dyDescent="0.25">
      <c r="A9" s="63" t="str">
        <f>"Dec "&amp;RIGHT(A6,4)-1</f>
        <v>Dec 2023</v>
      </c>
      <c r="B9" s="35">
        <v>753317</v>
      </c>
      <c r="C9" s="36">
        <v>1309280</v>
      </c>
      <c r="D9" s="36">
        <v>243391346</v>
      </c>
      <c r="E9" s="36">
        <v>0</v>
      </c>
      <c r="F9" s="36" t="s">
        <v>414</v>
      </c>
      <c r="G9" s="37">
        <v>243391346</v>
      </c>
      <c r="H9" s="35">
        <v>0</v>
      </c>
      <c r="I9" s="36">
        <v>0</v>
      </c>
      <c r="J9" s="36">
        <v>0</v>
      </c>
      <c r="K9" s="36">
        <v>0</v>
      </c>
      <c r="L9" s="37">
        <v>0</v>
      </c>
      <c r="M9" s="36" t="s">
        <v>414</v>
      </c>
      <c r="N9" s="36" t="s">
        <v>414</v>
      </c>
      <c r="O9" s="37" t="s">
        <v>414</v>
      </c>
      <c r="P9" s="36" t="s">
        <v>414</v>
      </c>
      <c r="Q9" s="36" t="s">
        <v>414</v>
      </c>
      <c r="R9" s="37" t="s">
        <v>414</v>
      </c>
      <c r="S9" s="35">
        <v>0</v>
      </c>
      <c r="T9" s="36">
        <v>0</v>
      </c>
      <c r="U9" s="37">
        <v>0</v>
      </c>
      <c r="V9" s="36">
        <v>753317</v>
      </c>
      <c r="W9" s="36">
        <v>1309280</v>
      </c>
      <c r="X9" s="37">
        <v>243391346</v>
      </c>
    </row>
    <row r="10" spans="1:253" x14ac:dyDescent="0.25">
      <c r="A10" s="63" t="str">
        <f>"Jan "&amp;RIGHT(A6,4)</f>
        <v>Jan 2024</v>
      </c>
      <c r="B10" s="35">
        <v>748463</v>
      </c>
      <c r="C10" s="36">
        <v>1298330</v>
      </c>
      <c r="D10" s="36">
        <v>239690822</v>
      </c>
      <c r="E10" s="36">
        <v>0</v>
      </c>
      <c r="F10" s="36" t="s">
        <v>414</v>
      </c>
      <c r="G10" s="37">
        <v>239690822</v>
      </c>
      <c r="H10" s="35">
        <v>0</v>
      </c>
      <c r="I10" s="36">
        <v>0</v>
      </c>
      <c r="J10" s="36">
        <v>0</v>
      </c>
      <c r="K10" s="36">
        <v>0</v>
      </c>
      <c r="L10" s="37">
        <v>0</v>
      </c>
      <c r="M10" s="36" t="s">
        <v>414</v>
      </c>
      <c r="N10" s="36" t="s">
        <v>414</v>
      </c>
      <c r="O10" s="37" t="s">
        <v>414</v>
      </c>
      <c r="P10" s="36" t="s">
        <v>414</v>
      </c>
      <c r="Q10" s="36" t="s">
        <v>414</v>
      </c>
      <c r="R10" s="37" t="s">
        <v>414</v>
      </c>
      <c r="S10" s="35">
        <v>1</v>
      </c>
      <c r="T10" s="36">
        <v>2</v>
      </c>
      <c r="U10" s="37">
        <v>293</v>
      </c>
      <c r="V10" s="36">
        <v>748464</v>
      </c>
      <c r="W10" s="36">
        <v>1298332</v>
      </c>
      <c r="X10" s="37">
        <v>239691115</v>
      </c>
    </row>
    <row r="11" spans="1:253" s="55" customFormat="1" ht="14.4" x14ac:dyDescent="0.3">
      <c r="A11" s="63" t="str">
        <f>"Feb "&amp;RIGHT(A6,4)</f>
        <v>Feb 2024</v>
      </c>
      <c r="B11" s="35">
        <v>742154</v>
      </c>
      <c r="C11" s="36">
        <v>1283552</v>
      </c>
      <c r="D11" s="36">
        <v>243460324</v>
      </c>
      <c r="E11" s="36">
        <v>0</v>
      </c>
      <c r="F11" s="36" t="s">
        <v>414</v>
      </c>
      <c r="G11" s="37">
        <v>243460324</v>
      </c>
      <c r="H11" s="35">
        <v>0</v>
      </c>
      <c r="I11" s="36">
        <v>0</v>
      </c>
      <c r="J11" s="36">
        <v>0</v>
      </c>
      <c r="K11" s="36">
        <v>0</v>
      </c>
      <c r="L11" s="37">
        <v>0</v>
      </c>
      <c r="M11" s="36" t="s">
        <v>414</v>
      </c>
      <c r="N11" s="36" t="s">
        <v>414</v>
      </c>
      <c r="O11" s="37" t="s">
        <v>414</v>
      </c>
      <c r="P11" s="36" t="s">
        <v>414</v>
      </c>
      <c r="Q11" s="36" t="s">
        <v>414</v>
      </c>
      <c r="R11" s="37" t="s">
        <v>414</v>
      </c>
      <c r="S11" s="35">
        <v>0</v>
      </c>
      <c r="T11" s="36">
        <v>0</v>
      </c>
      <c r="U11" s="37">
        <v>0</v>
      </c>
      <c r="V11" s="36">
        <v>742154</v>
      </c>
      <c r="W11" s="36">
        <v>1283552</v>
      </c>
      <c r="X11" s="37">
        <v>243460324</v>
      </c>
    </row>
    <row r="12" spans="1:253" s="55" customFormat="1" ht="14.4" x14ac:dyDescent="0.3">
      <c r="A12" s="63" t="str">
        <f>"Mar "&amp;RIGHT(A6,4)</f>
        <v>Mar 2024</v>
      </c>
      <c r="B12" s="35">
        <v>734807</v>
      </c>
      <c r="C12" s="36">
        <v>1266948</v>
      </c>
      <c r="D12" s="36">
        <v>240016106</v>
      </c>
      <c r="E12" s="36">
        <v>0</v>
      </c>
      <c r="F12" s="36" t="s">
        <v>414</v>
      </c>
      <c r="G12" s="37">
        <v>240016106</v>
      </c>
      <c r="H12" s="35">
        <v>0</v>
      </c>
      <c r="I12" s="36">
        <v>0</v>
      </c>
      <c r="J12" s="36">
        <v>0</v>
      </c>
      <c r="K12" s="36">
        <v>0</v>
      </c>
      <c r="L12" s="37">
        <v>0</v>
      </c>
      <c r="M12" s="36" t="s">
        <v>414</v>
      </c>
      <c r="N12" s="36" t="s">
        <v>414</v>
      </c>
      <c r="O12" s="37" t="s">
        <v>414</v>
      </c>
      <c r="P12" s="36" t="s">
        <v>414</v>
      </c>
      <c r="Q12" s="36" t="s">
        <v>414</v>
      </c>
      <c r="R12" s="37" t="s">
        <v>414</v>
      </c>
      <c r="S12" s="35">
        <v>3</v>
      </c>
      <c r="T12" s="36">
        <v>4</v>
      </c>
      <c r="U12" s="37">
        <v>550</v>
      </c>
      <c r="V12" s="36">
        <v>734810</v>
      </c>
      <c r="W12" s="36">
        <v>1266952</v>
      </c>
      <c r="X12" s="37">
        <v>240016656</v>
      </c>
    </row>
    <row r="13" spans="1:253" s="55" customFormat="1" ht="14.4" x14ac:dyDescent="0.3">
      <c r="A13" s="63" t="str">
        <f>"Apr "&amp;RIGHT(A6,4)</f>
        <v>Apr 2024</v>
      </c>
      <c r="B13" s="35">
        <v>728078</v>
      </c>
      <c r="C13" s="36">
        <v>1251749</v>
      </c>
      <c r="D13" s="36">
        <v>240122424</v>
      </c>
      <c r="E13" s="36">
        <v>0</v>
      </c>
      <c r="F13" s="36" t="s">
        <v>414</v>
      </c>
      <c r="G13" s="37">
        <v>240122424</v>
      </c>
      <c r="H13" s="35">
        <v>0</v>
      </c>
      <c r="I13" s="36">
        <v>0</v>
      </c>
      <c r="J13" s="36">
        <v>0</v>
      </c>
      <c r="K13" s="36">
        <v>0</v>
      </c>
      <c r="L13" s="37">
        <v>0</v>
      </c>
      <c r="M13" s="36" t="s">
        <v>414</v>
      </c>
      <c r="N13" s="36" t="s">
        <v>414</v>
      </c>
      <c r="O13" s="37" t="s">
        <v>414</v>
      </c>
      <c r="P13" s="36" t="s">
        <v>414</v>
      </c>
      <c r="Q13" s="36" t="s">
        <v>414</v>
      </c>
      <c r="R13" s="37" t="s">
        <v>414</v>
      </c>
      <c r="S13" s="35">
        <v>2</v>
      </c>
      <c r="T13" s="36">
        <v>4</v>
      </c>
      <c r="U13" s="37">
        <v>659</v>
      </c>
      <c r="V13" s="36">
        <v>728080</v>
      </c>
      <c r="W13" s="36">
        <v>1251753</v>
      </c>
      <c r="X13" s="37">
        <v>240123083</v>
      </c>
    </row>
    <row r="14" spans="1:253" s="55" customFormat="1" ht="14.4" x14ac:dyDescent="0.3">
      <c r="A14" s="63" t="str">
        <f>"May "&amp;RIGHT(A6,4)</f>
        <v>May 2024</v>
      </c>
      <c r="B14" s="35">
        <v>725335</v>
      </c>
      <c r="C14" s="36">
        <v>1245778</v>
      </c>
      <c r="D14" s="36">
        <v>239388973</v>
      </c>
      <c r="E14" s="36">
        <v>0</v>
      </c>
      <c r="F14" s="36" t="s">
        <v>414</v>
      </c>
      <c r="G14" s="37">
        <v>239388973</v>
      </c>
      <c r="H14" s="35">
        <v>0</v>
      </c>
      <c r="I14" s="36">
        <v>0</v>
      </c>
      <c r="J14" s="36">
        <v>0</v>
      </c>
      <c r="K14" s="36">
        <v>0</v>
      </c>
      <c r="L14" s="37">
        <v>0</v>
      </c>
      <c r="M14" s="36" t="s">
        <v>414</v>
      </c>
      <c r="N14" s="36" t="s">
        <v>414</v>
      </c>
      <c r="O14" s="37" t="s">
        <v>414</v>
      </c>
      <c r="P14" s="36" t="s">
        <v>414</v>
      </c>
      <c r="Q14" s="36" t="s">
        <v>414</v>
      </c>
      <c r="R14" s="37" t="s">
        <v>414</v>
      </c>
      <c r="S14" s="35">
        <v>0</v>
      </c>
      <c r="T14" s="36">
        <v>0</v>
      </c>
      <c r="U14" s="37">
        <v>0</v>
      </c>
      <c r="V14" s="36">
        <v>725335</v>
      </c>
      <c r="W14" s="36">
        <v>1245778</v>
      </c>
      <c r="X14" s="37">
        <v>239388973</v>
      </c>
    </row>
    <row r="15" spans="1:253" s="55" customFormat="1" ht="14.4" x14ac:dyDescent="0.3">
      <c r="A15" s="63" t="str">
        <f>"Jun "&amp;RIGHT(A6,4)</f>
        <v>Jun 2024</v>
      </c>
      <c r="B15" s="35">
        <v>723655</v>
      </c>
      <c r="C15" s="36">
        <v>1241853</v>
      </c>
      <c r="D15" s="36">
        <v>240260839</v>
      </c>
      <c r="E15" s="36">
        <v>0</v>
      </c>
      <c r="F15" s="36" t="s">
        <v>414</v>
      </c>
      <c r="G15" s="37">
        <v>240260839</v>
      </c>
      <c r="H15" s="35">
        <v>0</v>
      </c>
      <c r="I15" s="36">
        <v>0</v>
      </c>
      <c r="J15" s="36">
        <v>0</v>
      </c>
      <c r="K15" s="36">
        <v>0</v>
      </c>
      <c r="L15" s="37">
        <v>0</v>
      </c>
      <c r="M15" s="36" t="s">
        <v>414</v>
      </c>
      <c r="N15" s="36" t="s">
        <v>414</v>
      </c>
      <c r="O15" s="37" t="s">
        <v>414</v>
      </c>
      <c r="P15" s="36" t="s">
        <v>414</v>
      </c>
      <c r="Q15" s="36" t="s">
        <v>414</v>
      </c>
      <c r="R15" s="37" t="s">
        <v>414</v>
      </c>
      <c r="S15" s="35">
        <v>1</v>
      </c>
      <c r="T15" s="36">
        <v>4</v>
      </c>
      <c r="U15" s="37">
        <v>655</v>
      </c>
      <c r="V15" s="36">
        <v>723656</v>
      </c>
      <c r="W15" s="36">
        <v>1241857</v>
      </c>
      <c r="X15" s="37">
        <v>240261494</v>
      </c>
    </row>
    <row r="16" spans="1:253" s="55" customFormat="1" ht="14.4" x14ac:dyDescent="0.3">
      <c r="A16" s="63" t="str">
        <f>"Jul "&amp;RIGHT(A6,4)</f>
        <v>Jul 2024</v>
      </c>
      <c r="B16" s="35">
        <v>722089</v>
      </c>
      <c r="C16" s="36">
        <v>1238136</v>
      </c>
      <c r="D16" s="36">
        <v>238732618</v>
      </c>
      <c r="E16" s="36">
        <v>0</v>
      </c>
      <c r="F16" s="36" t="s">
        <v>414</v>
      </c>
      <c r="G16" s="37">
        <v>238732618</v>
      </c>
      <c r="H16" s="35">
        <v>0</v>
      </c>
      <c r="I16" s="36">
        <v>0</v>
      </c>
      <c r="J16" s="36">
        <v>0</v>
      </c>
      <c r="K16" s="36">
        <v>0</v>
      </c>
      <c r="L16" s="37">
        <v>0</v>
      </c>
      <c r="M16" s="36" t="s">
        <v>414</v>
      </c>
      <c r="N16" s="36" t="s">
        <v>414</v>
      </c>
      <c r="O16" s="37" t="s">
        <v>414</v>
      </c>
      <c r="P16" s="36" t="s">
        <v>414</v>
      </c>
      <c r="Q16" s="36" t="s">
        <v>414</v>
      </c>
      <c r="R16" s="37" t="s">
        <v>414</v>
      </c>
      <c r="S16" s="35">
        <v>0</v>
      </c>
      <c r="T16" s="36">
        <v>0</v>
      </c>
      <c r="U16" s="37">
        <v>0</v>
      </c>
      <c r="V16" s="36">
        <v>722089</v>
      </c>
      <c r="W16" s="36">
        <v>1238136</v>
      </c>
      <c r="X16" s="37">
        <v>238732618</v>
      </c>
    </row>
    <row r="17" spans="1:253" s="55" customFormat="1" ht="14.4" x14ac:dyDescent="0.3">
      <c r="A17" s="63" t="str">
        <f>"Aug "&amp;RIGHT(A6,4)</f>
        <v>Aug 2024</v>
      </c>
      <c r="B17" s="35">
        <v>732304</v>
      </c>
      <c r="C17" s="36">
        <v>1257587</v>
      </c>
      <c r="D17" s="36">
        <v>234017915</v>
      </c>
      <c r="E17" s="36">
        <v>0</v>
      </c>
      <c r="F17" s="36" t="s">
        <v>414</v>
      </c>
      <c r="G17" s="37">
        <v>234017915</v>
      </c>
      <c r="H17" s="35">
        <v>0</v>
      </c>
      <c r="I17" s="36">
        <v>0</v>
      </c>
      <c r="J17" s="36">
        <v>0</v>
      </c>
      <c r="K17" s="36">
        <v>0</v>
      </c>
      <c r="L17" s="37">
        <v>0</v>
      </c>
      <c r="M17" s="36" t="s">
        <v>414</v>
      </c>
      <c r="N17" s="36" t="s">
        <v>414</v>
      </c>
      <c r="O17" s="37" t="s">
        <v>414</v>
      </c>
      <c r="P17" s="36" t="s">
        <v>414</v>
      </c>
      <c r="Q17" s="36" t="s">
        <v>414</v>
      </c>
      <c r="R17" s="37" t="s">
        <v>414</v>
      </c>
      <c r="S17" s="35">
        <v>0</v>
      </c>
      <c r="T17" s="36">
        <v>0</v>
      </c>
      <c r="U17" s="37">
        <v>0</v>
      </c>
      <c r="V17" s="36">
        <v>732304</v>
      </c>
      <c r="W17" s="36">
        <v>1257587</v>
      </c>
      <c r="X17" s="37">
        <v>234017915</v>
      </c>
    </row>
    <row r="18" spans="1:253" s="55" customFormat="1" ht="14.4" x14ac:dyDescent="0.3">
      <c r="A18" s="64" t="str">
        <f>"Sep "&amp;RIGHT(A6,4)</f>
        <v>Sep 2024</v>
      </c>
      <c r="B18" s="46">
        <v>742951</v>
      </c>
      <c r="C18" s="47">
        <v>1278270</v>
      </c>
      <c r="D18" s="47">
        <v>323214685</v>
      </c>
      <c r="E18" s="47">
        <v>0</v>
      </c>
      <c r="F18" s="47" t="s">
        <v>414</v>
      </c>
      <c r="G18" s="38">
        <v>323214685</v>
      </c>
      <c r="H18" s="35">
        <v>0</v>
      </c>
      <c r="I18" s="36">
        <v>0</v>
      </c>
      <c r="J18" s="36">
        <v>0</v>
      </c>
      <c r="K18" s="36">
        <v>0</v>
      </c>
      <c r="L18" s="38">
        <v>0</v>
      </c>
      <c r="M18" s="36" t="s">
        <v>414</v>
      </c>
      <c r="N18" s="36" t="s">
        <v>414</v>
      </c>
      <c r="O18" s="37" t="s">
        <v>414</v>
      </c>
      <c r="P18" s="36" t="s">
        <v>414</v>
      </c>
      <c r="Q18" s="36" t="s">
        <v>414</v>
      </c>
      <c r="R18" s="37" t="s">
        <v>414</v>
      </c>
      <c r="S18" s="46">
        <v>0</v>
      </c>
      <c r="T18" s="47">
        <v>0</v>
      </c>
      <c r="U18" s="38">
        <v>0</v>
      </c>
      <c r="V18" s="47">
        <v>742951</v>
      </c>
      <c r="W18" s="47">
        <v>1278270</v>
      </c>
      <c r="X18" s="38">
        <v>323214685</v>
      </c>
    </row>
    <row r="19" spans="1:253" x14ac:dyDescent="0.25">
      <c r="A19" s="39" t="s">
        <v>55</v>
      </c>
      <c r="B19" s="40">
        <v>738510.25</v>
      </c>
      <c r="C19" s="40">
        <v>1274983</v>
      </c>
      <c r="D19" s="40">
        <v>2928990448</v>
      </c>
      <c r="E19" s="40">
        <v>0</v>
      </c>
      <c r="F19" s="40" t="s">
        <v>414</v>
      </c>
      <c r="G19" s="40">
        <v>2928990448</v>
      </c>
      <c r="H19" s="40">
        <v>0</v>
      </c>
      <c r="I19" s="40">
        <v>0</v>
      </c>
      <c r="J19" s="40">
        <v>0</v>
      </c>
      <c r="K19" s="40">
        <v>0</v>
      </c>
      <c r="L19" s="40">
        <v>0</v>
      </c>
      <c r="M19" s="40" t="s">
        <v>414</v>
      </c>
      <c r="N19" s="40" t="s">
        <v>414</v>
      </c>
      <c r="O19" s="40" t="s">
        <v>414</v>
      </c>
      <c r="P19" s="40" t="s">
        <v>414</v>
      </c>
      <c r="Q19" s="40" t="s">
        <v>414</v>
      </c>
      <c r="R19" s="40" t="s">
        <v>414</v>
      </c>
      <c r="S19" s="40">
        <v>0.91669999999999996</v>
      </c>
      <c r="T19" s="40">
        <v>1.8332999999999999</v>
      </c>
      <c r="U19" s="40">
        <v>3084</v>
      </c>
      <c r="V19" s="48">
        <v>738511.16669999994</v>
      </c>
      <c r="W19" s="48">
        <v>1274984.8333000001</v>
      </c>
      <c r="X19" s="56">
        <v>2928993532</v>
      </c>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row>
    <row r="20" spans="1:253" x14ac:dyDescent="0.25">
      <c r="A20" s="14" t="s">
        <v>416</v>
      </c>
      <c r="B20" s="48">
        <v>750580.8</v>
      </c>
      <c r="C20" s="48">
        <v>1303895</v>
      </c>
      <c r="D20" s="48">
        <v>1173236888</v>
      </c>
      <c r="E20" s="48">
        <v>0</v>
      </c>
      <c r="F20" s="48" t="s">
        <v>414</v>
      </c>
      <c r="G20" s="42">
        <v>1173236888</v>
      </c>
      <c r="H20" s="48">
        <v>0</v>
      </c>
      <c r="I20" s="48">
        <v>0</v>
      </c>
      <c r="J20" s="42">
        <v>0</v>
      </c>
      <c r="K20" s="42">
        <v>0</v>
      </c>
      <c r="L20" s="42">
        <v>0</v>
      </c>
      <c r="M20" s="42" t="s">
        <v>414</v>
      </c>
      <c r="N20" s="42" t="s">
        <v>414</v>
      </c>
      <c r="O20" s="42" t="s">
        <v>414</v>
      </c>
      <c r="P20" s="42" t="s">
        <v>414</v>
      </c>
      <c r="Q20" s="42" t="s">
        <v>414</v>
      </c>
      <c r="R20" s="42" t="s">
        <v>414</v>
      </c>
      <c r="S20" s="42">
        <v>1</v>
      </c>
      <c r="T20" s="42">
        <v>2</v>
      </c>
      <c r="U20" s="42">
        <v>1220</v>
      </c>
      <c r="V20" s="42">
        <v>750581.8</v>
      </c>
      <c r="W20" s="42">
        <v>1303897</v>
      </c>
      <c r="X20" s="57">
        <v>1173238108</v>
      </c>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row>
    <row r="21" spans="1:253" s="55" customFormat="1" ht="14.4" x14ac:dyDescent="0.3">
      <c r="A21" s="3" t="str">
        <f>"FY "&amp;RIGHT(A6,4)+1</f>
        <v>FY 2025</v>
      </c>
      <c r="B21" s="43"/>
      <c r="C21" s="44"/>
      <c r="D21" s="44"/>
      <c r="E21" s="44"/>
      <c r="F21" s="44"/>
      <c r="G21" s="45"/>
      <c r="H21" s="44"/>
      <c r="I21" s="44"/>
      <c r="J21" s="44"/>
      <c r="K21" s="44"/>
      <c r="L21" s="37" t="s">
        <v>343</v>
      </c>
      <c r="M21" s="44"/>
      <c r="N21" s="44"/>
      <c r="O21" s="45"/>
      <c r="P21" s="44"/>
      <c r="Q21" s="44"/>
      <c r="R21" s="45"/>
      <c r="S21" s="43"/>
      <c r="T21" s="44"/>
      <c r="U21" s="45"/>
      <c r="V21" s="36"/>
      <c r="W21" s="36"/>
      <c r="X21" s="37"/>
    </row>
    <row r="22" spans="1:253" s="55" customFormat="1" ht="14.4" x14ac:dyDescent="0.3">
      <c r="A22" s="2" t="str">
        <f>"Oct "&amp;RIGHT(A6,4)</f>
        <v>Oct 2024</v>
      </c>
      <c r="B22" s="35">
        <v>729743</v>
      </c>
      <c r="C22" s="36">
        <v>1248605</v>
      </c>
      <c r="D22" s="36">
        <v>222516662</v>
      </c>
      <c r="E22" s="36">
        <v>0</v>
      </c>
      <c r="F22" s="36" t="s">
        <v>414</v>
      </c>
      <c r="G22" s="36">
        <v>222516662</v>
      </c>
      <c r="H22" s="35">
        <v>0</v>
      </c>
      <c r="I22" s="36">
        <v>0</v>
      </c>
      <c r="J22" s="36">
        <v>0</v>
      </c>
      <c r="K22" s="36">
        <v>0</v>
      </c>
      <c r="L22" s="37">
        <v>0</v>
      </c>
      <c r="M22" s="35" t="s">
        <v>414</v>
      </c>
      <c r="N22" s="36" t="s">
        <v>414</v>
      </c>
      <c r="O22" s="36" t="s">
        <v>414</v>
      </c>
      <c r="P22" s="35" t="s">
        <v>414</v>
      </c>
      <c r="Q22" s="36" t="s">
        <v>414</v>
      </c>
      <c r="R22" s="36" t="s">
        <v>414</v>
      </c>
      <c r="S22" s="35">
        <v>1</v>
      </c>
      <c r="T22" s="36">
        <v>1</v>
      </c>
      <c r="U22" s="37">
        <v>193</v>
      </c>
      <c r="V22" s="36">
        <v>729744</v>
      </c>
      <c r="W22" s="36">
        <v>1248606</v>
      </c>
      <c r="X22" s="37">
        <v>222516855</v>
      </c>
      <c r="Y22" s="58" t="s">
        <v>343</v>
      </c>
    </row>
    <row r="23" spans="1:253" s="55" customFormat="1" ht="14.4" x14ac:dyDescent="0.3">
      <c r="A23" s="2" t="str">
        <f>"Nov "&amp;RIGHT(A6,4)</f>
        <v>Nov 2024</v>
      </c>
      <c r="B23" s="35">
        <v>733086</v>
      </c>
      <c r="C23" s="36">
        <v>1254186</v>
      </c>
      <c r="D23" s="36">
        <v>237157968</v>
      </c>
      <c r="E23" s="36">
        <v>0</v>
      </c>
      <c r="F23" s="36" t="s">
        <v>414</v>
      </c>
      <c r="G23" s="36">
        <v>237157968</v>
      </c>
      <c r="H23" s="35">
        <v>0</v>
      </c>
      <c r="I23" s="36">
        <v>0</v>
      </c>
      <c r="J23" s="36">
        <v>0</v>
      </c>
      <c r="K23" s="36">
        <v>0</v>
      </c>
      <c r="L23" s="37">
        <v>0</v>
      </c>
      <c r="M23" s="35" t="s">
        <v>414</v>
      </c>
      <c r="N23" s="36" t="s">
        <v>414</v>
      </c>
      <c r="O23" s="36" t="s">
        <v>414</v>
      </c>
      <c r="P23" s="35" t="s">
        <v>414</v>
      </c>
      <c r="Q23" s="36" t="s">
        <v>414</v>
      </c>
      <c r="R23" s="36" t="s">
        <v>414</v>
      </c>
      <c r="S23" s="35">
        <v>0</v>
      </c>
      <c r="T23" s="36">
        <v>0</v>
      </c>
      <c r="U23" s="37">
        <v>0</v>
      </c>
      <c r="V23" s="36">
        <v>733086</v>
      </c>
      <c r="W23" s="36">
        <v>1254186</v>
      </c>
      <c r="X23" s="37">
        <v>237157968</v>
      </c>
    </row>
    <row r="24" spans="1:253" s="55" customFormat="1" ht="14.4" x14ac:dyDescent="0.3">
      <c r="A24" s="2" t="str">
        <f>"Dec "&amp;RIGHT(A6,4)</f>
        <v>Dec 2024</v>
      </c>
      <c r="B24" s="35">
        <v>731278</v>
      </c>
      <c r="C24" s="36">
        <v>1252082</v>
      </c>
      <c r="D24" s="36">
        <v>238697458</v>
      </c>
      <c r="E24" s="36">
        <v>0</v>
      </c>
      <c r="F24" s="36" t="s">
        <v>414</v>
      </c>
      <c r="G24" s="36">
        <v>238697458</v>
      </c>
      <c r="H24" s="35">
        <v>0</v>
      </c>
      <c r="I24" s="36">
        <v>0</v>
      </c>
      <c r="J24" s="36">
        <v>0</v>
      </c>
      <c r="K24" s="36">
        <v>0</v>
      </c>
      <c r="L24" s="37">
        <v>0</v>
      </c>
      <c r="M24" s="35" t="s">
        <v>414</v>
      </c>
      <c r="N24" s="36" t="s">
        <v>414</v>
      </c>
      <c r="O24" s="36" t="s">
        <v>414</v>
      </c>
      <c r="P24" s="35" t="s">
        <v>414</v>
      </c>
      <c r="Q24" s="36" t="s">
        <v>414</v>
      </c>
      <c r="R24" s="36" t="s">
        <v>414</v>
      </c>
      <c r="S24" s="35">
        <v>3</v>
      </c>
      <c r="T24" s="36">
        <v>5</v>
      </c>
      <c r="U24" s="37">
        <v>505</v>
      </c>
      <c r="V24" s="36">
        <v>731281</v>
      </c>
      <c r="W24" s="36">
        <v>1252087</v>
      </c>
      <c r="X24" s="37">
        <v>238697963</v>
      </c>
    </row>
    <row r="25" spans="1:253" s="55" customFormat="1" ht="14.4" x14ac:dyDescent="0.3">
      <c r="A25" s="2" t="str">
        <f>"Jan "&amp;RIGHT(A6,4)+1</f>
        <v>Jan 2025</v>
      </c>
      <c r="B25" s="35">
        <v>726934</v>
      </c>
      <c r="C25" s="36">
        <v>1243393</v>
      </c>
      <c r="D25" s="36">
        <v>238278472</v>
      </c>
      <c r="E25" s="36">
        <v>0</v>
      </c>
      <c r="F25" s="36" t="s">
        <v>414</v>
      </c>
      <c r="G25" s="36">
        <v>238278472</v>
      </c>
      <c r="H25" s="35">
        <v>0</v>
      </c>
      <c r="I25" s="36">
        <v>0</v>
      </c>
      <c r="J25" s="36">
        <v>0</v>
      </c>
      <c r="K25" s="36">
        <v>0</v>
      </c>
      <c r="L25" s="37">
        <v>0</v>
      </c>
      <c r="M25" s="35" t="s">
        <v>414</v>
      </c>
      <c r="N25" s="36" t="s">
        <v>414</v>
      </c>
      <c r="O25" s="36" t="s">
        <v>414</v>
      </c>
      <c r="P25" s="35" t="s">
        <v>414</v>
      </c>
      <c r="Q25" s="36" t="s">
        <v>414</v>
      </c>
      <c r="R25" s="36" t="s">
        <v>414</v>
      </c>
      <c r="S25" s="35">
        <v>0</v>
      </c>
      <c r="T25" s="36">
        <v>0</v>
      </c>
      <c r="U25" s="37">
        <v>0</v>
      </c>
      <c r="V25" s="36">
        <v>726934</v>
      </c>
      <c r="W25" s="36">
        <v>1243393</v>
      </c>
      <c r="X25" s="37">
        <v>238278472</v>
      </c>
    </row>
    <row r="26" spans="1:253" s="55" customFormat="1" ht="14.4" x14ac:dyDescent="0.3">
      <c r="A26" s="2" t="str">
        <f>"Feb "&amp;RIGHT(A6,4)+1</f>
        <v>Feb 2025</v>
      </c>
      <c r="B26" s="35" t="s">
        <v>414</v>
      </c>
      <c r="C26" s="36" t="s">
        <v>414</v>
      </c>
      <c r="D26" s="36" t="s">
        <v>414</v>
      </c>
      <c r="E26" s="36" t="s">
        <v>414</v>
      </c>
      <c r="F26" s="36" t="s">
        <v>414</v>
      </c>
      <c r="G26" s="36" t="s">
        <v>414</v>
      </c>
      <c r="H26" s="35" t="s">
        <v>414</v>
      </c>
      <c r="I26" s="36" t="s">
        <v>414</v>
      </c>
      <c r="J26" s="36" t="s">
        <v>414</v>
      </c>
      <c r="K26" s="36" t="s">
        <v>414</v>
      </c>
      <c r="L26" s="37" t="s">
        <v>414</v>
      </c>
      <c r="M26" s="35" t="s">
        <v>414</v>
      </c>
      <c r="N26" s="36" t="s">
        <v>414</v>
      </c>
      <c r="O26" s="36" t="s">
        <v>414</v>
      </c>
      <c r="P26" s="35" t="s">
        <v>414</v>
      </c>
      <c r="Q26" s="36" t="s">
        <v>414</v>
      </c>
      <c r="R26" s="36" t="s">
        <v>414</v>
      </c>
      <c r="S26" s="35" t="s">
        <v>414</v>
      </c>
      <c r="T26" s="36" t="s">
        <v>414</v>
      </c>
      <c r="U26" s="37" t="s">
        <v>414</v>
      </c>
      <c r="V26" s="36" t="s">
        <v>414</v>
      </c>
      <c r="W26" s="36" t="s">
        <v>414</v>
      </c>
      <c r="X26" s="37" t="s">
        <v>414</v>
      </c>
    </row>
    <row r="27" spans="1:253" s="55" customFormat="1" ht="14.4" x14ac:dyDescent="0.3">
      <c r="A27" s="2" t="str">
        <f>"Mar "&amp;RIGHT(A6,4)+1</f>
        <v>Mar 2025</v>
      </c>
      <c r="B27" s="35" t="s">
        <v>414</v>
      </c>
      <c r="C27" s="36" t="s">
        <v>414</v>
      </c>
      <c r="D27" s="36" t="s">
        <v>414</v>
      </c>
      <c r="E27" s="36" t="s">
        <v>414</v>
      </c>
      <c r="F27" s="36" t="s">
        <v>414</v>
      </c>
      <c r="G27" s="36" t="s">
        <v>414</v>
      </c>
      <c r="H27" s="35" t="s">
        <v>414</v>
      </c>
      <c r="I27" s="36" t="s">
        <v>414</v>
      </c>
      <c r="J27" s="36" t="s">
        <v>414</v>
      </c>
      <c r="K27" s="36" t="s">
        <v>414</v>
      </c>
      <c r="L27" s="37" t="s">
        <v>414</v>
      </c>
      <c r="M27" s="35" t="s">
        <v>414</v>
      </c>
      <c r="N27" s="36" t="s">
        <v>414</v>
      </c>
      <c r="O27" s="36" t="s">
        <v>414</v>
      </c>
      <c r="P27" s="35" t="s">
        <v>414</v>
      </c>
      <c r="Q27" s="36" t="s">
        <v>414</v>
      </c>
      <c r="R27" s="36" t="s">
        <v>414</v>
      </c>
      <c r="S27" s="35" t="s">
        <v>414</v>
      </c>
      <c r="T27" s="36" t="s">
        <v>414</v>
      </c>
      <c r="U27" s="37" t="s">
        <v>414</v>
      </c>
      <c r="V27" s="36" t="s">
        <v>414</v>
      </c>
      <c r="W27" s="36" t="s">
        <v>414</v>
      </c>
      <c r="X27" s="37" t="s">
        <v>414</v>
      </c>
    </row>
    <row r="28" spans="1:253" x14ac:dyDescent="0.25">
      <c r="A28" s="2" t="str">
        <f>"Apr "&amp;RIGHT(A6,4)+1</f>
        <v>Apr 2025</v>
      </c>
      <c r="B28" s="35" t="s">
        <v>414</v>
      </c>
      <c r="C28" s="36" t="s">
        <v>414</v>
      </c>
      <c r="D28" s="36" t="s">
        <v>414</v>
      </c>
      <c r="E28" s="36" t="s">
        <v>414</v>
      </c>
      <c r="F28" s="36" t="s">
        <v>414</v>
      </c>
      <c r="G28" s="36" t="s">
        <v>414</v>
      </c>
      <c r="H28" s="35" t="s">
        <v>414</v>
      </c>
      <c r="I28" s="36" t="s">
        <v>414</v>
      </c>
      <c r="J28" s="36" t="s">
        <v>414</v>
      </c>
      <c r="K28" s="36" t="s">
        <v>414</v>
      </c>
      <c r="L28" s="37" t="s">
        <v>414</v>
      </c>
      <c r="M28" s="35" t="s">
        <v>414</v>
      </c>
      <c r="N28" s="36" t="s">
        <v>414</v>
      </c>
      <c r="O28" s="36" t="s">
        <v>414</v>
      </c>
      <c r="P28" s="35" t="s">
        <v>414</v>
      </c>
      <c r="Q28" s="36" t="s">
        <v>414</v>
      </c>
      <c r="R28" s="36" t="s">
        <v>414</v>
      </c>
      <c r="S28" s="35" t="s">
        <v>414</v>
      </c>
      <c r="T28" s="36" t="s">
        <v>414</v>
      </c>
      <c r="U28" s="37" t="s">
        <v>414</v>
      </c>
      <c r="V28" s="36" t="s">
        <v>414</v>
      </c>
      <c r="W28" s="36" t="s">
        <v>414</v>
      </c>
      <c r="X28" s="37" t="s">
        <v>414</v>
      </c>
    </row>
    <row r="29" spans="1:253" x14ac:dyDescent="0.25">
      <c r="A29" s="2" t="str">
        <f>"May "&amp;RIGHT(A6,4)+1</f>
        <v>May 2025</v>
      </c>
      <c r="B29" s="35" t="s">
        <v>414</v>
      </c>
      <c r="C29" s="36" t="s">
        <v>414</v>
      </c>
      <c r="D29" s="36" t="s">
        <v>414</v>
      </c>
      <c r="E29" s="36" t="s">
        <v>414</v>
      </c>
      <c r="F29" s="36" t="s">
        <v>414</v>
      </c>
      <c r="G29" s="36" t="s">
        <v>414</v>
      </c>
      <c r="H29" s="35" t="s">
        <v>414</v>
      </c>
      <c r="I29" s="36" t="s">
        <v>414</v>
      </c>
      <c r="J29" s="36" t="s">
        <v>414</v>
      </c>
      <c r="K29" s="36" t="s">
        <v>414</v>
      </c>
      <c r="L29" s="37" t="s">
        <v>414</v>
      </c>
      <c r="M29" s="35" t="s">
        <v>414</v>
      </c>
      <c r="N29" s="36" t="s">
        <v>414</v>
      </c>
      <c r="O29" s="36" t="s">
        <v>414</v>
      </c>
      <c r="P29" s="35" t="s">
        <v>414</v>
      </c>
      <c r="Q29" s="36" t="s">
        <v>414</v>
      </c>
      <c r="R29" s="36" t="s">
        <v>414</v>
      </c>
      <c r="S29" s="35" t="s">
        <v>414</v>
      </c>
      <c r="T29" s="36" t="s">
        <v>414</v>
      </c>
      <c r="U29" s="37" t="s">
        <v>414</v>
      </c>
      <c r="V29" s="36" t="s">
        <v>414</v>
      </c>
      <c r="W29" s="36" t="s">
        <v>414</v>
      </c>
      <c r="X29" s="37" t="s">
        <v>414</v>
      </c>
    </row>
    <row r="30" spans="1:253" x14ac:dyDescent="0.25">
      <c r="A30" s="2" t="str">
        <f>"Jun "&amp;RIGHT(A6,4)+1</f>
        <v>Jun 2025</v>
      </c>
      <c r="B30" s="35" t="s">
        <v>414</v>
      </c>
      <c r="C30" s="36" t="s">
        <v>414</v>
      </c>
      <c r="D30" s="36" t="s">
        <v>414</v>
      </c>
      <c r="E30" s="36" t="s">
        <v>414</v>
      </c>
      <c r="F30" s="36" t="s">
        <v>414</v>
      </c>
      <c r="G30" s="36" t="s">
        <v>414</v>
      </c>
      <c r="H30" s="35" t="s">
        <v>414</v>
      </c>
      <c r="I30" s="36" t="s">
        <v>414</v>
      </c>
      <c r="J30" s="36" t="s">
        <v>414</v>
      </c>
      <c r="K30" s="36" t="s">
        <v>414</v>
      </c>
      <c r="L30" s="37" t="s">
        <v>414</v>
      </c>
      <c r="M30" s="35" t="s">
        <v>414</v>
      </c>
      <c r="N30" s="36" t="s">
        <v>414</v>
      </c>
      <c r="O30" s="36" t="s">
        <v>414</v>
      </c>
      <c r="P30" s="35" t="s">
        <v>414</v>
      </c>
      <c r="Q30" s="36" t="s">
        <v>414</v>
      </c>
      <c r="R30" s="36" t="s">
        <v>414</v>
      </c>
      <c r="S30" s="35" t="s">
        <v>414</v>
      </c>
      <c r="T30" s="36" t="s">
        <v>414</v>
      </c>
      <c r="U30" s="37" t="s">
        <v>414</v>
      </c>
      <c r="V30" s="36" t="s">
        <v>414</v>
      </c>
      <c r="W30" s="36" t="s">
        <v>414</v>
      </c>
      <c r="X30" s="37" t="s">
        <v>414</v>
      </c>
    </row>
    <row r="31" spans="1:253" x14ac:dyDescent="0.25">
      <c r="A31" s="2" t="str">
        <f>"Jul "&amp;RIGHT(A6,4)+1</f>
        <v>Jul 2025</v>
      </c>
      <c r="B31" s="35" t="s">
        <v>414</v>
      </c>
      <c r="C31" s="36" t="s">
        <v>414</v>
      </c>
      <c r="D31" s="36" t="s">
        <v>414</v>
      </c>
      <c r="E31" s="36" t="s">
        <v>414</v>
      </c>
      <c r="F31" s="36" t="s">
        <v>414</v>
      </c>
      <c r="G31" s="36" t="s">
        <v>414</v>
      </c>
      <c r="H31" s="35" t="s">
        <v>414</v>
      </c>
      <c r="I31" s="36" t="s">
        <v>414</v>
      </c>
      <c r="J31" s="36" t="s">
        <v>414</v>
      </c>
      <c r="K31" s="36" t="s">
        <v>414</v>
      </c>
      <c r="L31" s="37" t="s">
        <v>414</v>
      </c>
      <c r="M31" s="35" t="s">
        <v>414</v>
      </c>
      <c r="N31" s="36" t="s">
        <v>414</v>
      </c>
      <c r="O31" s="36" t="s">
        <v>414</v>
      </c>
      <c r="P31" s="35" t="s">
        <v>414</v>
      </c>
      <c r="Q31" s="36" t="s">
        <v>414</v>
      </c>
      <c r="R31" s="36" t="s">
        <v>414</v>
      </c>
      <c r="S31" s="35" t="s">
        <v>414</v>
      </c>
      <c r="T31" s="36" t="s">
        <v>414</v>
      </c>
      <c r="U31" s="37" t="s">
        <v>414</v>
      </c>
      <c r="V31" s="36" t="s">
        <v>414</v>
      </c>
      <c r="W31" s="36" t="s">
        <v>414</v>
      </c>
      <c r="X31" s="37" t="s">
        <v>414</v>
      </c>
    </row>
    <row r="32" spans="1:253" x14ac:dyDescent="0.25">
      <c r="A32" s="2" t="str">
        <f>"Aug "&amp;RIGHT(A6,4)+1</f>
        <v>Aug 2025</v>
      </c>
      <c r="B32" s="35" t="s">
        <v>414</v>
      </c>
      <c r="C32" s="36" t="s">
        <v>414</v>
      </c>
      <c r="D32" s="36" t="s">
        <v>414</v>
      </c>
      <c r="E32" s="36" t="s">
        <v>414</v>
      </c>
      <c r="F32" s="36" t="s">
        <v>414</v>
      </c>
      <c r="G32" s="36" t="s">
        <v>414</v>
      </c>
      <c r="H32" s="35" t="s">
        <v>414</v>
      </c>
      <c r="I32" s="36" t="s">
        <v>414</v>
      </c>
      <c r="J32" s="36" t="s">
        <v>414</v>
      </c>
      <c r="K32" s="36" t="s">
        <v>414</v>
      </c>
      <c r="L32" s="37" t="s">
        <v>414</v>
      </c>
      <c r="M32" s="35" t="s">
        <v>414</v>
      </c>
      <c r="N32" s="36" t="s">
        <v>414</v>
      </c>
      <c r="O32" s="36" t="s">
        <v>414</v>
      </c>
      <c r="P32" s="35" t="s">
        <v>414</v>
      </c>
      <c r="Q32" s="36" t="s">
        <v>414</v>
      </c>
      <c r="R32" s="36" t="s">
        <v>414</v>
      </c>
      <c r="S32" s="35" t="s">
        <v>414</v>
      </c>
      <c r="T32" s="36" t="s">
        <v>414</v>
      </c>
      <c r="U32" s="37" t="s">
        <v>414</v>
      </c>
      <c r="V32" s="36" t="s">
        <v>414</v>
      </c>
      <c r="W32" s="36" t="s">
        <v>414</v>
      </c>
      <c r="X32" s="37" t="s">
        <v>414</v>
      </c>
    </row>
    <row r="33" spans="1:253" x14ac:dyDescent="0.25">
      <c r="A33" s="2" t="str">
        <f>"Sep "&amp;RIGHT(A6,4)+1</f>
        <v>Sep 2025</v>
      </c>
      <c r="B33" s="46" t="s">
        <v>414</v>
      </c>
      <c r="C33" s="47" t="s">
        <v>414</v>
      </c>
      <c r="D33" s="47" t="s">
        <v>414</v>
      </c>
      <c r="E33" s="47" t="s">
        <v>414</v>
      </c>
      <c r="F33" s="47" t="s">
        <v>414</v>
      </c>
      <c r="G33" s="36" t="s">
        <v>414</v>
      </c>
      <c r="H33" s="35" t="s">
        <v>414</v>
      </c>
      <c r="I33" s="36" t="s">
        <v>414</v>
      </c>
      <c r="J33" s="36" t="s">
        <v>414</v>
      </c>
      <c r="K33" s="36" t="s">
        <v>414</v>
      </c>
      <c r="L33" s="37" t="s">
        <v>414</v>
      </c>
      <c r="M33" s="35" t="s">
        <v>414</v>
      </c>
      <c r="N33" s="36" t="s">
        <v>414</v>
      </c>
      <c r="O33" s="36" t="s">
        <v>414</v>
      </c>
      <c r="P33" s="35" t="s">
        <v>414</v>
      </c>
      <c r="Q33" s="36" t="s">
        <v>414</v>
      </c>
      <c r="R33" s="36" t="s">
        <v>414</v>
      </c>
      <c r="S33" s="46" t="s">
        <v>414</v>
      </c>
      <c r="T33" s="47" t="s">
        <v>414</v>
      </c>
      <c r="U33" s="38" t="s">
        <v>414</v>
      </c>
      <c r="V33" s="36" t="s">
        <v>414</v>
      </c>
      <c r="W33" s="36" t="s">
        <v>414</v>
      </c>
      <c r="X33" s="37" t="s">
        <v>414</v>
      </c>
    </row>
    <row r="34" spans="1:253" x14ac:dyDescent="0.25">
      <c r="A34" s="39" t="s">
        <v>55</v>
      </c>
      <c r="B34" s="48">
        <v>730260.25</v>
      </c>
      <c r="C34" s="50">
        <v>1249566.5</v>
      </c>
      <c r="D34" s="50">
        <v>936650560</v>
      </c>
      <c r="E34" s="50">
        <v>0</v>
      </c>
      <c r="F34" s="50" t="s">
        <v>414</v>
      </c>
      <c r="G34" s="40">
        <v>936650560</v>
      </c>
      <c r="H34" s="40">
        <v>0</v>
      </c>
      <c r="I34" s="40">
        <v>0</v>
      </c>
      <c r="J34" s="40">
        <v>0</v>
      </c>
      <c r="K34" s="40">
        <v>0</v>
      </c>
      <c r="L34" s="40">
        <v>0</v>
      </c>
      <c r="M34" s="40" t="s">
        <v>414</v>
      </c>
      <c r="N34" s="40" t="s">
        <v>414</v>
      </c>
      <c r="O34" s="40" t="s">
        <v>414</v>
      </c>
      <c r="P34" s="40" t="s">
        <v>414</v>
      </c>
      <c r="Q34" s="40" t="s">
        <v>414</v>
      </c>
      <c r="R34" s="40" t="s">
        <v>414</v>
      </c>
      <c r="S34" s="40">
        <v>1</v>
      </c>
      <c r="T34" s="40">
        <v>1.5</v>
      </c>
      <c r="U34" s="40">
        <v>698</v>
      </c>
      <c r="V34" s="40">
        <v>730261.25</v>
      </c>
      <c r="W34" s="40">
        <v>1249568</v>
      </c>
      <c r="X34" s="59">
        <v>936651258</v>
      </c>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row>
    <row r="35" spans="1:253" x14ac:dyDescent="0.25">
      <c r="A35" s="14" t="str">
        <f>"Total "&amp;MID(A20,7,LEN(A20)-13)&amp;" Months"</f>
        <v>Total 5 Months</v>
      </c>
      <c r="B35" s="42">
        <v>730260.25</v>
      </c>
      <c r="C35" s="42">
        <v>1249566.5</v>
      </c>
      <c r="D35" s="51">
        <v>936650560</v>
      </c>
      <c r="E35" s="51">
        <v>0</v>
      </c>
      <c r="F35" s="51" t="s">
        <v>414</v>
      </c>
      <c r="G35" s="51">
        <v>936650560</v>
      </c>
      <c r="H35" s="42">
        <v>0</v>
      </c>
      <c r="I35" s="42">
        <v>0</v>
      </c>
      <c r="J35" s="42">
        <v>0</v>
      </c>
      <c r="K35" s="42">
        <v>0</v>
      </c>
      <c r="L35" s="42">
        <v>0</v>
      </c>
      <c r="M35" s="42" t="s">
        <v>414</v>
      </c>
      <c r="N35" s="42" t="s">
        <v>414</v>
      </c>
      <c r="O35" s="42" t="s">
        <v>414</v>
      </c>
      <c r="P35" s="42" t="s">
        <v>414</v>
      </c>
      <c r="Q35" s="42" t="s">
        <v>414</v>
      </c>
      <c r="R35" s="42" t="s">
        <v>414</v>
      </c>
      <c r="S35" s="42">
        <v>1</v>
      </c>
      <c r="T35" s="42">
        <v>1.5</v>
      </c>
      <c r="U35" s="42">
        <v>698</v>
      </c>
      <c r="V35" s="42">
        <v>730261.25</v>
      </c>
      <c r="W35" s="42">
        <v>1249568</v>
      </c>
      <c r="X35" s="57">
        <v>936651258</v>
      </c>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c r="GC35" s="41"/>
      <c r="GD35" s="41"/>
      <c r="GE35" s="41"/>
      <c r="GF35" s="41"/>
      <c r="GG35" s="41"/>
      <c r="GH35" s="41"/>
      <c r="GI35" s="41"/>
      <c r="GJ35" s="41"/>
      <c r="GK35" s="41"/>
      <c r="GL35" s="41"/>
      <c r="GM35" s="41"/>
      <c r="GN35" s="41"/>
      <c r="GO35" s="41"/>
      <c r="GP35" s="41"/>
      <c r="GQ35" s="41"/>
      <c r="GR35" s="41"/>
      <c r="GS35" s="41"/>
      <c r="GT35" s="41"/>
      <c r="GU35" s="41"/>
      <c r="GV35" s="41"/>
      <c r="GW35" s="41"/>
      <c r="GX35" s="41"/>
      <c r="GY35" s="41"/>
      <c r="GZ35" s="41"/>
      <c r="HA35" s="41"/>
      <c r="HB35" s="41"/>
      <c r="HC35" s="41"/>
      <c r="HD35" s="41"/>
      <c r="HE35" s="41"/>
      <c r="HF35" s="41"/>
      <c r="HG35" s="41"/>
      <c r="HH35" s="41"/>
      <c r="HI35" s="41"/>
      <c r="HJ35" s="41"/>
      <c r="HK35" s="41"/>
      <c r="HL35" s="41"/>
      <c r="HM35" s="41"/>
      <c r="HN35" s="41"/>
      <c r="HO35" s="41"/>
      <c r="HP35" s="41"/>
      <c r="HQ35" s="41"/>
      <c r="HR35" s="41"/>
      <c r="HS35" s="41"/>
      <c r="HT35" s="41"/>
      <c r="HU35" s="41"/>
      <c r="HV35" s="41"/>
      <c r="HW35" s="41"/>
      <c r="HX35" s="41"/>
      <c r="HY35" s="41"/>
      <c r="HZ35" s="41"/>
      <c r="IA35" s="41"/>
      <c r="IB35" s="41"/>
      <c r="IC35" s="41"/>
      <c r="ID35" s="41"/>
      <c r="IE35" s="41"/>
      <c r="IF35" s="41"/>
      <c r="IG35" s="41"/>
      <c r="IH35" s="41"/>
      <c r="II35" s="41"/>
      <c r="IJ35" s="41"/>
      <c r="IK35" s="41"/>
      <c r="IL35" s="41"/>
      <c r="IM35" s="41"/>
      <c r="IN35" s="41"/>
      <c r="IO35" s="41"/>
      <c r="IP35" s="41"/>
      <c r="IQ35" s="41"/>
      <c r="IR35" s="41"/>
      <c r="IS35" s="41"/>
    </row>
    <row r="36" spans="1:253" x14ac:dyDescent="0.25">
      <c r="C36" s="49"/>
      <c r="D36" s="49"/>
      <c r="E36" s="49"/>
      <c r="F36" s="49"/>
    </row>
    <row r="37" spans="1:253" x14ac:dyDescent="0.25">
      <c r="A37" s="1" t="s">
        <v>352</v>
      </c>
      <c r="C37" s="49"/>
      <c r="D37" s="49"/>
      <c r="E37" s="49"/>
      <c r="F37" s="49"/>
    </row>
    <row r="38" spans="1:253" ht="18" customHeight="1" x14ac:dyDescent="0.25">
      <c r="A38" s="97" t="s">
        <v>421</v>
      </c>
      <c r="B38" s="97"/>
      <c r="C38" s="97"/>
      <c r="D38" s="97"/>
      <c r="E38" s="97"/>
      <c r="F38" s="97"/>
      <c r="G38" s="97"/>
      <c r="H38" s="97"/>
      <c r="I38" s="97"/>
      <c r="J38" s="97"/>
      <c r="K38" s="97"/>
      <c r="L38" s="97"/>
      <c r="M38" s="97"/>
      <c r="N38" s="97"/>
      <c r="O38" s="97"/>
      <c r="P38" s="97"/>
      <c r="Q38" s="97"/>
      <c r="R38" s="97"/>
      <c r="S38" s="97"/>
      <c r="T38" s="97"/>
      <c r="U38" s="97"/>
      <c r="V38" s="97"/>
      <c r="W38" s="97"/>
      <c r="X38" s="97"/>
    </row>
    <row r="39" spans="1:253" ht="21.75" customHeight="1" x14ac:dyDescent="0.25">
      <c r="A39" s="97"/>
      <c r="B39" s="98"/>
      <c r="C39" s="98"/>
      <c r="D39" s="98"/>
      <c r="E39" s="98"/>
      <c r="F39" s="98"/>
      <c r="G39" s="98"/>
      <c r="H39" s="98"/>
      <c r="I39" s="98"/>
      <c r="J39" s="98"/>
      <c r="K39" s="98"/>
      <c r="L39" s="98"/>
      <c r="M39" s="98"/>
      <c r="N39" s="98"/>
      <c r="O39" s="98"/>
      <c r="P39" s="98"/>
      <c r="Q39" s="98"/>
      <c r="R39" s="98"/>
      <c r="S39" s="98"/>
      <c r="T39" s="98"/>
      <c r="U39" s="98"/>
      <c r="V39" s="98"/>
      <c r="W39" s="98"/>
      <c r="X39" s="98"/>
    </row>
    <row r="40" spans="1:253" x14ac:dyDescent="0.25">
      <c r="A40" s="121"/>
      <c r="B40" s="122"/>
      <c r="C40" s="122"/>
      <c r="D40" s="122"/>
      <c r="E40" s="122"/>
      <c r="F40" s="122"/>
      <c r="G40" s="122"/>
      <c r="H40" s="122"/>
      <c r="I40" s="122"/>
      <c r="J40" s="122"/>
      <c r="K40" s="122"/>
      <c r="L40" s="122"/>
      <c r="M40" s="122"/>
      <c r="N40" s="122"/>
      <c r="O40" s="122"/>
      <c r="P40" s="122"/>
      <c r="Q40" s="122"/>
      <c r="R40" s="122"/>
      <c r="S40" s="122"/>
      <c r="T40" s="122"/>
      <c r="U40" s="122"/>
      <c r="V40" s="122"/>
      <c r="W40" s="122"/>
      <c r="X40" s="122"/>
    </row>
    <row r="41" spans="1:253" x14ac:dyDescent="0.25">
      <c r="C41" s="49"/>
      <c r="D41" s="49"/>
      <c r="E41" s="49"/>
      <c r="F41" s="49"/>
    </row>
    <row r="51" spans="3:6" x14ac:dyDescent="0.25">
      <c r="C51" s="26"/>
      <c r="D51" s="26"/>
      <c r="E51" s="26"/>
      <c r="F51" s="26"/>
    </row>
    <row r="100" spans="1:24" x14ac:dyDescent="0.25">
      <c r="A100"/>
    </row>
    <row r="101" spans="1:24" ht="14.4" x14ac:dyDescent="0.25">
      <c r="A101"/>
      <c r="B101" s="60"/>
      <c r="C101" s="60"/>
      <c r="D101" s="60"/>
      <c r="E101" s="61"/>
      <c r="F101" s="61"/>
      <c r="G101" s="61"/>
      <c r="H101" s="60"/>
      <c r="I101" s="60"/>
      <c r="J101" s="60"/>
      <c r="K101" s="60"/>
      <c r="L101" s="60"/>
      <c r="M101" s="60"/>
      <c r="N101" s="60"/>
      <c r="O101" s="60"/>
      <c r="P101" s="60"/>
      <c r="Q101" s="60"/>
      <c r="R101" s="60"/>
      <c r="S101" s="60"/>
      <c r="T101" s="60"/>
      <c r="U101" s="60"/>
      <c r="V101" s="60"/>
      <c r="W101" s="60"/>
      <c r="X101" s="60"/>
    </row>
    <row r="102" spans="1:24" x14ac:dyDescent="0.25">
      <c r="A102"/>
    </row>
    <row r="103" spans="1:24" x14ac:dyDescent="0.25">
      <c r="A103"/>
    </row>
    <row r="104" spans="1:24" x14ac:dyDescent="0.25">
      <c r="A104"/>
    </row>
    <row r="105" spans="1:24" x14ac:dyDescent="0.25">
      <c r="A105"/>
    </row>
    <row r="106" spans="1:24" x14ac:dyDescent="0.25">
      <c r="A106"/>
    </row>
    <row r="107" spans="1:24" x14ac:dyDescent="0.25">
      <c r="A107"/>
    </row>
  </sheetData>
  <mergeCells count="26">
    <mergeCell ref="A1:U1"/>
    <mergeCell ref="A2:U2"/>
    <mergeCell ref="B3:G3"/>
    <mergeCell ref="H3:L3"/>
    <mergeCell ref="M3:O3"/>
    <mergeCell ref="P3:R3"/>
    <mergeCell ref="S3:U3"/>
    <mergeCell ref="V3:X3"/>
    <mergeCell ref="A4:A5"/>
    <mergeCell ref="B4:C4"/>
    <mergeCell ref="D4:F4"/>
    <mergeCell ref="G4:G5"/>
    <mergeCell ref="H4:I4"/>
    <mergeCell ref="J4:K4"/>
    <mergeCell ref="L4:L5"/>
    <mergeCell ref="M4:N4"/>
    <mergeCell ref="O4:O5"/>
    <mergeCell ref="A38:X38"/>
    <mergeCell ref="A39:X39"/>
    <mergeCell ref="A40:X40"/>
    <mergeCell ref="P4:Q4"/>
    <mergeCell ref="R4:R5"/>
    <mergeCell ref="S4:T4"/>
    <mergeCell ref="U4:U5"/>
    <mergeCell ref="V4:W4"/>
    <mergeCell ref="X4:X5"/>
  </mergeCells>
  <pageMargins left="0.7" right="0.7" top="0.75" bottom="0.75" header="0.3" footer="0.3"/>
  <pageSetup scale="3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G29"/>
  <sheetViews>
    <sheetView showGridLines="0" workbookViewId="0">
      <selection activeCell="K28" sqref="K28"/>
    </sheetView>
  </sheetViews>
  <sheetFormatPr defaultRowHeight="13.2" x14ac:dyDescent="0.25"/>
  <cols>
    <col min="1" max="1" width="11.44140625" customWidth="1"/>
    <col min="2" max="3" width="22.77734375" customWidth="1"/>
    <col min="4" max="7" width="11.44140625" customWidth="1"/>
  </cols>
  <sheetData>
    <row r="1" spans="1:7" ht="12" customHeight="1" x14ac:dyDescent="0.25">
      <c r="A1" s="90" t="s">
        <v>418</v>
      </c>
      <c r="B1" s="90"/>
      <c r="C1" s="90"/>
      <c r="D1" s="90"/>
      <c r="E1" s="90"/>
      <c r="F1" s="90"/>
      <c r="G1" s="80">
        <v>45786</v>
      </c>
    </row>
    <row r="2" spans="1:7" ht="12" customHeight="1" x14ac:dyDescent="0.25">
      <c r="A2" s="92" t="s">
        <v>62</v>
      </c>
      <c r="B2" s="92"/>
      <c r="C2" s="92"/>
      <c r="D2" s="92"/>
      <c r="E2" s="92"/>
      <c r="F2" s="92"/>
      <c r="G2" s="1"/>
    </row>
    <row r="3" spans="1:7" ht="24" customHeight="1" x14ac:dyDescent="0.25">
      <c r="A3" s="94" t="s">
        <v>63</v>
      </c>
      <c r="B3" s="88" t="s">
        <v>64</v>
      </c>
      <c r="C3" s="86"/>
      <c r="D3" s="86" t="s">
        <v>196</v>
      </c>
      <c r="E3" s="86" t="s">
        <v>65</v>
      </c>
      <c r="F3" s="86" t="s">
        <v>197</v>
      </c>
      <c r="G3" s="88" t="s">
        <v>66</v>
      </c>
    </row>
    <row r="4" spans="1:7" x14ac:dyDescent="0.25">
      <c r="A4" s="95"/>
      <c r="B4" s="89"/>
      <c r="C4" s="87"/>
      <c r="D4" s="87"/>
      <c r="E4" s="87"/>
      <c r="F4" s="87"/>
      <c r="G4" s="89"/>
    </row>
    <row r="5" spans="1:7" ht="12" customHeight="1" x14ac:dyDescent="0.25">
      <c r="A5" s="1"/>
      <c r="B5" s="1"/>
      <c r="C5" s="1"/>
      <c r="D5" s="83" t="str">
        <f>REPT("-",29)&amp;" Element IDs "&amp;REPT("-",29)</f>
        <v>----------------------------- Element IDs -----------------------------</v>
      </c>
      <c r="E5" s="83"/>
      <c r="F5" s="83"/>
      <c r="G5" s="1" t="str">
        <f>REPT("-",6)&amp;" Percent "&amp;REPT("-",5)</f>
        <v>------ Percent -----</v>
      </c>
    </row>
    <row r="6" spans="1:7" ht="12" customHeight="1" x14ac:dyDescent="0.25">
      <c r="A6" s="3" t="s">
        <v>415</v>
      </c>
    </row>
    <row r="7" spans="1:7" ht="12" customHeight="1" x14ac:dyDescent="0.25">
      <c r="A7" s="2"/>
      <c r="B7" s="3" t="s">
        <v>67</v>
      </c>
      <c r="C7" s="3" t="s">
        <v>68</v>
      </c>
      <c r="D7" s="75">
        <v>95911</v>
      </c>
      <c r="E7" s="75">
        <v>49990019</v>
      </c>
      <c r="F7" s="75">
        <v>29739753.685699999</v>
      </c>
      <c r="G7" s="19">
        <f t="shared" ref="G7:G16" si="0">IF(AND(ISNUMBER(E7),ISNUMBER(F7)),IF(E7=0,"--",IF(F7=0,"--",F7/E7)),"--")</f>
        <v>0.59491383041282697</v>
      </c>
    </row>
    <row r="8" spans="1:7" ht="12" customHeight="1" x14ac:dyDescent="0.25">
      <c r="A8" s="1"/>
      <c r="B8" s="1"/>
      <c r="C8" s="3" t="s">
        <v>69</v>
      </c>
      <c r="D8" s="75">
        <v>94150</v>
      </c>
      <c r="E8" s="75">
        <v>49907356</v>
      </c>
      <c r="F8" s="75" t="s">
        <v>414</v>
      </c>
      <c r="G8" s="19" t="str">
        <f t="shared" si="0"/>
        <v>--</v>
      </c>
    </row>
    <row r="9" spans="1:7" ht="12" customHeight="1" x14ac:dyDescent="0.25">
      <c r="A9" s="1"/>
      <c r="B9" s="1"/>
      <c r="C9" s="3" t="s">
        <v>70</v>
      </c>
      <c r="D9" s="75">
        <v>1761</v>
      </c>
      <c r="E9" s="75">
        <v>82663</v>
      </c>
      <c r="F9" s="75" t="s">
        <v>414</v>
      </c>
      <c r="G9" s="19" t="str">
        <f t="shared" si="0"/>
        <v>--</v>
      </c>
    </row>
    <row r="10" spans="1:7" ht="12" customHeight="1" x14ac:dyDescent="0.25">
      <c r="A10" s="1"/>
      <c r="B10" s="3" t="s">
        <v>71</v>
      </c>
      <c r="C10" s="3" t="s">
        <v>68</v>
      </c>
      <c r="D10" s="75">
        <v>92487</v>
      </c>
      <c r="E10" s="75">
        <v>48653182</v>
      </c>
      <c r="F10" s="75">
        <v>15540489.3924</v>
      </c>
      <c r="G10" s="19">
        <f t="shared" si="0"/>
        <v>0.31941362832959208</v>
      </c>
    </row>
    <row r="11" spans="1:7" ht="12" customHeight="1" x14ac:dyDescent="0.25">
      <c r="A11" s="1"/>
      <c r="B11" s="1"/>
      <c r="C11" s="3" t="s">
        <v>69</v>
      </c>
      <c r="D11" s="75">
        <v>90764</v>
      </c>
      <c r="E11" s="75">
        <v>48573403</v>
      </c>
      <c r="F11" s="75" t="s">
        <v>414</v>
      </c>
      <c r="G11" s="19" t="str">
        <f t="shared" si="0"/>
        <v>--</v>
      </c>
    </row>
    <row r="12" spans="1:7" ht="12" customHeight="1" x14ac:dyDescent="0.25">
      <c r="A12" s="1"/>
      <c r="B12" s="1"/>
      <c r="C12" s="3" t="s">
        <v>70</v>
      </c>
      <c r="D12" s="75">
        <v>1723</v>
      </c>
      <c r="E12" s="75">
        <v>79779</v>
      </c>
      <c r="F12" s="75" t="s">
        <v>414</v>
      </c>
      <c r="G12" s="19" t="str">
        <f t="shared" si="0"/>
        <v>--</v>
      </c>
    </row>
    <row r="13" spans="1:7" ht="12" customHeight="1" x14ac:dyDescent="0.25">
      <c r="A13" s="1"/>
      <c r="B13" s="3" t="s">
        <v>19</v>
      </c>
      <c r="C13" s="3" t="s">
        <v>19</v>
      </c>
      <c r="D13" s="75">
        <v>0</v>
      </c>
      <c r="E13" s="75">
        <v>0</v>
      </c>
      <c r="F13" s="11" t="s">
        <v>414</v>
      </c>
      <c r="G13" s="19" t="str">
        <f t="shared" si="0"/>
        <v>--</v>
      </c>
    </row>
    <row r="14" spans="1:7" ht="12" customHeight="1" x14ac:dyDescent="0.25">
      <c r="A14" s="1"/>
      <c r="B14" s="3" t="s">
        <v>72</v>
      </c>
      <c r="C14" s="3" t="s">
        <v>73</v>
      </c>
      <c r="D14" s="75">
        <v>1313</v>
      </c>
      <c r="E14" s="75" t="s">
        <v>414</v>
      </c>
      <c r="F14" s="11" t="s">
        <v>414</v>
      </c>
      <c r="G14" s="19" t="str">
        <f t="shared" si="0"/>
        <v>--</v>
      </c>
    </row>
    <row r="15" spans="1:7" ht="12" customHeight="1" x14ac:dyDescent="0.25">
      <c r="A15" s="1"/>
      <c r="B15" s="1"/>
      <c r="C15" s="3" t="s">
        <v>74</v>
      </c>
      <c r="D15" s="75">
        <v>166</v>
      </c>
      <c r="E15" s="75" t="s">
        <v>414</v>
      </c>
      <c r="F15" s="11" t="s">
        <v>414</v>
      </c>
      <c r="G15" s="19" t="str">
        <f t="shared" si="0"/>
        <v>--</v>
      </c>
    </row>
    <row r="16" spans="1:7" ht="12" customHeight="1" x14ac:dyDescent="0.25">
      <c r="A16" s="20"/>
      <c r="B16" s="20"/>
      <c r="C16" s="20" t="s">
        <v>75</v>
      </c>
      <c r="D16" s="78">
        <v>146</v>
      </c>
      <c r="E16" s="78" t="s">
        <v>414</v>
      </c>
      <c r="F16" s="21" t="s">
        <v>414</v>
      </c>
      <c r="G16" s="24" t="str">
        <f t="shared" si="0"/>
        <v>--</v>
      </c>
    </row>
    <row r="17" spans="1:7" ht="12" customHeight="1" x14ac:dyDescent="0.25">
      <c r="A17" s="3" t="str">
        <f>"FY "&amp;RIGHT(A6,4)+1</f>
        <v>FY 2025</v>
      </c>
      <c r="D17" s="79"/>
      <c r="E17" s="79"/>
      <c r="G17" s="19"/>
    </row>
    <row r="18" spans="1:7" ht="12" customHeight="1" x14ac:dyDescent="0.25">
      <c r="A18" s="2"/>
      <c r="B18" s="3" t="s">
        <v>67</v>
      </c>
      <c r="C18" s="3" t="s">
        <v>68</v>
      </c>
      <c r="D18" s="11">
        <v>95626</v>
      </c>
      <c r="E18" s="11">
        <v>49926514</v>
      </c>
      <c r="F18" s="11">
        <v>30201514.565400001</v>
      </c>
      <c r="G18" s="19">
        <f t="shared" ref="G18:G27" si="1">IF(AND(ISNUMBER(E18),ISNUMBER(F18)),IF(E18=0,"--",IF(F18=0,"--",F18/E18)),"--")</f>
        <v>0.60491935338004976</v>
      </c>
    </row>
    <row r="19" spans="1:7" ht="12" customHeight="1" x14ac:dyDescent="0.25">
      <c r="A19" s="1"/>
      <c r="B19" s="1"/>
      <c r="C19" s="3" t="s">
        <v>69</v>
      </c>
      <c r="D19" s="11">
        <v>93990</v>
      </c>
      <c r="E19" s="11">
        <v>49848314</v>
      </c>
      <c r="F19" s="11" t="s">
        <v>414</v>
      </c>
      <c r="G19" s="19" t="str">
        <f t="shared" si="1"/>
        <v>--</v>
      </c>
    </row>
    <row r="20" spans="1:7" ht="12" customHeight="1" x14ac:dyDescent="0.25">
      <c r="A20" s="1"/>
      <c r="B20" s="1"/>
      <c r="C20" s="3" t="s">
        <v>70</v>
      </c>
      <c r="D20" s="11">
        <v>1636</v>
      </c>
      <c r="E20" s="11">
        <v>78200</v>
      </c>
      <c r="F20" s="11" t="s">
        <v>414</v>
      </c>
      <c r="G20" s="19" t="str">
        <f t="shared" si="1"/>
        <v>--</v>
      </c>
    </row>
    <row r="21" spans="1:7" ht="12" customHeight="1" x14ac:dyDescent="0.25">
      <c r="A21" s="1"/>
      <c r="B21" s="3" t="s">
        <v>71</v>
      </c>
      <c r="C21" s="3" t="s">
        <v>68</v>
      </c>
      <c r="D21" s="11">
        <v>92648</v>
      </c>
      <c r="E21" s="11">
        <v>48986563</v>
      </c>
      <c r="F21" s="11">
        <v>15708964.4077</v>
      </c>
      <c r="G21" s="19">
        <f t="shared" si="1"/>
        <v>0.32067904840966288</v>
      </c>
    </row>
    <row r="22" spans="1:7" ht="12" customHeight="1" x14ac:dyDescent="0.25">
      <c r="A22" s="1"/>
      <c r="B22" s="1"/>
      <c r="C22" s="3" t="s">
        <v>69</v>
      </c>
      <c r="D22" s="11">
        <v>91061</v>
      </c>
      <c r="E22" s="11">
        <v>48911518</v>
      </c>
      <c r="F22" s="11" t="s">
        <v>414</v>
      </c>
      <c r="G22" s="19" t="str">
        <f t="shared" si="1"/>
        <v>--</v>
      </c>
    </row>
    <row r="23" spans="1:7" ht="12" customHeight="1" x14ac:dyDescent="0.25">
      <c r="A23" s="1"/>
      <c r="B23" s="76"/>
      <c r="C23" s="3" t="s">
        <v>70</v>
      </c>
      <c r="D23" s="75">
        <v>1587</v>
      </c>
      <c r="E23" s="75">
        <v>75045</v>
      </c>
      <c r="F23" s="75" t="s">
        <v>414</v>
      </c>
      <c r="G23" s="77" t="str">
        <f t="shared" si="1"/>
        <v>--</v>
      </c>
    </row>
    <row r="24" spans="1:7" ht="12" customHeight="1" x14ac:dyDescent="0.25">
      <c r="A24" s="1"/>
      <c r="B24" s="3" t="s">
        <v>19</v>
      </c>
      <c r="C24" s="3" t="s">
        <v>19</v>
      </c>
      <c r="D24" s="11">
        <v>0</v>
      </c>
      <c r="E24" s="11">
        <v>0</v>
      </c>
      <c r="F24" s="11" t="s">
        <v>414</v>
      </c>
      <c r="G24" s="19" t="str">
        <f t="shared" si="1"/>
        <v>--</v>
      </c>
    </row>
    <row r="25" spans="1:7" ht="12" customHeight="1" x14ac:dyDescent="0.25">
      <c r="A25" s="1"/>
      <c r="B25" s="3" t="s">
        <v>72</v>
      </c>
      <c r="C25" s="3" t="s">
        <v>73</v>
      </c>
      <c r="D25" s="11">
        <v>1183</v>
      </c>
      <c r="E25" s="11" t="s">
        <v>414</v>
      </c>
      <c r="F25" s="11" t="s">
        <v>414</v>
      </c>
      <c r="G25" s="19" t="str">
        <f t="shared" si="1"/>
        <v>--</v>
      </c>
    </row>
    <row r="26" spans="1:7" ht="12" customHeight="1" x14ac:dyDescent="0.25">
      <c r="A26" s="1"/>
      <c r="B26" s="1"/>
      <c r="C26" s="3" t="s">
        <v>74</v>
      </c>
      <c r="D26" s="11">
        <v>175</v>
      </c>
      <c r="E26" s="11" t="s">
        <v>414</v>
      </c>
      <c r="F26" s="11" t="s">
        <v>414</v>
      </c>
      <c r="G26" s="19" t="str">
        <f t="shared" si="1"/>
        <v>--</v>
      </c>
    </row>
    <row r="27" spans="1:7" ht="12" customHeight="1" x14ac:dyDescent="0.25">
      <c r="A27" s="20"/>
      <c r="B27" s="20"/>
      <c r="C27" s="20" t="s">
        <v>75</v>
      </c>
      <c r="D27" s="21" t="s">
        <v>414</v>
      </c>
      <c r="E27" s="21" t="s">
        <v>414</v>
      </c>
      <c r="F27" s="21" t="s">
        <v>414</v>
      </c>
      <c r="G27" s="19" t="str">
        <f t="shared" si="1"/>
        <v>--</v>
      </c>
    </row>
    <row r="28" spans="1:7" ht="12" customHeight="1" x14ac:dyDescent="0.25">
      <c r="A28" s="83"/>
      <c r="B28" s="83"/>
      <c r="C28" s="83"/>
      <c r="D28" s="83"/>
      <c r="E28" s="83"/>
      <c r="F28" s="83"/>
      <c r="G28" s="83"/>
    </row>
    <row r="29" spans="1:7" ht="70.05" customHeight="1" x14ac:dyDescent="0.25">
      <c r="A29" s="85" t="s">
        <v>397</v>
      </c>
      <c r="B29" s="85"/>
      <c r="C29" s="85"/>
      <c r="D29" s="85"/>
      <c r="E29" s="85"/>
      <c r="F29" s="85"/>
      <c r="G29" s="85"/>
    </row>
  </sheetData>
  <mergeCells count="11">
    <mergeCell ref="A28:G28"/>
    <mergeCell ref="A29:G29"/>
    <mergeCell ref="G3:G4"/>
    <mergeCell ref="D5:F5"/>
    <mergeCell ref="A1:F1"/>
    <mergeCell ref="A2:F2"/>
    <mergeCell ref="A3:A4"/>
    <mergeCell ref="B3:C4"/>
    <mergeCell ref="D3:D4"/>
    <mergeCell ref="E3:E4"/>
    <mergeCell ref="F3:F4"/>
  </mergeCells>
  <phoneticPr fontId="0" type="noConversion"/>
  <pageMargins left="0.75" right="0.5" top="0.75" bottom="0.5" header="0.5" footer="0.25"/>
  <pageSetup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J37"/>
  <sheetViews>
    <sheetView showGridLines="0" workbookViewId="0">
      <selection sqref="A1:H1"/>
    </sheetView>
  </sheetViews>
  <sheetFormatPr defaultRowHeight="13.2" x14ac:dyDescent="0.25"/>
  <cols>
    <col min="1" max="8" width="11.44140625" customWidth="1"/>
    <col min="9" max="9" width="14.44140625" customWidth="1"/>
    <col min="10" max="10" width="11.44140625" customWidth="1"/>
  </cols>
  <sheetData>
    <row r="1" spans="1:10" ht="12" customHeight="1" x14ac:dyDescent="0.25">
      <c r="A1" s="90" t="s">
        <v>418</v>
      </c>
      <c r="B1" s="90"/>
      <c r="C1" s="90"/>
      <c r="D1" s="90"/>
      <c r="E1" s="90"/>
      <c r="F1" s="90"/>
      <c r="G1" s="90"/>
      <c r="H1" s="90"/>
      <c r="I1" s="5"/>
      <c r="J1" s="80">
        <v>45786</v>
      </c>
    </row>
    <row r="2" spans="1:10" ht="12" customHeight="1" x14ac:dyDescent="0.25">
      <c r="A2" s="92" t="s">
        <v>76</v>
      </c>
      <c r="B2" s="92"/>
      <c r="C2" s="92"/>
      <c r="D2" s="92"/>
      <c r="E2" s="92"/>
      <c r="F2" s="92"/>
      <c r="G2" s="92"/>
      <c r="H2" s="92"/>
      <c r="I2" s="5"/>
      <c r="J2" s="1"/>
    </row>
    <row r="3" spans="1:10" ht="24" customHeight="1" x14ac:dyDescent="0.25">
      <c r="A3" s="94" t="s">
        <v>50</v>
      </c>
      <c r="B3" s="89" t="s">
        <v>408</v>
      </c>
      <c r="C3" s="89"/>
      <c r="D3" s="89"/>
      <c r="E3" s="87"/>
      <c r="F3" s="89" t="s">
        <v>77</v>
      </c>
      <c r="G3" s="89"/>
      <c r="H3" s="89"/>
      <c r="I3" s="89"/>
      <c r="J3" s="89"/>
    </row>
    <row r="4" spans="1:10" ht="24" customHeight="1" x14ac:dyDescent="0.25">
      <c r="A4" s="95"/>
      <c r="B4" s="10" t="s">
        <v>422</v>
      </c>
      <c r="C4" s="10" t="s">
        <v>404</v>
      </c>
      <c r="D4" s="10" t="s">
        <v>409</v>
      </c>
      <c r="E4" s="10" t="s">
        <v>55</v>
      </c>
      <c r="F4" s="10" t="s">
        <v>78</v>
      </c>
      <c r="G4" s="10" t="s">
        <v>79</v>
      </c>
      <c r="H4" s="10" t="s">
        <v>80</v>
      </c>
      <c r="I4" s="10" t="s">
        <v>423</v>
      </c>
      <c r="J4" s="9" t="s">
        <v>55</v>
      </c>
    </row>
    <row r="5" spans="1:10" ht="12" customHeight="1" x14ac:dyDescent="0.25">
      <c r="A5" s="1"/>
      <c r="B5" s="83" t="str">
        <f>REPT("-",90)&amp;" Number "&amp;REPT("-",90)</f>
        <v>------------------------------------------------------------------------------------------ Number ------------------------------------------------------------------------------------------</v>
      </c>
      <c r="C5" s="83"/>
      <c r="D5" s="83"/>
      <c r="E5" s="83"/>
      <c r="F5" s="83"/>
      <c r="G5" s="83"/>
      <c r="H5" s="83"/>
      <c r="I5" s="83"/>
      <c r="J5" s="83"/>
    </row>
    <row r="6" spans="1:10" ht="12" customHeight="1" x14ac:dyDescent="0.25">
      <c r="A6" s="3" t="s">
        <v>415</v>
      </c>
    </row>
    <row r="7" spans="1:10" ht="12" customHeight="1" x14ac:dyDescent="0.25">
      <c r="A7" s="2" t="str">
        <f>"Oct "&amp;RIGHT(A6,4)-1</f>
        <v>Oct 2023</v>
      </c>
      <c r="B7" s="11">
        <v>20507144.135699999</v>
      </c>
      <c r="C7" s="11">
        <v>991743.52850000001</v>
      </c>
      <c r="D7" s="11">
        <v>8599062.0504000001</v>
      </c>
      <c r="E7" s="11">
        <v>30116378.640799999</v>
      </c>
      <c r="F7" s="11">
        <v>377853813</v>
      </c>
      <c r="G7" s="11">
        <v>18256936</v>
      </c>
      <c r="H7" s="11">
        <v>158299521</v>
      </c>
      <c r="I7" s="11" t="s">
        <v>414</v>
      </c>
      <c r="J7" s="11">
        <v>554410270</v>
      </c>
    </row>
    <row r="8" spans="1:10" ht="12" customHeight="1" x14ac:dyDescent="0.25">
      <c r="A8" s="2" t="str">
        <f>"Nov "&amp;RIGHT(A6,4)-1</f>
        <v>Nov 2023</v>
      </c>
      <c r="B8" s="11">
        <v>20512270.5572</v>
      </c>
      <c r="C8" s="11">
        <v>1001292.8597</v>
      </c>
      <c r="D8" s="11">
        <v>8648664.7357999999</v>
      </c>
      <c r="E8" s="11">
        <v>30107723.8402</v>
      </c>
      <c r="F8" s="11">
        <v>325309938</v>
      </c>
      <c r="G8" s="11">
        <v>15922096</v>
      </c>
      <c r="H8" s="11">
        <v>137527067</v>
      </c>
      <c r="I8" s="11" t="s">
        <v>414</v>
      </c>
      <c r="J8" s="11">
        <v>478759101</v>
      </c>
    </row>
    <row r="9" spans="1:10" ht="12" customHeight="1" x14ac:dyDescent="0.25">
      <c r="A9" s="2" t="str">
        <f>"Dec "&amp;RIGHT(A6,4)-1</f>
        <v>Dec 2023</v>
      </c>
      <c r="B9" s="11">
        <v>19914789.568399999</v>
      </c>
      <c r="C9" s="11">
        <v>949284.90150000004</v>
      </c>
      <c r="D9" s="11">
        <v>8467965.0460000001</v>
      </c>
      <c r="E9" s="11">
        <v>29296139.158799998</v>
      </c>
      <c r="F9" s="11">
        <v>257948071</v>
      </c>
      <c r="G9" s="11">
        <v>12317902</v>
      </c>
      <c r="H9" s="11">
        <v>109880146</v>
      </c>
      <c r="I9" s="11" t="s">
        <v>414</v>
      </c>
      <c r="J9" s="11">
        <v>380146119</v>
      </c>
    </row>
    <row r="10" spans="1:10" ht="12" customHeight="1" x14ac:dyDescent="0.25">
      <c r="A10" s="2" t="str">
        <f>"Jan "&amp;RIGHT(A6,4)</f>
        <v>Jan 2024</v>
      </c>
      <c r="B10" s="11">
        <v>20182630.441199999</v>
      </c>
      <c r="C10" s="11">
        <v>948823.66520000005</v>
      </c>
      <c r="D10" s="11">
        <v>8455312.9755000006</v>
      </c>
      <c r="E10" s="11">
        <v>29540189.859999999</v>
      </c>
      <c r="F10" s="11">
        <v>319489926</v>
      </c>
      <c r="G10" s="11">
        <v>15054569</v>
      </c>
      <c r="H10" s="11">
        <v>134156743</v>
      </c>
      <c r="I10" s="33" t="s">
        <v>414</v>
      </c>
      <c r="J10" s="11">
        <v>468701238</v>
      </c>
    </row>
    <row r="11" spans="1:10" ht="12" customHeight="1" x14ac:dyDescent="0.25">
      <c r="A11" s="2" t="str">
        <f>"Feb "&amp;RIGHT(A6,4)</f>
        <v>Feb 2024</v>
      </c>
      <c r="B11" s="11">
        <v>20802785.363899998</v>
      </c>
      <c r="C11" s="11">
        <v>968541.05900000001</v>
      </c>
      <c r="D11" s="11">
        <v>8414453.7004000004</v>
      </c>
      <c r="E11" s="11">
        <v>30202256.7423</v>
      </c>
      <c r="F11" s="11">
        <v>362892684</v>
      </c>
      <c r="G11" s="11">
        <v>16882273</v>
      </c>
      <c r="H11" s="11">
        <v>146669161</v>
      </c>
      <c r="I11" s="11" t="s">
        <v>414</v>
      </c>
      <c r="J11" s="11">
        <v>526444118</v>
      </c>
    </row>
    <row r="12" spans="1:10" ht="12" customHeight="1" x14ac:dyDescent="0.25">
      <c r="A12" s="2" t="str">
        <f>"Mar "&amp;RIGHT(A6,4)</f>
        <v>Mar 2024</v>
      </c>
      <c r="B12" s="11">
        <v>20426679.2388</v>
      </c>
      <c r="C12" s="11">
        <v>915147.73990000004</v>
      </c>
      <c r="D12" s="11">
        <v>8322511.0300000003</v>
      </c>
      <c r="E12" s="11">
        <v>29657865.156199999</v>
      </c>
      <c r="F12" s="11">
        <v>319419028</v>
      </c>
      <c r="G12" s="11">
        <v>14315017</v>
      </c>
      <c r="H12" s="11">
        <v>130183228</v>
      </c>
      <c r="I12" s="11" t="s">
        <v>414</v>
      </c>
      <c r="J12" s="11">
        <v>463917273</v>
      </c>
    </row>
    <row r="13" spans="1:10" ht="12" customHeight="1" x14ac:dyDescent="0.25">
      <c r="A13" s="2" t="str">
        <f>"Apr "&amp;RIGHT(A6,4)</f>
        <v>Apr 2024</v>
      </c>
      <c r="B13" s="11">
        <v>20637193.973299999</v>
      </c>
      <c r="C13" s="11">
        <v>941966.93189999997</v>
      </c>
      <c r="D13" s="11">
        <v>8310634.1227000002</v>
      </c>
      <c r="E13" s="11">
        <v>29900062.567400001</v>
      </c>
      <c r="F13" s="11">
        <v>368444659</v>
      </c>
      <c r="G13" s="11">
        <v>16808976</v>
      </c>
      <c r="H13" s="11">
        <v>148299526</v>
      </c>
      <c r="I13" s="11" t="s">
        <v>414</v>
      </c>
      <c r="J13" s="11">
        <v>533553161</v>
      </c>
    </row>
    <row r="14" spans="1:10" ht="12" customHeight="1" x14ac:dyDescent="0.25">
      <c r="A14" s="2" t="str">
        <f>"May "&amp;RIGHT(A6,4)</f>
        <v>May 2024</v>
      </c>
      <c r="B14" s="11">
        <v>19850195.664999999</v>
      </c>
      <c r="C14" s="11">
        <v>838835.52309999999</v>
      </c>
      <c r="D14" s="11">
        <v>7994236.6596999997</v>
      </c>
      <c r="E14" s="11">
        <v>28648477.885400001</v>
      </c>
      <c r="F14" s="11">
        <v>356039414</v>
      </c>
      <c r="G14" s="11">
        <v>15072036</v>
      </c>
      <c r="H14" s="11">
        <v>143638913</v>
      </c>
      <c r="I14" s="11" t="s">
        <v>414</v>
      </c>
      <c r="J14" s="11">
        <v>514750363</v>
      </c>
    </row>
    <row r="15" spans="1:10" ht="12" customHeight="1" x14ac:dyDescent="0.25">
      <c r="A15" s="2" t="str">
        <f>"Jun "&amp;RIGHT(A6,4)</f>
        <v>Jun 2024</v>
      </c>
      <c r="B15" s="11">
        <v>7703177.6752000004</v>
      </c>
      <c r="C15" s="11">
        <v>182170.01819999999</v>
      </c>
      <c r="D15" s="11">
        <v>2357948.5452999999</v>
      </c>
      <c r="E15" s="11">
        <v>10410458.4681</v>
      </c>
      <c r="F15" s="11">
        <v>71803095</v>
      </c>
      <c r="G15" s="11">
        <v>1661983</v>
      </c>
      <c r="H15" s="11">
        <v>21512159</v>
      </c>
      <c r="I15" s="11" t="s">
        <v>414</v>
      </c>
      <c r="J15" s="11">
        <v>94977237</v>
      </c>
    </row>
    <row r="16" spans="1:10" ht="12" customHeight="1" x14ac:dyDescent="0.25">
      <c r="A16" s="2" t="str">
        <f>"Jul "&amp;RIGHT(A6,4)</f>
        <v>Jul 2024</v>
      </c>
      <c r="B16" s="11">
        <v>1370351.1137999999</v>
      </c>
      <c r="C16" s="11">
        <v>14585.9882</v>
      </c>
      <c r="D16" s="11">
        <v>137013.7506</v>
      </c>
      <c r="E16" s="11">
        <v>1535193.0963000001</v>
      </c>
      <c r="F16" s="11">
        <v>16288965</v>
      </c>
      <c r="G16" s="11">
        <v>171720</v>
      </c>
      <c r="H16" s="11">
        <v>1613055</v>
      </c>
      <c r="I16" s="11" t="s">
        <v>414</v>
      </c>
      <c r="J16" s="11">
        <v>18073740</v>
      </c>
    </row>
    <row r="17" spans="1:10" ht="12" customHeight="1" x14ac:dyDescent="0.25">
      <c r="A17" s="2" t="str">
        <f>"Aug "&amp;RIGHT(A6,4)</f>
        <v>Aug 2024</v>
      </c>
      <c r="B17" s="11">
        <v>16529146.5374</v>
      </c>
      <c r="C17" s="11">
        <v>660514.57660000003</v>
      </c>
      <c r="D17" s="11">
        <v>5049156.8213999998</v>
      </c>
      <c r="E17" s="11">
        <v>22555891.046100002</v>
      </c>
      <c r="F17" s="11">
        <v>211973612</v>
      </c>
      <c r="G17" s="11">
        <v>8311162</v>
      </c>
      <c r="H17" s="11">
        <v>63532830</v>
      </c>
      <c r="I17" s="11" t="s">
        <v>414</v>
      </c>
      <c r="J17" s="11">
        <v>283817604</v>
      </c>
    </row>
    <row r="18" spans="1:10" ht="12" customHeight="1" x14ac:dyDescent="0.25">
      <c r="A18" s="2" t="str">
        <f>"Sep "&amp;RIGHT(A6,4)</f>
        <v>Sep 2024</v>
      </c>
      <c r="B18" s="11">
        <v>21448305.953400001</v>
      </c>
      <c r="C18" s="11">
        <v>902904.98719999997</v>
      </c>
      <c r="D18" s="11">
        <v>7901550.2171999998</v>
      </c>
      <c r="E18" s="11">
        <v>30188689.320599999</v>
      </c>
      <c r="F18" s="11">
        <v>382649868</v>
      </c>
      <c r="G18" s="11">
        <v>16156598</v>
      </c>
      <c r="H18" s="11">
        <v>141390481</v>
      </c>
      <c r="I18" s="11" t="s">
        <v>414</v>
      </c>
      <c r="J18" s="11">
        <v>540196947</v>
      </c>
    </row>
    <row r="19" spans="1:10" ht="12" customHeight="1" x14ac:dyDescent="0.25">
      <c r="A19" s="12" t="s">
        <v>55</v>
      </c>
      <c r="B19" s="13">
        <v>20475777.2108</v>
      </c>
      <c r="C19" s="13">
        <v>939837.91070000001</v>
      </c>
      <c r="D19" s="13">
        <v>8346043.3931</v>
      </c>
      <c r="E19" s="13">
        <v>29739753.685699999</v>
      </c>
      <c r="F19" s="13">
        <v>3370113073</v>
      </c>
      <c r="G19" s="13">
        <v>150931268</v>
      </c>
      <c r="H19" s="13">
        <v>1336702830</v>
      </c>
      <c r="I19" s="13" t="s">
        <v>414</v>
      </c>
      <c r="J19" s="13">
        <v>4857747171</v>
      </c>
    </row>
    <row r="20" spans="1:10" ht="12" customHeight="1" x14ac:dyDescent="0.25">
      <c r="A20" s="14" t="s">
        <v>416</v>
      </c>
      <c r="B20" s="15">
        <v>20383924.013300002</v>
      </c>
      <c r="C20" s="15">
        <v>971937.20279999997</v>
      </c>
      <c r="D20" s="15">
        <v>8517091.7016000003</v>
      </c>
      <c r="E20" s="15">
        <v>29852537.648400001</v>
      </c>
      <c r="F20" s="15">
        <v>1643494432</v>
      </c>
      <c r="G20" s="15">
        <v>78433776</v>
      </c>
      <c r="H20" s="15">
        <v>686532638</v>
      </c>
      <c r="I20" s="15" t="s">
        <v>414</v>
      </c>
      <c r="J20" s="15">
        <v>2408460846</v>
      </c>
    </row>
    <row r="21" spans="1:10" ht="12" customHeight="1" x14ac:dyDescent="0.25">
      <c r="A21" s="3" t="str">
        <f>"FY "&amp;RIGHT(A6,4)+1</f>
        <v>FY 2025</v>
      </c>
    </row>
    <row r="22" spans="1:10" ht="12" customHeight="1" x14ac:dyDescent="0.25">
      <c r="A22" s="2" t="str">
        <f>"Oct "&amp;RIGHT(A6,4)</f>
        <v>Oct 2024</v>
      </c>
      <c r="B22" s="11">
        <v>21430995.458412837</v>
      </c>
      <c r="C22" s="11">
        <v>871245.13809999998</v>
      </c>
      <c r="D22" s="11">
        <v>8381321.9619000005</v>
      </c>
      <c r="E22" s="11">
        <v>30596336.569600001</v>
      </c>
      <c r="F22" s="11">
        <v>400828067</v>
      </c>
      <c r="G22" s="11">
        <v>16362235</v>
      </c>
      <c r="H22" s="11">
        <v>157403644</v>
      </c>
      <c r="I22" s="11">
        <v>18443</v>
      </c>
      <c r="J22" s="11">
        <v>574612389</v>
      </c>
    </row>
    <row r="23" spans="1:10" ht="12" customHeight="1" x14ac:dyDescent="0.25">
      <c r="A23" s="2" t="str">
        <f>"Nov "&amp;RIGHT(A6,4)</f>
        <v>Nov 2024</v>
      </c>
      <c r="B23" s="11">
        <v>21315956.816605825</v>
      </c>
      <c r="C23" s="11">
        <v>868227.61100000003</v>
      </c>
      <c r="D23" s="11">
        <v>8280866.1694999998</v>
      </c>
      <c r="E23" s="11">
        <v>30379052.8587</v>
      </c>
      <c r="F23" s="11">
        <v>310387147</v>
      </c>
      <c r="G23" s="11">
        <v>12695585</v>
      </c>
      <c r="H23" s="11">
        <v>121086267</v>
      </c>
      <c r="I23" s="11">
        <v>9258</v>
      </c>
      <c r="J23" s="11">
        <v>444178257</v>
      </c>
    </row>
    <row r="24" spans="1:10" ht="12" customHeight="1" x14ac:dyDescent="0.25">
      <c r="A24" s="2" t="str">
        <f>"Dec "&amp;RIGHT(A6,4)</f>
        <v>Dec 2024</v>
      </c>
      <c r="B24" s="11">
        <v>20970789.326096978</v>
      </c>
      <c r="C24" s="11">
        <v>844774.40240000002</v>
      </c>
      <c r="D24" s="11">
        <v>8097383.3183000004</v>
      </c>
      <c r="E24" s="11">
        <v>29919627.831900001</v>
      </c>
      <c r="F24" s="11">
        <v>283960607</v>
      </c>
      <c r="G24" s="11">
        <v>11436278</v>
      </c>
      <c r="H24" s="11">
        <v>109619712</v>
      </c>
      <c r="I24" s="11">
        <v>11401</v>
      </c>
      <c r="J24" s="11">
        <v>405027998</v>
      </c>
    </row>
    <row r="25" spans="1:10" ht="12" customHeight="1" x14ac:dyDescent="0.25">
      <c r="A25" s="2" t="str">
        <f>"Jan "&amp;RIGHT(A6,4)+1</f>
        <v>Jan 2025</v>
      </c>
      <c r="B25" s="11">
        <v>20879584.344578747</v>
      </c>
      <c r="C25" s="11">
        <v>846590.51379999996</v>
      </c>
      <c r="D25" s="11">
        <v>8165341.3486000001</v>
      </c>
      <c r="E25" s="11">
        <v>29773094.929900002</v>
      </c>
      <c r="F25" s="11">
        <v>326934721</v>
      </c>
      <c r="G25" s="11">
        <v>13356794</v>
      </c>
      <c r="H25" s="11">
        <v>128825897</v>
      </c>
      <c r="I25" s="11">
        <v>117399</v>
      </c>
      <c r="J25" s="11">
        <v>469234811</v>
      </c>
    </row>
    <row r="26" spans="1:10" ht="12" customHeight="1" x14ac:dyDescent="0.25">
      <c r="A26" s="2" t="str">
        <f>"Feb "&amp;RIGHT(A6,4)+1</f>
        <v>Feb 2025</v>
      </c>
      <c r="B26" s="11">
        <v>21336308.192499999</v>
      </c>
      <c r="C26" s="11">
        <v>874973.603</v>
      </c>
      <c r="D26" s="11">
        <v>8119844.1966000004</v>
      </c>
      <c r="E26" s="11">
        <v>30384385.1248</v>
      </c>
      <c r="F26" s="11">
        <v>343554360.65920001</v>
      </c>
      <c r="G26" s="11">
        <v>14053626.8084</v>
      </c>
      <c r="H26" s="11">
        <v>130419088.8575</v>
      </c>
      <c r="I26" s="11">
        <v>1742</v>
      </c>
      <c r="J26" s="11">
        <v>488028818.3251</v>
      </c>
    </row>
    <row r="27" spans="1:10" ht="12" customHeight="1" x14ac:dyDescent="0.25">
      <c r="A27" s="2" t="str">
        <f>"Mar "&amp;RIGHT(A6,4)+1</f>
        <v>Mar 2025</v>
      </c>
      <c r="B27" s="11" t="s">
        <v>414</v>
      </c>
      <c r="C27" s="11" t="s">
        <v>414</v>
      </c>
      <c r="D27" s="11" t="s">
        <v>414</v>
      </c>
      <c r="E27" s="11" t="s">
        <v>414</v>
      </c>
      <c r="F27" s="11" t="s">
        <v>414</v>
      </c>
      <c r="G27" s="11" t="s">
        <v>414</v>
      </c>
      <c r="H27" s="11" t="s">
        <v>414</v>
      </c>
      <c r="I27" s="11" t="s">
        <v>414</v>
      </c>
      <c r="J27" s="11" t="s">
        <v>414</v>
      </c>
    </row>
    <row r="28" spans="1:10" ht="12" customHeight="1" x14ac:dyDescent="0.25">
      <c r="A28" s="2" t="str">
        <f>"Apr "&amp;RIGHT(A6,4)+1</f>
        <v>Apr 2025</v>
      </c>
      <c r="B28" s="11" t="s">
        <v>414</v>
      </c>
      <c r="C28" s="11" t="s">
        <v>414</v>
      </c>
      <c r="D28" s="11" t="s">
        <v>414</v>
      </c>
      <c r="E28" s="11" t="s">
        <v>414</v>
      </c>
      <c r="F28" s="11" t="s">
        <v>414</v>
      </c>
      <c r="G28" s="11" t="s">
        <v>414</v>
      </c>
      <c r="H28" s="11" t="s">
        <v>414</v>
      </c>
      <c r="I28" s="11" t="s">
        <v>414</v>
      </c>
      <c r="J28" s="11" t="s">
        <v>414</v>
      </c>
    </row>
    <row r="29" spans="1:10" ht="12" customHeight="1" x14ac:dyDescent="0.25">
      <c r="A29" s="2" t="str">
        <f>"May "&amp;RIGHT(A6,4)+1</f>
        <v>May 2025</v>
      </c>
      <c r="B29" s="11" t="s">
        <v>414</v>
      </c>
      <c r="C29" s="11" t="s">
        <v>414</v>
      </c>
      <c r="D29" s="11" t="s">
        <v>414</v>
      </c>
      <c r="E29" s="11" t="s">
        <v>414</v>
      </c>
      <c r="F29" s="11" t="s">
        <v>414</v>
      </c>
      <c r="G29" s="11" t="s">
        <v>414</v>
      </c>
      <c r="H29" s="11" t="s">
        <v>414</v>
      </c>
      <c r="I29" s="11" t="s">
        <v>414</v>
      </c>
      <c r="J29" s="11" t="s">
        <v>414</v>
      </c>
    </row>
    <row r="30" spans="1:10" ht="12" customHeight="1" x14ac:dyDescent="0.25">
      <c r="A30" s="2" t="str">
        <f>"Jun "&amp;RIGHT(A6,4)+1</f>
        <v>Jun 2025</v>
      </c>
      <c r="B30" s="11" t="s">
        <v>414</v>
      </c>
      <c r="C30" s="11" t="s">
        <v>414</v>
      </c>
      <c r="D30" s="11" t="s">
        <v>414</v>
      </c>
      <c r="E30" s="11" t="s">
        <v>414</v>
      </c>
      <c r="F30" s="11" t="s">
        <v>414</v>
      </c>
      <c r="G30" s="11" t="s">
        <v>414</v>
      </c>
      <c r="H30" s="11" t="s">
        <v>414</v>
      </c>
      <c r="I30" s="11" t="s">
        <v>414</v>
      </c>
      <c r="J30" s="11" t="s">
        <v>414</v>
      </c>
    </row>
    <row r="31" spans="1:10" ht="12" customHeight="1" x14ac:dyDescent="0.25">
      <c r="A31" s="2" t="str">
        <f>"Jul "&amp;RIGHT(A6,4)+1</f>
        <v>Jul 2025</v>
      </c>
      <c r="B31" s="11" t="s">
        <v>414</v>
      </c>
      <c r="C31" s="11" t="s">
        <v>414</v>
      </c>
      <c r="D31" s="11" t="s">
        <v>414</v>
      </c>
      <c r="E31" s="11" t="s">
        <v>414</v>
      </c>
      <c r="F31" s="11" t="s">
        <v>414</v>
      </c>
      <c r="G31" s="11" t="s">
        <v>414</v>
      </c>
      <c r="H31" s="11" t="s">
        <v>414</v>
      </c>
      <c r="I31" s="11" t="s">
        <v>414</v>
      </c>
      <c r="J31" s="11" t="s">
        <v>414</v>
      </c>
    </row>
    <row r="32" spans="1:10" ht="12" customHeight="1" x14ac:dyDescent="0.25">
      <c r="A32" s="2" t="str">
        <f>"Aug "&amp;RIGHT(A6,4)+1</f>
        <v>Aug 2025</v>
      </c>
      <c r="B32" s="11" t="s">
        <v>414</v>
      </c>
      <c r="C32" s="11" t="s">
        <v>414</v>
      </c>
      <c r="D32" s="11" t="s">
        <v>414</v>
      </c>
      <c r="E32" s="11" t="s">
        <v>414</v>
      </c>
      <c r="F32" s="11" t="s">
        <v>414</v>
      </c>
      <c r="G32" s="11" t="s">
        <v>414</v>
      </c>
      <c r="H32" s="11" t="s">
        <v>414</v>
      </c>
      <c r="I32" s="11" t="s">
        <v>414</v>
      </c>
      <c r="J32" s="11" t="s">
        <v>414</v>
      </c>
    </row>
    <row r="33" spans="1:10" ht="12" customHeight="1" x14ac:dyDescent="0.25">
      <c r="A33" s="2" t="str">
        <f>"Sep "&amp;RIGHT(A6,4)+1</f>
        <v>Sep 2025</v>
      </c>
      <c r="B33" s="11" t="s">
        <v>414</v>
      </c>
      <c r="C33" s="11" t="s">
        <v>414</v>
      </c>
      <c r="D33" s="11" t="s">
        <v>414</v>
      </c>
      <c r="E33" s="11" t="s">
        <v>414</v>
      </c>
      <c r="F33" s="11" t="s">
        <v>414</v>
      </c>
      <c r="G33" s="11" t="s">
        <v>414</v>
      </c>
      <c r="H33" s="11" t="s">
        <v>414</v>
      </c>
      <c r="I33" s="11" t="s">
        <v>414</v>
      </c>
      <c r="J33" s="11" t="s">
        <v>414</v>
      </c>
    </row>
    <row r="34" spans="1:10" ht="12" customHeight="1" x14ac:dyDescent="0.25">
      <c r="A34" s="12" t="s">
        <v>55</v>
      </c>
      <c r="B34" s="13">
        <v>21186726.827638876</v>
      </c>
      <c r="C34" s="13">
        <v>861162.2537</v>
      </c>
      <c r="D34" s="13">
        <v>8208951.3990000002</v>
      </c>
      <c r="E34" s="13">
        <v>30210499.463</v>
      </c>
      <c r="F34" s="13">
        <v>1665664902.6592</v>
      </c>
      <c r="G34" s="13">
        <v>67904518.808400005</v>
      </c>
      <c r="H34" s="13">
        <v>647354608.85749996</v>
      </c>
      <c r="I34" s="13">
        <v>158243</v>
      </c>
      <c r="J34" s="13">
        <v>2381082273.3250999</v>
      </c>
    </row>
    <row r="35" spans="1:10" ht="12" customHeight="1" x14ac:dyDescent="0.25">
      <c r="A35" s="14" t="str">
        <f>"Total "&amp;MID(A20,7,LEN(A20)-13)&amp;" Months"</f>
        <v>Total 5 Months</v>
      </c>
      <c r="B35" s="15">
        <v>21186726.827638876</v>
      </c>
      <c r="C35" s="15">
        <v>861162.2537</v>
      </c>
      <c r="D35" s="15">
        <v>8208951.3990000002</v>
      </c>
      <c r="E35" s="15">
        <v>30210499.463</v>
      </c>
      <c r="F35" s="15">
        <v>1665664902.6592</v>
      </c>
      <c r="G35" s="15">
        <v>67904518.808400005</v>
      </c>
      <c r="H35" s="15">
        <v>647354608.85749996</v>
      </c>
      <c r="I35" s="15">
        <v>158243</v>
      </c>
      <c r="J35" s="15">
        <v>2381082273.3250999</v>
      </c>
    </row>
    <row r="36" spans="1:10" ht="12" customHeight="1" x14ac:dyDescent="0.25">
      <c r="A36" s="83"/>
      <c r="B36" s="83"/>
      <c r="C36" s="83"/>
      <c r="D36" s="83"/>
      <c r="E36" s="83"/>
      <c r="F36" s="83"/>
      <c r="G36" s="83"/>
      <c r="H36" s="83"/>
      <c r="I36" s="83"/>
      <c r="J36" s="83"/>
    </row>
    <row r="37" spans="1:10" ht="73.5" customHeight="1" x14ac:dyDescent="0.25">
      <c r="A37" s="85" t="s">
        <v>424</v>
      </c>
      <c r="B37" s="85"/>
      <c r="C37" s="85"/>
      <c r="D37" s="85"/>
      <c r="E37" s="85"/>
      <c r="F37" s="85"/>
      <c r="G37" s="85"/>
      <c r="H37" s="85"/>
      <c r="I37" s="85"/>
      <c r="J37" s="85"/>
    </row>
  </sheetData>
  <mergeCells count="8">
    <mergeCell ref="B5:J5"/>
    <mergeCell ref="A36:J36"/>
    <mergeCell ref="A37:J37"/>
    <mergeCell ref="A3:A4"/>
    <mergeCell ref="A1:H1"/>
    <mergeCell ref="A2:H2"/>
    <mergeCell ref="B3:E3"/>
    <mergeCell ref="F3:J3"/>
  </mergeCells>
  <phoneticPr fontId="0" type="noConversion"/>
  <pageMargins left="0.75" right="0.5" top="0.75" bottom="0.5" header="0.5" footer="0.2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43</vt:i4>
      </vt:variant>
      <vt:variant>
        <vt:lpstr>Named Ranges</vt:lpstr>
      </vt:variant>
      <vt:variant>
        <vt:i4>3</vt:i4>
      </vt:variant>
    </vt:vector>
  </HeadingPairs>
  <TitlesOfParts>
    <vt:vector size="46" baseType="lpstr">
      <vt:lpstr>KDALL</vt:lpstr>
      <vt:lpstr>ToC</vt:lpstr>
      <vt:lpstr>FNS-$</vt:lpstr>
      <vt:lpstr>SNAP-$</vt:lpstr>
      <vt:lpstr>SNAP-$a</vt:lpstr>
      <vt:lpstr>SNAP-$a-PEBT-Other</vt:lpstr>
      <vt:lpstr>NAP-$b</vt:lpstr>
      <vt:lpstr>Schools</vt:lpstr>
      <vt:lpstr>NSLP-P</vt:lpstr>
      <vt:lpstr>NSLP-M</vt:lpstr>
      <vt:lpstr>NSLP-$</vt:lpstr>
      <vt:lpstr>SBP-P</vt:lpstr>
      <vt:lpstr>SBP-M</vt:lpstr>
      <vt:lpstr>SBP-$</vt:lpstr>
      <vt:lpstr>CCCDCH-S</vt:lpstr>
      <vt:lpstr>CCC-C</vt:lpstr>
      <vt:lpstr>CCCDCH-M1</vt:lpstr>
      <vt:lpstr>CCCDCH-M2</vt:lpstr>
      <vt:lpstr>CCCDCH-M3</vt:lpstr>
      <vt:lpstr>CCCDCH-M4</vt:lpstr>
      <vt:lpstr>CCCDCH-M5</vt:lpstr>
      <vt:lpstr>CCCDCH-$</vt:lpstr>
      <vt:lpstr>ADC-M</vt:lpstr>
      <vt:lpstr>ADC-$</vt:lpstr>
      <vt:lpstr>CACFP-T</vt:lpstr>
      <vt:lpstr>SFSP-PM</vt:lpstr>
      <vt:lpstr>SFSP-$</vt:lpstr>
      <vt:lpstr>CN-$</vt:lpstr>
      <vt:lpstr>CNFNS-T$</vt:lpstr>
      <vt:lpstr>SMP-M</vt:lpstr>
      <vt:lpstr>SMP-T</vt:lpstr>
      <vt:lpstr>WIC</vt:lpstr>
      <vt:lpstr>CSFP</vt:lpstr>
      <vt:lpstr>FDPIR</vt:lpstr>
      <vt:lpstr>COM-E1</vt:lpstr>
      <vt:lpstr>COM-E2</vt:lpstr>
      <vt:lpstr>COM-ET</vt:lpstr>
      <vt:lpstr>COM-X1</vt:lpstr>
      <vt:lpstr>COM-X2</vt:lpstr>
      <vt:lpstr>COM-T</vt:lpstr>
      <vt:lpstr>USDA-$1</vt:lpstr>
      <vt:lpstr>USDA-$2</vt:lpstr>
      <vt:lpstr>USDA-$3</vt:lpstr>
      <vt:lpstr>'CNFNS-T$'!Print_Area</vt:lpstr>
      <vt:lpstr>'NAP-$b'!Print_Area</vt:lpstr>
      <vt:lpstr>'SNAP-$a-PEBT-Other'!Print_Area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USDA Food and Nutrition Service</dc:creator>
  <cp:lastModifiedBy>Del Rosario, Katie - FNS</cp:lastModifiedBy>
  <cp:lastPrinted>2014-11-10T21:56:47Z</cp:lastPrinted>
  <dcterms:created xsi:type="dcterms:W3CDTF">2003-04-09T21:32:01Z</dcterms:created>
  <dcterms:modified xsi:type="dcterms:W3CDTF">2025-05-08T19:33:15Z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