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https://usdagcc-my.sharepoint.com/personal/tim_kreh_usda_gov/Documents/!Keydata/@KD Dec/"/>
    </mc:Choice>
  </mc:AlternateContent>
  <xr:revisionPtr revIDLastSave="23" documentId="8_{42FAA837-F9FC-49BE-9827-66736A59CB42}" xr6:coauthVersionLast="47" xr6:coauthVersionMax="47" xr10:uidLastSave="{B305DC43-6384-57CD-891D-B275E423646C}"/>
  <bookViews>
    <workbookView xWindow="-120" yWindow="-120" windowWidth="29040" windowHeight="15720" tabRatio="817" xr2:uid="{00000000-000D-0000-FFFF-FFFF00000000}"/>
  </bookViews>
  <sheets>
    <sheet name="KDALL" sheetId="1" r:id="rId1"/>
    <sheet name="ToC" sheetId="2" r:id="rId2"/>
    <sheet name="FNS-$" sheetId="45" r:id="rId3"/>
    <sheet name="SNAP-$" sheetId="46" r:id="rId4"/>
    <sheet name="SNAP-$a" sheetId="49" r:id="rId5"/>
    <sheet name="NAP-$b" sheetId="50" r:id="rId6"/>
    <sheet name="Schools" sheetId="7" r:id="rId7"/>
    <sheet name="NSLP-P" sheetId="8" r:id="rId8"/>
    <sheet name="NSLP-M" sheetId="9" r:id="rId9"/>
    <sheet name="NSLP-$" sheetId="10" r:id="rId10"/>
    <sheet name="SBP-P" sheetId="12" r:id="rId11"/>
    <sheet name="SBP-M" sheetId="13" r:id="rId12"/>
    <sheet name="SBP-$" sheetId="14" r:id="rId13"/>
    <sheet name="CCCDCH-S" sheetId="15" r:id="rId14"/>
    <sheet name="CCC-C" sheetId="16" r:id="rId15"/>
    <sheet name="CCCDCH-M1" sheetId="17" r:id="rId16"/>
    <sheet name="CCCDCH-M2" sheetId="18" r:id="rId17"/>
    <sheet name="CCCDCH-M3" sheetId="19" r:id="rId18"/>
    <sheet name="CCCDCH-M4" sheetId="20" r:id="rId19"/>
    <sheet name="CCCDCH-M5" sheetId="21" r:id="rId20"/>
    <sheet name="CCCDCH-$" sheetId="22" r:id="rId21"/>
    <sheet name="ADC-M" sheetId="23" r:id="rId22"/>
    <sheet name="ADC-$" sheetId="24" r:id="rId23"/>
    <sheet name="CACFP-T" sheetId="25" r:id="rId24"/>
    <sheet name="SFSP-PM" sheetId="26" r:id="rId25"/>
    <sheet name="SFSP-$" sheetId="27" r:id="rId26"/>
    <sheet name="S-EBT-$" sheetId="52" r:id="rId27"/>
    <sheet name="CN-$" sheetId="28" r:id="rId28"/>
    <sheet name="CNFNS-T$" sheetId="29" r:id="rId29"/>
    <sheet name="SMP-M" sheetId="30" r:id="rId30"/>
    <sheet name="SMP-T" sheetId="31" r:id="rId31"/>
    <sheet name="WIC" sheetId="32" r:id="rId32"/>
    <sheet name="CSFP" sheetId="33" r:id="rId33"/>
    <sheet name="FDPIR" sheetId="34" r:id="rId34"/>
    <sheet name="COM-E1" sheetId="36" r:id="rId35"/>
    <sheet name="COM-E2" sheetId="37" r:id="rId36"/>
    <sheet name="COM-ET" sheetId="38" r:id="rId37"/>
    <sheet name="COM-X1" sheetId="39" r:id="rId38"/>
    <sheet name="COM-X2" sheetId="40" r:id="rId39"/>
    <sheet name="COM-T" sheetId="41" r:id="rId40"/>
    <sheet name="USDA-$1" sheetId="42" r:id="rId41"/>
    <sheet name="USDA-$2" sheetId="43" r:id="rId42"/>
    <sheet name="USDA-$3" sheetId="44" r:id="rId43"/>
  </sheets>
  <definedNames>
    <definedName name="_xlnm.Print_Area" localSheetId="28">'CNFNS-T$'!$A$1:$I$37</definedName>
    <definedName name="_xlnm.Print_Area" localSheetId="5">'NAP-$b'!$A$1:$X$39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5" i="44" l="1"/>
  <c r="A33" i="44"/>
  <c r="A32" i="44"/>
  <c r="A31" i="44"/>
  <c r="A30" i="44"/>
  <c r="A29" i="44"/>
  <c r="A28" i="44"/>
  <c r="A27" i="44"/>
  <c r="A26" i="44"/>
  <c r="A25" i="44"/>
  <c r="A24" i="44"/>
  <c r="A23" i="44"/>
  <c r="A22" i="44"/>
  <c r="A21" i="44"/>
  <c r="A18" i="44"/>
  <c r="A17" i="44"/>
  <c r="A16" i="44"/>
  <c r="A15" i="44"/>
  <c r="A14" i="44"/>
  <c r="A13" i="44"/>
  <c r="A12" i="44"/>
  <c r="A11" i="44"/>
  <c r="A10" i="44"/>
  <c r="A9" i="44"/>
  <c r="A8" i="44"/>
  <c r="A7" i="44"/>
  <c r="B5" i="44"/>
  <c r="A35" i="43"/>
  <c r="A33" i="43"/>
  <c r="A32" i="43"/>
  <c r="A31" i="43"/>
  <c r="A30" i="43"/>
  <c r="A29" i="43"/>
  <c r="A28" i="43"/>
  <c r="A27" i="43"/>
  <c r="A26" i="43"/>
  <c r="A25" i="43"/>
  <c r="A24" i="43"/>
  <c r="A23" i="43"/>
  <c r="A22" i="43"/>
  <c r="A21" i="43"/>
  <c r="A18" i="43"/>
  <c r="A17" i="43"/>
  <c r="A16" i="43"/>
  <c r="A15" i="43"/>
  <c r="A14" i="43"/>
  <c r="A13" i="43"/>
  <c r="A12" i="43"/>
  <c r="A11" i="43"/>
  <c r="A10" i="43"/>
  <c r="A9" i="43"/>
  <c r="A8" i="43"/>
  <c r="A7" i="43"/>
  <c r="B5" i="43"/>
  <c r="A35" i="42"/>
  <c r="A33" i="42"/>
  <c r="A32" i="42"/>
  <c r="A31" i="42"/>
  <c r="A30" i="42"/>
  <c r="A29" i="42"/>
  <c r="A28" i="42"/>
  <c r="A27" i="42"/>
  <c r="A26" i="42"/>
  <c r="A25" i="42"/>
  <c r="A24" i="42"/>
  <c r="A23" i="42"/>
  <c r="A22" i="42"/>
  <c r="A21" i="42"/>
  <c r="A18" i="42"/>
  <c r="A17" i="42"/>
  <c r="A16" i="42"/>
  <c r="A15" i="42"/>
  <c r="A14" i="42"/>
  <c r="A13" i="42"/>
  <c r="A12" i="42"/>
  <c r="A11" i="42"/>
  <c r="A10" i="42"/>
  <c r="A9" i="42"/>
  <c r="A8" i="42"/>
  <c r="A7" i="42"/>
  <c r="B5" i="42"/>
  <c r="A36" i="41"/>
  <c r="A34" i="41"/>
  <c r="A33" i="41"/>
  <c r="A32" i="41"/>
  <c r="A31" i="41"/>
  <c r="A30" i="41"/>
  <c r="A29" i="41"/>
  <c r="A28" i="41"/>
  <c r="A27" i="41"/>
  <c r="A26" i="41"/>
  <c r="A25" i="41"/>
  <c r="A24" i="41"/>
  <c r="A23" i="41"/>
  <c r="A22" i="41"/>
  <c r="A19" i="41"/>
  <c r="A18" i="41"/>
  <c r="A17" i="41"/>
  <c r="A16" i="41"/>
  <c r="A15" i="41"/>
  <c r="A14" i="41"/>
  <c r="A13" i="41"/>
  <c r="A12" i="41"/>
  <c r="A11" i="41"/>
  <c r="A10" i="41"/>
  <c r="A9" i="41"/>
  <c r="A8" i="41"/>
  <c r="B6" i="41"/>
  <c r="A35" i="40"/>
  <c r="A33" i="40"/>
  <c r="A32" i="40"/>
  <c r="A31" i="40"/>
  <c r="A30" i="40"/>
  <c r="A29" i="40"/>
  <c r="A28" i="40"/>
  <c r="A27" i="40"/>
  <c r="A26" i="40"/>
  <c r="A25" i="40"/>
  <c r="A24" i="40"/>
  <c r="A23" i="40"/>
  <c r="A22" i="40"/>
  <c r="A21" i="40"/>
  <c r="A18" i="40"/>
  <c r="A17" i="40"/>
  <c r="A16" i="40"/>
  <c r="A15" i="40"/>
  <c r="A14" i="40"/>
  <c r="A13" i="40"/>
  <c r="A12" i="40"/>
  <c r="A11" i="40"/>
  <c r="A10" i="40"/>
  <c r="A9" i="40"/>
  <c r="A8" i="40"/>
  <c r="A7" i="40"/>
  <c r="B5" i="40"/>
  <c r="A35" i="39"/>
  <c r="A33" i="39"/>
  <c r="A32" i="39"/>
  <c r="A31" i="39"/>
  <c r="A30" i="39"/>
  <c r="A29" i="39"/>
  <c r="A28" i="39"/>
  <c r="A27" i="39"/>
  <c r="A26" i="39"/>
  <c r="A25" i="39"/>
  <c r="A24" i="39"/>
  <c r="A23" i="39"/>
  <c r="A22" i="39"/>
  <c r="A21" i="39"/>
  <c r="A18" i="39"/>
  <c r="A17" i="39"/>
  <c r="A16" i="39"/>
  <c r="A15" i="39"/>
  <c r="A14" i="39"/>
  <c r="A13" i="39"/>
  <c r="A12" i="39"/>
  <c r="A11" i="39"/>
  <c r="A10" i="39"/>
  <c r="A9" i="39"/>
  <c r="A8" i="39"/>
  <c r="A7" i="39"/>
  <c r="B5" i="39"/>
  <c r="A35" i="38"/>
  <c r="A33" i="38"/>
  <c r="A32" i="38"/>
  <c r="A31" i="38"/>
  <c r="A30" i="38"/>
  <c r="A29" i="38"/>
  <c r="A28" i="38"/>
  <c r="A27" i="38"/>
  <c r="A26" i="38"/>
  <c r="A25" i="38"/>
  <c r="A24" i="38"/>
  <c r="A23" i="38"/>
  <c r="A22" i="38"/>
  <c r="A21" i="38"/>
  <c r="A18" i="38"/>
  <c r="A17" i="38"/>
  <c r="A16" i="38"/>
  <c r="A15" i="38"/>
  <c r="A14" i="38"/>
  <c r="A13" i="38"/>
  <c r="A12" i="38"/>
  <c r="A11" i="38"/>
  <c r="A10" i="38"/>
  <c r="A9" i="38"/>
  <c r="A8" i="38"/>
  <c r="A7" i="38"/>
  <c r="B5" i="38"/>
  <c r="H35" i="37"/>
  <c r="A35" i="37"/>
  <c r="H34" i="37"/>
  <c r="H33" i="37"/>
  <c r="A33" i="37"/>
  <c r="H32" i="37"/>
  <c r="A32" i="37"/>
  <c r="H31" i="37"/>
  <c r="A31" i="37"/>
  <c r="H30" i="37"/>
  <c r="A30" i="37"/>
  <c r="H29" i="37"/>
  <c r="A29" i="37"/>
  <c r="H28" i="37"/>
  <c r="A28" i="37"/>
  <c r="H27" i="37"/>
  <c r="A27" i="37"/>
  <c r="H26" i="37"/>
  <c r="A26" i="37"/>
  <c r="H25" i="37"/>
  <c r="A25" i="37"/>
  <c r="H24" i="37"/>
  <c r="A24" i="37"/>
  <c r="H23" i="37"/>
  <c r="A23" i="37"/>
  <c r="H22" i="37"/>
  <c r="A22" i="37"/>
  <c r="A21" i="37"/>
  <c r="H20" i="37"/>
  <c r="H19" i="37"/>
  <c r="H18" i="37"/>
  <c r="A18" i="37"/>
  <c r="H17" i="37"/>
  <c r="A17" i="37"/>
  <c r="H16" i="37"/>
  <c r="A16" i="37"/>
  <c r="H15" i="37"/>
  <c r="A15" i="37"/>
  <c r="H14" i="37"/>
  <c r="A14" i="37"/>
  <c r="H13" i="37"/>
  <c r="A13" i="37"/>
  <c r="H12" i="37"/>
  <c r="A12" i="37"/>
  <c r="H11" i="37"/>
  <c r="A11" i="37"/>
  <c r="H10" i="37"/>
  <c r="A10" i="37"/>
  <c r="H9" i="37"/>
  <c r="A9" i="37"/>
  <c r="H8" i="37"/>
  <c r="A8" i="37"/>
  <c r="H7" i="37"/>
  <c r="A7" i="37"/>
  <c r="B5" i="37"/>
  <c r="A35" i="36"/>
  <c r="A33" i="36"/>
  <c r="A32" i="36"/>
  <c r="A31" i="36"/>
  <c r="A30" i="36"/>
  <c r="A29" i="36"/>
  <c r="A28" i="36"/>
  <c r="A27" i="36"/>
  <c r="A26" i="36"/>
  <c r="A25" i="36"/>
  <c r="A24" i="36"/>
  <c r="A23" i="36"/>
  <c r="A22" i="36"/>
  <c r="A21" i="36"/>
  <c r="A18" i="36"/>
  <c r="A17" i="36"/>
  <c r="A16" i="36"/>
  <c r="A15" i="36"/>
  <c r="A14" i="36"/>
  <c r="A13" i="36"/>
  <c r="A12" i="36"/>
  <c r="A11" i="36"/>
  <c r="A10" i="36"/>
  <c r="A9" i="36"/>
  <c r="A8" i="36"/>
  <c r="A7" i="36"/>
  <c r="B5" i="36"/>
  <c r="A35" i="34"/>
  <c r="A33" i="34"/>
  <c r="A32" i="34"/>
  <c r="A31" i="34"/>
  <c r="A30" i="34"/>
  <c r="A29" i="34"/>
  <c r="A28" i="34"/>
  <c r="A27" i="34"/>
  <c r="A26" i="34"/>
  <c r="A25" i="34"/>
  <c r="A24" i="34"/>
  <c r="A23" i="34"/>
  <c r="A22" i="34"/>
  <c r="A21" i="34"/>
  <c r="A18" i="34"/>
  <c r="A17" i="34"/>
  <c r="A16" i="34"/>
  <c r="A15" i="34"/>
  <c r="A14" i="34"/>
  <c r="A13" i="34"/>
  <c r="A12" i="34"/>
  <c r="A11" i="34"/>
  <c r="A10" i="34"/>
  <c r="A9" i="34"/>
  <c r="A8" i="34"/>
  <c r="A7" i="34"/>
  <c r="B5" i="34"/>
  <c r="A35" i="33"/>
  <c r="A33" i="33"/>
  <c r="A32" i="33"/>
  <c r="A31" i="33"/>
  <c r="A30" i="33"/>
  <c r="A29" i="33"/>
  <c r="A28" i="33"/>
  <c r="A27" i="33"/>
  <c r="A26" i="33"/>
  <c r="A25" i="33"/>
  <c r="A24" i="33"/>
  <c r="A23" i="33"/>
  <c r="A22" i="33"/>
  <c r="A21" i="33"/>
  <c r="A18" i="33"/>
  <c r="A17" i="33"/>
  <c r="A16" i="33"/>
  <c r="A15" i="33"/>
  <c r="A14" i="33"/>
  <c r="A13" i="33"/>
  <c r="A12" i="33"/>
  <c r="A11" i="33"/>
  <c r="A10" i="33"/>
  <c r="A9" i="33"/>
  <c r="A8" i="33"/>
  <c r="A7" i="33"/>
  <c r="B5" i="33"/>
  <c r="A35" i="32"/>
  <c r="A33" i="32"/>
  <c r="A32" i="32"/>
  <c r="A31" i="32"/>
  <c r="A30" i="32"/>
  <c r="A29" i="32"/>
  <c r="A28" i="32"/>
  <c r="A27" i="32"/>
  <c r="A26" i="32"/>
  <c r="A25" i="32"/>
  <c r="A24" i="32"/>
  <c r="A23" i="32"/>
  <c r="A22" i="32"/>
  <c r="A21" i="32"/>
  <c r="A18" i="32"/>
  <c r="A17" i="32"/>
  <c r="A16" i="32"/>
  <c r="A15" i="32"/>
  <c r="A14" i="32"/>
  <c r="A13" i="32"/>
  <c r="A12" i="32"/>
  <c r="A11" i="32"/>
  <c r="A10" i="32"/>
  <c r="A9" i="32"/>
  <c r="A8" i="32"/>
  <c r="A7" i="32"/>
  <c r="B5" i="32"/>
  <c r="A35" i="31"/>
  <c r="A33" i="31"/>
  <c r="A32" i="31"/>
  <c r="A31" i="31"/>
  <c r="A30" i="31"/>
  <c r="A29" i="31"/>
  <c r="A28" i="31"/>
  <c r="A27" i="31"/>
  <c r="A26" i="31"/>
  <c r="A25" i="31"/>
  <c r="A24" i="31"/>
  <c r="A23" i="31"/>
  <c r="A22" i="31"/>
  <c r="A21" i="31"/>
  <c r="A18" i="31"/>
  <c r="A17" i="31"/>
  <c r="A16" i="31"/>
  <c r="A15" i="31"/>
  <c r="A14" i="31"/>
  <c r="A13" i="31"/>
  <c r="A12" i="31"/>
  <c r="A11" i="31"/>
  <c r="A10" i="31"/>
  <c r="A9" i="31"/>
  <c r="A8" i="31"/>
  <c r="A7" i="31"/>
  <c r="B5" i="31"/>
  <c r="A35" i="30"/>
  <c r="A33" i="30"/>
  <c r="A32" i="30"/>
  <c r="A31" i="30"/>
  <c r="A30" i="30"/>
  <c r="A29" i="30"/>
  <c r="A28" i="30"/>
  <c r="A27" i="30"/>
  <c r="A26" i="30"/>
  <c r="A25" i="30"/>
  <c r="A24" i="30"/>
  <c r="A23" i="30"/>
  <c r="A22" i="30"/>
  <c r="A21" i="30"/>
  <c r="A18" i="30"/>
  <c r="A17" i="30"/>
  <c r="A16" i="30"/>
  <c r="A15" i="30"/>
  <c r="A14" i="30"/>
  <c r="A13" i="30"/>
  <c r="A12" i="30"/>
  <c r="A11" i="30"/>
  <c r="A10" i="30"/>
  <c r="A9" i="30"/>
  <c r="A8" i="30"/>
  <c r="A7" i="30"/>
  <c r="B5" i="30"/>
  <c r="A35" i="29"/>
  <c r="A33" i="29"/>
  <c r="A32" i="29"/>
  <c r="A31" i="29"/>
  <c r="A30" i="29"/>
  <c r="A29" i="29"/>
  <c r="A28" i="29"/>
  <c r="A27" i="29"/>
  <c r="A26" i="29"/>
  <c r="A25" i="29"/>
  <c r="A24" i="29"/>
  <c r="A23" i="29"/>
  <c r="A22" i="29"/>
  <c r="A21" i="29"/>
  <c r="A18" i="29"/>
  <c r="A17" i="29"/>
  <c r="A16" i="29"/>
  <c r="A15" i="29"/>
  <c r="A14" i="29"/>
  <c r="A13" i="29"/>
  <c r="A12" i="29"/>
  <c r="A11" i="29"/>
  <c r="A10" i="29"/>
  <c r="A9" i="29"/>
  <c r="A8" i="29"/>
  <c r="A7" i="29"/>
  <c r="B5" i="29"/>
  <c r="A35" i="28"/>
  <c r="A33" i="28"/>
  <c r="A32" i="28"/>
  <c r="A31" i="28"/>
  <c r="A30" i="28"/>
  <c r="A29" i="28"/>
  <c r="A28" i="28"/>
  <c r="A27" i="28"/>
  <c r="A26" i="28"/>
  <c r="A25" i="28"/>
  <c r="A24" i="28"/>
  <c r="A23" i="28"/>
  <c r="A22" i="28"/>
  <c r="A21" i="28"/>
  <c r="A18" i="28"/>
  <c r="A17" i="28"/>
  <c r="A16" i="28"/>
  <c r="A15" i="28"/>
  <c r="A14" i="28"/>
  <c r="A13" i="28"/>
  <c r="A12" i="28"/>
  <c r="A11" i="28"/>
  <c r="A10" i="28"/>
  <c r="A9" i="28"/>
  <c r="A8" i="28"/>
  <c r="A7" i="28"/>
  <c r="B5" i="28"/>
  <c r="A35" i="52"/>
  <c r="A33" i="52"/>
  <c r="A32" i="52"/>
  <c r="A31" i="52"/>
  <c r="A30" i="52"/>
  <c r="A29" i="52"/>
  <c r="A28" i="52"/>
  <c r="A27" i="52"/>
  <c r="A26" i="52"/>
  <c r="A25" i="52"/>
  <c r="A24" i="52"/>
  <c r="A23" i="52"/>
  <c r="A22" i="52"/>
  <c r="A21" i="52"/>
  <c r="A18" i="52"/>
  <c r="A17" i="52"/>
  <c r="A16" i="52"/>
  <c r="A15" i="52"/>
  <c r="A14" i="52"/>
  <c r="A13" i="52"/>
  <c r="A12" i="52"/>
  <c r="A11" i="52"/>
  <c r="A10" i="52"/>
  <c r="A9" i="52"/>
  <c r="A8" i="52"/>
  <c r="A7" i="52"/>
  <c r="C5" i="52"/>
  <c r="A35" i="27"/>
  <c r="A33" i="27"/>
  <c r="A32" i="27"/>
  <c r="A31" i="27"/>
  <c r="A30" i="27"/>
  <c r="A29" i="27"/>
  <c r="A28" i="27"/>
  <c r="A27" i="27"/>
  <c r="A26" i="27"/>
  <c r="A25" i="27"/>
  <c r="A24" i="27"/>
  <c r="A23" i="27"/>
  <c r="A22" i="27"/>
  <c r="A21" i="27"/>
  <c r="A18" i="27"/>
  <c r="A17" i="27"/>
  <c r="A16" i="27"/>
  <c r="A15" i="27"/>
  <c r="A14" i="27"/>
  <c r="A13" i="27"/>
  <c r="A12" i="27"/>
  <c r="A11" i="27"/>
  <c r="A10" i="27"/>
  <c r="A9" i="27"/>
  <c r="A8" i="27"/>
  <c r="A7" i="27"/>
  <c r="B5" i="27"/>
  <c r="A35" i="26"/>
  <c r="A33" i="26"/>
  <c r="A32" i="26"/>
  <c r="A31" i="26"/>
  <c r="A30" i="26"/>
  <c r="A29" i="26"/>
  <c r="A28" i="26"/>
  <c r="A27" i="26"/>
  <c r="A26" i="26"/>
  <c r="A25" i="26"/>
  <c r="A24" i="26"/>
  <c r="A23" i="26"/>
  <c r="A22" i="26"/>
  <c r="A21" i="26"/>
  <c r="A18" i="26"/>
  <c r="A17" i="26"/>
  <c r="A16" i="26"/>
  <c r="A15" i="26"/>
  <c r="A14" i="26"/>
  <c r="A13" i="26"/>
  <c r="A12" i="26"/>
  <c r="A11" i="26"/>
  <c r="A10" i="26"/>
  <c r="A9" i="26"/>
  <c r="A8" i="26"/>
  <c r="A7" i="26"/>
  <c r="B5" i="26"/>
  <c r="A35" i="25"/>
  <c r="A33" i="25"/>
  <c r="A32" i="25"/>
  <c r="A31" i="25"/>
  <c r="A30" i="25"/>
  <c r="A29" i="25"/>
  <c r="A28" i="25"/>
  <c r="A27" i="25"/>
  <c r="A26" i="25"/>
  <c r="A25" i="25"/>
  <c r="A24" i="25"/>
  <c r="A23" i="25"/>
  <c r="A22" i="25"/>
  <c r="A21" i="25"/>
  <c r="A18" i="25"/>
  <c r="A17" i="25"/>
  <c r="A16" i="25"/>
  <c r="A15" i="25"/>
  <c r="A14" i="25"/>
  <c r="A13" i="25"/>
  <c r="A12" i="25"/>
  <c r="A11" i="25"/>
  <c r="A10" i="25"/>
  <c r="A9" i="25"/>
  <c r="A8" i="25"/>
  <c r="A7" i="25"/>
  <c r="B5" i="25"/>
  <c r="H35" i="24"/>
  <c r="A35" i="24"/>
  <c r="H34" i="24"/>
  <c r="H33" i="24"/>
  <c r="A33" i="24"/>
  <c r="H32" i="24"/>
  <c r="A32" i="24"/>
  <c r="H31" i="24"/>
  <c r="A31" i="24"/>
  <c r="H30" i="24"/>
  <c r="A30" i="24"/>
  <c r="H29" i="24"/>
  <c r="A29" i="24"/>
  <c r="H28" i="24"/>
  <c r="A28" i="24"/>
  <c r="H27" i="24"/>
  <c r="A27" i="24"/>
  <c r="H26" i="24"/>
  <c r="A26" i="24"/>
  <c r="H25" i="24"/>
  <c r="A25" i="24"/>
  <c r="H24" i="24"/>
  <c r="A24" i="24"/>
  <c r="H23" i="24"/>
  <c r="A23" i="24"/>
  <c r="H22" i="24"/>
  <c r="A22" i="24"/>
  <c r="A21" i="24"/>
  <c r="H20" i="24"/>
  <c r="H19" i="24"/>
  <c r="H18" i="24"/>
  <c r="A18" i="24"/>
  <c r="H17" i="24"/>
  <c r="A17" i="24"/>
  <c r="H16" i="24"/>
  <c r="A16" i="24"/>
  <c r="H15" i="24"/>
  <c r="A15" i="24"/>
  <c r="H14" i="24"/>
  <c r="A14" i="24"/>
  <c r="H13" i="24"/>
  <c r="A13" i="24"/>
  <c r="H12" i="24"/>
  <c r="A12" i="24"/>
  <c r="H11" i="24"/>
  <c r="A11" i="24"/>
  <c r="H10" i="24"/>
  <c r="A10" i="24"/>
  <c r="H9" i="24"/>
  <c r="A9" i="24"/>
  <c r="H8" i="24"/>
  <c r="A8" i="24"/>
  <c r="H7" i="24"/>
  <c r="A7" i="24"/>
  <c r="F5" i="24"/>
  <c r="B5" i="24"/>
  <c r="J35" i="23"/>
  <c r="A35" i="23"/>
  <c r="J34" i="23"/>
  <c r="J33" i="23"/>
  <c r="A33" i="23"/>
  <c r="J32" i="23"/>
  <c r="A32" i="23"/>
  <c r="J31" i="23"/>
  <c r="A31" i="23"/>
  <c r="J30" i="23"/>
  <c r="A30" i="23"/>
  <c r="J29" i="23"/>
  <c r="A29" i="23"/>
  <c r="J28" i="23"/>
  <c r="A28" i="23"/>
  <c r="J27" i="23"/>
  <c r="A27" i="23"/>
  <c r="J26" i="23"/>
  <c r="A26" i="23"/>
  <c r="J25" i="23"/>
  <c r="A25" i="23"/>
  <c r="J24" i="23"/>
  <c r="A24" i="23"/>
  <c r="J23" i="23"/>
  <c r="A23" i="23"/>
  <c r="J22" i="23"/>
  <c r="A22" i="23"/>
  <c r="A21" i="23"/>
  <c r="J20" i="23"/>
  <c r="J19" i="23"/>
  <c r="J18" i="23"/>
  <c r="A18" i="23"/>
  <c r="J17" i="23"/>
  <c r="A17" i="23"/>
  <c r="J16" i="23"/>
  <c r="A16" i="23"/>
  <c r="J15" i="23"/>
  <c r="A15" i="23"/>
  <c r="J14" i="23"/>
  <c r="A14" i="23"/>
  <c r="J13" i="23"/>
  <c r="A13" i="23"/>
  <c r="J12" i="23"/>
  <c r="A12" i="23"/>
  <c r="J11" i="23"/>
  <c r="A11" i="23"/>
  <c r="J10" i="23"/>
  <c r="A10" i="23"/>
  <c r="J9" i="23"/>
  <c r="A9" i="23"/>
  <c r="J8" i="23"/>
  <c r="A8" i="23"/>
  <c r="J7" i="23"/>
  <c r="A7" i="23"/>
  <c r="B5" i="23"/>
  <c r="A35" i="22"/>
  <c r="A33" i="22"/>
  <c r="A32" i="22"/>
  <c r="A31" i="22"/>
  <c r="A30" i="22"/>
  <c r="A29" i="22"/>
  <c r="A28" i="22"/>
  <c r="A27" i="22"/>
  <c r="A26" i="22"/>
  <c r="A25" i="22"/>
  <c r="A24" i="22"/>
  <c r="A23" i="22"/>
  <c r="A22" i="22"/>
  <c r="A21" i="22"/>
  <c r="A18" i="22"/>
  <c r="A17" i="22"/>
  <c r="A16" i="22"/>
  <c r="A15" i="22"/>
  <c r="A14" i="22"/>
  <c r="A13" i="22"/>
  <c r="A12" i="22"/>
  <c r="A11" i="22"/>
  <c r="A10" i="22"/>
  <c r="A9" i="22"/>
  <c r="A8" i="22"/>
  <c r="A7" i="22"/>
  <c r="B5" i="22"/>
  <c r="A35" i="21"/>
  <c r="A33" i="21"/>
  <c r="A32" i="21"/>
  <c r="A31" i="21"/>
  <c r="A30" i="21"/>
  <c r="A29" i="21"/>
  <c r="A28" i="21"/>
  <c r="A27" i="21"/>
  <c r="A26" i="21"/>
  <c r="A25" i="21"/>
  <c r="A24" i="21"/>
  <c r="A23" i="21"/>
  <c r="A22" i="21"/>
  <c r="A21" i="21"/>
  <c r="A18" i="21"/>
  <c r="A17" i="21"/>
  <c r="A16" i="21"/>
  <c r="A15" i="21"/>
  <c r="A14" i="21"/>
  <c r="A13" i="21"/>
  <c r="A12" i="21"/>
  <c r="A11" i="21"/>
  <c r="A10" i="21"/>
  <c r="A9" i="21"/>
  <c r="A8" i="21"/>
  <c r="A7" i="21"/>
  <c r="G5" i="21"/>
  <c r="B5" i="21"/>
  <c r="A35" i="20"/>
  <c r="A33" i="20"/>
  <c r="A32" i="20"/>
  <c r="A31" i="20"/>
  <c r="A30" i="20"/>
  <c r="A29" i="20"/>
  <c r="A28" i="20"/>
  <c r="A27" i="20"/>
  <c r="A26" i="20"/>
  <c r="A25" i="20"/>
  <c r="A24" i="20"/>
  <c r="A23" i="20"/>
  <c r="A22" i="20"/>
  <c r="A21" i="20"/>
  <c r="A18" i="20"/>
  <c r="A17" i="20"/>
  <c r="A16" i="20"/>
  <c r="A15" i="20"/>
  <c r="A14" i="20"/>
  <c r="A13" i="20"/>
  <c r="A12" i="20"/>
  <c r="A11" i="20"/>
  <c r="A10" i="20"/>
  <c r="A9" i="20"/>
  <c r="A8" i="20"/>
  <c r="A7" i="20"/>
  <c r="B5" i="20"/>
  <c r="A35" i="19"/>
  <c r="A33" i="19"/>
  <c r="A32" i="19"/>
  <c r="A31" i="19"/>
  <c r="A30" i="19"/>
  <c r="A29" i="19"/>
  <c r="A28" i="19"/>
  <c r="A27" i="19"/>
  <c r="A26" i="19"/>
  <c r="A25" i="19"/>
  <c r="A24" i="19"/>
  <c r="A23" i="19"/>
  <c r="A22" i="19"/>
  <c r="A21" i="19"/>
  <c r="A18" i="19"/>
  <c r="A17" i="19"/>
  <c r="A16" i="19"/>
  <c r="A15" i="19"/>
  <c r="A14" i="19"/>
  <c r="A13" i="19"/>
  <c r="A12" i="19"/>
  <c r="A11" i="19"/>
  <c r="A10" i="19"/>
  <c r="A9" i="19"/>
  <c r="A8" i="19"/>
  <c r="A7" i="19"/>
  <c r="B5" i="19"/>
  <c r="A35" i="18"/>
  <c r="A33" i="18"/>
  <c r="A32" i="18"/>
  <c r="A31" i="18"/>
  <c r="A30" i="18"/>
  <c r="A29" i="18"/>
  <c r="A28" i="18"/>
  <c r="A27" i="18"/>
  <c r="A26" i="18"/>
  <c r="A25" i="18"/>
  <c r="A24" i="18"/>
  <c r="A23" i="18"/>
  <c r="A22" i="18"/>
  <c r="A21" i="18"/>
  <c r="A18" i="18"/>
  <c r="A17" i="18"/>
  <c r="A16" i="18"/>
  <c r="A15" i="18"/>
  <c r="A14" i="18"/>
  <c r="A13" i="18"/>
  <c r="A12" i="18"/>
  <c r="A11" i="18"/>
  <c r="A10" i="18"/>
  <c r="A9" i="18"/>
  <c r="A8" i="18"/>
  <c r="A7" i="18"/>
  <c r="B5" i="18"/>
  <c r="A35" i="17"/>
  <c r="A33" i="17"/>
  <c r="A32" i="17"/>
  <c r="A31" i="17"/>
  <c r="A30" i="17"/>
  <c r="A29" i="17"/>
  <c r="A28" i="17"/>
  <c r="A27" i="17"/>
  <c r="A26" i="17"/>
  <c r="A25" i="17"/>
  <c r="A24" i="17"/>
  <c r="A23" i="17"/>
  <c r="A22" i="17"/>
  <c r="A21" i="17"/>
  <c r="A18" i="17"/>
  <c r="A17" i="17"/>
  <c r="A16" i="17"/>
  <c r="A15" i="17"/>
  <c r="A14" i="17"/>
  <c r="A13" i="17"/>
  <c r="A12" i="17"/>
  <c r="A11" i="17"/>
  <c r="A10" i="17"/>
  <c r="A9" i="17"/>
  <c r="A8" i="17"/>
  <c r="A7" i="17"/>
  <c r="B5" i="17"/>
  <c r="A35" i="16"/>
  <c r="A33" i="16"/>
  <c r="A32" i="16"/>
  <c r="A31" i="16"/>
  <c r="A30" i="16"/>
  <c r="A29" i="16"/>
  <c r="A28" i="16"/>
  <c r="A27" i="16"/>
  <c r="A26" i="16"/>
  <c r="A25" i="16"/>
  <c r="A24" i="16"/>
  <c r="A23" i="16"/>
  <c r="A22" i="16"/>
  <c r="A21" i="16"/>
  <c r="A18" i="16"/>
  <c r="A17" i="16"/>
  <c r="A16" i="16"/>
  <c r="A15" i="16"/>
  <c r="A14" i="16"/>
  <c r="A13" i="16"/>
  <c r="A12" i="16"/>
  <c r="A11" i="16"/>
  <c r="A10" i="16"/>
  <c r="A9" i="16"/>
  <c r="A8" i="16"/>
  <c r="A7" i="16"/>
  <c r="B5" i="16"/>
  <c r="A35" i="15"/>
  <c r="A33" i="15"/>
  <c r="A32" i="15"/>
  <c r="A31" i="15"/>
  <c r="A30" i="15"/>
  <c r="A29" i="15"/>
  <c r="A28" i="15"/>
  <c r="A27" i="15"/>
  <c r="A26" i="15"/>
  <c r="A25" i="15"/>
  <c r="A24" i="15"/>
  <c r="A23" i="15"/>
  <c r="A22" i="15"/>
  <c r="A21" i="15"/>
  <c r="A18" i="15"/>
  <c r="A17" i="15"/>
  <c r="A16" i="15"/>
  <c r="A15" i="15"/>
  <c r="A14" i="15"/>
  <c r="A13" i="15"/>
  <c r="A12" i="15"/>
  <c r="A11" i="15"/>
  <c r="A10" i="15"/>
  <c r="A9" i="15"/>
  <c r="A8" i="15"/>
  <c r="A7" i="15"/>
  <c r="B5" i="15"/>
  <c r="A35" i="14"/>
  <c r="A33" i="14"/>
  <c r="A32" i="14"/>
  <c r="A31" i="14"/>
  <c r="A30" i="14"/>
  <c r="A29" i="14"/>
  <c r="A28" i="14"/>
  <c r="A27" i="14"/>
  <c r="A26" i="14"/>
  <c r="A25" i="14"/>
  <c r="A24" i="14"/>
  <c r="A23" i="14"/>
  <c r="A22" i="14"/>
  <c r="A21" i="14"/>
  <c r="A18" i="14"/>
  <c r="A17" i="14"/>
  <c r="A16" i="14"/>
  <c r="A15" i="14"/>
  <c r="A14" i="14"/>
  <c r="A13" i="14"/>
  <c r="A12" i="14"/>
  <c r="A11" i="14"/>
  <c r="A10" i="14"/>
  <c r="A9" i="14"/>
  <c r="A8" i="14"/>
  <c r="A7" i="14"/>
  <c r="B5" i="14"/>
  <c r="A35" i="13"/>
  <c r="A33" i="13"/>
  <c r="A32" i="13"/>
  <c r="A31" i="13"/>
  <c r="A30" i="13"/>
  <c r="A29" i="13"/>
  <c r="A28" i="13"/>
  <c r="A27" i="13"/>
  <c r="A26" i="13"/>
  <c r="A25" i="13"/>
  <c r="A24" i="13"/>
  <c r="A23" i="13"/>
  <c r="A22" i="13"/>
  <c r="A21" i="13"/>
  <c r="A18" i="13"/>
  <c r="A17" i="13"/>
  <c r="A16" i="13"/>
  <c r="A15" i="13"/>
  <c r="A14" i="13"/>
  <c r="A13" i="13"/>
  <c r="A12" i="13"/>
  <c r="A11" i="13"/>
  <c r="A10" i="13"/>
  <c r="A9" i="13"/>
  <c r="A8" i="13"/>
  <c r="A7" i="13"/>
  <c r="B5" i="13"/>
  <c r="A35" i="12"/>
  <c r="A33" i="12"/>
  <c r="A32" i="12"/>
  <c r="A31" i="12"/>
  <c r="A30" i="12"/>
  <c r="A29" i="12"/>
  <c r="A28" i="12"/>
  <c r="A27" i="12"/>
  <c r="A26" i="12"/>
  <c r="A25" i="12"/>
  <c r="A24" i="12"/>
  <c r="A23" i="12"/>
  <c r="A22" i="12"/>
  <c r="A21" i="12"/>
  <c r="A18" i="12"/>
  <c r="A17" i="12"/>
  <c r="A16" i="12"/>
  <c r="A15" i="12"/>
  <c r="A14" i="12"/>
  <c r="A13" i="12"/>
  <c r="A12" i="12"/>
  <c r="A11" i="12"/>
  <c r="A10" i="12"/>
  <c r="A9" i="12"/>
  <c r="A8" i="12"/>
  <c r="A7" i="12"/>
  <c r="B5" i="12"/>
  <c r="A35" i="10"/>
  <c r="A33" i="10"/>
  <c r="A32" i="10"/>
  <c r="A31" i="10"/>
  <c r="A30" i="10"/>
  <c r="A29" i="10"/>
  <c r="A28" i="10"/>
  <c r="A27" i="10"/>
  <c r="A26" i="10"/>
  <c r="A25" i="10"/>
  <c r="A24" i="10"/>
  <c r="A23" i="10"/>
  <c r="A22" i="10"/>
  <c r="A21" i="10"/>
  <c r="A18" i="10"/>
  <c r="A17" i="10"/>
  <c r="A16" i="10"/>
  <c r="A15" i="10"/>
  <c r="A14" i="10"/>
  <c r="A13" i="10"/>
  <c r="A12" i="10"/>
  <c r="A11" i="10"/>
  <c r="A10" i="10"/>
  <c r="A9" i="10"/>
  <c r="A8" i="10"/>
  <c r="A7" i="10"/>
  <c r="B5" i="10"/>
  <c r="A35" i="9"/>
  <c r="A33" i="9"/>
  <c r="A32" i="9"/>
  <c r="A31" i="9"/>
  <c r="A30" i="9"/>
  <c r="A29" i="9"/>
  <c r="A28" i="9"/>
  <c r="A27" i="9"/>
  <c r="A26" i="9"/>
  <c r="A25" i="9"/>
  <c r="A24" i="9"/>
  <c r="A23" i="9"/>
  <c r="A22" i="9"/>
  <c r="A21" i="9"/>
  <c r="A18" i="9"/>
  <c r="A17" i="9"/>
  <c r="A16" i="9"/>
  <c r="A15" i="9"/>
  <c r="A14" i="9"/>
  <c r="A13" i="9"/>
  <c r="A12" i="9"/>
  <c r="A11" i="9"/>
  <c r="A10" i="9"/>
  <c r="A9" i="9"/>
  <c r="A8" i="9"/>
  <c r="A7" i="9"/>
  <c r="B5" i="9"/>
  <c r="A35" i="8"/>
  <c r="A33" i="8"/>
  <c r="A32" i="8"/>
  <c r="A31" i="8"/>
  <c r="A30" i="8"/>
  <c r="A29" i="8"/>
  <c r="A28" i="8"/>
  <c r="A27" i="8"/>
  <c r="A26" i="8"/>
  <c r="A25" i="8"/>
  <c r="A24" i="8"/>
  <c r="A23" i="8"/>
  <c r="A22" i="8"/>
  <c r="A21" i="8"/>
  <c r="A18" i="8"/>
  <c r="A17" i="8"/>
  <c r="A16" i="8"/>
  <c r="A15" i="8"/>
  <c r="A14" i="8"/>
  <c r="A13" i="8"/>
  <c r="A12" i="8"/>
  <c r="A11" i="8"/>
  <c r="A10" i="8"/>
  <c r="A9" i="8"/>
  <c r="A8" i="8"/>
  <c r="A7" i="8"/>
  <c r="B5" i="8"/>
  <c r="G27" i="7"/>
  <c r="G26" i="7"/>
  <c r="G25" i="7"/>
  <c r="G24" i="7"/>
  <c r="G23" i="7"/>
  <c r="G22" i="7"/>
  <c r="G21" i="7"/>
  <c r="G20" i="7"/>
  <c r="G19" i="7"/>
  <c r="G18" i="7"/>
  <c r="A17" i="7"/>
  <c r="G16" i="7"/>
  <c r="G15" i="7"/>
  <c r="G14" i="7"/>
  <c r="G13" i="7"/>
  <c r="G12" i="7"/>
  <c r="G11" i="7"/>
  <c r="G10" i="7"/>
  <c r="G9" i="7"/>
  <c r="G8" i="7"/>
  <c r="G7" i="7"/>
  <c r="G5" i="7"/>
  <c r="D5" i="7"/>
  <c r="A35" i="50"/>
  <c r="A33" i="50"/>
  <c r="A32" i="50"/>
  <c r="A31" i="50"/>
  <c r="A30" i="50"/>
  <c r="A29" i="50"/>
  <c r="A28" i="50"/>
  <c r="A27" i="50"/>
  <c r="A26" i="50"/>
  <c r="A25" i="50"/>
  <c r="A24" i="50"/>
  <c r="A23" i="50"/>
  <c r="A22" i="50"/>
  <c r="A21" i="50"/>
  <c r="A18" i="50"/>
  <c r="A17" i="50"/>
  <c r="A16" i="50"/>
  <c r="A15" i="50"/>
  <c r="A14" i="50"/>
  <c r="A13" i="50"/>
  <c r="A12" i="50"/>
  <c r="A11" i="50"/>
  <c r="A10" i="50"/>
  <c r="A9" i="50"/>
  <c r="A8" i="50"/>
  <c r="A7" i="50"/>
  <c r="A35" i="49"/>
  <c r="A33" i="49"/>
  <c r="A32" i="49"/>
  <c r="A31" i="49"/>
  <c r="A30" i="49"/>
  <c r="A29" i="49"/>
  <c r="A28" i="49"/>
  <c r="A27" i="49"/>
  <c r="A26" i="49"/>
  <c r="A25" i="49"/>
  <c r="A24" i="49"/>
  <c r="A23" i="49"/>
  <c r="A22" i="49"/>
  <c r="A21" i="49"/>
  <c r="A18" i="49"/>
  <c r="A17" i="49"/>
  <c r="A16" i="49"/>
  <c r="A15" i="49"/>
  <c r="A14" i="49"/>
  <c r="A13" i="49"/>
  <c r="A12" i="49"/>
  <c r="A11" i="49"/>
  <c r="A10" i="49"/>
  <c r="A9" i="49"/>
  <c r="A8" i="49"/>
  <c r="A7" i="49"/>
  <c r="A35" i="46"/>
  <c r="A33" i="46"/>
  <c r="A32" i="46"/>
  <c r="A31" i="46"/>
  <c r="A30" i="46"/>
  <c r="A29" i="46"/>
  <c r="A28" i="46"/>
  <c r="A27" i="46"/>
  <c r="A26" i="46"/>
  <c r="A25" i="46"/>
  <c r="A24" i="46"/>
  <c r="A23" i="46"/>
  <c r="A22" i="46"/>
  <c r="A21" i="46"/>
  <c r="A18" i="46"/>
  <c r="A17" i="46"/>
  <c r="A16" i="46"/>
  <c r="A15" i="46"/>
  <c r="A14" i="46"/>
  <c r="A13" i="46"/>
  <c r="A12" i="46"/>
  <c r="A11" i="46"/>
  <c r="A10" i="46"/>
  <c r="A9" i="46"/>
  <c r="A8" i="46"/>
  <c r="A7" i="46"/>
  <c r="D5" i="46"/>
  <c r="B5" i="46"/>
  <c r="A35" i="45"/>
  <c r="A33" i="45"/>
  <c r="A32" i="45"/>
  <c r="A31" i="45"/>
  <c r="A30" i="45"/>
  <c r="A29" i="45"/>
  <c r="A28" i="45"/>
  <c r="A27" i="45"/>
  <c r="A26" i="45"/>
  <c r="A25" i="45"/>
  <c r="A24" i="45"/>
  <c r="A23" i="45"/>
  <c r="A22" i="45"/>
  <c r="A21" i="45"/>
  <c r="A18" i="45"/>
  <c r="A17" i="45"/>
  <c r="A16" i="45"/>
  <c r="A15" i="45"/>
  <c r="A14" i="45"/>
  <c r="A13" i="45"/>
  <c r="A12" i="45"/>
  <c r="A11" i="45"/>
  <c r="A10" i="45"/>
  <c r="A9" i="45"/>
  <c r="A8" i="45"/>
  <c r="A7" i="45"/>
  <c r="B5" i="45"/>
</calcChain>
</file>

<file path=xl/sharedStrings.xml><?xml version="1.0" encoding="utf-8"?>
<sst xmlns="http://schemas.openxmlformats.org/spreadsheetml/2006/main" count="5422" uniqueCount="441">
  <si>
    <t>PROGRAM INFORMATION REPORT</t>
  </si>
  <si>
    <t>(KEYDATA)</t>
  </si>
  <si>
    <t>Budget Division</t>
  </si>
  <si>
    <t>Financial Management</t>
  </si>
  <si>
    <t>Food and Nutrition Service</t>
  </si>
  <si>
    <t>U.S. Department of Agriculture</t>
  </si>
  <si>
    <t>Note:</t>
  </si>
  <si>
    <t>This report is based in part on preliminary data submitted by various reporting agencies.</t>
  </si>
  <si>
    <t>Users should anticipate changes in future reports as reporting agencies finalize data.</t>
  </si>
  <si>
    <t>Questions about information in this report should be addressed to the data administrator,</t>
  </si>
  <si>
    <t>Budget Division (305-2189).</t>
  </si>
  <si>
    <t>Table of Contents</t>
  </si>
  <si>
    <t>Table</t>
  </si>
  <si>
    <t>Title</t>
  </si>
  <si>
    <t>Total FNS Costs -- All Programs</t>
  </si>
  <si>
    <t>School Program Operations -- October Data</t>
  </si>
  <si>
    <t>National School Lunch Program -- Participation and Lunches Served</t>
  </si>
  <si>
    <t>National School Lunch Program -- Total Lunches Served</t>
  </si>
  <si>
    <t>National School Lunch Program -- Program Cost</t>
  </si>
  <si>
    <t>Commodity Schools</t>
  </si>
  <si>
    <t>School Breakfast Program -- Participation and Breakfasts Served</t>
  </si>
  <si>
    <t>School Breakfast Program -- Program Totals</t>
  </si>
  <si>
    <t>School Breakfast Program -- Program Costs ($)</t>
  </si>
  <si>
    <t>Child and Adult Care Food Program -- Child Care Homes and Centers</t>
  </si>
  <si>
    <t>Child and Adult Care Food Program -- Child Care Type of Centers</t>
  </si>
  <si>
    <t>Child and Adult Care Food Program -- Child Care Type of Meal Served: Homes &amp; Centers</t>
  </si>
  <si>
    <t>Child and Adult Care Food Program -- Child Care Type of Meal Served: Breakfasts &amp; Lunches</t>
  </si>
  <si>
    <t>Child and Adult Care Food Program -- Child Care Type of Meal Served: Suppers &amp; Snacks</t>
  </si>
  <si>
    <t>Child and Adult Care Food Program -- Child Care Type of Meal Served: Totals</t>
  </si>
  <si>
    <t>Child and Adult Care Food Program -- Child Care Type of Meal Payment</t>
  </si>
  <si>
    <t>Child and Adult Care Food Program -- Child Care Program Cost</t>
  </si>
  <si>
    <t>Child and Adult Care Food Program -- Adult Care Total Meals Served</t>
  </si>
  <si>
    <t>Child and Adult Care Food Program -- Adult Care Participation and Cost</t>
  </si>
  <si>
    <t>Child and Adult Care Food Program (Summary)</t>
  </si>
  <si>
    <t>Summer Food Service Program -- Type of Meal Served</t>
  </si>
  <si>
    <t>Summer Food Service Program -- Program Cost</t>
  </si>
  <si>
    <t>Child Nutrition Programs -- Cash Payments</t>
  </si>
  <si>
    <t>Child Nutrition Programs -- Total FNS Cost</t>
  </si>
  <si>
    <t>Special Milk Program -- Half Pints Served Per Month</t>
  </si>
  <si>
    <t>Special Milk Program -- Program Totals</t>
  </si>
  <si>
    <t>Special Supplemental Nutrition Program (WIC)</t>
  </si>
  <si>
    <t>Commodity Supplemental Food Program (CSFP)</t>
  </si>
  <si>
    <t>Food Donation Program -- Food Distribution Program on Indian Reservations (IR)</t>
  </si>
  <si>
    <t>FNS Commodity Distribution Entitlements -- Food and Cash-In-Lieu</t>
  </si>
  <si>
    <t>Total FNS and USDA Commodity Distribution Entitlements</t>
  </si>
  <si>
    <t>USDA Surplus Commodities (Bonus &amp; TEFAP Foods) -- Federal Cost: CN &amp; SF Programs</t>
  </si>
  <si>
    <t>USDA Surplus Commodities (Bonus &amp; TEFAP Foods) -- Federal Cost</t>
  </si>
  <si>
    <t>Total USDA Donated Foods -- Entitlements, Bonus Commodities and TEFAP Foods</t>
  </si>
  <si>
    <t>USDA Expenditures -- All Programs</t>
  </si>
  <si>
    <t>USDA Expenditures -- All Programs, Continued</t>
  </si>
  <si>
    <t>Fiscal Year and Month</t>
  </si>
  <si>
    <t>Child Nutrition</t>
  </si>
  <si>
    <t>Special Milk</t>
  </si>
  <si>
    <t>Supplemental Food</t>
  </si>
  <si>
    <t>Total FNS Cost</t>
  </si>
  <si>
    <t>Total</t>
  </si>
  <si>
    <t>Benefit</t>
  </si>
  <si>
    <t>E &amp; T Administrative Cost</t>
  </si>
  <si>
    <t>Total Program Cost</t>
  </si>
  <si>
    <t>Household</t>
  </si>
  <si>
    <t>Persons</t>
  </si>
  <si>
    <t>Per Person</t>
  </si>
  <si>
    <t>Table 3: School Program Operations -- October Data</t>
  </si>
  <si>
    <t>Fiscal Year</t>
  </si>
  <si>
    <t>Program and Type</t>
  </si>
  <si>
    <t>Participation Divided by Enrollment</t>
  </si>
  <si>
    <t>National School Lunch Program</t>
  </si>
  <si>
    <t>Total Schools and RCCI's</t>
  </si>
  <si>
    <t>Schools</t>
  </si>
  <si>
    <t>Res. Child Care Institutions</t>
  </si>
  <si>
    <t>School Breakfast Program</t>
  </si>
  <si>
    <t>Special Milk Program</t>
  </si>
  <si>
    <t>Schools &amp; Res. Child Care Inst.</t>
  </si>
  <si>
    <t>Non-Res. Child Care Inst.</t>
  </si>
  <si>
    <t>Summer Camps (July)</t>
  </si>
  <si>
    <t>Table 4: National School Lunch Program -- Participation and Lunches Served</t>
  </si>
  <si>
    <t>Lunches Served Per Month</t>
  </si>
  <si>
    <t>Free</t>
  </si>
  <si>
    <t>Reduced</t>
  </si>
  <si>
    <t>Paid</t>
  </si>
  <si>
    <t>Table 5: National School Lunch Program -- Total Lunches Served</t>
  </si>
  <si>
    <t>Total Lunches Served (Includes Col.1)</t>
  </si>
  <si>
    <t>Total Afterschool Snacks Served (Includes Col.5)</t>
  </si>
  <si>
    <t>Table 6: National School Lunch Program -- Program Cost</t>
  </si>
  <si>
    <t>Section 11</t>
  </si>
  <si>
    <t>Regular</t>
  </si>
  <si>
    <t>Table 8: School Breakfast Program -- Participation and Breakfasts Served</t>
  </si>
  <si>
    <t>All Breakfasts Served Per Month</t>
  </si>
  <si>
    <t>Table 9: School Breakfast Program -- Program Totals</t>
  </si>
  <si>
    <t>Regular Breakfasts</t>
  </si>
  <si>
    <t>Severe Need Breakfasts</t>
  </si>
  <si>
    <t>Total - F&amp;R</t>
  </si>
  <si>
    <t>Table 10: School Breakfast Program -- Program Cost ($)</t>
  </si>
  <si>
    <t>Table 11: Child and Adult Care Food Program -- Child Care Home and Centers</t>
  </si>
  <si>
    <t>Outlets</t>
  </si>
  <si>
    <t>Avg. Daily Attendance</t>
  </si>
  <si>
    <t>Inst. or Sponsors</t>
  </si>
  <si>
    <t>1. Totals are averaged.
2. Includes Sponsors of both Child Care Centers and Day Care Homes.</t>
  </si>
  <si>
    <t>1. Subset of Table 11 Child Care Centers.
2. Totals are averaged.</t>
  </si>
  <si>
    <t>Table 13a: Child and Adult Care Food Program -- Child Care Type of Meals Served: Homes and Centers</t>
  </si>
  <si>
    <t>Day Care Homes</t>
  </si>
  <si>
    <t>Child Care Centers</t>
  </si>
  <si>
    <t>Breakfasts</t>
  </si>
  <si>
    <t>Lunches</t>
  </si>
  <si>
    <t>Suppers</t>
  </si>
  <si>
    <t>Supplements</t>
  </si>
  <si>
    <t>Table 13c: Child and Adult Care Food Program -- Child Care Type of Meals Served: Suppers and Supplements</t>
  </si>
  <si>
    <t>Table 13d: Child and Adult Care Food Program -- Child Care Type of Meals Served: Totals</t>
  </si>
  <si>
    <t>Total Meals</t>
  </si>
  <si>
    <t>1. Includes Child Care Centers and Day Care Homes; excludes Adult Care information.</t>
  </si>
  <si>
    <t>Table 14: Child and Adult Care Food Program -- Child Care Type of Meal Payment</t>
  </si>
  <si>
    <t>Homes Free</t>
  </si>
  <si>
    <t>Free of All Meals</t>
  </si>
  <si>
    <t>Homes</t>
  </si>
  <si>
    <t>Centers</t>
  </si>
  <si>
    <t>Table 15a: Child and Adult Care Food Program -- Child Care Program Cost</t>
  </si>
  <si>
    <t>Table 15b: Child and Adult Care Food Program -- Adult Care Total Meals Served</t>
  </si>
  <si>
    <t>Total Meals Served</t>
  </si>
  <si>
    <t>Table 15c: Child and Adult Care Food Program -- Adult Care Participation and Cost</t>
  </si>
  <si>
    <t>Sponsors</t>
  </si>
  <si>
    <t>Sites</t>
  </si>
  <si>
    <t>Average Daily Attendance</t>
  </si>
  <si>
    <t>Total Meal Cost</t>
  </si>
  <si>
    <t xml:space="preserve">1. Breakout for Adult Care Commodities and Cash-in-lieu not available. Data included with Child Care on Table 15d.
</t>
  </si>
  <si>
    <t>Table 15d: Child and Adult Care Food Program (Summary)</t>
  </si>
  <si>
    <t>Served</t>
  </si>
  <si>
    <t>Cost</t>
  </si>
  <si>
    <t>1. Child Care Food Program only.</t>
  </si>
  <si>
    <t>Meals Served</t>
  </si>
  <si>
    <t>Table 16b: Summer Food Service Program -- Program Cost</t>
  </si>
  <si>
    <t>Table 17: Child Nutrition Program -- Cash Payments</t>
  </si>
  <si>
    <t>National School Lunch</t>
  </si>
  <si>
    <t>School Breakfast</t>
  </si>
  <si>
    <t>Child/Adult Care</t>
  </si>
  <si>
    <t>Summer Feeding</t>
  </si>
  <si>
    <t>Total Cash Payment</t>
  </si>
  <si>
    <t>Section 4</t>
  </si>
  <si>
    <t>Total Child Nutrition</t>
  </si>
  <si>
    <t>Table 19: Special Milk Program -- Half Pints Served per Month</t>
  </si>
  <si>
    <t>Schools and Res. Child Care Inst.</t>
  </si>
  <si>
    <t>Summer Camps</t>
  </si>
  <si>
    <t>Total All Programs</t>
  </si>
  <si>
    <t>Table 20: Special Milk Program -- Program Totals</t>
  </si>
  <si>
    <t>Total Half Pints Served</t>
  </si>
  <si>
    <t>Total Cost</t>
  </si>
  <si>
    <t>Avg. Half Pint Cost</t>
  </si>
  <si>
    <t>1. Based on earnings (meals x reimbursement rates). 
2. Estimated cost.</t>
  </si>
  <si>
    <t>Table 21: Special Supplemental Nutrition Program (WIC)</t>
  </si>
  <si>
    <t>Program Cost</t>
  </si>
  <si>
    <t>Cost Per Person</t>
  </si>
  <si>
    <t>Women</t>
  </si>
  <si>
    <t>Infants</t>
  </si>
  <si>
    <t>Children</t>
  </si>
  <si>
    <t>Food</t>
  </si>
  <si>
    <t>Elderly</t>
  </si>
  <si>
    <t>Admin. Expenses</t>
  </si>
  <si>
    <t>FDPIR NET Cost</t>
  </si>
  <si>
    <t>Marshall Is.</t>
  </si>
  <si>
    <t>Indians</t>
  </si>
  <si>
    <t>Table 25a: FNS Commodity Distribution Entitlements -- Food and Cash-In-Lieu</t>
  </si>
  <si>
    <t>CNP Totals</t>
  </si>
  <si>
    <t>Cash-In-Lieu</t>
  </si>
  <si>
    <t>Table 25b: FNS Commodity Distribution Entitlements -- Food and Cash-In-Lieu</t>
  </si>
  <si>
    <t>Nutrition Program for the Elderly</t>
  </si>
  <si>
    <t>IR &amp; NPE Grand Totals</t>
  </si>
  <si>
    <t>Table 26: Total FNS and USDA Commodity Distribution Entitlements</t>
  </si>
  <si>
    <t>FNS Entitlements</t>
  </si>
  <si>
    <t>Char. Inst</t>
  </si>
  <si>
    <t>Table 27a: USDA Surplus Commodities (Bonus &amp; TEFAP Foods) -- Federal Cost: CN &amp; SF Programs</t>
  </si>
  <si>
    <t>School</t>
  </si>
  <si>
    <t>Child and Adult Care</t>
  </si>
  <si>
    <t>Food Donation Programs (Bonus)</t>
  </si>
  <si>
    <t>Summer Camps (Bonus)</t>
  </si>
  <si>
    <t>Charitable Institution (Bonus)</t>
  </si>
  <si>
    <t>Total Cost of USDA Bonus Food</t>
  </si>
  <si>
    <t>Total Cost of USDA Bonus and TEFAP Foods</t>
  </si>
  <si>
    <t>Nutr. Program for the Elderly</t>
  </si>
  <si>
    <t>Table 28: Total USDA Donated Foods -- Entitlements,Bonus Commodities and TEFAP Foods</t>
  </si>
  <si>
    <t>Entitlements</t>
  </si>
  <si>
    <t>USDA Surplus Commodities</t>
  </si>
  <si>
    <t>Total Value of, Entitlements, Bonus and TEFAP</t>
  </si>
  <si>
    <t>FNS Entitlement Food and Cash</t>
  </si>
  <si>
    <t>USDA Entitlement Food</t>
  </si>
  <si>
    <t>Bonus Foods</t>
  </si>
  <si>
    <t>Food Donation</t>
  </si>
  <si>
    <t>School Lunch</t>
  </si>
  <si>
    <t>Comm. Schools</t>
  </si>
  <si>
    <t>Breakfast</t>
  </si>
  <si>
    <t>Summer Food</t>
  </si>
  <si>
    <t>SAE &amp; Other</t>
  </si>
  <si>
    <t>Charitable Institutions</t>
  </si>
  <si>
    <r>
      <t xml:space="preserve">WIC </t>
    </r>
    <r>
      <rPr>
        <b/>
        <vertAlign val="superscript"/>
        <sz val="8"/>
        <rFont val="Arial"/>
        <family val="2"/>
      </rPr>
      <t>2/</t>
    </r>
  </si>
  <si>
    <r>
      <t xml:space="preserve">Food Donation (NPE, IR, DF, SK, FB, TE) </t>
    </r>
    <r>
      <rPr>
        <b/>
        <vertAlign val="superscript"/>
        <sz val="8"/>
        <rFont val="Arial"/>
        <family val="2"/>
      </rPr>
      <t>4/</t>
    </r>
  </si>
  <si>
    <r>
      <t xml:space="preserve">Participation </t>
    </r>
    <r>
      <rPr>
        <b/>
        <vertAlign val="superscript"/>
        <sz val="8"/>
        <rFont val="Arial"/>
        <family val="2"/>
      </rPr>
      <t>1/</t>
    </r>
  </si>
  <si>
    <r>
      <t xml:space="preserve">State Administrative Expenses </t>
    </r>
    <r>
      <rPr>
        <b/>
        <vertAlign val="superscript"/>
        <sz val="8"/>
        <rFont val="Arial"/>
        <family val="2"/>
      </rPr>
      <t>3/</t>
    </r>
  </si>
  <si>
    <r>
      <t xml:space="preserve">Outlets Operating </t>
    </r>
    <r>
      <rPr>
        <b/>
        <vertAlign val="superscript"/>
        <sz val="8"/>
        <rFont val="Arial"/>
        <family val="2"/>
      </rPr>
      <t>1/</t>
    </r>
  </si>
  <si>
    <r>
      <t xml:space="preserve">Participation </t>
    </r>
    <r>
      <rPr>
        <b/>
        <vertAlign val="superscript"/>
        <sz val="8"/>
        <rFont val="Arial"/>
        <family val="2"/>
      </rPr>
      <t>2/</t>
    </r>
  </si>
  <si>
    <r>
      <t xml:space="preserve">Additional Payment Lunches (60% Criteria) </t>
    </r>
    <r>
      <rPr>
        <b/>
        <vertAlign val="superscript"/>
        <sz val="8"/>
        <rFont val="Arial"/>
        <family val="2"/>
      </rPr>
      <t>1/</t>
    </r>
  </si>
  <si>
    <r>
      <t xml:space="preserve">Section 4  </t>
    </r>
    <r>
      <rPr>
        <b/>
        <vertAlign val="superscript"/>
        <sz val="8"/>
        <rFont val="Arial"/>
        <family val="2"/>
      </rPr>
      <t>1/</t>
    </r>
  </si>
  <si>
    <r>
      <t xml:space="preserve">Add. Pay. </t>
    </r>
    <r>
      <rPr>
        <b/>
        <vertAlign val="superscript"/>
        <sz val="8"/>
        <rFont val="Arial"/>
        <family val="2"/>
      </rPr>
      <t>2/</t>
    </r>
  </si>
  <si>
    <r>
      <t xml:space="preserve">Cost </t>
    </r>
    <r>
      <rPr>
        <b/>
        <vertAlign val="superscript"/>
        <sz val="8"/>
        <rFont val="Arial"/>
        <family val="2"/>
      </rPr>
      <t>2/</t>
    </r>
  </si>
  <si>
    <r>
      <t xml:space="preserve">Day Care Homes </t>
    </r>
    <r>
      <rPr>
        <b/>
        <vertAlign val="superscript"/>
        <sz val="8"/>
        <rFont val="Arial"/>
        <family val="2"/>
      </rPr>
      <t>1/</t>
    </r>
  </si>
  <si>
    <r>
      <t xml:space="preserve">Inst. or Sponsors </t>
    </r>
    <r>
      <rPr>
        <b/>
        <vertAlign val="superscript"/>
        <sz val="8"/>
        <rFont val="Arial"/>
        <family val="2"/>
      </rPr>
      <t>2/</t>
    </r>
  </si>
  <si>
    <r>
      <t xml:space="preserve">Child Care Centers </t>
    </r>
    <r>
      <rPr>
        <b/>
        <vertAlign val="superscript"/>
        <sz val="8"/>
        <rFont val="Arial"/>
        <family val="2"/>
      </rPr>
      <t>1/</t>
    </r>
  </si>
  <si>
    <r>
      <t xml:space="preserve">Proprietary Title XX Centers </t>
    </r>
    <r>
      <rPr>
        <b/>
        <vertAlign val="superscript"/>
        <sz val="8"/>
        <rFont val="Arial"/>
        <family val="2"/>
      </rPr>
      <t>2/</t>
    </r>
  </si>
  <si>
    <r>
      <t xml:space="preserve">Table 12: Child and Adult Care Food Program -- Child Care Type of Centers </t>
    </r>
    <r>
      <rPr>
        <b/>
        <vertAlign val="superscript"/>
        <sz val="8"/>
        <rFont val="Arial"/>
        <family val="2"/>
      </rPr>
      <t>1/</t>
    </r>
  </si>
  <si>
    <r>
      <t xml:space="preserve">Outside School Hour Care Centers </t>
    </r>
    <r>
      <rPr>
        <b/>
        <vertAlign val="superscript"/>
        <sz val="8"/>
        <rFont val="Arial"/>
        <family val="2"/>
      </rPr>
      <t>2/</t>
    </r>
  </si>
  <si>
    <r>
      <t xml:space="preserve">Headstart Centers </t>
    </r>
    <r>
      <rPr>
        <b/>
        <vertAlign val="superscript"/>
        <sz val="8"/>
        <rFont val="Arial"/>
        <family val="2"/>
      </rPr>
      <t>2/</t>
    </r>
  </si>
  <si>
    <r>
      <t xml:space="preserve">Total </t>
    </r>
    <r>
      <rPr>
        <b/>
        <vertAlign val="superscript"/>
        <sz val="8"/>
        <rFont val="Arial"/>
        <family val="2"/>
      </rPr>
      <t>1/</t>
    </r>
  </si>
  <si>
    <r>
      <t xml:space="preserve">Meal Cost by Outlet Type </t>
    </r>
    <r>
      <rPr>
        <b/>
        <vertAlign val="superscript"/>
        <sz val="8"/>
        <rFont val="Arial"/>
        <family val="2"/>
      </rPr>
      <t>1/</t>
    </r>
  </si>
  <si>
    <r>
      <t xml:space="preserve">Total Meal Cost </t>
    </r>
    <r>
      <rPr>
        <b/>
        <vertAlign val="superscript"/>
        <sz val="8"/>
        <rFont val="Arial"/>
        <family val="2"/>
      </rPr>
      <t>2/</t>
    </r>
  </si>
  <si>
    <r>
      <t xml:space="preserve">(Homes) Sponsor Admin. </t>
    </r>
    <r>
      <rPr>
        <b/>
        <vertAlign val="superscript"/>
        <sz val="8"/>
        <rFont val="Arial"/>
        <family val="2"/>
      </rPr>
      <t>4/</t>
    </r>
  </si>
  <si>
    <r>
      <t xml:space="preserve">Audit/Startup Cost </t>
    </r>
    <r>
      <rPr>
        <b/>
        <vertAlign val="superscript"/>
        <sz val="8"/>
        <rFont val="Arial"/>
        <family val="2"/>
      </rPr>
      <t>4/</t>
    </r>
  </si>
  <si>
    <r>
      <t xml:space="preserve">Audit/Startup Cost Sponsor Admin. </t>
    </r>
    <r>
      <rPr>
        <b/>
        <vertAlign val="superscript"/>
        <sz val="8"/>
        <rFont val="Arial"/>
        <family val="2"/>
      </rPr>
      <t>1/</t>
    </r>
  </si>
  <si>
    <r>
      <t xml:space="preserve">Table 16a: Summer Food Service Program -- Type of Meal Served </t>
    </r>
    <r>
      <rPr>
        <b/>
        <vertAlign val="superscript"/>
        <sz val="8"/>
        <rFont val="Arial"/>
        <family val="2"/>
      </rPr>
      <t>1/</t>
    </r>
  </si>
  <si>
    <r>
      <t xml:space="preserve">Meal Cost </t>
    </r>
    <r>
      <rPr>
        <b/>
        <vertAlign val="superscript"/>
        <sz val="8"/>
        <rFont val="Arial"/>
        <family val="2"/>
      </rPr>
      <t>1/</t>
    </r>
  </si>
  <si>
    <r>
      <t xml:space="preserve">Sponsor Administrative Cost </t>
    </r>
    <r>
      <rPr>
        <b/>
        <vertAlign val="superscript"/>
        <sz val="8"/>
        <rFont val="Arial"/>
        <family val="2"/>
      </rPr>
      <t>3/</t>
    </r>
  </si>
  <si>
    <r>
      <t xml:space="preserve">State Admin. and Health Inspection Cost </t>
    </r>
    <r>
      <rPr>
        <b/>
        <vertAlign val="superscript"/>
        <sz val="8"/>
        <rFont val="Arial"/>
        <family val="2"/>
      </rPr>
      <t>4/</t>
    </r>
  </si>
  <si>
    <r>
      <t xml:space="preserve">Total Program Cost </t>
    </r>
    <r>
      <rPr>
        <b/>
        <vertAlign val="superscript"/>
        <sz val="8"/>
        <rFont val="Arial"/>
        <family val="2"/>
      </rPr>
      <t>5/</t>
    </r>
  </si>
  <si>
    <r>
      <t xml:space="preserve">Table 18: Child Nutrition Program -- Total FNS Cost </t>
    </r>
    <r>
      <rPr>
        <b/>
        <vertAlign val="superscript"/>
        <sz val="8"/>
        <rFont val="Arial"/>
        <family val="2"/>
      </rPr>
      <t>1/</t>
    </r>
  </si>
  <si>
    <r>
      <t xml:space="preserve">State Administrative Expenses </t>
    </r>
    <r>
      <rPr>
        <b/>
        <vertAlign val="superscript"/>
        <sz val="8"/>
        <rFont val="Arial"/>
        <family val="2"/>
      </rPr>
      <t>2/</t>
    </r>
  </si>
  <si>
    <r>
      <t xml:space="preserve">Other CN Costs </t>
    </r>
    <r>
      <rPr>
        <b/>
        <vertAlign val="superscript"/>
        <sz val="8"/>
        <rFont val="Arial"/>
        <family val="2"/>
      </rPr>
      <t>3/</t>
    </r>
  </si>
  <si>
    <r>
      <t xml:space="preserve">Free </t>
    </r>
    <r>
      <rPr>
        <b/>
        <vertAlign val="superscript"/>
        <sz val="8"/>
        <rFont val="Arial"/>
        <family val="2"/>
      </rPr>
      <t>1/</t>
    </r>
  </si>
  <si>
    <r>
      <t>Total</t>
    </r>
    <r>
      <rPr>
        <b/>
        <vertAlign val="superscript"/>
        <sz val="8"/>
        <rFont val="Arial"/>
        <family val="2"/>
      </rPr>
      <t xml:space="preserve"> 1/</t>
    </r>
  </si>
  <si>
    <r>
      <t xml:space="preserve">Free </t>
    </r>
    <r>
      <rPr>
        <b/>
        <vertAlign val="superscript"/>
        <sz val="8"/>
        <rFont val="Arial"/>
        <family val="2"/>
      </rPr>
      <t>2/</t>
    </r>
  </si>
  <si>
    <r>
      <t xml:space="preserve">Food cost Per Person </t>
    </r>
    <r>
      <rPr>
        <b/>
        <vertAlign val="superscript"/>
        <sz val="8"/>
        <rFont val="Arial"/>
        <family val="2"/>
      </rPr>
      <t>2/</t>
    </r>
  </si>
  <si>
    <r>
      <t xml:space="preserve">Table 22: Commodity Supplemental Food Program (CSFP) </t>
    </r>
    <r>
      <rPr>
        <b/>
        <vertAlign val="superscript"/>
        <sz val="8"/>
        <rFont val="Arial"/>
        <family val="2"/>
      </rPr>
      <t>1/</t>
    </r>
  </si>
  <si>
    <r>
      <t xml:space="preserve">Food Cost </t>
    </r>
    <r>
      <rPr>
        <b/>
        <vertAlign val="superscript"/>
        <sz val="8"/>
        <rFont val="Arial"/>
        <family val="2"/>
      </rPr>
      <t>2/</t>
    </r>
  </si>
  <si>
    <r>
      <t xml:space="preserve">Administrative Expense </t>
    </r>
    <r>
      <rPr>
        <b/>
        <vertAlign val="superscript"/>
        <sz val="8"/>
        <rFont val="Arial"/>
        <family val="2"/>
      </rPr>
      <t>3/</t>
    </r>
  </si>
  <si>
    <r>
      <t xml:space="preserve">Food </t>
    </r>
    <r>
      <rPr>
        <b/>
        <vertAlign val="superscript"/>
        <sz val="8"/>
        <rFont val="Arial"/>
        <family val="2"/>
      </rPr>
      <t>1/</t>
    </r>
  </si>
  <si>
    <r>
      <t xml:space="preserve">Cash-In-Lieu </t>
    </r>
    <r>
      <rPr>
        <b/>
        <vertAlign val="superscript"/>
        <sz val="8"/>
        <rFont val="Arial"/>
        <family val="2"/>
      </rPr>
      <t>2/</t>
    </r>
  </si>
  <si>
    <r>
      <t xml:space="preserve">Summer Feeding (Food) </t>
    </r>
    <r>
      <rPr>
        <b/>
        <vertAlign val="superscript"/>
        <sz val="8"/>
        <rFont val="Arial"/>
        <family val="2"/>
      </rPr>
      <t>1/</t>
    </r>
  </si>
  <si>
    <r>
      <t xml:space="preserve">Commodity Supplemental (Food) </t>
    </r>
    <r>
      <rPr>
        <b/>
        <vertAlign val="superscript"/>
        <sz val="8"/>
        <rFont val="Arial"/>
        <family val="2"/>
      </rPr>
      <t>1/</t>
    </r>
  </si>
  <si>
    <r>
      <t xml:space="preserve">Indian Resr. (Food) </t>
    </r>
    <r>
      <rPr>
        <b/>
        <vertAlign val="superscript"/>
        <sz val="8"/>
        <rFont val="Arial"/>
        <family val="2"/>
      </rPr>
      <t>2/</t>
    </r>
  </si>
  <si>
    <r>
      <t xml:space="preserve">Food </t>
    </r>
    <r>
      <rPr>
        <b/>
        <vertAlign val="superscript"/>
        <sz val="8"/>
        <rFont val="Arial"/>
        <family val="2"/>
      </rPr>
      <t>3/</t>
    </r>
  </si>
  <si>
    <r>
      <t xml:space="preserve">Cash-In-Lieu </t>
    </r>
    <r>
      <rPr>
        <b/>
        <vertAlign val="superscript"/>
        <sz val="8"/>
        <rFont val="Arial"/>
        <family val="2"/>
      </rPr>
      <t>4/</t>
    </r>
  </si>
  <si>
    <r>
      <t xml:space="preserve">Total </t>
    </r>
    <r>
      <rPr>
        <b/>
        <vertAlign val="superscript"/>
        <sz val="8"/>
        <rFont val="Arial"/>
        <family val="2"/>
      </rPr>
      <t>5/</t>
    </r>
  </si>
  <si>
    <r>
      <t xml:space="preserve">Soup Kitchens, Food Banks, BOP, VAA and Other </t>
    </r>
    <r>
      <rPr>
        <b/>
        <vertAlign val="superscript"/>
        <sz val="8"/>
        <rFont val="Arial"/>
        <family val="2"/>
      </rPr>
      <t>3/</t>
    </r>
  </si>
  <si>
    <r>
      <t xml:space="preserve">USDA Entitlements (Food) </t>
    </r>
    <r>
      <rPr>
        <b/>
        <vertAlign val="superscript"/>
        <sz val="8"/>
        <rFont val="Arial"/>
        <family val="2"/>
      </rPr>
      <t>1/</t>
    </r>
  </si>
  <si>
    <r>
      <t xml:space="preserve">Disaster Feeding (DF) </t>
    </r>
    <r>
      <rPr>
        <b/>
        <vertAlign val="superscript"/>
        <sz val="8"/>
        <rFont val="Arial"/>
        <family val="2"/>
      </rPr>
      <t>1/</t>
    </r>
  </si>
  <si>
    <r>
      <t xml:space="preserve">Total FNS &amp; USDA Entitlements </t>
    </r>
    <r>
      <rPr>
        <b/>
        <vertAlign val="superscript"/>
        <sz val="8"/>
        <rFont val="Arial"/>
        <family val="2"/>
      </rPr>
      <t>2/</t>
    </r>
  </si>
  <si>
    <r>
      <t xml:space="preserve">Child Nutrition Programs (Bonus) </t>
    </r>
    <r>
      <rPr>
        <b/>
        <vertAlign val="superscript"/>
        <sz val="8"/>
        <rFont val="Arial"/>
        <family val="2"/>
      </rPr>
      <t>1/</t>
    </r>
  </si>
  <si>
    <r>
      <t xml:space="preserve">Disaster Feeding </t>
    </r>
    <r>
      <rPr>
        <b/>
        <vertAlign val="superscript"/>
        <sz val="8"/>
        <rFont val="Arial"/>
        <family val="2"/>
      </rPr>
      <t>1/</t>
    </r>
  </si>
  <si>
    <r>
      <t xml:space="preserve">Supplemental Food Program </t>
    </r>
    <r>
      <rPr>
        <b/>
        <vertAlign val="superscript"/>
        <sz val="8"/>
        <rFont val="Arial"/>
        <family val="2"/>
      </rPr>
      <t>2/</t>
    </r>
  </si>
  <si>
    <r>
      <t xml:space="preserve">Soup Kitchens, Food Banks, BOP, VAA and Other </t>
    </r>
    <r>
      <rPr>
        <b/>
        <vertAlign val="superscript"/>
        <sz val="8"/>
        <rFont val="Arial"/>
        <family val="2"/>
      </rPr>
      <t>1/</t>
    </r>
  </si>
  <si>
    <r>
      <t xml:space="preserve">Indian Resr. </t>
    </r>
    <r>
      <rPr>
        <b/>
        <vertAlign val="superscript"/>
        <sz val="8"/>
        <rFont val="Arial"/>
        <family val="2"/>
      </rPr>
      <t>2/</t>
    </r>
  </si>
  <si>
    <r>
      <t xml:space="preserve">Table 27b: USDA Surplus Commodities (Bonus &amp; TEFAP Foods) -- Federal Cost </t>
    </r>
    <r>
      <rPr>
        <b/>
        <vertAlign val="superscript"/>
        <sz val="8"/>
        <rFont val="Arial"/>
        <family val="2"/>
      </rPr>
      <t>1/</t>
    </r>
  </si>
  <si>
    <r>
      <t xml:space="preserve">Total TEFAP Foods </t>
    </r>
    <r>
      <rPr>
        <b/>
        <vertAlign val="superscript"/>
        <sz val="8"/>
        <rFont val="Arial"/>
        <family val="2"/>
      </rPr>
      <t>3/</t>
    </r>
  </si>
  <si>
    <r>
      <t xml:space="preserve">Total TEFAP Foods </t>
    </r>
    <r>
      <rPr>
        <b/>
        <vertAlign val="superscript"/>
        <sz val="8"/>
        <rFont val="Arial"/>
        <family val="2"/>
      </rPr>
      <t>1/</t>
    </r>
  </si>
  <si>
    <r>
      <t xml:space="preserve">Table 29a: USDA Expenditures -- All Programs </t>
    </r>
    <r>
      <rPr>
        <b/>
        <vertAlign val="superscript"/>
        <sz val="8"/>
        <rFont val="Arial"/>
        <family val="2"/>
      </rPr>
      <t>1/</t>
    </r>
  </si>
  <si>
    <r>
      <t xml:space="preserve">WIC </t>
    </r>
    <r>
      <rPr>
        <b/>
        <vertAlign val="superscript"/>
        <sz val="8"/>
        <rFont val="Arial"/>
        <family val="2"/>
      </rPr>
      <t>3/</t>
    </r>
  </si>
  <si>
    <r>
      <t xml:space="preserve">NSIP </t>
    </r>
    <r>
      <rPr>
        <b/>
        <vertAlign val="superscript"/>
        <sz val="8"/>
        <rFont val="Arial"/>
        <family val="2"/>
      </rPr>
      <t>5/</t>
    </r>
  </si>
  <si>
    <r>
      <t xml:space="preserve">Table 29b: USDA Expenditures -- All Programs, Continued </t>
    </r>
    <r>
      <rPr>
        <b/>
        <vertAlign val="superscript"/>
        <sz val="8"/>
        <rFont val="Arial"/>
        <family val="2"/>
      </rPr>
      <t>1/</t>
    </r>
  </si>
  <si>
    <r>
      <t xml:space="preserve">Child Nutrition Programs </t>
    </r>
    <r>
      <rPr>
        <b/>
        <vertAlign val="superscript"/>
        <sz val="8"/>
        <rFont val="Arial"/>
        <family val="2"/>
      </rPr>
      <t>1/</t>
    </r>
  </si>
  <si>
    <r>
      <t xml:space="preserve">Table 29c: USDA Expenditures -- All Programs, Continued </t>
    </r>
    <r>
      <rPr>
        <b/>
        <vertAlign val="superscript"/>
        <sz val="8"/>
        <rFont val="Arial"/>
        <family val="2"/>
      </rPr>
      <t>1/</t>
    </r>
  </si>
  <si>
    <r>
      <t xml:space="preserve">Disaster Feeding </t>
    </r>
    <r>
      <rPr>
        <b/>
        <vertAlign val="superscript"/>
        <sz val="8"/>
        <rFont val="Arial"/>
        <family val="2"/>
      </rPr>
      <t>2/</t>
    </r>
  </si>
  <si>
    <r>
      <t xml:space="preserve">Soup Kitchens, Food Banks and Other </t>
    </r>
    <r>
      <rPr>
        <b/>
        <vertAlign val="superscript"/>
        <sz val="8"/>
        <rFont val="Arial"/>
        <family val="2"/>
      </rPr>
      <t>2/</t>
    </r>
  </si>
  <si>
    <t xml:space="preserve">1. Does not include estimates for states which have not submitted reports.
</t>
  </si>
  <si>
    <r>
      <t xml:space="preserve">Puerto Rico, N. Mariana, Am Samoa Grants </t>
    </r>
    <r>
      <rPr>
        <b/>
        <vertAlign val="superscript"/>
        <sz val="8"/>
        <rFont val="Arial"/>
        <family val="2"/>
      </rPr>
      <t>5/</t>
    </r>
  </si>
  <si>
    <r>
      <t xml:space="preserve">Puerto Rico, N. Mariana, Am Samoa Grants </t>
    </r>
    <r>
      <rPr>
        <b/>
        <vertAlign val="superscript"/>
        <sz val="8"/>
        <rFont val="Arial"/>
        <family val="2"/>
      </rPr>
      <t>2/</t>
    </r>
  </si>
  <si>
    <r>
      <t xml:space="preserve">W-I-C </t>
    </r>
    <r>
      <rPr>
        <b/>
        <vertAlign val="superscript"/>
        <sz val="8"/>
        <rFont val="Arial"/>
        <family val="2"/>
      </rPr>
      <t>5/</t>
    </r>
  </si>
  <si>
    <t>1       FNS-$</t>
  </si>
  <si>
    <t>3      Schools</t>
  </si>
  <si>
    <t>4      NSLP-P</t>
  </si>
  <si>
    <t>5      NSLP-M</t>
  </si>
  <si>
    <t>6      NSLP-$</t>
  </si>
  <si>
    <t>7      NSLP-CS</t>
  </si>
  <si>
    <t>8      SBP-P</t>
  </si>
  <si>
    <t>9      SBP-M</t>
  </si>
  <si>
    <t>10    SBP-$</t>
  </si>
  <si>
    <t>11    CCCDCH-S</t>
  </si>
  <si>
    <t>12    CCC-C</t>
  </si>
  <si>
    <t xml:space="preserve">13a  CCCDCH-M1 </t>
  </si>
  <si>
    <t>13b  CCCDCH-M2</t>
  </si>
  <si>
    <t>13c  CCCDCH-M3</t>
  </si>
  <si>
    <t>13d  CCCDCH-M4</t>
  </si>
  <si>
    <t>14    CCCDCH-M5</t>
  </si>
  <si>
    <t xml:space="preserve">15a  CCCDCH-$ </t>
  </si>
  <si>
    <t>15b  ADC-M</t>
  </si>
  <si>
    <t>15c  ADC-$</t>
  </si>
  <si>
    <t>15d  CACFP-T</t>
  </si>
  <si>
    <t xml:space="preserve">16a  SFSP-PM </t>
  </si>
  <si>
    <t>16b  SFSP-$</t>
  </si>
  <si>
    <t>17   CN-$</t>
  </si>
  <si>
    <t>18   CNFNS-T$</t>
  </si>
  <si>
    <t>19   SMP-M</t>
  </si>
  <si>
    <t>20   SMP-T</t>
  </si>
  <si>
    <t>25a  COM-E1</t>
  </si>
  <si>
    <t>25b  COM-E2</t>
  </si>
  <si>
    <t>26    COM-ET</t>
  </si>
  <si>
    <t>27a  COM-X1</t>
  </si>
  <si>
    <t>27b  COM-X2</t>
  </si>
  <si>
    <t>28    COM-T</t>
  </si>
  <si>
    <t>29a  USDA-$1</t>
  </si>
  <si>
    <t>29b  USDA-$2</t>
  </si>
  <si>
    <t>29c  USDA-$3</t>
  </si>
  <si>
    <t>22   CSFP</t>
  </si>
  <si>
    <t>21    WIC</t>
  </si>
  <si>
    <t>23   FDPIR</t>
  </si>
  <si>
    <t>$ = Costs</t>
  </si>
  <si>
    <t>P = Participation</t>
  </si>
  <si>
    <t>M = Meals</t>
  </si>
  <si>
    <t>CS = Commodity Schools</t>
  </si>
  <si>
    <t>S = Summary</t>
  </si>
  <si>
    <t>C = Centers</t>
  </si>
  <si>
    <t>T = Total</t>
  </si>
  <si>
    <t>T$ = Total Costs</t>
  </si>
  <si>
    <t>PM = Participation and Meals</t>
  </si>
  <si>
    <t>E = Entitlement</t>
  </si>
  <si>
    <t>X = Surplus</t>
  </si>
  <si>
    <t>Nutrition Programs Administration</t>
  </si>
  <si>
    <r>
      <t xml:space="preserve">Commodities </t>
    </r>
    <r>
      <rPr>
        <b/>
        <vertAlign val="superscript"/>
        <sz val="8"/>
        <rFont val="Arial"/>
        <family val="2"/>
      </rPr>
      <t>2/</t>
    </r>
  </si>
  <si>
    <t>Commodities &amp; Cash-In-Lieu</t>
  </si>
  <si>
    <r>
      <t xml:space="preserve">Commodity Assistance (Cash + Comm.) </t>
    </r>
    <r>
      <rPr>
        <b/>
        <vertAlign val="superscript"/>
        <sz val="8"/>
        <rFont val="Arial"/>
        <family val="2"/>
      </rPr>
      <t>1/</t>
    </r>
  </si>
  <si>
    <r>
      <t xml:space="preserve">Commodity Assistance (Cash + Comm.) </t>
    </r>
    <r>
      <rPr>
        <b/>
        <vertAlign val="superscript"/>
        <sz val="8"/>
        <rFont val="Arial"/>
        <family val="2"/>
      </rPr>
      <t>3/</t>
    </r>
  </si>
  <si>
    <t>Table 2: Supplemental Nutrition Assistance Program (Excludes Puerto Rico)</t>
  </si>
  <si>
    <t>2       SNAP-$</t>
  </si>
  <si>
    <t>Supplemental Nutrition Assistance Program (Excludes Puerto Rico)</t>
  </si>
  <si>
    <t>Table 13b: Child and Adult Care Food Program -- Child Care Type of Meals Served: Breakfasts and Lunches</t>
  </si>
  <si>
    <r>
      <t xml:space="preserve">Table 1: Total FNS Cost -- All Programs </t>
    </r>
    <r>
      <rPr>
        <b/>
        <vertAlign val="superscript"/>
        <sz val="8"/>
        <rFont val="Arial"/>
        <family val="2"/>
      </rPr>
      <t>1/</t>
    </r>
  </si>
  <si>
    <t>Supplemental Nutrition Assistance (SNAP)</t>
  </si>
  <si>
    <t>Nutrition  Programs Administration</t>
  </si>
  <si>
    <r>
      <t xml:space="preserve">Total USDA Expenditures </t>
    </r>
    <r>
      <rPr>
        <b/>
        <vertAlign val="superscript"/>
        <sz val="8"/>
        <rFont val="Arial"/>
        <family val="2"/>
      </rPr>
      <t>2/  5/</t>
    </r>
  </si>
  <si>
    <t xml:space="preserve">1. FNS-155/PCIMS/WBSCM data.
2. Based on data from the quarterly SF-269/through FY2010 and FNS-777/FY2011 onward.
</t>
  </si>
  <si>
    <t xml:space="preserve">1. Based on earnings (meals times reimbursement rates). 
2. Based on FNS-155/PCIMS/WBSCM data. 
3. Based on data from the SF-269/through FY2010 and the FNS-777/FY2011 onward (except for ROAP states, which are based on the ROAP Payment System). 
4. Based on data from the SF-269/through FY2010 and the FNS-777/FY2011 onward (does not include ROAP states).
5. Does not include estimates for states which have not submitted reports.
</t>
  </si>
  <si>
    <t xml:space="preserve">1. FNS-155/PCIMS/WBSCM data. Includes data for commodity only schools.
</t>
  </si>
  <si>
    <r>
      <t>Other Costs</t>
    </r>
    <r>
      <rPr>
        <b/>
        <vertAlign val="superscript"/>
        <sz val="8"/>
        <rFont val="Arial"/>
        <family val="2"/>
      </rPr>
      <t xml:space="preserve"> 5/</t>
    </r>
  </si>
  <si>
    <r>
      <t xml:space="preserve">Nutrition Education </t>
    </r>
    <r>
      <rPr>
        <b/>
        <vertAlign val="superscript"/>
        <sz val="8"/>
        <rFont val="Arial"/>
        <family val="2"/>
      </rPr>
      <t>4</t>
    </r>
    <r>
      <rPr>
        <b/>
        <sz val="8"/>
        <rFont val="Arial"/>
        <family val="2"/>
      </rPr>
      <t>/</t>
    </r>
  </si>
  <si>
    <r>
      <t xml:space="preserve">Perf. Based </t>
    </r>
    <r>
      <rPr>
        <b/>
        <vertAlign val="superscript"/>
        <sz val="8"/>
        <rFont val="Arial"/>
        <family val="2"/>
      </rPr>
      <t>3/</t>
    </r>
  </si>
  <si>
    <t xml:space="preserve">Food Cost </t>
  </si>
  <si>
    <r>
      <t xml:space="preserve">Other Costs </t>
    </r>
    <r>
      <rPr>
        <b/>
        <vertAlign val="superscript"/>
        <sz val="8"/>
        <rFont val="Arial"/>
        <family val="2"/>
      </rPr>
      <t>2/</t>
    </r>
  </si>
  <si>
    <t>Nutrition Services and Administration (NSA)</t>
  </si>
  <si>
    <t>NSA</t>
  </si>
  <si>
    <t>Program Data Branch</t>
  </si>
  <si>
    <t>USDA / FNS / Budget Division / Program Data Branch</t>
  </si>
  <si>
    <t>Commodity Schools (1989 to 2004 only)</t>
  </si>
  <si>
    <r>
      <t xml:space="preserve">CSFP </t>
    </r>
    <r>
      <rPr>
        <b/>
        <vertAlign val="superscript"/>
        <sz val="8"/>
        <rFont val="Arial"/>
        <family val="2"/>
      </rPr>
      <t>3/</t>
    </r>
  </si>
  <si>
    <r>
      <t xml:space="preserve">Total </t>
    </r>
    <r>
      <rPr>
        <b/>
        <vertAlign val="superscript"/>
        <sz val="8"/>
        <rFont val="Arial"/>
        <family val="2"/>
      </rPr>
      <t>3/</t>
    </r>
  </si>
  <si>
    <r>
      <t xml:space="preserve">CSFP </t>
    </r>
    <r>
      <rPr>
        <b/>
        <vertAlign val="superscript"/>
        <sz val="8"/>
        <rFont val="Arial"/>
        <family val="2"/>
      </rPr>
      <t>4/</t>
    </r>
  </si>
  <si>
    <t>Table 2a: Supplemental Nutrition Assistance Program (Excludes Puerto Rico) - Benefit by Type: Participation and Cost/Issuance</t>
  </si>
  <si>
    <t xml:space="preserve"> </t>
  </si>
  <si>
    <t>Regular Ongoing</t>
  </si>
  <si>
    <t>D-SNAP New Participation</t>
  </si>
  <si>
    <t>Disaster Supplements</t>
  </si>
  <si>
    <t>Replacements</t>
  </si>
  <si>
    <t>Other</t>
  </si>
  <si>
    <r>
      <t xml:space="preserve">Total </t>
    </r>
    <r>
      <rPr>
        <b/>
        <i/>
        <sz val="5"/>
        <color indexed="9"/>
        <rFont val="Arial"/>
        <family val="2"/>
      </rPr>
      <t>1/</t>
    </r>
  </si>
  <si>
    <t>Participation</t>
  </si>
  <si>
    <r>
      <t xml:space="preserve">Participation </t>
    </r>
    <r>
      <rPr>
        <b/>
        <sz val="5"/>
        <rFont val="Arial"/>
        <family val="2"/>
      </rPr>
      <t>1/</t>
    </r>
  </si>
  <si>
    <t>Footnotes:</t>
  </si>
  <si>
    <t>2a     SNAP-$a</t>
  </si>
  <si>
    <t>Supplemental Nutrition Assistance Program (Excludes Puerto Rico) - Benefit by Type: Participation and Cost/Issuance</t>
  </si>
  <si>
    <t xml:space="preserve">1. Includes Child Care Centers and Day Care Homes; excludes Adult Care information.
2. Based on earnings (meals x rates).
3. Based on data from the FNS-155 (Commodity), PCIMS/WBSCM, and the quarterly SF-269/through FY2010 and FNS-777/FY2011 onward (Cash-in-lieu).
4. Based on the quarterly SF-269/through FY2010 and FNS-777/FY2011 onward. FY 2013 onward:  Includes CACFP Audit Reallocated Funds, reported annually on the CN-CACFP-AUDIT SF-425. </t>
  </si>
  <si>
    <t xml:space="preserve">1. Year totals are sums of average monthly figures of substates which may not match average of monthly totals. </t>
  </si>
  <si>
    <t xml:space="preserve">3. Totals includes Food Cost, NSA, WIC Other Costs and Farmers Market total federal outlays and unliquidated obligations.  Farmers Market costs for current year are not reported until February of the following year and will only be reflected in the September report month. </t>
  </si>
  <si>
    <t>ARRA  excluding SNAP Issuance and WIC Contingency Funds</t>
  </si>
  <si>
    <t>1. "Total Participation" (Households and Persons) excludes the counts of participation for Disaster Supplements and Replacements. The participation data reflected in those categories are a subset of the “Regular Ongoing” participation category.</t>
  </si>
  <si>
    <t>Table 2b: Nutrition Assistance Program - Benefit by Type: Participation and Cost/Issuance</t>
  </si>
  <si>
    <t>Regular Ongoing                                                                                                                            FNS-388(PR) &amp; FNS-388 (PR-NAP)</t>
  </si>
  <si>
    <t>Disaster - FNS-388(PR)</t>
  </si>
  <si>
    <t>Disaster Supplement - FNS-388(PR)</t>
  </si>
  <si>
    <t>Replacements - FNS-388(PR-NAP)</t>
  </si>
  <si>
    <t>------------------------Cost------------------------</t>
  </si>
  <si>
    <t>---------Cost---------</t>
  </si>
  <si>
    <t>Households</t>
  </si>
  <si>
    <t>Cash</t>
  </si>
  <si>
    <t>Adjustments</t>
  </si>
  <si>
    <t>2b     NAP-$b</t>
  </si>
  <si>
    <t>Nutrition Assistance Program (NAP) - Puerto Rico</t>
  </si>
  <si>
    <t>NAP Relief Grant   -   FNS-388(PR-NAP)</t>
  </si>
  <si>
    <r>
      <t xml:space="preserve">1. </t>
    </r>
    <r>
      <rPr>
        <sz val="8"/>
        <color rgb="FF0070C0"/>
        <rFont val="Arial"/>
        <family val="2"/>
      </rPr>
      <t xml:space="preserve">Effective FY20, "Total Participation" (Households and Persons) excludes the counts of participation for NAP Relief Grant, Disaster FNS-388(PR), and Disaster Supplements. </t>
    </r>
    <r>
      <rPr>
        <sz val="8"/>
        <rFont val="Arial"/>
        <family val="2"/>
      </rPr>
      <t>The participation data reflected in those categories are a subset of the “Regular Ongoing” participation category. Total participation counts are averaged.</t>
    </r>
  </si>
  <si>
    <t>FDPIR</t>
  </si>
  <si>
    <r>
      <t xml:space="preserve">Table 23: Food Donation Program -- Food Distribution Program on Indian Reservations (FDPIR) </t>
    </r>
    <r>
      <rPr>
        <b/>
        <vertAlign val="superscript"/>
        <sz val="8"/>
        <rFont val="Arial"/>
        <family val="2"/>
      </rPr>
      <t>1/</t>
    </r>
  </si>
  <si>
    <r>
      <t xml:space="preserve">TEFAP Foods and Administrative Expenses </t>
    </r>
    <r>
      <rPr>
        <b/>
        <vertAlign val="superscript"/>
        <sz val="8"/>
        <rFont val="Arial"/>
        <family val="2"/>
      </rPr>
      <t>3/</t>
    </r>
  </si>
  <si>
    <r>
      <t xml:space="preserve">ARRA  excluding SNAP Issuance and WIC Contingency Funds </t>
    </r>
    <r>
      <rPr>
        <b/>
        <vertAlign val="superscript"/>
        <sz val="8"/>
        <rFont val="Arial"/>
        <family val="2"/>
      </rPr>
      <t>4/</t>
    </r>
  </si>
  <si>
    <r>
      <t xml:space="preserve">Storage, Transportation, Commodity Admin, Food Losses </t>
    </r>
    <r>
      <rPr>
        <b/>
        <vertAlign val="superscript"/>
        <sz val="8"/>
        <rFont val="Arial"/>
        <family val="2"/>
      </rPr>
      <t>3/</t>
    </r>
  </si>
  <si>
    <r>
      <t xml:space="preserve">FDPIR Other Costs </t>
    </r>
    <r>
      <rPr>
        <b/>
        <vertAlign val="superscript"/>
        <sz val="8"/>
        <rFont val="Arial"/>
        <family val="2"/>
      </rPr>
      <t>4/</t>
    </r>
  </si>
  <si>
    <t>1. FNS-388 data. Totals are averaged.
2. FNS-388/250 data for FY 1992 and FNS-388/46 for FY 1993 and beyond. Starting April 2009, ARRA SNAP Issuance was 15.27% of total issuance in FY 2009; 16.38% of total issuance in FY 2010; 16.55% of total issuance in FY 2011, and 10.95% of total issuance in FY 2012; 7.79% of total issuance in FY 2013;  for FY 2014, it was 100% of total issuance from October 1-15 and 7.05% of total issuance from October 16-31 in FY 2014.
3. SF-269/SF-425 data are reported quarterly.
4. Prior to FY 2011, Nutrition Education expenditures were included in State Administrative Expenses. 
5. Includes Other Costs (e.g., Benefit and Retailer Redemption and Monitoring, Payment Accuracy, EBT Systems, Program Evaluation and Modernization, Program Access, Health and Nutrition Pilot Projects.)
6. Supplemental Nutrition Assistance Program (SNAP) formerly known as the Food Stamp Program (prior to FY 2009).</t>
  </si>
  <si>
    <r>
      <t xml:space="preserve">Storage, Transportation, Commodity Admin, Food Losses </t>
    </r>
    <r>
      <rPr>
        <b/>
        <vertAlign val="superscript"/>
        <sz val="8"/>
        <rFont val="Arial"/>
        <family val="2"/>
      </rPr>
      <t>4/</t>
    </r>
  </si>
  <si>
    <r>
      <t xml:space="preserve">CSFP Other Costs </t>
    </r>
    <r>
      <rPr>
        <b/>
        <vertAlign val="superscript"/>
        <sz val="8"/>
        <rFont val="Arial"/>
        <family val="2"/>
      </rPr>
      <t>6/</t>
    </r>
  </si>
  <si>
    <t>1. Expenditures include cash payments, entitlement commodities and cash-in-lieu, and bonus and TEFAP commodities.
2. Includes all entitlement and bonus food cost. 
3. Includes data reported for quarterly Administrative Cost (FNS-667) and SF-425 for discretionary grants: TEFAP Farm to Food Bank Projects; TEFAP General Infrastructure; TEFAP Rural Infrastructure; TEFAP Supplemental Funding; Trade Mitigation Administrative Funds; Pandemic Family First Act; Pandemic CARES Act; Pandemic CRRSAA; Pandemic Build Back Better Grants; Pandemic ARPA Reach and Resiliency Grants.
4. 2009 ARRA SNAP Issuance is included in KD29a column 1;  WIC Contingency funds (FY 2009 only) are included in KD29a column 3. 
5. Interim Financial Admin. data are from FNS-153.  Final data from SF-269/SF-425.</t>
  </si>
  <si>
    <t>1. Expenditures include entitlement commodities and cash-in-lieu, and bonus and TEFAP commodities.
2. Nutrition family assistance grants in lieu of SNAP are provided to Puerto Rico ($2,815.6 billion for FY2023 and $2,915.6 billion for FY2024), Northern Marianas ($34.0 million for FY2023 and $34.8 million for FY2024), and American Samoa ($11.3 million in FY2023 and $11.7 million for FY2024). 
3. Includes Food, Nutrition Services and Administration (NSA) and Other Costs.  See Table 21 for detailed description of Other Costs.              
4. Interim Financial Admin. data are from FNS-153.  Final data from SF-269/SF-425.
5. The Nutrition Program for the Elderly (NPE) was transferred to the Agency on Aging (DHHS) in FY 2003 and renamed the Nutrition Services Incentive Program (NSIP).  FNS operations are limited to commodity donation.</t>
  </si>
  <si>
    <t xml:space="preserve">1. TEFAP foods distributed through nonprofit local emergency feeding organizations. Includes Bonus and Entitlement foods. Administrative cost is excluded. Food cost calculations (technical updates/validation as well as coding corrections) were updated in September 2024, which affected program costs reported prior to June 2024.
</t>
  </si>
  <si>
    <t xml:space="preserve">1. FNS-155/PCIMS/WBSCM data except as noted.
2. FNS-152 data; includes value of bonus and free foods. Food cost calculations (technical updates/validation as well as coding corrections) were updated in September 2024, which affected program costs reported for FY11-FY24/June.
3. TEFAP foods distributed through nonprofit local emergency feeding organizations. Includes Bonus and Entitlement foods. Administrative cost is excluded.
</t>
  </si>
  <si>
    <t xml:space="preserve">1. FNS-155/PCIMS/WBSCM data. BOP = Bureau of Federal Prisons. VAA = Veterans Affairs Administration.  
2. FNS-153 data; includes value of bonus and free foods. Food cost calculations (technical updates/validation as well as coding corrections) were updated in September 2024, which affected program costs reported for FY17-FY24/June.
</t>
  </si>
  <si>
    <t xml:space="preserve">1. Data from FNS-153 (includes WIC and elderly components). Food cost calculations (technical updates/validation as well as coding corrections) were updated in September 2024, which affected program costs reported for FY17-FY24/June.
2. Data from FNS-152 and FNS-155/PCIMS/WBSCM. Food cost calculations (technical updates/validation as well as coding corrections) were updated in September 2024, which affected program costs reported for FY11-FY24/June.
3. Data from FNS-52. BOP = Bureau of Federal Prisons. VAA = Veterans Affairs Administration.
4. NSIP (NPE) appropriation transferred to HHS in FY 2003. FNS continues to procure commodities on behalf of State Agencies.
5. Total entitlement cost based on earnings (meals times rate) rather than food cost plus cash-in-lieu. (SF-269 no longer reported starting in FY 98).
</t>
  </si>
  <si>
    <t>1. Includes needy families in the former Trust Territories (the Marshall Islands)--FY 1989 through FY 1995 only.
2. FNS-152 data; participation totals are averaged. Food cost calculations (technical updates/validation as well as coding corrections) were updated in September 2024, which affected program costs reported for FY11-FY24/June.
3. Data are national level only; they are not available prior to FY 1996.
4. Includes data reported on SF-425 for the following discretionary grants: FDPIR Produce Training; FDPIR Nutrition Education Symposium; FDPIR Food Package Review Workgroup Strategic Planning; FDPIR Infrastructure; FDPIR Infrastructure; FDPIR Nutrition Paraprofessional Training Project; FDPIR Nutrition Education Grant Program (1-yr &amp; 2-Year); Pandemic CARES Act FDPIR Facility Improvement and Equipment Grants; Pandemic CARES Act FDPIR Supplemental Administrative Grants.</t>
  </si>
  <si>
    <t xml:space="preserve">1. Excludes USDA bonus foods.
2. Includes Food, Nutrition Services and Administration (NSA), and WIC Other Costs.  See Table 21 for detailed description of WIC Other Costs.  It also includes Farmers Market total federal outlays and unliquidated obligations (costs for current fiscal year are not reported until February of the following fiscal year).   
3. Consists of 2 components: Women/Infants/Children and Elderly. Interim Financial Admin. data are from FNS-153. Final data are from SF-269. Food cost calculations were updated in September 2024, which affected program costs reported for FY17-FY24/June.
4. The Nutrition Program for the Elderly (NPE) was transferred to the Agency on Aging (DHHS) in FY 2003 and renamed the Nutrition Services Incentive Program (NSIP).  FNS operations are limited to commodity donation. IR (FDPIR), DF (Disaster Feeding), SK (Soup Kitchens), FB (Food Banks), TE (TEFAP). Food cost calculations (technical updates/validation as well as coding corrections) were updated in September 2024, which affected program costs reported for CSFP FY17-FY24/June and for FDPIR FY11-FY24/June.
5. Nutrition family assistance grants in lieu of SNAP are provided to Puerto Rico ($2,815.6 billion for FY2023 and $2,915.6 billion for FY2024), Northern Marianas ($34.0 million for FY2023 and $34.8 million for FY2024), and American Samoa ($11.3 million in FY2023 and $11.7 million for FY2024). </t>
  </si>
  <si>
    <t>1. FNS-153 data. Totals are averaged.
2. Value of entitlement foods only. Food cost per person excludes value of free and bonus foods. Food cost calculations (technical updates/validation as well as coding corrections) were updated in September 2024, which affected program costs reported for FY17-FY24/June.
3. Interim Financial Admin. data are from FNS-153. Final data are from SF-269/SF-425. 
4. Includes storage and transportation, commodity administration, and food losses. Current FY data is estimated. Data are national level only; they are not available prior to FY 1996.
5. Represents women, infants, and children participants.
6. Includes data reported on SF-425 for Pandemic CRRSAA Supplemental Administrative Grants and ARPA Additional Caseload Administrative Grants.</t>
  </si>
  <si>
    <t xml:space="preserve">1. Data provided prior to January Keydata are fragmentary for the current fiscal year. These elements are reported 90 days after the close of the reporting period.
2. Participation data are estimated based on average daily meals served.
</t>
  </si>
  <si>
    <r>
      <t xml:space="preserve">SSO Meals </t>
    </r>
    <r>
      <rPr>
        <b/>
        <vertAlign val="superscript"/>
        <sz val="8"/>
        <rFont val="Arial"/>
        <family val="2"/>
      </rPr>
      <t>1/</t>
    </r>
  </si>
  <si>
    <r>
      <t xml:space="preserve">SSO Breakfasts </t>
    </r>
    <r>
      <rPr>
        <b/>
        <vertAlign val="superscript"/>
        <sz val="8"/>
        <rFont val="Arial"/>
        <family val="2"/>
      </rPr>
      <t>3/</t>
    </r>
  </si>
  <si>
    <r>
      <t xml:space="preserve">SSO Breakfasts </t>
    </r>
    <r>
      <rPr>
        <b/>
        <vertAlign val="superscript"/>
        <sz val="8"/>
        <rFont val="Arial"/>
        <family val="2"/>
      </rPr>
      <t>1/</t>
    </r>
  </si>
  <si>
    <r>
      <t xml:space="preserve">All Paid </t>
    </r>
    <r>
      <rPr>
        <b/>
        <vertAlign val="superscript"/>
        <sz val="8"/>
        <rFont val="Arial"/>
        <family val="2"/>
      </rPr>
      <t>2/</t>
    </r>
  </si>
  <si>
    <r>
      <t xml:space="preserve">Total Program Cost </t>
    </r>
    <r>
      <rPr>
        <b/>
        <vertAlign val="superscript"/>
        <sz val="8"/>
        <rFont val="Arial"/>
        <family val="2"/>
      </rPr>
      <t>3/</t>
    </r>
  </si>
  <si>
    <r>
      <t xml:space="preserve">Average Daily Breakfasts Total Program </t>
    </r>
    <r>
      <rPr>
        <b/>
        <vertAlign val="superscript"/>
        <sz val="8"/>
        <rFont val="Arial"/>
        <family val="2"/>
      </rPr>
      <t>2/</t>
    </r>
  </si>
  <si>
    <r>
      <t xml:space="preserve">Days of Operation </t>
    </r>
    <r>
      <rPr>
        <b/>
        <vertAlign val="superscript"/>
        <sz val="8"/>
        <rFont val="Arial"/>
        <family val="2"/>
      </rPr>
      <t>4/</t>
    </r>
  </si>
  <si>
    <t>Average Participation Per Day</t>
  </si>
  <si>
    <r>
      <t xml:space="preserve">Reduced </t>
    </r>
    <r>
      <rPr>
        <b/>
        <vertAlign val="superscript"/>
        <sz val="8"/>
        <rFont val="Arial"/>
        <family val="2"/>
      </rPr>
      <t>1/</t>
    </r>
  </si>
  <si>
    <r>
      <t xml:space="preserve">Paid </t>
    </r>
    <r>
      <rPr>
        <b/>
        <vertAlign val="superscript"/>
        <sz val="8"/>
        <rFont val="Arial"/>
        <family val="2"/>
      </rPr>
      <t>1/</t>
    </r>
  </si>
  <si>
    <r>
      <t xml:space="preserve">SSO Lunches, Suppers and Snacks Earnings </t>
    </r>
    <r>
      <rPr>
        <b/>
        <vertAlign val="superscript"/>
        <sz val="8"/>
        <rFont val="Arial"/>
        <family val="2"/>
      </rPr>
      <t>4/</t>
    </r>
  </si>
  <si>
    <r>
      <t xml:space="preserve">Total Cash </t>
    </r>
    <r>
      <rPr>
        <b/>
        <vertAlign val="superscript"/>
        <sz val="8"/>
        <rFont val="Arial"/>
        <family val="2"/>
      </rPr>
      <t>5/</t>
    </r>
  </si>
  <si>
    <r>
      <t xml:space="preserve">Comm. &amp; Cash-In-Lieu (Entitlement) </t>
    </r>
    <r>
      <rPr>
        <b/>
        <vertAlign val="superscript"/>
        <sz val="8"/>
        <rFont val="Arial"/>
        <family val="2"/>
      </rPr>
      <t>6/</t>
    </r>
  </si>
  <si>
    <r>
      <t xml:space="preserve">Snacks Served in Area Eligible Schools &amp; Sites </t>
    </r>
    <r>
      <rPr>
        <b/>
        <vertAlign val="superscript"/>
        <sz val="8"/>
        <rFont val="Arial"/>
        <family val="2"/>
      </rPr>
      <t>5/</t>
    </r>
  </si>
  <si>
    <t xml:space="preserve">Average Participation Per Day </t>
  </si>
  <si>
    <r>
      <t>Paid</t>
    </r>
    <r>
      <rPr>
        <b/>
        <vertAlign val="superscript"/>
        <sz val="8"/>
        <rFont val="Arial"/>
        <family val="2"/>
      </rPr>
      <t xml:space="preserve"> 1/</t>
    </r>
  </si>
  <si>
    <t>1. Does not include bonus commodities. 
2. Data from the SF-269/through FY2010 and the FNS-777/FY2011 onward (reported quarterly).
3. Includes data reported on the SF-425 quarterly for CN Food Box Summer Demonstration Project (CN-FOODBOX-D), CN School Meals Research Cooperative Agreement (CN-SC-MEAL-R), Supplemental marketing and communications for Healthy Meals Incentives Initiative (CN-HMI-SUPP), Summer EBT Technology Grants (SEBT-TECH), Child Nutrition School Foodservice Workforce Study Cooperative Agreement Grant (CN-OPS-SFWS-23), Healthy Meals Incentives Recognition Awards and Sub-Grants for SFAs Spring Summit (CN-HMI-Summit), Child Nutrition Traditional Indigenous Foods Cooperative Agreement Grant (CN-TIF-CAG), Farm to School Technical Assistance Cooperative Agreement (CN-F2S-CoopTech), Child Nutrition Procurement Practices in Schools Meals Training Development (CN-Procurement-Training), Child Nutrition Procurement Practices in Schools Meals Training Developmen (CN-Procurement-Training), Food Safety Research (FS-RESEARCH), Child Nutrition School Breakfast Program Expansion Grants (CN-SBP-EXP), CN Healthy Meals Incentives Recognition Awards and Sub-Grants for School Food Authorities (PAN-CN-CRRSAA-HMI-RA), CN  Healthy Meals Incentives School Food System Transformation Challenge Sub-Grants (PAN-CN-CRRSAA-HMI-TG), CN OPS Equitable Access in Child Nutrition Programs (CN-OPS-EA), NSLP Equipment Grant (PAN-CN-ARPA-NSLPE), CN F2S State Agency Formula Grant (PAN-CN-ARPA-F2S-FG), Farm to School Shelburne Farms National Institute (CN-F2S-NATINST), CN Farm to School Racial Equity Learning Lab (CN-F2S-RACIALEQ), CN PEBT Administration Grant (PAN-CN-PEBT-Admin), CN Supply Chain Assistance Funding (CN-CCC), CN Farm-to-School Turnkey Grant (CN-F2S-TURNKEY), NSLP Coronavirus Local-level Costs (PAN-CN-CRRSAA), NSLP Emergency Operating Costs (PAN-CN-CRRSAA-EMOP), CACFP Emergency Operating Costs (PAN-CACFP-CRRSAA-EMOP), CN SFSP WIC EBT Pilot Food Funds v.5 (CN-SFSP-WICFOOD-5), Farm-to-School Grantee Gathering(CN-F2S-GATHERING), National School Lunch Program Equipment Grant v5(CN-NSLPE-v5), CN Summer Food Demonstration Grant(CN-SFSP-DEMO), Farm to School Regional Institute Grant(CN-F2S-REGINST), Culinary Institute of Child Nutrition (CN-ICN-CICN), CN grants including CN Farm-to-School State Agency Grants (CN-F2S-SA), Administrative Review and Training Programs (CN-ARTMI/ARTMII), CACFP Child Care Wellness (CN-CACFP-CCW), Community Garden Project (CN-CGP), Direct Certification Verification/Improvement (CN-DCV/DCI),  Fresh Fruit and Vegetables Programs (CN-FFVP), Food Safety Programs (CN-FSMI), Hunger Free Community Grants (CN-HFC), National School Lunch Program Equipment (CN-NSLPE), the Summer Food Service Program EBT pilot projects for WIC, SNAP, and Home Delivery Food Backpack (CN-SFSP-WIC, CN-SFSP-SNAP, CN-SFSP-HDFB), Team Nutrition (CN-TN), the Food Safety Center of Excellence (FS-CE), Healthy Hunger Free Kids Act Administration (CN-HHFKA-ADM) , Farm to School (CN-F2S-Impl/Plan), Farm to School Team (CN-F2S-TEAM), Farm to School Support Services (CN-F2S-SUPP),  NSLPE Equipment Grants, Second Round (CN-NSLPE2),  Farm to School Conference and Event Grants (CN-F2S-EVENT), National Food Service Management Institute - Chef's Move to School (CN-FSMI-CMTS), USDA Rural Child Poverty Nutrition Center (CN-OPS-RCPNC), Local Wellness Policy Surveillance System Cooperative Agreement (CN-OPS-LWPSS), Child Nutrition Professional Standards for All School Nutrition Employees (CN-PRO-STANDARD), Institute for Child Nutrition (CN-ICN), Institute for Child Nutrition-Food Safety (CN-ICN-FS), Institute for Child Nutrition - General Education (CN-ICN-GE), Institute of Child Nutrition (ICN) School Nutrition Strategies, Training, Action Plans, and Resources (CN-ICN-STAR), CN Farm to School Training Grant  (CN-F2S-TRAIN), CN CACFP Training Grants (CN-CACFP-TRAIN), SFSP SNAP EBT Pilot Food Funds (CN-SFSP-SNAPFOOD), CACFP Meal Service Training Grant (CN-CACFP-MEALTRAIN), Farm to School Training and Curricula (CN-F2S-TRNCUR), CN School Nutrition Training Grant for Allied Professional Organizations (CN-ALLIED), SFSP Rural Summer Meals Demonstration Program (CN-SFSP-RDEMO), CN Team Nutrition E-STAR Program Training Grant (CN-TN-ESTAR), CN Team Nutrition Training Grant for Innovative State Training Programs (CN-TN-INNOV) and SBP Special Grants, administrative and computer support.</t>
  </si>
  <si>
    <t>1. Expenditures include cash payments, entitlement commodities and cash-in-lieu, and bonus and TEFAP commodities, based on data from the SF-269/through FY2010 and the FNS-777/FY2011 onward (reported quarterly).   Also includes data reported on the SF-425 quarterly for CN Food Box Summer Demonstration Project (CN-FOODBOX-D), CN School Meals Research Cooperative Agreement (CN-SC-MEAL-R), Supplemental marketing and communications for Healthy Meals Incentives Initiative (CN-HMI-SUPP), Summer EBT Technology Grants (SEBT-TECH), Child Nutrition School Foodservice Workforce Study Cooperative Agreement Grant (CN-OPS-SFWS-23), Healthy Meals Incentives Recognition Awards and Sub-Grants for SFAs Spring Summit (CN-HMI-Summit), Child Nutrition Traditional Indigenous Foods Cooperative Agreement Grant (CN-TIF-CAG), Farm to School Technical Assistance Cooperative Agreement (CN-F2S-CoopTech), Child Nutrition Procurement Practices in Schools Meals Training Development (CN-Procurement-Training), Food Safety Research (FS-RESEARCH), Child Nutrition School Breakfast Program Expansion Grants (CN-SBP-EXP), CN Healthy Meals Incentives Recognition Awards and Sub-Grants for School Food Authorities (PAN-CN-CRRSAA-HMI-RA), CN  Healthy Meals Incentives School Food System Transformation Challenge Sub-Grants (PAN-CN-CRRSAA-HMI-TG), CN OPS Equitable Access in Child Nutrition Programs (CN-OPS-EA), NSLP Equipment Grant (PAN-CN-ARPA-NSLPE), CN F2S State Agency Formula Grant (PAN-CN-ARPA-F2S-FG), Farm to School Shelburne Farms National Institute (CN-F2S-NATINST), CN Farm to School Racial Equity Learning Lab (CN-F2S-RACIALEQ), CN PEBT Administration Grant (PAN-CN-PEBT-Admin), CN Supply Chain Assistance Funding (CN-CCC), CN Farm-to-School Turnkey Grant (CN-F2S-TURNKEY), NSLP Coronavirus Local-level Costs (PAN-CN-CRRSAA), NSLP Emergency Operating Costs (PAN-CN-CRRSAA-EMOP), CACFP Emergency Operating Costs (PAN-CACFP-CRRSAA-EMOP), CN SFSP WIC EBT Pilot Food Funds v.5 (CN-SFSP-WICFOOD-5), Farm-to-School Grantee Gathering (CN-F2S-GATHERING), Farm to School Regional Institute Grant (CN-F2S-REGINST), Culinary Institute of Child Nutrition (CN-ICN-CICN), CN Farm-to-School State Agency Grants (CN-F2S-SA), CN grants including Administrative Review and Training Programs (CN-ARTMI/ARTMII), CACFP Child Care Wellness (CN-CACFP-CCW), Community Garden Project (CN-CGP), Direct Certification Verification/Improvement (CN-DCV/DCI),  Fresh Fruit and Vegetables Programs (CN-FFVP), Food Safety Programs (CN-FSMI), Hunger Free Community Grants (CN-HFC), National School Lunch Program Equipment (CN-NSLPE), the Summer Food Service Program EBT pilot projects for WIC, SNAP, and Home Delivery Food Backpack (CN-SFSP-WIC, CN-SFSP-SNAP, CN-SFSP-HDFB), Team Nutrition (CN-TN), the Food Safety Center of Excellence (FS-CE), Institute for Child Nutrition (CN-ICN), Institute for Child Nutrition-Food Safety (CN-ICN-FS), Institute for Child Nutrition - General Education (CN-ICN-GE), Institute of Child Nutrition (ICN) School Nutrition Strategies, Training, Action Plans, and Resources (CN-ICN-STAR), CN Farm to School Training Grant  (CN-F2S-TRAIN), CN CACFP Training Grants (CN-CACFP-TRAIN), SFSP SNAP EBT Pilot Food Funds (CN-SFSP-SNAPFOOD), CACFP Meal Service Training Grant (CN-CACFP-MEALTRAIN), Farm to School Training and Curricula (CN-F2S-TRNCUR), CN School Nutrition Training Grant for Allied Professional Organizations (CN-ALLIED), SFSP Rural Summer Meals Demonstration Program (CN-SFSP-RDEMO), CN Team Nutrition E-STAR Program Training Grant (CN-TN-ESTAR), CN Team Nutrition Training Grant for Innovative State Training Programs (CN-TN-INNOV) and SBP Special Grants, administrative and computer support.</t>
  </si>
  <si>
    <t>Table 16c:  Monthly Summer Electronic Benefit Transfer Program for Children</t>
  </si>
  <si>
    <r>
      <t xml:space="preserve">Participation </t>
    </r>
    <r>
      <rPr>
        <b/>
        <vertAlign val="superscript"/>
        <sz val="8"/>
        <rFont val="Arial"/>
        <family val="2"/>
      </rPr>
      <t>1</t>
    </r>
  </si>
  <si>
    <r>
      <t xml:space="preserve">Benefits </t>
    </r>
    <r>
      <rPr>
        <b/>
        <vertAlign val="superscript"/>
        <sz val="8"/>
        <rFont val="Arial"/>
        <family val="2"/>
      </rPr>
      <t>2</t>
    </r>
  </si>
  <si>
    <r>
      <t>S-EBT  Administrative  Funds</t>
    </r>
    <r>
      <rPr>
        <b/>
        <vertAlign val="superscript"/>
        <sz val="8"/>
        <rFont val="Arial"/>
        <family val="2"/>
      </rPr>
      <t xml:space="preserve"> 3</t>
    </r>
  </si>
  <si>
    <r>
      <t xml:space="preserve">Other Costs </t>
    </r>
    <r>
      <rPr>
        <b/>
        <vertAlign val="superscript"/>
        <sz val="8"/>
        <rFont val="Arial"/>
        <family val="2"/>
      </rPr>
      <t>4</t>
    </r>
  </si>
  <si>
    <t xml:space="preserve">1. FNS-388 (SEBT) data. Totals are summed. This figure represents the number of children issued benefits in a given month. This may be duplicative in instances where eligible children receive monthly benefit allotments instead of lump-sum benefit allotments
2. ITOs distributing S-EBT benefits using a WIC-like model report benefit issuances on a quarterly SF-425 financial status report.                                                                                                                                                           
3. S-EBT Administrative funds data displayed represents the Federal share of administrative expenditures as reported to FNS on the FNS-778/SF-425 SEBT.                                                      
4. Includes data reported on the SF-425 quarterly report for the Summer EBT Technology (SET) Grants.                                                                                             
5. For States and ITOs with approved waivers, benefits intended for the Summer 2024 operational period may be issued in FY 2025. Participation data displayed in Column B of this table will align with the month during which benefits were issued. Cost data related to FY24 benefits issued in FY 2025 will be displayed as September data in Colum C of this table.                         </t>
  </si>
  <si>
    <t>16c S-EBT-$</t>
  </si>
  <si>
    <t>Monthly Summer Electronic Benefit Transfer Program for Children</t>
  </si>
  <si>
    <t>2. The September number will continue to change until all multi-year grants of that source year are closed out.  FY 2025 WIC Other Costs include appropriation levels for the following:  Program Evaluation &amp; Monitoring ($12M), Technical Assistance ($400,000), Federal Admin and Oversight ($32.590M), and UPC Database ($1M). Also includes all WIC Pandemic grant outlays and unliquidated obligations.</t>
  </si>
  <si>
    <t>U.S. Summary,  FY 2025 - FY 2026</t>
  </si>
  <si>
    <t>December 2025</t>
  </si>
  <si>
    <t>--</t>
  </si>
  <si>
    <t>03/13/2026</t>
  </si>
  <si>
    <t>FY 2025</t>
  </si>
  <si>
    <t>Total 3 Months</t>
  </si>
  <si>
    <r>
      <t xml:space="preserve">Total  </t>
    </r>
    <r>
      <rPr>
        <b/>
        <vertAlign val="superscript"/>
        <sz val="8"/>
        <rFont val="Arial"/>
        <family val="2"/>
      </rPr>
      <t>2/, 3/</t>
    </r>
  </si>
  <si>
    <t>1. Totals are averaged; fiscal year computations are based on October through May plus September. Subtotals may not add to total due to rounding calculations.                                                            
2. The FNS-10 (Report of School Program Operations) report was revised and implemented beginning in FY 2025 to capture data related to SSO meals and meal service options separately from NSLP/SBP meals.                                                                                                                                                                                                                                                                                                                                                             3. Includes SSO average daily participation.</t>
  </si>
  <si>
    <r>
      <t xml:space="preserve">SSO Lunches </t>
    </r>
    <r>
      <rPr>
        <b/>
        <vertAlign val="superscript"/>
        <sz val="8"/>
        <rFont val="Arial"/>
        <family val="2"/>
      </rPr>
      <t>2/</t>
    </r>
  </si>
  <si>
    <r>
      <t xml:space="preserve">Enrollment </t>
    </r>
    <r>
      <rPr>
        <b/>
        <vertAlign val="superscript"/>
        <sz val="8"/>
        <rFont val="Arial"/>
        <family val="2"/>
      </rPr>
      <t>1/</t>
    </r>
  </si>
  <si>
    <t>1. School districts receive additional Sec. 4 reimbursement when they serve 60% or more of children free or reduced price lunches.
2. Totals are averaged; fiscal year computations are based on October thru May plus September.                                                                                                                                                                                3. Includes SSO average daily meals. Average daily SSO meal reporting requirement for non-congregate meal service will not be fully implemented by all states until FY 2026.  
4. NSLP/SBP days of operation; sum excludes July and August.</t>
  </si>
  <si>
    <r>
      <t xml:space="preserve">Average Daily Lunches </t>
    </r>
    <r>
      <rPr>
        <b/>
        <vertAlign val="superscript"/>
        <sz val="8"/>
        <rFont val="Arial"/>
        <family val="2"/>
      </rPr>
      <t>2/, 3/</t>
    </r>
  </si>
  <si>
    <r>
      <t>Average Daily Afterschool Snacks</t>
    </r>
    <r>
      <rPr>
        <b/>
        <vertAlign val="superscript"/>
        <sz val="8"/>
        <rFont val="Arial"/>
        <family val="2"/>
      </rPr>
      <t xml:space="preserve"> 2/, 3/</t>
    </r>
  </si>
  <si>
    <t xml:space="preserve">1. General assistance for all meals served, including full-price (paid).
2. School districts receive additional Section 4 reimbursements when they serve 60% or more of the children free or reduced meals.                                                                                                                   
3. Beginning October 1, 2012, school districts receive an additional 6 cents per meal reimbursement when they meet meal pattern requirements under the Healthy Hunger Free Kids Act of 2010.
4. The FNS-10 (Report of School Program Operations) report was revised and implemented beginning in FY 2025 to capture data related to SSO meals and meal service options separately from NSLP/SBP meals.                                                                                                                                                   
5. Based on earnings (meals x reimbursement rates). Includes earnings for Section 4, Section 11, and meal supplements served under Section 17A and earnings for SSO lunches, suppers and snacks.
6. Based on FNS-155/PCIMS/WBSCM data plus Kansas cash-in-lieu (earnings).
</t>
  </si>
  <si>
    <r>
      <t xml:space="preserve">Total </t>
    </r>
    <r>
      <rPr>
        <b/>
        <vertAlign val="superscript"/>
        <sz val="8"/>
        <rFont val="Arial"/>
        <family val="2"/>
      </rPr>
      <t>2/, 3/</t>
    </r>
  </si>
  <si>
    <t xml:space="preserve">1. Totals are averaged; fiscal year computations are based on October through May plus September. Subtotals may not add to total due to rounding calculations.
2. The FNS-10 (Report of School Program Operations) report was revised and implemented beginning in FY 2025 to capture data related to SSO meals and meal service options separately from NSLP/SBP meals.                                                                                                                                                                                                                                                                                                                                                                 3. Includes SSO average daily participation    </t>
  </si>
  <si>
    <t>1. The FNS-10 (Report of School Program Operations) report was revised and implemented beginning in FY 2025 to capture data related to SSO meals and meal service options separately from NSLP/SBP meals.                                                                                                                                                                                                                                                                                                                                                              
2. Totals are averaged; fiscal year computations are based on October thru May plus September.  Includes average daily SSO breakfasts. Average daily SSO meal reporting requirement for non-congregate meal service will not be fully implemented by all states until FY 2026.     
3. NSLP/SBP days of operation; sum excludes July and August.</t>
  </si>
  <si>
    <r>
      <t xml:space="preserve">Days of Operation </t>
    </r>
    <r>
      <rPr>
        <b/>
        <vertAlign val="superscript"/>
        <sz val="8"/>
        <rFont val="Arial"/>
        <family val="2"/>
      </rPr>
      <t>3/</t>
    </r>
  </si>
  <si>
    <t xml:space="preserve">1. The FNS-10 (Report of School Program Operations) report was revised and implemented beginning in FY 2025 to capture data related to SSO meals and meal service options separately from NSLP/SBP meals.                                                                                                                                                                                                                                                                                                                                                                                                     
2. Refers to full-price (paid) meals served in regular and severe-need schools.
3. Based on earnings (meals x reimbursement rates).
</t>
  </si>
  <si>
    <t xml:space="preserve">1. The FNS-10 (Report of School Program Operations) report was revised and implemented beginning in FY 2025 to capture data related to SSO meals and meal service options separately from NSLP/SBP meals.     </t>
  </si>
  <si>
    <t>Generated from National Data Bank Version 8.2 PUBLIC on 03/13/2026</t>
  </si>
  <si>
    <t>National Data Bank Version 8.2 PUBLIC - U.S. Summary</t>
  </si>
  <si>
    <t>National Data Bank Version 8.2 PUBLIC- U.S. Summary</t>
  </si>
  <si>
    <t>National Data Bank Version 8.2 PUBLIC -U.S.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</si>
</sst>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16" x14ac:knownFonts="1">
    <font>
      <sz val="10"/>
      <name val="Arial"/>
    </font>
    <font>
      <sz val="8"/>
      <name val="Arial"/>
      <family val="2"/>
    </font>
    <font>
      <b/>
      <sz val="8"/>
      <name val="Arial"/>
      <family val="2"/>
    </font>
    <font>
      <b/>
      <vertAlign val="superscript"/>
      <sz val="8"/>
      <name val="Arial"/>
      <family val="2"/>
    </font>
    <font>
      <sz val="10"/>
      <name val="Arial"/>
      <family val="2"/>
    </font>
    <font>
      <b/>
      <i/>
      <sz val="8"/>
      <color theme="0"/>
      <name val="Arial"/>
      <family val="2"/>
    </font>
    <font>
      <b/>
      <i/>
      <sz val="5"/>
      <color indexed="9"/>
      <name val="Arial"/>
      <family val="2"/>
    </font>
    <font>
      <i/>
      <sz val="8"/>
      <name val="Arial"/>
      <family val="2"/>
    </font>
    <font>
      <b/>
      <sz val="5"/>
      <name val="Arial"/>
      <family val="2"/>
    </font>
    <font>
      <b/>
      <sz val="10"/>
      <name val="Arial"/>
      <family val="2"/>
    </font>
    <font>
      <i/>
      <sz val="10"/>
      <color indexed="40"/>
      <name val="Arial"/>
      <family val="2"/>
    </font>
    <font>
      <b/>
      <i/>
      <sz val="10"/>
      <color theme="0"/>
      <name val="Arial"/>
      <family val="2"/>
    </font>
    <font>
      <sz val="8"/>
      <color rgb="FF0070C0"/>
      <name val="Arial"/>
      <family val="2"/>
    </font>
    <font>
      <sz val="11"/>
      <name val="Calibri"/>
      <family val="2"/>
    </font>
    <font>
      <sz val="8"/>
      <color rgb="FF222222"/>
      <name val="Arial"/>
      <family val="2"/>
    </font>
    <font>
      <sz val="10"/>
      <name val="Arial"/>
    </font>
  </fonts>
  <fills count="6">
    <fill>
      <patternFill patternType="none"/>
    </fill>
    <fill>
      <patternFill patternType="gray125"/>
    </fill>
    <fill>
      <patternFill patternType="solid">
        <fgColor theme="1"/>
      </patternFill>
    </fill>
    <fill>
      <patternFill patternType="solid">
        <fgColor theme="0" tint="-0.14996795556505021"/>
        <bgColor indexed="65"/>
      </patternFill>
    </fill>
    <fill>
      <patternFill patternType="solid">
        <fgColor theme="1"/>
      </patternFill>
    </fill>
    <fill>
      <patternFill patternType="solid">
        <fgColor theme="0" tint="-0.14993743705557422"/>
        <bgColor indexed="65"/>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0" fontId="4" fillId="0" borderId="0"/>
    <xf numFmtId="9" fontId="15" fillId="0" borderId="0" applyFont="0" applyFill="0" applyBorder="0" applyAlignment="0" applyProtection="0"/>
  </cellStyleXfs>
  <cellXfs count="121">
    <xf numFmtId="0" fontId="0" fillId="0" borderId="0" xfId="0"/>
    <xf numFmtId="0" fontId="1" fillId="0" borderId="0" xfId="0" applyFont="1"/>
    <xf numFmtId="0" fontId="1" fillId="0" borderId="0" xfId="0" applyFont="1" applyAlignment="1">
      <alignment horizontal="right"/>
    </xf>
    <xf numFmtId="0" fontId="1" fillId="0" borderId="0" xfId="0" applyFont="1" applyAlignment="1">
      <alignment horizontal="left"/>
    </xf>
    <xf numFmtId="0" fontId="1" fillId="0" borderId="1" xfId="0" applyFont="1" applyBorder="1"/>
    <xf numFmtId="0" fontId="2" fillId="0" borderId="0" xfId="0" applyFont="1" applyAlignment="1">
      <alignment horizontal="center"/>
    </xf>
    <xf numFmtId="0" fontId="2" fillId="0" borderId="1" xfId="0" applyFont="1" applyBorder="1"/>
    <xf numFmtId="0" fontId="2" fillId="0" borderId="1" xfId="0" applyFont="1" applyBorder="1" applyAlignment="1">
      <alignment horizontal="center"/>
    </xf>
    <xf numFmtId="0" fontId="1" fillId="0" borderId="1" xfId="0"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3" fontId="1" fillId="0" borderId="0" xfId="0" applyNumberFormat="1" applyFont="1" applyAlignment="1">
      <alignment horizontal="right"/>
    </xf>
    <xf numFmtId="0" fontId="2" fillId="0" borderId="4" xfId="0" applyFont="1" applyBorder="1" applyAlignment="1">
      <alignment horizontal="left"/>
    </xf>
    <xf numFmtId="3" fontId="2" fillId="0" borderId="4" xfId="0" applyNumberFormat="1" applyFont="1" applyBorder="1" applyAlignment="1">
      <alignment horizontal="right"/>
    </xf>
    <xf numFmtId="0" fontId="2" fillId="0" borderId="1" xfId="0" applyFont="1" applyBorder="1" applyAlignment="1">
      <alignment horizontal="left"/>
    </xf>
    <xf numFmtId="3" fontId="2" fillId="0" borderId="1" xfId="0" applyNumberFormat="1" applyFont="1" applyBorder="1" applyAlignment="1">
      <alignment horizontal="right"/>
    </xf>
    <xf numFmtId="4" fontId="1" fillId="0" borderId="0" xfId="0" applyNumberFormat="1" applyFont="1" applyAlignment="1">
      <alignment horizontal="right"/>
    </xf>
    <xf numFmtId="4" fontId="2" fillId="0" borderId="4" xfId="0" applyNumberFormat="1" applyFont="1" applyBorder="1" applyAlignment="1">
      <alignment horizontal="right"/>
    </xf>
    <xf numFmtId="4" fontId="2" fillId="0" borderId="1" xfId="0" applyNumberFormat="1" applyFont="1" applyBorder="1" applyAlignment="1">
      <alignment horizontal="right"/>
    </xf>
    <xf numFmtId="164" fontId="1" fillId="0" borderId="0" xfId="0" applyNumberFormat="1" applyFont="1" applyAlignment="1">
      <alignment horizontal="right"/>
    </xf>
    <xf numFmtId="3" fontId="1" fillId="0" borderId="1" xfId="0" applyNumberFormat="1" applyFont="1" applyBorder="1" applyAlignment="1">
      <alignment horizontal="left"/>
    </xf>
    <xf numFmtId="3" fontId="1" fillId="0" borderId="1" xfId="0" applyNumberFormat="1" applyFont="1" applyBorder="1" applyAlignment="1">
      <alignment horizontal="right"/>
    </xf>
    <xf numFmtId="164" fontId="2" fillId="0" borderId="4" xfId="0" applyNumberFormat="1" applyFont="1" applyBorder="1" applyAlignment="1">
      <alignment horizontal="right"/>
    </xf>
    <xf numFmtId="164" fontId="2" fillId="0" borderId="1" xfId="0" applyNumberFormat="1" applyFont="1" applyBorder="1" applyAlignment="1">
      <alignment horizontal="right"/>
    </xf>
    <xf numFmtId="164" fontId="1" fillId="0" borderId="1" xfId="0" applyNumberFormat="1" applyFont="1" applyBorder="1" applyAlignment="1">
      <alignment horizontal="right"/>
    </xf>
    <xf numFmtId="0" fontId="2" fillId="0" borderId="0" xfId="0" applyFont="1"/>
    <xf numFmtId="0" fontId="4" fillId="0" borderId="0" xfId="0" applyFont="1"/>
    <xf numFmtId="0" fontId="4" fillId="0" borderId="0" xfId="0" applyFont="1" applyAlignment="1">
      <alignment wrapText="1"/>
    </xf>
    <xf numFmtId="0" fontId="5" fillId="0" borderId="8" xfId="0" applyFont="1" applyBorder="1" applyAlignment="1">
      <alignment vertical="center"/>
    </xf>
    <xf numFmtId="0" fontId="7" fillId="0" borderId="0" xfId="0" applyFont="1" applyAlignment="1">
      <alignment horizontal="center"/>
    </xf>
    <xf numFmtId="0" fontId="1" fillId="0" borderId="0" xfId="0" applyFont="1" applyAlignment="1">
      <alignment horizont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3" fontId="1" fillId="0" borderId="6" xfId="0" applyNumberFormat="1" applyFont="1" applyBorder="1"/>
    <xf numFmtId="3" fontId="1" fillId="0" borderId="0" xfId="0" applyNumberFormat="1" applyFont="1"/>
    <xf numFmtId="3" fontId="1" fillId="0" borderId="8" xfId="0" applyNumberFormat="1" applyFont="1" applyBorder="1"/>
    <xf numFmtId="3" fontId="1" fillId="0" borderId="11" xfId="0" applyNumberFormat="1" applyFont="1" applyBorder="1" applyAlignment="1">
      <alignment horizontal="right" vertical="center"/>
    </xf>
    <xf numFmtId="3" fontId="1" fillId="0" borderId="0" xfId="0" applyNumberFormat="1" applyFont="1" applyAlignment="1">
      <alignment horizontal="right" vertical="center"/>
    </xf>
    <xf numFmtId="3" fontId="1" fillId="0" borderId="12" xfId="0" applyNumberFormat="1" applyFont="1" applyBorder="1" applyAlignment="1">
      <alignment horizontal="right" vertical="center"/>
    </xf>
    <xf numFmtId="3" fontId="1" fillId="0" borderId="9" xfId="0" applyNumberFormat="1" applyFont="1" applyBorder="1" applyAlignment="1">
      <alignment horizontal="right" vertical="center"/>
    </xf>
    <xf numFmtId="0" fontId="2" fillId="0" borderId="6" xfId="0" applyFont="1" applyBorder="1"/>
    <xf numFmtId="3" fontId="2" fillId="0" borderId="4" xfId="0" applyNumberFormat="1" applyFont="1" applyBorder="1" applyAlignment="1">
      <alignment horizontal="right" vertical="center"/>
    </xf>
    <xf numFmtId="0" fontId="9" fillId="0" borderId="0" xfId="0" applyFont="1"/>
    <xf numFmtId="3" fontId="2" fillId="0" borderId="1" xfId="0" applyNumberFormat="1" applyFont="1" applyBorder="1" applyAlignment="1">
      <alignment horizontal="right" vertical="center"/>
    </xf>
    <xf numFmtId="3" fontId="1" fillId="0" borderId="6" xfId="0" applyNumberFormat="1" applyFont="1" applyBorder="1" applyAlignment="1">
      <alignment horizontal="right" vertical="center"/>
    </xf>
    <xf numFmtId="3" fontId="1" fillId="0" borderId="4" xfId="0" applyNumberFormat="1" applyFont="1" applyBorder="1" applyAlignment="1">
      <alignment horizontal="right" vertical="center"/>
    </xf>
    <xf numFmtId="3" fontId="1" fillId="0" borderId="8" xfId="0" applyNumberFormat="1" applyFont="1" applyBorder="1" applyAlignment="1">
      <alignment horizontal="right" vertical="center"/>
    </xf>
    <xf numFmtId="3" fontId="1" fillId="0" borderId="7" xfId="0" applyNumberFormat="1" applyFont="1" applyBorder="1" applyAlignment="1">
      <alignment horizontal="right" vertical="center"/>
    </xf>
    <xf numFmtId="3" fontId="1" fillId="0" borderId="1" xfId="0" applyNumberFormat="1" applyFont="1" applyBorder="1" applyAlignment="1">
      <alignment horizontal="right" vertical="center"/>
    </xf>
    <xf numFmtId="3" fontId="2" fillId="0" borderId="0" xfId="0" applyNumberFormat="1" applyFont="1" applyAlignment="1">
      <alignment horizontal="right" vertical="center"/>
    </xf>
    <xf numFmtId="0" fontId="10" fillId="0" borderId="0" xfId="0" applyFont="1" applyAlignment="1">
      <alignment horizontal="center" vertical="center" wrapText="1"/>
    </xf>
    <xf numFmtId="3" fontId="2" fillId="0" borderId="0" xfId="0" applyNumberFormat="1" applyFont="1" applyAlignment="1">
      <alignment horizontal="right" vertical="center" wrapText="1"/>
    </xf>
    <xf numFmtId="3" fontId="2" fillId="0" borderId="1" xfId="0" applyNumberFormat="1" applyFont="1" applyBorder="1" applyAlignment="1">
      <alignment horizontal="right" vertical="center" wrapText="1"/>
    </xf>
    <xf numFmtId="0" fontId="2" fillId="5" borderId="7" xfId="0" applyFont="1" applyFill="1" applyBorder="1" applyAlignment="1">
      <alignment horizontal="center" vertical="center"/>
    </xf>
    <xf numFmtId="0" fontId="2" fillId="5" borderId="1" xfId="0" applyFont="1" applyFill="1" applyBorder="1" applyAlignment="1">
      <alignment horizontal="center" vertical="center"/>
    </xf>
    <xf numFmtId="3" fontId="1" fillId="0" borderId="4" xfId="0" applyNumberFormat="1" applyFont="1" applyBorder="1"/>
    <xf numFmtId="0" fontId="13" fillId="0" borderId="0" xfId="0" applyFont="1"/>
    <xf numFmtId="3" fontId="2" fillId="0" borderId="12" xfId="0" applyNumberFormat="1" applyFont="1" applyBorder="1" applyAlignment="1">
      <alignment horizontal="right" vertical="center"/>
    </xf>
    <xf numFmtId="3" fontId="2" fillId="0" borderId="9" xfId="0" applyNumberFormat="1" applyFont="1" applyBorder="1" applyAlignment="1">
      <alignment horizontal="right" vertical="center"/>
    </xf>
    <xf numFmtId="3" fontId="13" fillId="0" borderId="0" xfId="0" applyNumberFormat="1" applyFont="1"/>
    <xf numFmtId="3" fontId="2" fillId="0" borderId="8" xfId="0" applyNumberFormat="1" applyFont="1" applyBorder="1" applyAlignment="1">
      <alignment horizontal="right" vertical="center"/>
    </xf>
    <xf numFmtId="1" fontId="13" fillId="0" borderId="0" xfId="0" applyNumberFormat="1" applyFont="1" applyAlignment="1">
      <alignment horizontal="right" vertical="center"/>
    </xf>
    <xf numFmtId="1" fontId="13" fillId="0" borderId="0" xfId="0" applyNumberFormat="1" applyFont="1" applyAlignment="1">
      <alignment horizontal="right" vertical="center" wrapText="1"/>
    </xf>
    <xf numFmtId="0" fontId="1" fillId="0" borderId="8" xfId="0" applyFont="1" applyBorder="1" applyAlignment="1">
      <alignment horizontal="left"/>
    </xf>
    <xf numFmtId="0" fontId="1" fillId="0" borderId="12" xfId="0" applyFont="1" applyBorder="1" applyAlignment="1">
      <alignment horizontal="right"/>
    </xf>
    <xf numFmtId="0" fontId="1" fillId="0" borderId="9" xfId="0" applyFont="1" applyBorder="1" applyAlignment="1">
      <alignment horizontal="right"/>
    </xf>
    <xf numFmtId="3" fontId="1" fillId="0" borderId="0" xfId="0" applyNumberFormat="1" applyFont="1" applyAlignment="1">
      <alignment horizontal="right" vertical="top"/>
    </xf>
    <xf numFmtId="0" fontId="1" fillId="0" borderId="0" xfId="0" applyFont="1" applyAlignment="1">
      <alignment vertical="top"/>
    </xf>
    <xf numFmtId="164" fontId="1" fillId="0" borderId="0" xfId="0" applyNumberFormat="1" applyFont="1" applyAlignment="1">
      <alignment horizontal="right" vertical="top"/>
    </xf>
    <xf numFmtId="3" fontId="1" fillId="0" borderId="1" xfId="0" applyNumberFormat="1" applyFont="1" applyBorder="1" applyAlignment="1">
      <alignment horizontal="right" vertical="top"/>
    </xf>
    <xf numFmtId="1" fontId="1" fillId="0" borderId="0" xfId="0" applyNumberFormat="1" applyFont="1" applyAlignment="1">
      <alignment horizontal="right" vertical="top"/>
    </xf>
    <xf numFmtId="0" fontId="1" fillId="0" borderId="4" xfId="0" applyFont="1" applyBorder="1"/>
    <xf numFmtId="0" fontId="2" fillId="0" borderId="10" xfId="0" applyFont="1" applyBorder="1" applyAlignment="1">
      <alignment horizontal="center" vertical="center" wrapText="1"/>
    </xf>
    <xf numFmtId="9" fontId="0" fillId="0" borderId="0" xfId="2" applyFont="1"/>
    <xf numFmtId="165" fontId="0" fillId="0" borderId="0" xfId="2" applyNumberFormat="1" applyFont="1"/>
    <xf numFmtId="3" fontId="0" fillId="0" borderId="0" xfId="0" applyNumberFormat="1"/>
    <xf numFmtId="0" fontId="1" fillId="0" borderId="1" xfId="0" applyFont="1" applyBorder="1"/>
    <xf numFmtId="0" fontId="1" fillId="0" borderId="0" xfId="0" applyFont="1" applyAlignment="1">
      <alignment horizontal="center"/>
    </xf>
    <xf numFmtId="0" fontId="1" fillId="0" borderId="4" xfId="0" applyFont="1" applyBorder="1"/>
    <xf numFmtId="0" fontId="2" fillId="0" borderId="0" xfId="0" applyFont="1" applyAlignment="1">
      <alignment horizontal="center"/>
    </xf>
    <xf numFmtId="0" fontId="9" fillId="0" borderId="0" xfId="0" applyFont="1" applyAlignment="1">
      <alignment horizontal="center"/>
    </xf>
    <xf numFmtId="0" fontId="2" fillId="0" borderId="1" xfId="0" applyFont="1" applyBorder="1" applyAlignment="1">
      <alignment horizontal="center"/>
    </xf>
    <xf numFmtId="0" fontId="9" fillId="0" borderId="1" xfId="0" applyFont="1" applyBorder="1" applyAlignment="1">
      <alignment horizont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 fillId="0" borderId="0" xfId="0" applyFont="1" applyAlignment="1">
      <alignment horizontal="left" vertical="top" wrapText="1"/>
    </xf>
    <xf numFmtId="0" fontId="2" fillId="0" borderId="6" xfId="0" applyFont="1" applyBorder="1" applyAlignment="1">
      <alignment horizontal="center" vertical="center" wrapText="1"/>
    </xf>
    <xf numFmtId="0" fontId="2" fillId="3" borderId="0" xfId="0" applyFont="1" applyFill="1" applyAlignment="1">
      <alignment horizontal="center" vertical="center"/>
    </xf>
    <xf numFmtId="0" fontId="2" fillId="3" borderId="1" xfId="0" applyFont="1" applyFill="1" applyBorder="1" applyAlignment="1">
      <alignment horizontal="center" vertical="center"/>
    </xf>
    <xf numFmtId="0" fontId="2" fillId="3" borderId="11" xfId="0" applyFont="1" applyFill="1" applyBorder="1" applyAlignment="1">
      <alignment horizontal="center"/>
    </xf>
    <xf numFmtId="0" fontId="9" fillId="3" borderId="1" xfId="0" applyFont="1" applyFill="1" applyBorder="1" applyAlignment="1">
      <alignment horizontal="center" vertical="center"/>
    </xf>
    <xf numFmtId="0" fontId="1" fillId="0" borderId="0" xfId="0" applyFont="1" applyAlignment="1">
      <alignment horizontal="left" wrapText="1"/>
    </xf>
    <xf numFmtId="0" fontId="4" fillId="0" borderId="0" xfId="0" applyFont="1" applyAlignment="1">
      <alignment horizontal="left" wrapText="1"/>
    </xf>
    <xf numFmtId="0" fontId="5" fillId="2" borderId="11" xfId="0" applyFont="1" applyFill="1" applyBorder="1" applyAlignment="1">
      <alignment horizontal="center" vertical="center"/>
    </xf>
    <xf numFmtId="0" fontId="11" fillId="2" borderId="11" xfId="0" applyFont="1" applyFill="1" applyBorder="1" applyAlignment="1">
      <alignment horizontal="center" vertical="center"/>
    </xf>
    <xf numFmtId="0" fontId="5" fillId="2" borderId="11"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6" xfId="0" applyFont="1" applyFill="1" applyBorder="1" applyAlignment="1">
      <alignment horizontal="center" vertical="center"/>
    </xf>
    <xf numFmtId="0" fontId="2" fillId="0" borderId="12" xfId="0" applyFont="1" applyBorder="1" applyAlignment="1">
      <alignment horizontal="right" vertical="center" wrapText="1"/>
    </xf>
    <xf numFmtId="0" fontId="9" fillId="0" borderId="9" xfId="0" applyFont="1" applyBorder="1" applyAlignment="1">
      <alignment horizontal="right" vertical="center" wrapText="1"/>
    </xf>
    <xf numFmtId="0" fontId="5" fillId="4" borderId="11"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5" fillId="4" borderId="11"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6" xfId="0" applyFont="1" applyFill="1" applyBorder="1" applyAlignment="1">
      <alignment horizontal="center" vertical="center"/>
    </xf>
    <xf numFmtId="0" fontId="2" fillId="5" borderId="11" xfId="0" applyFont="1" applyFill="1" applyBorder="1" applyAlignment="1">
      <alignment horizontal="center"/>
    </xf>
    <xf numFmtId="0" fontId="2" fillId="5" borderId="0" xfId="0" applyFont="1" applyFill="1" applyAlignment="1">
      <alignment horizontal="center"/>
    </xf>
    <xf numFmtId="0" fontId="2" fillId="5" borderId="0" xfId="0" applyFont="1" applyFill="1" applyAlignment="1">
      <alignment horizontal="center" vertical="center"/>
    </xf>
    <xf numFmtId="0" fontId="9" fillId="5" borderId="1" xfId="0" applyFont="1" applyFill="1" applyBorder="1" applyAlignment="1">
      <alignment horizontal="center" vertical="center"/>
    </xf>
    <xf numFmtId="0" fontId="1" fillId="0" borderId="0" xfId="0" applyFont="1" applyAlignment="1">
      <alignment horizontal="left"/>
    </xf>
    <xf numFmtId="0" fontId="4" fillId="0" borderId="0" xfId="0" applyFont="1" applyAlignment="1">
      <alignment horizontal="left"/>
    </xf>
    <xf numFmtId="0" fontId="1" fillId="0" borderId="4" xfId="0" applyFont="1" applyBorder="1" applyAlignment="1">
      <alignment horizontal="center"/>
    </xf>
    <xf numFmtId="0" fontId="1" fillId="0" borderId="0" xfId="0" applyFont="1"/>
    <xf numFmtId="0" fontId="4" fillId="0" borderId="4" xfId="0" applyFont="1" applyBorder="1"/>
    <xf numFmtId="0" fontId="14" fillId="0" borderId="0" xfId="0" applyFont="1" applyAlignment="1">
      <alignment horizontal="left" vertical="top" wrapText="1"/>
    </xf>
    <xf numFmtId="0" fontId="4" fillId="0" borderId="0" xfId="0" applyFont="1" applyAlignment="1">
      <alignment horizontal="left" vertical="top" wrapText="1"/>
    </xf>
    <xf numFmtId="0" fontId="1" fillId="0" borderId="0" xfId="0" applyFont="1" applyAlignment="1">
      <alignment vertical="top" wrapText="1"/>
    </xf>
  </cellXfs>
  <cellStyles count="3">
    <cellStyle name="Normal" xfId="0" builtinId="0"/>
    <cellStyle name="Normal 2" xfId="1" xr:uid="{00000000-0005-0000-0000-000001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25"/>
  <sheetViews>
    <sheetView showGridLines="0" tabSelected="1" zoomScaleNormal="100" workbookViewId="0"/>
  </sheetViews>
  <sheetFormatPr defaultRowHeight="12.75" x14ac:dyDescent="0.2"/>
  <cols>
    <col min="1" max="1" width="31.42578125" customWidth="1"/>
    <col min="2" max="2" width="60" customWidth="1"/>
    <col min="3" max="3" width="30" customWidth="1"/>
  </cols>
  <sheetData>
    <row r="1" spans="1:3" ht="24" customHeight="1" x14ac:dyDescent="0.2"/>
    <row r="2" spans="1:3" ht="24" customHeight="1" x14ac:dyDescent="0.2"/>
    <row r="3" spans="1:3" ht="12" customHeight="1" x14ac:dyDescent="0.2">
      <c r="A3" s="77" t="s">
        <v>0</v>
      </c>
      <c r="B3" s="77"/>
      <c r="C3" s="77"/>
    </row>
    <row r="4" spans="1:3" ht="12" customHeight="1" x14ac:dyDescent="0.2">
      <c r="A4" s="77" t="s">
        <v>1</v>
      </c>
      <c r="B4" s="77"/>
      <c r="C4" s="77"/>
    </row>
    <row r="5" spans="1:3" ht="24" customHeight="1" x14ac:dyDescent="0.2"/>
    <row r="6" spans="1:3" ht="24" customHeight="1" x14ac:dyDescent="0.2"/>
    <row r="7" spans="1:3" ht="24" customHeight="1" x14ac:dyDescent="0.2"/>
    <row r="8" spans="1:3" ht="24" customHeight="1" x14ac:dyDescent="0.2">
      <c r="A8" s="77" t="s">
        <v>417</v>
      </c>
      <c r="B8" s="77"/>
      <c r="C8" s="77"/>
    </row>
    <row r="9" spans="1:3" ht="24" customHeight="1" x14ac:dyDescent="0.2">
      <c r="A9" s="77" t="s">
        <v>437</v>
      </c>
      <c r="B9" s="77"/>
      <c r="C9" s="77"/>
    </row>
    <row r="10" spans="1:3" ht="24" customHeight="1" x14ac:dyDescent="0.2">
      <c r="A10" s="77" t="s">
        <v>418</v>
      </c>
      <c r="B10" s="77"/>
      <c r="C10" s="77"/>
    </row>
    <row r="11" spans="1:3" ht="24" customHeight="1" x14ac:dyDescent="0.2"/>
    <row r="12" spans="1:3" ht="24" customHeight="1" x14ac:dyDescent="0.2"/>
    <row r="13" spans="1:3" ht="24" customHeight="1" x14ac:dyDescent="0.2">
      <c r="A13" s="77" t="s">
        <v>333</v>
      </c>
      <c r="B13" s="77"/>
      <c r="C13" s="77"/>
    </row>
    <row r="14" spans="1:3" ht="24" customHeight="1" x14ac:dyDescent="0.2">
      <c r="A14" s="77" t="s">
        <v>2</v>
      </c>
      <c r="B14" s="77"/>
      <c r="C14" s="77"/>
    </row>
    <row r="15" spans="1:3" ht="24" customHeight="1" x14ac:dyDescent="0.2">
      <c r="A15" s="77" t="s">
        <v>3</v>
      </c>
      <c r="B15" s="77"/>
      <c r="C15" s="77"/>
    </row>
    <row r="16" spans="1:3" ht="24" customHeight="1" x14ac:dyDescent="0.2">
      <c r="A16" s="77" t="s">
        <v>4</v>
      </c>
      <c r="B16" s="77"/>
      <c r="C16" s="77"/>
    </row>
    <row r="17" spans="1:3" ht="24" customHeight="1" x14ac:dyDescent="0.2">
      <c r="A17" s="77" t="s">
        <v>5</v>
      </c>
      <c r="B17" s="77"/>
      <c r="C17" s="77"/>
    </row>
    <row r="18" spans="1:3" ht="12" customHeight="1" x14ac:dyDescent="0.2"/>
    <row r="19" spans="1:3" ht="12" customHeight="1" x14ac:dyDescent="0.2"/>
    <row r="20" spans="1:3" ht="7.5" customHeight="1" x14ac:dyDescent="0.2">
      <c r="A20" s="78"/>
      <c r="B20" s="78"/>
      <c r="C20" s="78"/>
    </row>
    <row r="21" spans="1:3" ht="12" customHeight="1" x14ac:dyDescent="0.2">
      <c r="A21" s="2" t="s">
        <v>6</v>
      </c>
      <c r="B21" s="3" t="s">
        <v>7</v>
      </c>
    </row>
    <row r="22" spans="1:3" ht="12" customHeight="1" x14ac:dyDescent="0.2">
      <c r="A22" s="1"/>
      <c r="B22" s="3" t="s">
        <v>8</v>
      </c>
    </row>
    <row r="23" spans="1:3" ht="18" customHeight="1" x14ac:dyDescent="0.2">
      <c r="A23" s="1"/>
      <c r="B23" s="3" t="s">
        <v>9</v>
      </c>
    </row>
    <row r="24" spans="1:3" ht="12" customHeight="1" x14ac:dyDescent="0.2">
      <c r="A24" s="1"/>
      <c r="B24" s="3" t="s">
        <v>10</v>
      </c>
    </row>
    <row r="25" spans="1:3" ht="7.5" customHeight="1" x14ac:dyDescent="0.2">
      <c r="A25" s="76"/>
      <c r="B25" s="76"/>
      <c r="C25" s="76"/>
    </row>
  </sheetData>
  <mergeCells count="12">
    <mergeCell ref="A3:C3"/>
    <mergeCell ref="A4:C4"/>
    <mergeCell ref="A8:C8"/>
    <mergeCell ref="A9:C9"/>
    <mergeCell ref="A20:C20"/>
    <mergeCell ref="A25:C25"/>
    <mergeCell ref="A10:C10"/>
    <mergeCell ref="A13:C13"/>
    <mergeCell ref="A14:C14"/>
    <mergeCell ref="A15:C15"/>
    <mergeCell ref="A16:C16"/>
    <mergeCell ref="A17:C17"/>
  </mergeCells>
  <phoneticPr fontId="0" type="noConversion"/>
  <pageMargins left="0.75" right="0.5" top="0.75" bottom="0.5" header="0.5" footer="0.2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L37"/>
  <sheetViews>
    <sheetView showGridLines="0" workbookViewId="0">
      <selection sqref="A1:K1"/>
    </sheetView>
  </sheetViews>
  <sheetFormatPr defaultRowHeight="12.75" x14ac:dyDescent="0.2"/>
  <cols>
    <col min="1" max="8" width="11.42578125" customWidth="1"/>
    <col min="9" max="9" width="13.42578125" customWidth="1"/>
    <col min="10" max="12" width="11.42578125" customWidth="1"/>
  </cols>
  <sheetData>
    <row r="1" spans="1:12" ht="12" customHeight="1" x14ac:dyDescent="0.2">
      <c r="A1" s="79" t="s">
        <v>438</v>
      </c>
      <c r="B1" s="79"/>
      <c r="C1" s="79"/>
      <c r="D1" s="79"/>
      <c r="E1" s="79"/>
      <c r="F1" s="79"/>
      <c r="G1" s="79"/>
      <c r="H1" s="79"/>
      <c r="I1" s="79"/>
      <c r="J1" s="79"/>
      <c r="K1" s="79"/>
      <c r="L1" s="2" t="s">
        <v>420</v>
      </c>
    </row>
    <row r="2" spans="1:12" ht="12" customHeight="1" x14ac:dyDescent="0.2">
      <c r="A2" s="81" t="s">
        <v>83</v>
      </c>
      <c r="B2" s="81"/>
      <c r="C2" s="81"/>
      <c r="D2" s="81"/>
      <c r="E2" s="81"/>
      <c r="F2" s="81"/>
      <c r="G2" s="81"/>
      <c r="H2" s="81"/>
      <c r="I2" s="81"/>
      <c r="J2" s="81"/>
      <c r="K2" s="81"/>
      <c r="L2" s="1"/>
    </row>
    <row r="3" spans="1:12" ht="24" customHeight="1" x14ac:dyDescent="0.2">
      <c r="A3" s="83" t="s">
        <v>50</v>
      </c>
      <c r="B3" s="87" t="s">
        <v>84</v>
      </c>
      <c r="C3" s="87"/>
      <c r="D3" s="86"/>
      <c r="E3" s="87" t="s">
        <v>198</v>
      </c>
      <c r="F3" s="87"/>
      <c r="G3" s="87"/>
      <c r="H3" s="86"/>
      <c r="I3" s="85" t="s">
        <v>400</v>
      </c>
      <c r="J3" s="85" t="s">
        <v>401</v>
      </c>
      <c r="K3" s="85" t="s">
        <v>402</v>
      </c>
      <c r="L3" s="90" t="s">
        <v>58</v>
      </c>
    </row>
    <row r="4" spans="1:12" ht="24" customHeight="1" x14ac:dyDescent="0.2">
      <c r="A4" s="84"/>
      <c r="B4" s="10" t="s">
        <v>77</v>
      </c>
      <c r="C4" s="10" t="s">
        <v>78</v>
      </c>
      <c r="D4" s="10" t="s">
        <v>55</v>
      </c>
      <c r="E4" s="10" t="s">
        <v>85</v>
      </c>
      <c r="F4" s="10" t="s">
        <v>199</v>
      </c>
      <c r="G4" s="10" t="s">
        <v>328</v>
      </c>
      <c r="H4" s="10" t="s">
        <v>55</v>
      </c>
      <c r="I4" s="88"/>
      <c r="J4" s="86"/>
      <c r="K4" s="86"/>
      <c r="L4" s="87"/>
    </row>
    <row r="5" spans="1:12" ht="12" customHeight="1" x14ac:dyDescent="0.2">
      <c r="A5" s="1"/>
      <c r="B5" s="78" t="str">
        <f>REPT("-",108)&amp;" Dollars "&amp;REPT("-",108)</f>
        <v>------------------------------------------------------------------------------------------------------------ Dollars ------------------------------------------------------------------------------------------------------------</v>
      </c>
      <c r="C5" s="78"/>
      <c r="D5" s="78"/>
      <c r="E5" s="78"/>
      <c r="F5" s="78"/>
      <c r="G5" s="78"/>
      <c r="H5" s="78"/>
      <c r="I5" s="78"/>
      <c r="J5" s="78"/>
      <c r="K5" s="78"/>
      <c r="L5" s="78"/>
    </row>
    <row r="6" spans="1:12" ht="12" customHeight="1" x14ac:dyDescent="0.2">
      <c r="A6" s="3" t="s">
        <v>421</v>
      </c>
    </row>
    <row r="7" spans="1:12" ht="12" customHeight="1" x14ac:dyDescent="0.2">
      <c r="A7" s="2" t="str">
        <f>"Oct "&amp;RIGHT(A6,4)-1</f>
        <v>Oct 2024</v>
      </c>
      <c r="B7" s="11">
        <v>1650987370.0899999</v>
      </c>
      <c r="C7" s="11">
        <v>59920793.490000002</v>
      </c>
      <c r="D7" s="11">
        <v>1710908163.5799999</v>
      </c>
      <c r="E7" s="11">
        <v>244302798.93000001</v>
      </c>
      <c r="F7" s="11">
        <v>7978319.1799999997</v>
      </c>
      <c r="G7" s="11">
        <v>52079862.869999997</v>
      </c>
      <c r="H7" s="11">
        <v>304360980.98000002</v>
      </c>
      <c r="I7" s="11">
        <v>456986.17</v>
      </c>
      <c r="J7" s="11">
        <v>2015726130.73</v>
      </c>
      <c r="K7" s="11">
        <v>227208031.15000001</v>
      </c>
      <c r="L7" s="11">
        <v>2242934161.8800001</v>
      </c>
    </row>
    <row r="8" spans="1:12" ht="12" customHeight="1" x14ac:dyDescent="0.2">
      <c r="A8" s="2" t="str">
        <f>"Nov "&amp;RIGHT(A6,4)-1</f>
        <v>Nov 2024</v>
      </c>
      <c r="B8" s="11">
        <v>1270080208.8800001</v>
      </c>
      <c r="C8" s="11">
        <v>46703973.950000003</v>
      </c>
      <c r="D8" s="11">
        <v>1316784182.8299999</v>
      </c>
      <c r="E8" s="11">
        <v>187979803.75999999</v>
      </c>
      <c r="F8" s="11">
        <v>6134979.8600000003</v>
      </c>
      <c r="G8" s="11">
        <v>40081308.93</v>
      </c>
      <c r="H8" s="11">
        <v>234196092.55000001</v>
      </c>
      <c r="I8" s="11">
        <v>63599.56</v>
      </c>
      <c r="J8" s="11">
        <v>1551043874.9400001</v>
      </c>
      <c r="K8" s="11">
        <v>166285777.52000001</v>
      </c>
      <c r="L8" s="11">
        <v>1717329652.46</v>
      </c>
    </row>
    <row r="9" spans="1:12" ht="12" customHeight="1" x14ac:dyDescent="0.2">
      <c r="A9" s="2" t="str">
        <f>"Dec "&amp;RIGHT(A6,4)-1</f>
        <v>Dec 2024</v>
      </c>
      <c r="B9" s="11">
        <v>1162788560.26</v>
      </c>
      <c r="C9" s="11">
        <v>42008027.219999999</v>
      </c>
      <c r="D9" s="11">
        <v>1204796587.48</v>
      </c>
      <c r="E9" s="11">
        <v>171395193.02000001</v>
      </c>
      <c r="F9" s="11">
        <v>5611503.7400000002</v>
      </c>
      <c r="G9" s="11">
        <v>36551659.229999997</v>
      </c>
      <c r="H9" s="11">
        <v>213558355.99000001</v>
      </c>
      <c r="I9" s="11">
        <v>52492.02</v>
      </c>
      <c r="J9" s="11">
        <v>1418407435.49</v>
      </c>
      <c r="K9" s="11">
        <v>131388936.08</v>
      </c>
      <c r="L9" s="11">
        <v>1549796371.5699999</v>
      </c>
    </row>
    <row r="10" spans="1:12" ht="12" customHeight="1" x14ac:dyDescent="0.2">
      <c r="A10" s="2" t="str">
        <f>"Jan "&amp;RIGHT(A6,4)</f>
        <v>Jan 2025</v>
      </c>
      <c r="B10" s="11">
        <v>1334680813.96</v>
      </c>
      <c r="C10" s="11">
        <v>49025248.579999998</v>
      </c>
      <c r="D10" s="11">
        <v>1383706062.54</v>
      </c>
      <c r="E10" s="11">
        <v>198005306.87</v>
      </c>
      <c r="F10" s="11">
        <v>6403033.9400000004</v>
      </c>
      <c r="G10" s="11">
        <v>42182569.259999998</v>
      </c>
      <c r="H10" s="11">
        <v>246590910.06999999</v>
      </c>
      <c r="I10" s="11">
        <v>371186.43</v>
      </c>
      <c r="J10" s="11">
        <v>1630668159.04</v>
      </c>
      <c r="K10" s="11">
        <v>167506168.47</v>
      </c>
      <c r="L10" s="11">
        <v>1798174327.51</v>
      </c>
    </row>
    <row r="11" spans="1:12" ht="12" customHeight="1" x14ac:dyDescent="0.2">
      <c r="A11" s="2" t="str">
        <f>"Feb "&amp;RIGHT(A6,4)</f>
        <v>Feb 2025</v>
      </c>
      <c r="B11" s="11">
        <v>1382069902.6600001</v>
      </c>
      <c r="C11" s="11">
        <v>49350434.770000003</v>
      </c>
      <c r="D11" s="11">
        <v>1431420337.4300001</v>
      </c>
      <c r="E11" s="11">
        <v>201991138.03999999</v>
      </c>
      <c r="F11" s="11">
        <v>6691123.0800000001</v>
      </c>
      <c r="G11" s="11">
        <v>42916394.520000003</v>
      </c>
      <c r="H11" s="11">
        <v>251598655.63999999</v>
      </c>
      <c r="I11" s="11">
        <v>20179.93</v>
      </c>
      <c r="J11" s="11">
        <v>1683039173</v>
      </c>
      <c r="K11" s="11">
        <v>137008406.41</v>
      </c>
      <c r="L11" s="11">
        <v>1820047579.4100001</v>
      </c>
    </row>
    <row r="12" spans="1:12" ht="12" customHeight="1" x14ac:dyDescent="0.2">
      <c r="A12" s="2" t="str">
        <f>"Mar "&amp;RIGHT(A6,4)</f>
        <v>Mar 2025</v>
      </c>
      <c r="B12" s="11">
        <v>1405228230.9400001</v>
      </c>
      <c r="C12" s="11">
        <v>49216568.240000002</v>
      </c>
      <c r="D12" s="11">
        <v>1454444799.1800001</v>
      </c>
      <c r="E12" s="11">
        <v>206017671.36000001</v>
      </c>
      <c r="F12" s="11">
        <v>6735150.8200000003</v>
      </c>
      <c r="G12" s="11">
        <v>43772801.939999998</v>
      </c>
      <c r="H12" s="11">
        <v>256525624.12</v>
      </c>
      <c r="I12" s="11">
        <v>103039.27</v>
      </c>
      <c r="J12" s="11">
        <v>1711073462.5699999</v>
      </c>
      <c r="K12" s="11">
        <v>120744144.73</v>
      </c>
      <c r="L12" s="11">
        <v>1831817607.3</v>
      </c>
    </row>
    <row r="13" spans="1:12" ht="12" customHeight="1" x14ac:dyDescent="0.2">
      <c r="A13" s="2" t="str">
        <f>"Apr "&amp;RIGHT(A6,4)</f>
        <v>Apr 2025</v>
      </c>
      <c r="B13" s="11">
        <v>1513368687.28</v>
      </c>
      <c r="C13" s="11">
        <v>53956257.390000001</v>
      </c>
      <c r="D13" s="11">
        <v>1567324944.6700001</v>
      </c>
      <c r="E13" s="11">
        <v>221488406.22</v>
      </c>
      <c r="F13" s="11">
        <v>7290659.3399999999</v>
      </c>
      <c r="G13" s="11">
        <v>47093217.659999996</v>
      </c>
      <c r="H13" s="11">
        <v>275872283.22000003</v>
      </c>
      <c r="I13" s="11">
        <v>21526.18</v>
      </c>
      <c r="J13" s="11">
        <v>1843218754.0699999</v>
      </c>
      <c r="K13" s="11">
        <v>84220577.459999993</v>
      </c>
      <c r="L13" s="11">
        <v>1927439331.53</v>
      </c>
    </row>
    <row r="14" spans="1:12" ht="12" customHeight="1" x14ac:dyDescent="0.2">
      <c r="A14" s="2" t="str">
        <f>"May "&amp;RIGHT(A6,4)</f>
        <v>May 2025</v>
      </c>
      <c r="B14" s="11">
        <v>1445728728.3199999</v>
      </c>
      <c r="C14" s="11">
        <v>47921967.93</v>
      </c>
      <c r="D14" s="11">
        <v>1493650696.25</v>
      </c>
      <c r="E14" s="11">
        <v>211982283.44999999</v>
      </c>
      <c r="F14" s="11">
        <v>6901854.2199999997</v>
      </c>
      <c r="G14" s="11">
        <v>45193929.390000001</v>
      </c>
      <c r="H14" s="11">
        <v>264078067.06</v>
      </c>
      <c r="I14" s="11">
        <v>1764458.99</v>
      </c>
      <c r="J14" s="11">
        <v>1759493222.3</v>
      </c>
      <c r="K14" s="11">
        <v>53068841.789999999</v>
      </c>
      <c r="L14" s="11">
        <v>1812562064.0899999</v>
      </c>
    </row>
    <row r="15" spans="1:12" ht="12" customHeight="1" x14ac:dyDescent="0.2">
      <c r="A15" s="2" t="str">
        <f>"Jun "&amp;RIGHT(A6,4)</f>
        <v>Jun 2025</v>
      </c>
      <c r="B15" s="11">
        <v>275169789.30000001</v>
      </c>
      <c r="C15" s="11">
        <v>6037007.2699999996</v>
      </c>
      <c r="D15" s="11">
        <v>281206796.56999999</v>
      </c>
      <c r="E15" s="11">
        <v>39232565.630000003</v>
      </c>
      <c r="F15" s="11">
        <v>1236147.18</v>
      </c>
      <c r="G15" s="11">
        <v>6564303.9900000002</v>
      </c>
      <c r="H15" s="11">
        <v>47033016.799999997</v>
      </c>
      <c r="I15" s="11">
        <v>66695719.990000002</v>
      </c>
      <c r="J15" s="11">
        <v>394935533.36000001</v>
      </c>
      <c r="K15" s="11">
        <v>31471273.399999999</v>
      </c>
      <c r="L15" s="11">
        <v>426406806.75999999</v>
      </c>
    </row>
    <row r="16" spans="1:12" ht="12" customHeight="1" x14ac:dyDescent="0.2">
      <c r="A16" s="2" t="str">
        <f>"Jul "&amp;RIGHT(A6,4)</f>
        <v>Jul 2025</v>
      </c>
      <c r="B16" s="11">
        <v>41227701.990000002</v>
      </c>
      <c r="C16" s="11">
        <v>593605.43000000005</v>
      </c>
      <c r="D16" s="11">
        <v>41821307.420000002</v>
      </c>
      <c r="E16" s="11">
        <v>4900597.03</v>
      </c>
      <c r="F16" s="11">
        <v>179437.86</v>
      </c>
      <c r="G16" s="11">
        <v>998700.75</v>
      </c>
      <c r="H16" s="11">
        <v>6078735.6399999997</v>
      </c>
      <c r="I16" s="11">
        <v>40187095.759999998</v>
      </c>
      <c r="J16" s="11">
        <v>88087138.819999993</v>
      </c>
      <c r="K16" s="11">
        <v>177217341.685</v>
      </c>
      <c r="L16" s="11">
        <v>265304480.505</v>
      </c>
    </row>
    <row r="17" spans="1:12" ht="12" customHeight="1" x14ac:dyDescent="0.2">
      <c r="A17" s="2" t="str">
        <f>"Aug "&amp;RIGHT(A6,4)</f>
        <v>Aug 2025</v>
      </c>
      <c r="B17" s="11">
        <v>868663638.13999999</v>
      </c>
      <c r="C17" s="11">
        <v>30931646.370000001</v>
      </c>
      <c r="D17" s="11">
        <v>899595284.50999999</v>
      </c>
      <c r="E17" s="11">
        <v>121901652.55</v>
      </c>
      <c r="F17" s="11">
        <v>4343429.22</v>
      </c>
      <c r="G17" s="11">
        <v>24777800.190000001</v>
      </c>
      <c r="H17" s="11">
        <v>151022881.96000001</v>
      </c>
      <c r="I17" s="11">
        <v>2863028.79</v>
      </c>
      <c r="J17" s="11">
        <v>1053481195.26</v>
      </c>
      <c r="K17" s="11">
        <v>193729737.03</v>
      </c>
      <c r="L17" s="11">
        <v>1247210932.29</v>
      </c>
    </row>
    <row r="18" spans="1:12" ht="12" customHeight="1" x14ac:dyDescent="0.2">
      <c r="A18" s="2" t="str">
        <f>"Sep "&amp;RIGHT(A6,4)</f>
        <v>Sep 2025</v>
      </c>
      <c r="B18" s="11">
        <v>1704789119.5899999</v>
      </c>
      <c r="C18" s="11">
        <v>63293561.130000003</v>
      </c>
      <c r="D18" s="11">
        <v>1768082680.72</v>
      </c>
      <c r="E18" s="11">
        <v>251028117.43000001</v>
      </c>
      <c r="F18" s="11">
        <v>8153084.6200000001</v>
      </c>
      <c r="G18" s="11">
        <v>51061951.619999997</v>
      </c>
      <c r="H18" s="11">
        <v>310243153.67000002</v>
      </c>
      <c r="I18" s="11">
        <v>29126.22</v>
      </c>
      <c r="J18" s="11">
        <v>2078354960.6099999</v>
      </c>
      <c r="K18" s="11">
        <v>172826693.68000001</v>
      </c>
      <c r="L18" s="11">
        <v>2251181654.29</v>
      </c>
    </row>
    <row r="19" spans="1:12" ht="12" customHeight="1" x14ac:dyDescent="0.2">
      <c r="A19" s="12" t="s">
        <v>55</v>
      </c>
      <c r="B19" s="13">
        <v>14054782751.41</v>
      </c>
      <c r="C19" s="13">
        <v>498959091.76999998</v>
      </c>
      <c r="D19" s="13">
        <v>14553741843.18</v>
      </c>
      <c r="E19" s="13">
        <v>2060225534.29</v>
      </c>
      <c r="F19" s="13">
        <v>67658723.060000002</v>
      </c>
      <c r="G19" s="13">
        <v>433274500.35000002</v>
      </c>
      <c r="H19" s="13">
        <v>2561158757.6999998</v>
      </c>
      <c r="I19" s="13">
        <v>112628439.31</v>
      </c>
      <c r="J19" s="13">
        <v>17227529040.189999</v>
      </c>
      <c r="K19" s="13">
        <v>1662675929.405</v>
      </c>
      <c r="L19" s="13">
        <v>18890204969.595001</v>
      </c>
    </row>
    <row r="20" spans="1:12" ht="12" customHeight="1" x14ac:dyDescent="0.2">
      <c r="A20" s="14" t="s">
        <v>422</v>
      </c>
      <c r="B20" s="15">
        <v>4083856139.23</v>
      </c>
      <c r="C20" s="15">
        <v>148632794.66</v>
      </c>
      <c r="D20" s="15">
        <v>4232488933.8899999</v>
      </c>
      <c r="E20" s="15">
        <v>603677795.71000004</v>
      </c>
      <c r="F20" s="15">
        <v>19724802.780000001</v>
      </c>
      <c r="G20" s="15">
        <v>128712831.03</v>
      </c>
      <c r="H20" s="15">
        <v>752115429.51999998</v>
      </c>
      <c r="I20" s="15">
        <v>573077.75</v>
      </c>
      <c r="J20" s="15">
        <v>4985177441.1599998</v>
      </c>
      <c r="K20" s="15">
        <v>524882744.75</v>
      </c>
      <c r="L20" s="15">
        <v>5510060185.9099998</v>
      </c>
    </row>
    <row r="21" spans="1:12" ht="12" customHeight="1" x14ac:dyDescent="0.2">
      <c r="A21" s="3" t="str">
        <f>"FY "&amp;RIGHT(A6,4)+1</f>
        <v>FY 2026</v>
      </c>
    </row>
    <row r="22" spans="1:12" ht="12" customHeight="1" x14ac:dyDescent="0.2">
      <c r="A22" s="2" t="str">
        <f>"Oct "&amp;RIGHT(A6,4)</f>
        <v>Oct 2025</v>
      </c>
      <c r="B22" s="11">
        <v>1702631814.6400001</v>
      </c>
      <c r="C22" s="11">
        <v>60303283.710000001</v>
      </c>
      <c r="D22" s="11">
        <v>1762935098.3499999</v>
      </c>
      <c r="E22" s="11">
        <v>253615290.28</v>
      </c>
      <c r="F22" s="11">
        <v>7848412.7199999997</v>
      </c>
      <c r="G22" s="11">
        <v>51490275.030000001</v>
      </c>
      <c r="H22" s="11">
        <v>312953978.02999997</v>
      </c>
      <c r="I22" s="11">
        <v>102421.75999999999</v>
      </c>
      <c r="J22" s="11">
        <v>2075991498.1400001</v>
      </c>
      <c r="K22" s="11">
        <v>238056729.17500001</v>
      </c>
      <c r="L22" s="11">
        <v>2314048227.3150001</v>
      </c>
    </row>
    <row r="23" spans="1:12" ht="12" customHeight="1" x14ac:dyDescent="0.2">
      <c r="A23" s="2" t="str">
        <f>"Nov "&amp;RIGHT(A6,4)</f>
        <v>Nov 2025</v>
      </c>
      <c r="B23" s="11">
        <v>1246332825.97</v>
      </c>
      <c r="C23" s="11">
        <v>45158480.390000001</v>
      </c>
      <c r="D23" s="11">
        <v>1291491306.3599999</v>
      </c>
      <c r="E23" s="11">
        <v>185791196.24000001</v>
      </c>
      <c r="F23" s="11">
        <v>5976391.5599999996</v>
      </c>
      <c r="G23" s="11">
        <v>37766868.57</v>
      </c>
      <c r="H23" s="11">
        <v>229534456.37</v>
      </c>
      <c r="I23" s="11">
        <v>0</v>
      </c>
      <c r="J23" s="11">
        <v>1521025762.73</v>
      </c>
      <c r="K23" s="11">
        <v>178287398.405</v>
      </c>
      <c r="L23" s="11">
        <v>1699313161.135</v>
      </c>
    </row>
    <row r="24" spans="1:12" ht="12" customHeight="1" x14ac:dyDescent="0.2">
      <c r="A24" s="2" t="str">
        <f>"Dec "&amp;RIGHT(A6,4)</f>
        <v>Dec 2025</v>
      </c>
      <c r="B24" s="11">
        <v>1176030279.8900001</v>
      </c>
      <c r="C24" s="11">
        <v>43029676.149999999</v>
      </c>
      <c r="D24" s="11">
        <v>1219059956.04</v>
      </c>
      <c r="E24" s="11">
        <v>176008971.49000001</v>
      </c>
      <c r="F24" s="11">
        <v>5614887.3600000003</v>
      </c>
      <c r="G24" s="11">
        <v>35733222.630000003</v>
      </c>
      <c r="H24" s="11">
        <v>217357081.47999999</v>
      </c>
      <c r="I24" s="11">
        <v>1033779.06</v>
      </c>
      <c r="J24" s="11">
        <v>1437450816.5799999</v>
      </c>
      <c r="K24" s="11">
        <v>138409532.40000001</v>
      </c>
      <c r="L24" s="11">
        <v>1575860348.98</v>
      </c>
    </row>
    <row r="25" spans="1:12" ht="12" customHeight="1" x14ac:dyDescent="0.2">
      <c r="A25" s="2" t="str">
        <f>"Jan "&amp;RIGHT(A6,4)+1</f>
        <v>Jan 2026</v>
      </c>
      <c r="B25" s="11" t="s">
        <v>419</v>
      </c>
      <c r="C25" s="11" t="s">
        <v>419</v>
      </c>
      <c r="D25" s="11" t="s">
        <v>419</v>
      </c>
      <c r="E25" s="11" t="s">
        <v>419</v>
      </c>
      <c r="F25" s="11" t="s">
        <v>419</v>
      </c>
      <c r="G25" s="11" t="s">
        <v>419</v>
      </c>
      <c r="H25" s="11" t="s">
        <v>419</v>
      </c>
      <c r="I25" s="11" t="s">
        <v>419</v>
      </c>
      <c r="J25" s="11" t="s">
        <v>419</v>
      </c>
      <c r="K25" s="11" t="s">
        <v>419</v>
      </c>
      <c r="L25" s="11" t="s">
        <v>419</v>
      </c>
    </row>
    <row r="26" spans="1:12" ht="12" customHeight="1" x14ac:dyDescent="0.2">
      <c r="A26" s="2" t="str">
        <f>"Feb "&amp;RIGHT(A6,4)+1</f>
        <v>Feb 2026</v>
      </c>
      <c r="B26" s="11" t="s">
        <v>419</v>
      </c>
      <c r="C26" s="11" t="s">
        <v>419</v>
      </c>
      <c r="D26" s="11" t="s">
        <v>419</v>
      </c>
      <c r="E26" s="11" t="s">
        <v>419</v>
      </c>
      <c r="F26" s="11" t="s">
        <v>419</v>
      </c>
      <c r="G26" s="11" t="s">
        <v>419</v>
      </c>
      <c r="H26" s="11" t="s">
        <v>419</v>
      </c>
      <c r="I26" s="11" t="s">
        <v>419</v>
      </c>
      <c r="J26" s="11" t="s">
        <v>419</v>
      </c>
      <c r="K26" s="11" t="s">
        <v>419</v>
      </c>
      <c r="L26" s="11" t="s">
        <v>419</v>
      </c>
    </row>
    <row r="27" spans="1:12" ht="12" customHeight="1" x14ac:dyDescent="0.2">
      <c r="A27" s="2" t="str">
        <f>"Mar "&amp;RIGHT(A6,4)+1</f>
        <v>Mar 2026</v>
      </c>
      <c r="B27" s="11" t="s">
        <v>419</v>
      </c>
      <c r="C27" s="11" t="s">
        <v>419</v>
      </c>
      <c r="D27" s="11" t="s">
        <v>419</v>
      </c>
      <c r="E27" s="11" t="s">
        <v>419</v>
      </c>
      <c r="F27" s="11" t="s">
        <v>419</v>
      </c>
      <c r="G27" s="11" t="s">
        <v>419</v>
      </c>
      <c r="H27" s="11" t="s">
        <v>419</v>
      </c>
      <c r="I27" s="11" t="s">
        <v>419</v>
      </c>
      <c r="J27" s="11" t="s">
        <v>419</v>
      </c>
      <c r="K27" s="11" t="s">
        <v>419</v>
      </c>
      <c r="L27" s="11" t="s">
        <v>419</v>
      </c>
    </row>
    <row r="28" spans="1:12" ht="12" customHeight="1" x14ac:dyDescent="0.2">
      <c r="A28" s="2" t="str">
        <f>"Apr "&amp;RIGHT(A6,4)+1</f>
        <v>Apr 2026</v>
      </c>
      <c r="B28" s="11" t="s">
        <v>419</v>
      </c>
      <c r="C28" s="11" t="s">
        <v>419</v>
      </c>
      <c r="D28" s="11" t="s">
        <v>419</v>
      </c>
      <c r="E28" s="11" t="s">
        <v>419</v>
      </c>
      <c r="F28" s="11" t="s">
        <v>419</v>
      </c>
      <c r="G28" s="11" t="s">
        <v>419</v>
      </c>
      <c r="H28" s="11" t="s">
        <v>419</v>
      </c>
      <c r="I28" s="11" t="s">
        <v>419</v>
      </c>
      <c r="J28" s="11" t="s">
        <v>419</v>
      </c>
      <c r="K28" s="11" t="s">
        <v>419</v>
      </c>
      <c r="L28" s="11" t="s">
        <v>419</v>
      </c>
    </row>
    <row r="29" spans="1:12" ht="12" customHeight="1" x14ac:dyDescent="0.2">
      <c r="A29" s="2" t="str">
        <f>"May "&amp;RIGHT(A6,4)+1</f>
        <v>May 2026</v>
      </c>
      <c r="B29" s="11" t="s">
        <v>419</v>
      </c>
      <c r="C29" s="11" t="s">
        <v>419</v>
      </c>
      <c r="D29" s="11" t="s">
        <v>419</v>
      </c>
      <c r="E29" s="11" t="s">
        <v>419</v>
      </c>
      <c r="F29" s="11" t="s">
        <v>419</v>
      </c>
      <c r="G29" s="11" t="s">
        <v>419</v>
      </c>
      <c r="H29" s="11" t="s">
        <v>419</v>
      </c>
      <c r="I29" s="11" t="s">
        <v>419</v>
      </c>
      <c r="J29" s="11" t="s">
        <v>419</v>
      </c>
      <c r="K29" s="11" t="s">
        <v>419</v>
      </c>
      <c r="L29" s="11" t="s">
        <v>419</v>
      </c>
    </row>
    <row r="30" spans="1:12" ht="12" customHeight="1" x14ac:dyDescent="0.2">
      <c r="A30" s="2" t="str">
        <f>"Jun "&amp;RIGHT(A6,4)+1</f>
        <v>Jun 2026</v>
      </c>
      <c r="B30" s="11" t="s">
        <v>419</v>
      </c>
      <c r="C30" s="11" t="s">
        <v>419</v>
      </c>
      <c r="D30" s="11" t="s">
        <v>419</v>
      </c>
      <c r="E30" s="11" t="s">
        <v>419</v>
      </c>
      <c r="F30" s="11" t="s">
        <v>419</v>
      </c>
      <c r="G30" s="11" t="s">
        <v>419</v>
      </c>
      <c r="H30" s="11" t="s">
        <v>419</v>
      </c>
      <c r="I30" s="11" t="s">
        <v>419</v>
      </c>
      <c r="J30" s="11" t="s">
        <v>419</v>
      </c>
      <c r="K30" s="11" t="s">
        <v>419</v>
      </c>
      <c r="L30" s="11" t="s">
        <v>419</v>
      </c>
    </row>
    <row r="31" spans="1:12" ht="12" customHeight="1" x14ac:dyDescent="0.2">
      <c r="A31" s="2" t="str">
        <f>"Jul "&amp;RIGHT(A6,4)+1</f>
        <v>Jul 2026</v>
      </c>
      <c r="B31" s="11" t="s">
        <v>419</v>
      </c>
      <c r="C31" s="11" t="s">
        <v>419</v>
      </c>
      <c r="D31" s="11" t="s">
        <v>419</v>
      </c>
      <c r="E31" s="11" t="s">
        <v>419</v>
      </c>
      <c r="F31" s="11" t="s">
        <v>419</v>
      </c>
      <c r="G31" s="11" t="s">
        <v>419</v>
      </c>
      <c r="H31" s="11" t="s">
        <v>419</v>
      </c>
      <c r="I31" s="11" t="s">
        <v>419</v>
      </c>
      <c r="J31" s="11" t="s">
        <v>419</v>
      </c>
      <c r="K31" s="11" t="s">
        <v>419</v>
      </c>
      <c r="L31" s="11" t="s">
        <v>419</v>
      </c>
    </row>
    <row r="32" spans="1:12" ht="12" customHeight="1" x14ac:dyDescent="0.2">
      <c r="A32" s="2" t="str">
        <f>"Aug "&amp;RIGHT(A6,4)+1</f>
        <v>Aug 2026</v>
      </c>
      <c r="B32" s="11" t="s">
        <v>419</v>
      </c>
      <c r="C32" s="11" t="s">
        <v>419</v>
      </c>
      <c r="D32" s="11" t="s">
        <v>419</v>
      </c>
      <c r="E32" s="11" t="s">
        <v>419</v>
      </c>
      <c r="F32" s="11" t="s">
        <v>419</v>
      </c>
      <c r="G32" s="11" t="s">
        <v>419</v>
      </c>
      <c r="H32" s="11" t="s">
        <v>419</v>
      </c>
      <c r="I32" s="11" t="s">
        <v>419</v>
      </c>
      <c r="J32" s="11" t="s">
        <v>419</v>
      </c>
      <c r="K32" s="11" t="s">
        <v>419</v>
      </c>
      <c r="L32" s="11" t="s">
        <v>419</v>
      </c>
    </row>
    <row r="33" spans="1:12" ht="12" customHeight="1" x14ac:dyDescent="0.2">
      <c r="A33" s="2" t="str">
        <f>"Sep "&amp;RIGHT(A6,4)+1</f>
        <v>Sep 2026</v>
      </c>
      <c r="B33" s="11" t="s">
        <v>419</v>
      </c>
      <c r="C33" s="11" t="s">
        <v>419</v>
      </c>
      <c r="D33" s="11" t="s">
        <v>419</v>
      </c>
      <c r="E33" s="11" t="s">
        <v>419</v>
      </c>
      <c r="F33" s="11" t="s">
        <v>419</v>
      </c>
      <c r="G33" s="11" t="s">
        <v>419</v>
      </c>
      <c r="H33" s="11" t="s">
        <v>419</v>
      </c>
      <c r="I33" s="11" t="s">
        <v>419</v>
      </c>
      <c r="J33" s="11" t="s">
        <v>419</v>
      </c>
      <c r="K33" s="11" t="s">
        <v>419</v>
      </c>
      <c r="L33" s="11" t="s">
        <v>419</v>
      </c>
    </row>
    <row r="34" spans="1:12" ht="12" customHeight="1" x14ac:dyDescent="0.2">
      <c r="A34" s="12" t="s">
        <v>55</v>
      </c>
      <c r="B34" s="13">
        <v>4124994920.5</v>
      </c>
      <c r="C34" s="13">
        <v>148491440.25</v>
      </c>
      <c r="D34" s="13">
        <v>4273486360.75</v>
      </c>
      <c r="E34" s="13">
        <v>615415458.00999999</v>
      </c>
      <c r="F34" s="13">
        <v>19439691.640000001</v>
      </c>
      <c r="G34" s="13">
        <v>124990366.23</v>
      </c>
      <c r="H34" s="13">
        <v>759845515.88</v>
      </c>
      <c r="I34" s="13">
        <v>1136200.82</v>
      </c>
      <c r="J34" s="13">
        <v>5034468077.4499998</v>
      </c>
      <c r="K34" s="13">
        <v>554753659.98000002</v>
      </c>
      <c r="L34" s="13">
        <v>5589221737.4300003</v>
      </c>
    </row>
    <row r="35" spans="1:12" ht="12" customHeight="1" x14ac:dyDescent="0.2">
      <c r="A35" s="14" t="str">
        <f>"Total "&amp;MID(A20,7,LEN(A20)-13)&amp;" Months"</f>
        <v>Total 3 Months</v>
      </c>
      <c r="B35" s="15">
        <v>4124994920.5</v>
      </c>
      <c r="C35" s="15">
        <v>148491440.25</v>
      </c>
      <c r="D35" s="15">
        <v>4273486360.75</v>
      </c>
      <c r="E35" s="15">
        <v>615415458.00999999</v>
      </c>
      <c r="F35" s="15">
        <v>19439691.640000001</v>
      </c>
      <c r="G35" s="15">
        <v>124990366.23</v>
      </c>
      <c r="H35" s="15">
        <v>759845515.88</v>
      </c>
      <c r="I35" s="15">
        <v>1136200.82</v>
      </c>
      <c r="J35" s="15">
        <v>5034468077.4499998</v>
      </c>
      <c r="K35" s="15">
        <v>554753659.98000002</v>
      </c>
      <c r="L35" s="15">
        <v>5589221737.4300003</v>
      </c>
    </row>
    <row r="36" spans="1:12" ht="12" customHeight="1" x14ac:dyDescent="0.2">
      <c r="A36" s="78"/>
      <c r="B36" s="78"/>
      <c r="C36" s="78"/>
      <c r="D36" s="78"/>
      <c r="E36" s="78"/>
      <c r="F36" s="78"/>
      <c r="G36" s="78"/>
      <c r="H36" s="78"/>
      <c r="I36" s="78"/>
      <c r="J36" s="78"/>
      <c r="K36" s="78"/>
      <c r="L36" s="78"/>
    </row>
    <row r="37" spans="1:12" ht="103.5" customHeight="1" x14ac:dyDescent="0.2">
      <c r="A37" s="89" t="s">
        <v>430</v>
      </c>
      <c r="B37" s="89"/>
      <c r="C37" s="89"/>
      <c r="D37" s="89"/>
      <c r="E37" s="89"/>
      <c r="F37" s="89"/>
      <c r="G37" s="89"/>
      <c r="H37" s="89"/>
      <c r="I37" s="89"/>
      <c r="J37" s="89"/>
      <c r="K37" s="89"/>
      <c r="L37" s="89"/>
    </row>
  </sheetData>
  <mergeCells count="12">
    <mergeCell ref="A1:K1"/>
    <mergeCell ref="A2:K2"/>
    <mergeCell ref="L3:L4"/>
    <mergeCell ref="B5:L5"/>
    <mergeCell ref="A36:L36"/>
    <mergeCell ref="A37:L37"/>
    <mergeCell ref="K3:K4"/>
    <mergeCell ref="A3:A4"/>
    <mergeCell ref="B3:D3"/>
    <mergeCell ref="E3:H3"/>
    <mergeCell ref="I3:I4"/>
    <mergeCell ref="J3:J4"/>
  </mergeCells>
  <phoneticPr fontId="0" type="noConversion"/>
  <pageMargins left="0.75" right="0.5" top="0.75" bottom="0.5" header="0.5" footer="0.25"/>
  <pageSetup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J37"/>
  <sheetViews>
    <sheetView showGridLines="0" zoomScaleNormal="100" workbookViewId="0">
      <selection sqref="A1:H1"/>
    </sheetView>
  </sheetViews>
  <sheetFormatPr defaultRowHeight="12.75" x14ac:dyDescent="0.2"/>
  <cols>
    <col min="1" max="8" width="11.42578125" customWidth="1"/>
    <col min="9" max="9" width="14.85546875" customWidth="1"/>
    <col min="10" max="10" width="11.42578125" customWidth="1"/>
  </cols>
  <sheetData>
    <row r="1" spans="1:10" ht="12" customHeight="1" x14ac:dyDescent="0.2">
      <c r="A1" s="79" t="s">
        <v>438</v>
      </c>
      <c r="B1" s="79"/>
      <c r="C1" s="79"/>
      <c r="D1" s="79"/>
      <c r="E1" s="79"/>
      <c r="F1" s="79"/>
      <c r="G1" s="79"/>
      <c r="H1" s="79"/>
      <c r="I1" s="5"/>
      <c r="J1" s="2" t="s">
        <v>420</v>
      </c>
    </row>
    <row r="2" spans="1:10" ht="12" customHeight="1" x14ac:dyDescent="0.2">
      <c r="A2" s="81" t="s">
        <v>86</v>
      </c>
      <c r="B2" s="81"/>
      <c r="C2" s="81"/>
      <c r="D2" s="81"/>
      <c r="E2" s="81"/>
      <c r="F2" s="81"/>
      <c r="G2" s="81"/>
      <c r="H2" s="81"/>
      <c r="I2" s="5"/>
      <c r="J2" s="1"/>
    </row>
    <row r="3" spans="1:10" ht="24" customHeight="1" x14ac:dyDescent="0.2">
      <c r="A3" s="83" t="s">
        <v>50</v>
      </c>
      <c r="B3" s="87" t="s">
        <v>397</v>
      </c>
      <c r="C3" s="87"/>
      <c r="D3" s="87"/>
      <c r="E3" s="86"/>
      <c r="F3" s="87" t="s">
        <v>87</v>
      </c>
      <c r="G3" s="87"/>
      <c r="H3" s="87"/>
      <c r="I3" s="87"/>
      <c r="J3" s="87"/>
    </row>
    <row r="4" spans="1:10" ht="24" customHeight="1" x14ac:dyDescent="0.2">
      <c r="A4" s="84"/>
      <c r="B4" s="10" t="s">
        <v>222</v>
      </c>
      <c r="C4" s="10" t="s">
        <v>398</v>
      </c>
      <c r="D4" s="10" t="s">
        <v>399</v>
      </c>
      <c r="E4" s="10" t="s">
        <v>431</v>
      </c>
      <c r="F4" s="10" t="s">
        <v>77</v>
      </c>
      <c r="G4" s="10" t="s">
        <v>78</v>
      </c>
      <c r="H4" s="10" t="s">
        <v>79</v>
      </c>
      <c r="I4" s="10" t="s">
        <v>391</v>
      </c>
      <c r="J4" s="9" t="s">
        <v>55</v>
      </c>
    </row>
    <row r="5" spans="1:10" ht="12" customHeight="1" x14ac:dyDescent="0.2">
      <c r="A5" s="1"/>
      <c r="B5" s="78" t="str">
        <f>REPT("-",120)&amp;" Number "&amp;REPT("-",120)</f>
        <v>------------------------------------------------------------------------------------------------------------------------ Number ------------------------------------------------------------------------------------------------------------------------</v>
      </c>
      <c r="C5" s="78"/>
      <c r="D5" s="78"/>
      <c r="E5" s="78"/>
      <c r="F5" s="78"/>
      <c r="G5" s="78"/>
      <c r="H5" s="78"/>
      <c r="I5" s="78"/>
      <c r="J5" s="78"/>
    </row>
    <row r="6" spans="1:10" ht="12" customHeight="1" x14ac:dyDescent="0.2">
      <c r="A6" s="3" t="s">
        <v>421</v>
      </c>
    </row>
    <row r="7" spans="1:10" ht="12" customHeight="1" x14ac:dyDescent="0.2">
      <c r="A7" s="2" t="str">
        <f>"Oct "&amp;RIGHT(A6,4)-1</f>
        <v>Oct 2024</v>
      </c>
      <c r="B7" s="11">
        <v>12581813.7556</v>
      </c>
      <c r="C7" s="11">
        <v>387547.19890000002</v>
      </c>
      <c r="D7" s="11">
        <v>3214476.7171999998</v>
      </c>
      <c r="E7" s="11">
        <v>16144610.571599999</v>
      </c>
      <c r="F7" s="11">
        <v>237341483</v>
      </c>
      <c r="G7" s="11">
        <v>7337578</v>
      </c>
      <c r="H7" s="11">
        <v>60860906</v>
      </c>
      <c r="I7" s="11">
        <v>92966</v>
      </c>
      <c r="J7" s="11">
        <v>305632933</v>
      </c>
    </row>
    <row r="8" spans="1:10" ht="12" customHeight="1" x14ac:dyDescent="0.2">
      <c r="A8" s="2" t="str">
        <f>"Nov "&amp;RIGHT(A6,4)-1</f>
        <v>Nov 2024</v>
      </c>
      <c r="B8" s="11">
        <v>12692576.7152</v>
      </c>
      <c r="C8" s="11">
        <v>395829.85029999999</v>
      </c>
      <c r="D8" s="11">
        <v>3196317.2239999999</v>
      </c>
      <c r="E8" s="11">
        <v>16282922.3298</v>
      </c>
      <c r="F8" s="11">
        <v>186072221</v>
      </c>
      <c r="G8" s="11">
        <v>5810339</v>
      </c>
      <c r="H8" s="11">
        <v>46918358</v>
      </c>
      <c r="I8" s="11">
        <v>13808</v>
      </c>
      <c r="J8" s="11">
        <v>238814726</v>
      </c>
    </row>
    <row r="9" spans="1:10" ht="12" customHeight="1" x14ac:dyDescent="0.2">
      <c r="A9" s="2" t="str">
        <f>"Dec "&amp;RIGHT(A6,4)-1</f>
        <v>Dec 2024</v>
      </c>
      <c r="B9" s="11">
        <v>12143343.0966</v>
      </c>
      <c r="C9" s="11">
        <v>372273.44010000001</v>
      </c>
      <c r="D9" s="11">
        <v>3004890.9188999999</v>
      </c>
      <c r="E9" s="11">
        <v>15533889.967599999</v>
      </c>
      <c r="F9" s="11">
        <v>165294650</v>
      </c>
      <c r="G9" s="11">
        <v>5062400</v>
      </c>
      <c r="H9" s="11">
        <v>40862329</v>
      </c>
      <c r="I9" s="11">
        <v>7770</v>
      </c>
      <c r="J9" s="11">
        <v>211227149</v>
      </c>
    </row>
    <row r="10" spans="1:10" ht="12" customHeight="1" x14ac:dyDescent="0.2">
      <c r="A10" s="2" t="str">
        <f>"Jan "&amp;RIGHT(A6,4)</f>
        <v>Jan 2025</v>
      </c>
      <c r="B10" s="11">
        <v>11836354.344599999</v>
      </c>
      <c r="C10" s="11">
        <v>363810.05660000001</v>
      </c>
      <c r="D10" s="11">
        <v>3015508.9172</v>
      </c>
      <c r="E10" s="11">
        <v>15181160.7333</v>
      </c>
      <c r="F10" s="11">
        <v>184463946</v>
      </c>
      <c r="G10" s="11">
        <v>5696771</v>
      </c>
      <c r="H10" s="11">
        <v>47218771</v>
      </c>
      <c r="I10" s="11">
        <v>70912</v>
      </c>
      <c r="J10" s="11">
        <v>237450400</v>
      </c>
    </row>
    <row r="11" spans="1:10" ht="12" customHeight="1" x14ac:dyDescent="0.2">
      <c r="A11" s="2" t="str">
        <f>"Feb "&amp;RIGHT(A6,4)</f>
        <v>Feb 2025</v>
      </c>
      <c r="B11" s="11">
        <v>12155209.059599999</v>
      </c>
      <c r="C11" s="11">
        <v>364008.8113</v>
      </c>
      <c r="D11" s="11">
        <v>2956291.9489000002</v>
      </c>
      <c r="E11" s="11">
        <v>15505551.2404</v>
      </c>
      <c r="F11" s="11">
        <v>194480256</v>
      </c>
      <c r="G11" s="11">
        <v>5810087</v>
      </c>
      <c r="H11" s="11">
        <v>47186532</v>
      </c>
      <c r="I11" s="11">
        <v>4375</v>
      </c>
      <c r="J11" s="11">
        <v>247481250</v>
      </c>
    </row>
    <row r="12" spans="1:10" ht="12" customHeight="1" x14ac:dyDescent="0.2">
      <c r="A12" s="2" t="str">
        <f>"Mar "&amp;RIGHT(A6,4)</f>
        <v>Mar 2025</v>
      </c>
      <c r="B12" s="11">
        <v>12236142.474099999</v>
      </c>
      <c r="C12" s="11">
        <v>394476.62829999998</v>
      </c>
      <c r="D12" s="11">
        <v>3102409.1537000001</v>
      </c>
      <c r="E12" s="11">
        <v>15704699.029100001</v>
      </c>
      <c r="F12" s="11">
        <v>201760278</v>
      </c>
      <c r="G12" s="11">
        <v>6519657</v>
      </c>
      <c r="H12" s="11">
        <v>51274631</v>
      </c>
      <c r="I12" s="11">
        <v>14087</v>
      </c>
      <c r="J12" s="11">
        <v>259568653</v>
      </c>
    </row>
    <row r="13" spans="1:10" ht="12" customHeight="1" x14ac:dyDescent="0.2">
      <c r="A13" s="2" t="str">
        <f>"Apr "&amp;RIGHT(A6,4)</f>
        <v>Apr 2025</v>
      </c>
      <c r="B13" s="11">
        <v>12477976.339500001</v>
      </c>
      <c r="C13" s="11">
        <v>380071.76549999998</v>
      </c>
      <c r="D13" s="11">
        <v>3095164.6194000002</v>
      </c>
      <c r="E13" s="11">
        <v>15967071.197699999</v>
      </c>
      <c r="F13" s="11">
        <v>216524263</v>
      </c>
      <c r="G13" s="11">
        <v>6587888</v>
      </c>
      <c r="H13" s="11">
        <v>53649336</v>
      </c>
      <c r="I13" s="11">
        <v>138</v>
      </c>
      <c r="J13" s="11">
        <v>276761625</v>
      </c>
    </row>
    <row r="14" spans="1:10" ht="12" customHeight="1" x14ac:dyDescent="0.2">
      <c r="A14" s="2" t="str">
        <f>"May "&amp;RIGHT(A6,4)</f>
        <v>May 2025</v>
      </c>
      <c r="B14" s="11">
        <v>11936412.861</v>
      </c>
      <c r="C14" s="11">
        <v>334822.99339999998</v>
      </c>
      <c r="D14" s="11">
        <v>3021697.5767999999</v>
      </c>
      <c r="E14" s="11">
        <v>15280495.145300001</v>
      </c>
      <c r="F14" s="11">
        <v>210523723</v>
      </c>
      <c r="G14" s="11">
        <v>5930193</v>
      </c>
      <c r="H14" s="11">
        <v>53518576</v>
      </c>
      <c r="I14" s="11">
        <v>305665</v>
      </c>
      <c r="J14" s="11">
        <v>270278157</v>
      </c>
    </row>
    <row r="15" spans="1:10" ht="12" customHeight="1" x14ac:dyDescent="0.2">
      <c r="A15" s="2" t="str">
        <f>"Jun "&amp;RIGHT(A6,4)</f>
        <v>Jun 2025</v>
      </c>
      <c r="B15" s="11">
        <v>4514127.1020999998</v>
      </c>
      <c r="C15" s="11">
        <v>87627.163799999995</v>
      </c>
      <c r="D15" s="11">
        <v>1150710.1199</v>
      </c>
      <c r="E15" s="11">
        <v>6622430.4210000001</v>
      </c>
      <c r="F15" s="11">
        <v>43547537</v>
      </c>
      <c r="G15" s="11">
        <v>833615</v>
      </c>
      <c r="H15" s="11">
        <v>10946939</v>
      </c>
      <c r="I15" s="11">
        <v>9906946</v>
      </c>
      <c r="J15" s="11">
        <v>65235037</v>
      </c>
    </row>
    <row r="16" spans="1:10" ht="12" customHeight="1" x14ac:dyDescent="0.2">
      <c r="A16" s="2" t="str">
        <f>"Jul "&amp;RIGHT(A6,4)</f>
        <v>Jul 2025</v>
      </c>
      <c r="B16" s="11">
        <v>644115.71270000003</v>
      </c>
      <c r="C16" s="11">
        <v>6461.5631999999996</v>
      </c>
      <c r="D16" s="11">
        <v>70834.217499999999</v>
      </c>
      <c r="E16" s="11">
        <v>1211473.5708999999</v>
      </c>
      <c r="F16" s="11">
        <v>7732854</v>
      </c>
      <c r="G16" s="11">
        <v>76083</v>
      </c>
      <c r="H16" s="11">
        <v>834052</v>
      </c>
      <c r="I16" s="11">
        <v>5815224</v>
      </c>
      <c r="J16" s="11">
        <v>14458213</v>
      </c>
    </row>
    <row r="17" spans="1:10" ht="12" customHeight="1" x14ac:dyDescent="0.2">
      <c r="A17" s="2" t="str">
        <f>"Aug "&amp;RIGHT(A6,4)</f>
        <v>Aug 2025</v>
      </c>
      <c r="B17" s="11">
        <v>9073003.1205000002</v>
      </c>
      <c r="C17" s="11">
        <v>260488.807</v>
      </c>
      <c r="D17" s="11">
        <v>1759264.3054</v>
      </c>
      <c r="E17" s="11">
        <v>11264087.378599999</v>
      </c>
      <c r="F17" s="11">
        <v>116054325</v>
      </c>
      <c r="G17" s="11">
        <v>3294520</v>
      </c>
      <c r="H17" s="11">
        <v>22250213</v>
      </c>
      <c r="I17" s="11">
        <v>403666</v>
      </c>
      <c r="J17" s="11">
        <v>142002724</v>
      </c>
    </row>
    <row r="18" spans="1:10" ht="12" customHeight="1" x14ac:dyDescent="0.2">
      <c r="A18" s="2" t="str">
        <f>"Sep "&amp;RIGHT(A6,4)</f>
        <v>Sep 2025</v>
      </c>
      <c r="B18" s="11">
        <v>12394044.8489</v>
      </c>
      <c r="C18" s="11">
        <v>374741.71</v>
      </c>
      <c r="D18" s="11">
        <v>2948298.7847000002</v>
      </c>
      <c r="E18" s="11">
        <v>15714018.338500001</v>
      </c>
      <c r="F18" s="11">
        <v>235372540</v>
      </c>
      <c r="G18" s="11">
        <v>7119881</v>
      </c>
      <c r="H18" s="11">
        <v>56016013</v>
      </c>
      <c r="I18" s="11">
        <v>4899</v>
      </c>
      <c r="J18" s="11">
        <v>298513333</v>
      </c>
    </row>
    <row r="19" spans="1:10" ht="12" customHeight="1" x14ac:dyDescent="0.2">
      <c r="A19" s="12" t="s">
        <v>55</v>
      </c>
      <c r="B19" s="13">
        <v>12272652.6106</v>
      </c>
      <c r="C19" s="13">
        <v>374175.82829999999</v>
      </c>
      <c r="D19" s="13">
        <v>3061672.8733999999</v>
      </c>
      <c r="E19" s="13">
        <v>15701602.0615</v>
      </c>
      <c r="F19" s="13">
        <v>1999168076</v>
      </c>
      <c r="G19" s="13">
        <v>60079012</v>
      </c>
      <c r="H19" s="13">
        <v>491536656</v>
      </c>
      <c r="I19" s="13">
        <v>16640456</v>
      </c>
      <c r="J19" s="13">
        <v>2567424200</v>
      </c>
    </row>
    <row r="20" spans="1:10" ht="12" customHeight="1" x14ac:dyDescent="0.2">
      <c r="A20" s="14" t="s">
        <v>422</v>
      </c>
      <c r="B20" s="15">
        <v>12472577.855799999</v>
      </c>
      <c r="C20" s="15">
        <v>385216.82980000001</v>
      </c>
      <c r="D20" s="15">
        <v>3138561.62</v>
      </c>
      <c r="E20" s="15">
        <v>15987140.9563</v>
      </c>
      <c r="F20" s="15">
        <v>588708354</v>
      </c>
      <c r="G20" s="15">
        <v>18210317</v>
      </c>
      <c r="H20" s="15">
        <v>148641593</v>
      </c>
      <c r="I20" s="15">
        <v>114544</v>
      </c>
      <c r="J20" s="15">
        <v>755674808</v>
      </c>
    </row>
    <row r="21" spans="1:10" ht="12" customHeight="1" x14ac:dyDescent="0.2">
      <c r="A21" s="3" t="str">
        <f>"FY "&amp;RIGHT(A6,4)+1</f>
        <v>FY 2026</v>
      </c>
    </row>
    <row r="22" spans="1:10" ht="12" customHeight="1" x14ac:dyDescent="0.2">
      <c r="A22" s="2" t="str">
        <f>"Oct "&amp;RIGHT(A6,4)</f>
        <v>Oct 2025</v>
      </c>
      <c r="B22" s="11">
        <v>12478186.721100001</v>
      </c>
      <c r="C22" s="11">
        <v>368095.23379999999</v>
      </c>
      <c r="D22" s="11">
        <v>3188682.6442999998</v>
      </c>
      <c r="E22" s="11">
        <v>16013518.878</v>
      </c>
      <c r="F22" s="11">
        <v>237421240</v>
      </c>
      <c r="G22" s="11">
        <v>7017937</v>
      </c>
      <c r="H22" s="11">
        <v>60793979</v>
      </c>
      <c r="I22" s="11">
        <v>17966</v>
      </c>
      <c r="J22" s="11">
        <v>305251122</v>
      </c>
    </row>
    <row r="23" spans="1:10" ht="12" customHeight="1" x14ac:dyDescent="0.2">
      <c r="A23" s="2" t="str">
        <f>"Nov "&amp;RIGHT(A6,4)</f>
        <v>Nov 2025</v>
      </c>
      <c r="B23" s="11">
        <v>12656229.404200001</v>
      </c>
      <c r="C23" s="11">
        <v>382301.93930000003</v>
      </c>
      <c r="D23" s="11">
        <v>3192297.2179999999</v>
      </c>
      <c r="E23" s="11">
        <v>16218809.061000001</v>
      </c>
      <c r="F23" s="11">
        <v>177842308</v>
      </c>
      <c r="G23" s="11">
        <v>5377122</v>
      </c>
      <c r="H23" s="11">
        <v>44900038</v>
      </c>
      <c r="I23" s="11">
        <v>0</v>
      </c>
      <c r="J23" s="11">
        <v>228119468</v>
      </c>
    </row>
    <row r="24" spans="1:10" ht="12" customHeight="1" x14ac:dyDescent="0.2">
      <c r="A24" s="2" t="str">
        <f>"Dec "&amp;RIGHT(A6,4)</f>
        <v>Dec 2025</v>
      </c>
      <c r="B24" s="11">
        <v>11794215.718</v>
      </c>
      <c r="C24" s="11">
        <v>357159.9865</v>
      </c>
      <c r="D24" s="11">
        <v>2991686.6228</v>
      </c>
      <c r="E24" s="11">
        <v>15144487.5943</v>
      </c>
      <c r="F24" s="11">
        <v>160921569</v>
      </c>
      <c r="G24" s="11">
        <v>4883129</v>
      </c>
      <c r="H24" s="11">
        <v>40902655</v>
      </c>
      <c r="I24" s="11">
        <v>212485</v>
      </c>
      <c r="J24" s="11">
        <v>206919838</v>
      </c>
    </row>
    <row r="25" spans="1:10" ht="12" customHeight="1" x14ac:dyDescent="0.2">
      <c r="A25" s="2" t="str">
        <f>"Jan "&amp;RIGHT(A6,4)+1</f>
        <v>Jan 2026</v>
      </c>
      <c r="B25" s="11" t="s">
        <v>419</v>
      </c>
      <c r="C25" s="11" t="s">
        <v>419</v>
      </c>
      <c r="D25" s="11" t="s">
        <v>419</v>
      </c>
      <c r="E25" s="11" t="s">
        <v>419</v>
      </c>
      <c r="F25" s="11" t="s">
        <v>419</v>
      </c>
      <c r="G25" s="11" t="s">
        <v>419</v>
      </c>
      <c r="H25" s="11" t="s">
        <v>419</v>
      </c>
      <c r="I25" s="11" t="s">
        <v>419</v>
      </c>
      <c r="J25" s="11" t="s">
        <v>419</v>
      </c>
    </row>
    <row r="26" spans="1:10" ht="12" customHeight="1" x14ac:dyDescent="0.2">
      <c r="A26" s="2" t="str">
        <f>"Feb "&amp;RIGHT(A6,4)+1</f>
        <v>Feb 2026</v>
      </c>
      <c r="B26" s="11" t="s">
        <v>419</v>
      </c>
      <c r="C26" s="11" t="s">
        <v>419</v>
      </c>
      <c r="D26" s="11" t="s">
        <v>419</v>
      </c>
      <c r="E26" s="11" t="s">
        <v>419</v>
      </c>
      <c r="F26" s="11" t="s">
        <v>419</v>
      </c>
      <c r="G26" s="11" t="s">
        <v>419</v>
      </c>
      <c r="H26" s="11" t="s">
        <v>419</v>
      </c>
      <c r="I26" s="11" t="s">
        <v>419</v>
      </c>
      <c r="J26" s="11" t="s">
        <v>419</v>
      </c>
    </row>
    <row r="27" spans="1:10" ht="12" customHeight="1" x14ac:dyDescent="0.2">
      <c r="A27" s="2" t="str">
        <f>"Mar "&amp;RIGHT(A6,4)+1</f>
        <v>Mar 2026</v>
      </c>
      <c r="B27" s="11" t="s">
        <v>419</v>
      </c>
      <c r="C27" s="11" t="s">
        <v>419</v>
      </c>
      <c r="D27" s="11" t="s">
        <v>419</v>
      </c>
      <c r="E27" s="11" t="s">
        <v>419</v>
      </c>
      <c r="F27" s="11" t="s">
        <v>419</v>
      </c>
      <c r="G27" s="11" t="s">
        <v>419</v>
      </c>
      <c r="H27" s="11" t="s">
        <v>419</v>
      </c>
      <c r="I27" s="11" t="s">
        <v>419</v>
      </c>
      <c r="J27" s="11" t="s">
        <v>419</v>
      </c>
    </row>
    <row r="28" spans="1:10" ht="12" customHeight="1" x14ac:dyDescent="0.2">
      <c r="A28" s="2" t="str">
        <f>"Apr "&amp;RIGHT(A6,4)+1</f>
        <v>Apr 2026</v>
      </c>
      <c r="B28" s="11" t="s">
        <v>419</v>
      </c>
      <c r="C28" s="11" t="s">
        <v>419</v>
      </c>
      <c r="D28" s="11" t="s">
        <v>419</v>
      </c>
      <c r="E28" s="11" t="s">
        <v>419</v>
      </c>
      <c r="F28" s="11" t="s">
        <v>419</v>
      </c>
      <c r="G28" s="11" t="s">
        <v>419</v>
      </c>
      <c r="H28" s="11" t="s">
        <v>419</v>
      </c>
      <c r="I28" s="11" t="s">
        <v>419</v>
      </c>
      <c r="J28" s="11" t="s">
        <v>419</v>
      </c>
    </row>
    <row r="29" spans="1:10" ht="12" customHeight="1" x14ac:dyDescent="0.2">
      <c r="A29" s="2" t="str">
        <f>"May "&amp;RIGHT(A6,4)+1</f>
        <v>May 2026</v>
      </c>
      <c r="B29" s="11" t="s">
        <v>419</v>
      </c>
      <c r="C29" s="11" t="s">
        <v>419</v>
      </c>
      <c r="D29" s="11" t="s">
        <v>419</v>
      </c>
      <c r="E29" s="11" t="s">
        <v>419</v>
      </c>
      <c r="F29" s="11" t="s">
        <v>419</v>
      </c>
      <c r="G29" s="11" t="s">
        <v>419</v>
      </c>
      <c r="H29" s="11" t="s">
        <v>419</v>
      </c>
      <c r="I29" s="11" t="s">
        <v>419</v>
      </c>
      <c r="J29" s="11" t="s">
        <v>419</v>
      </c>
    </row>
    <row r="30" spans="1:10" ht="12" customHeight="1" x14ac:dyDescent="0.2">
      <c r="A30" s="2" t="str">
        <f>"Jun "&amp;RIGHT(A6,4)+1</f>
        <v>Jun 2026</v>
      </c>
      <c r="B30" s="11" t="s">
        <v>419</v>
      </c>
      <c r="C30" s="11" t="s">
        <v>419</v>
      </c>
      <c r="D30" s="11" t="s">
        <v>419</v>
      </c>
      <c r="E30" s="11" t="s">
        <v>419</v>
      </c>
      <c r="F30" s="11" t="s">
        <v>419</v>
      </c>
      <c r="G30" s="11" t="s">
        <v>419</v>
      </c>
      <c r="H30" s="11" t="s">
        <v>419</v>
      </c>
      <c r="I30" s="11" t="s">
        <v>419</v>
      </c>
      <c r="J30" s="11" t="s">
        <v>419</v>
      </c>
    </row>
    <row r="31" spans="1:10" ht="12" customHeight="1" x14ac:dyDescent="0.2">
      <c r="A31" s="2" t="str">
        <f>"Jul "&amp;RIGHT(A6,4)+1</f>
        <v>Jul 2026</v>
      </c>
      <c r="B31" s="11" t="s">
        <v>419</v>
      </c>
      <c r="C31" s="11" t="s">
        <v>419</v>
      </c>
      <c r="D31" s="11" t="s">
        <v>419</v>
      </c>
      <c r="E31" s="11" t="s">
        <v>419</v>
      </c>
      <c r="F31" s="11" t="s">
        <v>419</v>
      </c>
      <c r="G31" s="11" t="s">
        <v>419</v>
      </c>
      <c r="H31" s="11" t="s">
        <v>419</v>
      </c>
      <c r="I31" s="11" t="s">
        <v>419</v>
      </c>
      <c r="J31" s="11" t="s">
        <v>419</v>
      </c>
    </row>
    <row r="32" spans="1:10" ht="12" customHeight="1" x14ac:dyDescent="0.2">
      <c r="A32" s="2" t="str">
        <f>"Aug "&amp;RIGHT(A6,4)+1</f>
        <v>Aug 2026</v>
      </c>
      <c r="B32" s="11" t="s">
        <v>419</v>
      </c>
      <c r="C32" s="11" t="s">
        <v>419</v>
      </c>
      <c r="D32" s="11" t="s">
        <v>419</v>
      </c>
      <c r="E32" s="11" t="s">
        <v>419</v>
      </c>
      <c r="F32" s="11" t="s">
        <v>419</v>
      </c>
      <c r="G32" s="11" t="s">
        <v>419</v>
      </c>
      <c r="H32" s="11" t="s">
        <v>419</v>
      </c>
      <c r="I32" s="11" t="s">
        <v>419</v>
      </c>
      <c r="J32" s="11" t="s">
        <v>419</v>
      </c>
    </row>
    <row r="33" spans="1:10" ht="12" customHeight="1" x14ac:dyDescent="0.2">
      <c r="A33" s="2" t="str">
        <f>"Sep "&amp;RIGHT(A6,4)+1</f>
        <v>Sep 2026</v>
      </c>
      <c r="B33" s="11" t="s">
        <v>419</v>
      </c>
      <c r="C33" s="11" t="s">
        <v>419</v>
      </c>
      <c r="D33" s="11" t="s">
        <v>419</v>
      </c>
      <c r="E33" s="11" t="s">
        <v>419</v>
      </c>
      <c r="F33" s="11" t="s">
        <v>419</v>
      </c>
      <c r="G33" s="11" t="s">
        <v>419</v>
      </c>
      <c r="H33" s="11" t="s">
        <v>419</v>
      </c>
      <c r="I33" s="11" t="s">
        <v>419</v>
      </c>
      <c r="J33" s="11" t="s">
        <v>419</v>
      </c>
    </row>
    <row r="34" spans="1:10" ht="12" customHeight="1" x14ac:dyDescent="0.2">
      <c r="A34" s="12" t="s">
        <v>55</v>
      </c>
      <c r="B34" s="13">
        <v>12309543.947799999</v>
      </c>
      <c r="C34" s="13">
        <v>369185.71990000003</v>
      </c>
      <c r="D34" s="13">
        <v>3124222.1617000001</v>
      </c>
      <c r="E34" s="13">
        <v>15792271.8444</v>
      </c>
      <c r="F34" s="13">
        <v>576185117</v>
      </c>
      <c r="G34" s="13">
        <v>17278188</v>
      </c>
      <c r="H34" s="13">
        <v>146596672</v>
      </c>
      <c r="I34" s="13">
        <v>230451</v>
      </c>
      <c r="J34" s="13">
        <v>740290428</v>
      </c>
    </row>
    <row r="35" spans="1:10" ht="12" customHeight="1" x14ac:dyDescent="0.2">
      <c r="A35" s="14" t="str">
        <f>"Total "&amp;MID(A20,7,LEN(A20)-13)&amp;" Months"</f>
        <v>Total 3 Months</v>
      </c>
      <c r="B35" s="15">
        <v>12309543.947799999</v>
      </c>
      <c r="C35" s="15">
        <v>369185.71990000003</v>
      </c>
      <c r="D35" s="15">
        <v>3124222.1617000001</v>
      </c>
      <c r="E35" s="15">
        <v>15792271.8444</v>
      </c>
      <c r="F35" s="15">
        <v>576185117</v>
      </c>
      <c r="G35" s="15">
        <v>17278188</v>
      </c>
      <c r="H35" s="15">
        <v>146596672</v>
      </c>
      <c r="I35" s="15">
        <v>230451</v>
      </c>
      <c r="J35" s="15">
        <v>740290428</v>
      </c>
    </row>
    <row r="36" spans="1:10" ht="12" customHeight="1" x14ac:dyDescent="0.2">
      <c r="A36" s="78"/>
      <c r="B36" s="78"/>
      <c r="C36" s="78"/>
      <c r="D36" s="78"/>
      <c r="E36" s="78"/>
      <c r="F36" s="78"/>
      <c r="G36" s="78"/>
      <c r="H36" s="78"/>
      <c r="I36" s="78"/>
      <c r="J36" s="78"/>
    </row>
    <row r="37" spans="1:10" ht="69.95" customHeight="1" x14ac:dyDescent="0.2">
      <c r="A37" s="89" t="s">
        <v>432</v>
      </c>
      <c r="B37" s="89"/>
      <c r="C37" s="89"/>
      <c r="D37" s="89"/>
      <c r="E37" s="89"/>
      <c r="F37" s="89"/>
      <c r="G37" s="89"/>
      <c r="H37" s="89"/>
      <c r="I37" s="89"/>
      <c r="J37" s="89"/>
    </row>
  </sheetData>
  <mergeCells count="8">
    <mergeCell ref="B5:J5"/>
    <mergeCell ref="A36:J36"/>
    <mergeCell ref="A37:J37"/>
    <mergeCell ref="A3:A4"/>
    <mergeCell ref="A1:H1"/>
    <mergeCell ref="A2:H2"/>
    <mergeCell ref="B3:E3"/>
    <mergeCell ref="F3:J3"/>
  </mergeCells>
  <phoneticPr fontId="0" type="noConversion"/>
  <pageMargins left="0.75" right="0.5" top="0.75" bottom="0.5" header="0.5" footer="0.25"/>
  <pageSetup scale="3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N37"/>
  <sheetViews>
    <sheetView showGridLines="0" zoomScaleNormal="100" workbookViewId="0">
      <selection sqref="A1:I1"/>
    </sheetView>
  </sheetViews>
  <sheetFormatPr defaultRowHeight="12.75" x14ac:dyDescent="0.2"/>
  <cols>
    <col min="1" max="7" width="11.42578125" customWidth="1"/>
    <col min="8" max="8" width="14.85546875" customWidth="1"/>
    <col min="9" max="10" width="11.42578125" customWidth="1"/>
    <col min="11" max="12" width="10.85546875" bestFit="1" customWidth="1"/>
    <col min="13" max="13" width="11.42578125" customWidth="1"/>
    <col min="14" max="14" width="9.85546875" bestFit="1" customWidth="1"/>
  </cols>
  <sheetData>
    <row r="1" spans="1:14" ht="12" customHeight="1" x14ac:dyDescent="0.2">
      <c r="A1" s="79" t="s">
        <v>438</v>
      </c>
      <c r="B1" s="79"/>
      <c r="C1" s="79"/>
      <c r="D1" s="79"/>
      <c r="E1" s="79"/>
      <c r="F1" s="79"/>
      <c r="G1" s="79"/>
      <c r="H1" s="79"/>
      <c r="I1" s="79"/>
      <c r="J1" s="2" t="s">
        <v>420</v>
      </c>
    </row>
    <row r="2" spans="1:14" ht="12" customHeight="1" x14ac:dyDescent="0.2">
      <c r="A2" s="81" t="s">
        <v>88</v>
      </c>
      <c r="B2" s="81"/>
      <c r="C2" s="81"/>
      <c r="D2" s="81"/>
      <c r="E2" s="81"/>
      <c r="F2" s="81"/>
      <c r="G2" s="81"/>
      <c r="H2" s="81"/>
      <c r="I2" s="81"/>
      <c r="J2" s="1"/>
    </row>
    <row r="3" spans="1:14" ht="24" customHeight="1" x14ac:dyDescent="0.2">
      <c r="A3" s="83" t="s">
        <v>50</v>
      </c>
      <c r="B3" s="87" t="s">
        <v>89</v>
      </c>
      <c r="C3" s="87"/>
      <c r="D3" s="86"/>
      <c r="E3" s="87" t="s">
        <v>90</v>
      </c>
      <c r="F3" s="87"/>
      <c r="G3" s="86"/>
      <c r="H3" s="85" t="s">
        <v>392</v>
      </c>
      <c r="I3" s="85" t="s">
        <v>395</v>
      </c>
      <c r="J3" s="90" t="s">
        <v>434</v>
      </c>
    </row>
    <row r="4" spans="1:14" ht="24" customHeight="1" x14ac:dyDescent="0.2">
      <c r="A4" s="84"/>
      <c r="B4" s="10" t="s">
        <v>77</v>
      </c>
      <c r="C4" s="10" t="s">
        <v>78</v>
      </c>
      <c r="D4" s="10" t="s">
        <v>91</v>
      </c>
      <c r="E4" s="10" t="s">
        <v>77</v>
      </c>
      <c r="F4" s="10" t="s">
        <v>78</v>
      </c>
      <c r="G4" s="10" t="s">
        <v>91</v>
      </c>
      <c r="H4" s="88"/>
      <c r="I4" s="86"/>
      <c r="J4" s="87"/>
    </row>
    <row r="5" spans="1:14" ht="12" customHeight="1" x14ac:dyDescent="0.2">
      <c r="A5" s="1"/>
      <c r="B5" s="115" t="str">
        <f>REPT("-",120)&amp;" Number "&amp;REPT("-",120)</f>
        <v>------------------------------------------------------------------------------------------------------------------------ Number ------------------------------------------------------------------------------------------------------------------------</v>
      </c>
      <c r="C5" s="115"/>
      <c r="D5" s="115"/>
      <c r="E5" s="115"/>
      <c r="F5" s="115"/>
      <c r="G5" s="115"/>
      <c r="H5" s="115"/>
      <c r="I5" s="115"/>
      <c r="J5" s="115"/>
    </row>
    <row r="6" spans="1:14" ht="12" customHeight="1" x14ac:dyDescent="0.2">
      <c r="A6" s="3" t="s">
        <v>421</v>
      </c>
    </row>
    <row r="7" spans="1:14" ht="12" customHeight="1" x14ac:dyDescent="0.2">
      <c r="A7" s="2" t="str">
        <f>"Oct "&amp;RIGHT(A6,4)-1</f>
        <v>Oct 2024</v>
      </c>
      <c r="B7" s="11">
        <v>12092224</v>
      </c>
      <c r="C7" s="11">
        <v>1389692</v>
      </c>
      <c r="D7" s="11">
        <v>13481916</v>
      </c>
      <c r="E7" s="11">
        <v>225249259</v>
      </c>
      <c r="F7" s="11">
        <v>5947886</v>
      </c>
      <c r="G7" s="11">
        <v>231197145</v>
      </c>
      <c r="H7" s="11">
        <v>92966</v>
      </c>
      <c r="I7" s="11">
        <v>14966054</v>
      </c>
      <c r="J7" s="16">
        <v>20.424399999999999</v>
      </c>
      <c r="K7" s="75"/>
      <c r="L7" s="75"/>
      <c r="M7" s="75"/>
      <c r="N7" s="75"/>
    </row>
    <row r="8" spans="1:14" ht="12" customHeight="1" x14ac:dyDescent="0.2">
      <c r="A8" s="2" t="str">
        <f>"Nov "&amp;RIGHT(A6,4)-1</f>
        <v>Nov 2024</v>
      </c>
      <c r="B8" s="11">
        <v>9486605</v>
      </c>
      <c r="C8" s="11">
        <v>1103889</v>
      </c>
      <c r="D8" s="11">
        <v>10590494</v>
      </c>
      <c r="E8" s="11">
        <v>176585616</v>
      </c>
      <c r="F8" s="11">
        <v>4706450</v>
      </c>
      <c r="G8" s="11">
        <v>181292066</v>
      </c>
      <c r="H8" s="11">
        <v>13808</v>
      </c>
      <c r="I8" s="11">
        <v>15094269</v>
      </c>
      <c r="J8" s="16">
        <v>15.8348</v>
      </c>
      <c r="K8" s="75"/>
      <c r="L8" s="75"/>
      <c r="M8" s="75"/>
      <c r="N8" s="75"/>
    </row>
    <row r="9" spans="1:14" ht="12" customHeight="1" x14ac:dyDescent="0.2">
      <c r="A9" s="2" t="str">
        <f>"Dec "&amp;RIGHT(A6,4)-1</f>
        <v>Dec 2024</v>
      </c>
      <c r="B9" s="11">
        <v>8444286</v>
      </c>
      <c r="C9" s="11">
        <v>966421</v>
      </c>
      <c r="D9" s="11">
        <v>9410707</v>
      </c>
      <c r="E9" s="11">
        <v>156850364</v>
      </c>
      <c r="F9" s="11">
        <v>4095979</v>
      </c>
      <c r="G9" s="11">
        <v>160946343</v>
      </c>
      <c r="H9" s="11">
        <v>7770</v>
      </c>
      <c r="I9" s="11">
        <v>14399916</v>
      </c>
      <c r="J9" s="16">
        <v>14.669499999999999</v>
      </c>
      <c r="K9" s="75"/>
      <c r="L9" s="75"/>
      <c r="M9" s="75"/>
      <c r="N9" s="75"/>
    </row>
    <row r="10" spans="1:14" ht="12" customHeight="1" x14ac:dyDescent="0.2">
      <c r="A10" s="2" t="str">
        <f>"Jan "&amp;RIGHT(A6,4)</f>
        <v>Jan 2025</v>
      </c>
      <c r="B10" s="11">
        <v>9964680</v>
      </c>
      <c r="C10" s="11">
        <v>1136186</v>
      </c>
      <c r="D10" s="11">
        <v>11100866</v>
      </c>
      <c r="E10" s="11">
        <v>174499266</v>
      </c>
      <c r="F10" s="11">
        <v>4560585</v>
      </c>
      <c r="G10" s="11">
        <v>179059851</v>
      </c>
      <c r="H10" s="11">
        <v>70912</v>
      </c>
      <c r="I10" s="11">
        <v>14072936</v>
      </c>
      <c r="J10" s="16">
        <v>16.8917</v>
      </c>
      <c r="K10" s="75"/>
      <c r="L10" s="75"/>
      <c r="M10" s="75"/>
      <c r="N10" s="75"/>
    </row>
    <row r="11" spans="1:14" ht="12" customHeight="1" x14ac:dyDescent="0.2">
      <c r="A11" s="2" t="str">
        <f>"Feb "&amp;RIGHT(A6,4)</f>
        <v>Feb 2025</v>
      </c>
      <c r="B11" s="11">
        <v>9793823</v>
      </c>
      <c r="C11" s="11">
        <v>1106894</v>
      </c>
      <c r="D11" s="11">
        <v>10900717</v>
      </c>
      <c r="E11" s="11">
        <v>184686433</v>
      </c>
      <c r="F11" s="11">
        <v>4703193</v>
      </c>
      <c r="G11" s="11">
        <v>189389626</v>
      </c>
      <c r="H11" s="11">
        <v>4375</v>
      </c>
      <c r="I11" s="11">
        <v>14373646</v>
      </c>
      <c r="J11" s="16">
        <v>17.218299999999999</v>
      </c>
      <c r="K11" s="75"/>
      <c r="L11" s="75"/>
      <c r="M11" s="75"/>
      <c r="N11" s="75"/>
    </row>
    <row r="12" spans="1:14" ht="12" customHeight="1" x14ac:dyDescent="0.2">
      <c r="A12" s="2" t="str">
        <f>"Mar "&amp;RIGHT(A6,4)</f>
        <v>Mar 2025</v>
      </c>
      <c r="B12" s="11">
        <v>10828027</v>
      </c>
      <c r="C12" s="11">
        <v>1196932</v>
      </c>
      <c r="D12" s="11">
        <v>12024959</v>
      </c>
      <c r="E12" s="11">
        <v>190932251</v>
      </c>
      <c r="F12" s="11">
        <v>5322725</v>
      </c>
      <c r="G12" s="11">
        <v>196254976</v>
      </c>
      <c r="H12" s="11">
        <v>14087</v>
      </c>
      <c r="I12" s="11">
        <v>14558256</v>
      </c>
      <c r="J12" s="16">
        <v>17.828900000000001</v>
      </c>
      <c r="K12" s="75"/>
      <c r="L12" s="75"/>
      <c r="M12" s="75"/>
      <c r="N12" s="75"/>
    </row>
    <row r="13" spans="1:14" ht="12" customHeight="1" x14ac:dyDescent="0.2">
      <c r="A13" s="2" t="str">
        <f>"Apr "&amp;RIGHT(A6,4)</f>
        <v>Apr 2025</v>
      </c>
      <c r="B13" s="11">
        <v>11259422</v>
      </c>
      <c r="C13" s="11">
        <v>1272634</v>
      </c>
      <c r="D13" s="11">
        <v>12532056</v>
      </c>
      <c r="E13" s="11">
        <v>205264841</v>
      </c>
      <c r="F13" s="11">
        <v>5315254</v>
      </c>
      <c r="G13" s="11">
        <v>210580095</v>
      </c>
      <c r="H13" s="11">
        <v>138</v>
      </c>
      <c r="I13" s="11">
        <v>14801475</v>
      </c>
      <c r="J13" s="16">
        <v>18.6982</v>
      </c>
      <c r="K13" s="75"/>
      <c r="L13" s="75"/>
      <c r="M13" s="75"/>
      <c r="N13" s="75"/>
    </row>
    <row r="14" spans="1:14" ht="12" customHeight="1" x14ac:dyDescent="0.2">
      <c r="A14" s="2" t="str">
        <f>"May "&amp;RIGHT(A6,4)</f>
        <v>May 2025</v>
      </c>
      <c r="B14" s="11">
        <v>11798449</v>
      </c>
      <c r="C14" s="11">
        <v>1257723</v>
      </c>
      <c r="D14" s="11">
        <v>13056172</v>
      </c>
      <c r="E14" s="11">
        <v>198725274</v>
      </c>
      <c r="F14" s="11">
        <v>4672470</v>
      </c>
      <c r="G14" s="11">
        <v>203397744</v>
      </c>
      <c r="H14" s="11">
        <v>305665</v>
      </c>
      <c r="I14" s="11">
        <v>14165019</v>
      </c>
      <c r="J14" s="16">
        <v>19.106200000000001</v>
      </c>
      <c r="K14" s="75"/>
      <c r="L14" s="75"/>
      <c r="M14" s="75"/>
      <c r="N14" s="75"/>
    </row>
    <row r="15" spans="1:14" ht="12" customHeight="1" x14ac:dyDescent="0.2">
      <c r="A15" s="2" t="str">
        <f>"Jun "&amp;RIGHT(A6,4)</f>
        <v>Jun 2025</v>
      </c>
      <c r="B15" s="11">
        <v>3070980</v>
      </c>
      <c r="C15" s="11">
        <v>236658</v>
      </c>
      <c r="D15" s="11">
        <v>3307638</v>
      </c>
      <c r="E15" s="11">
        <v>40476557</v>
      </c>
      <c r="F15" s="11">
        <v>596957</v>
      </c>
      <c r="G15" s="11">
        <v>41073514</v>
      </c>
      <c r="H15" s="11">
        <v>9906946</v>
      </c>
      <c r="I15" s="11">
        <v>6138993</v>
      </c>
      <c r="J15" s="16">
        <v>10.2624</v>
      </c>
      <c r="K15" s="75"/>
      <c r="L15" s="75"/>
      <c r="M15" s="75"/>
      <c r="N15" s="75"/>
    </row>
    <row r="16" spans="1:14" ht="12" customHeight="1" x14ac:dyDescent="0.2">
      <c r="A16" s="2" t="str">
        <f>"Jul "&amp;RIGHT(A6,4)</f>
        <v>Jul 2025</v>
      </c>
      <c r="B16" s="11">
        <v>295618</v>
      </c>
      <c r="C16" s="11">
        <v>23637</v>
      </c>
      <c r="D16" s="11">
        <v>319255</v>
      </c>
      <c r="E16" s="11">
        <v>7437236</v>
      </c>
      <c r="F16" s="11">
        <v>52446</v>
      </c>
      <c r="G16" s="11">
        <v>7489682</v>
      </c>
      <c r="H16" s="11">
        <v>5815224</v>
      </c>
      <c r="I16" s="11">
        <v>1123036</v>
      </c>
      <c r="J16" s="16">
        <v>12.7019</v>
      </c>
      <c r="K16" s="75"/>
      <c r="L16" s="75"/>
      <c r="M16" s="75"/>
      <c r="N16" s="75"/>
    </row>
    <row r="17" spans="1:14" ht="12" customHeight="1" x14ac:dyDescent="0.2">
      <c r="A17" s="2" t="str">
        <f>"Aug "&amp;RIGHT(A6,4)</f>
        <v>Aug 2025</v>
      </c>
      <c r="B17" s="11">
        <v>4016221</v>
      </c>
      <c r="C17" s="11">
        <v>440476</v>
      </c>
      <c r="D17" s="11">
        <v>4456697</v>
      </c>
      <c r="E17" s="11">
        <v>112038104</v>
      </c>
      <c r="F17" s="11">
        <v>2854044</v>
      </c>
      <c r="G17" s="11">
        <v>114892148</v>
      </c>
      <c r="H17" s="11">
        <v>403666</v>
      </c>
      <c r="I17" s="11">
        <v>10441809</v>
      </c>
      <c r="J17" s="16">
        <v>13.6434</v>
      </c>
      <c r="K17" s="75"/>
      <c r="L17" s="75"/>
      <c r="M17" s="75"/>
      <c r="N17" s="75"/>
    </row>
    <row r="18" spans="1:14" ht="12" customHeight="1" x14ac:dyDescent="0.2">
      <c r="A18" s="2" t="str">
        <f>"Sep "&amp;RIGHT(A6,4)</f>
        <v>Sep 2025</v>
      </c>
      <c r="B18" s="11">
        <v>11091922</v>
      </c>
      <c r="C18" s="11">
        <v>1303364</v>
      </c>
      <c r="D18" s="11">
        <v>12395286</v>
      </c>
      <c r="E18" s="11">
        <v>224280618</v>
      </c>
      <c r="F18" s="11">
        <v>5816517</v>
      </c>
      <c r="G18" s="11">
        <v>230097135</v>
      </c>
      <c r="H18" s="11">
        <v>4899</v>
      </c>
      <c r="I18" s="11">
        <v>14566895</v>
      </c>
      <c r="J18" s="16">
        <v>20.4956</v>
      </c>
      <c r="K18" s="75"/>
      <c r="L18" s="75"/>
      <c r="M18" s="75"/>
      <c r="N18" s="75"/>
    </row>
    <row r="19" spans="1:14" ht="12" customHeight="1" x14ac:dyDescent="0.2">
      <c r="A19" s="12" t="s">
        <v>55</v>
      </c>
      <c r="B19" s="13">
        <v>102142257</v>
      </c>
      <c r="C19" s="13">
        <v>11434506</v>
      </c>
      <c r="D19" s="13">
        <v>113576763</v>
      </c>
      <c r="E19" s="13">
        <v>1897025819</v>
      </c>
      <c r="F19" s="13">
        <v>48644506</v>
      </c>
      <c r="G19" s="13">
        <v>1945670325</v>
      </c>
      <c r="H19" s="13">
        <v>16640456</v>
      </c>
      <c r="I19" s="13">
        <v>14555385.111111112</v>
      </c>
      <c r="J19" s="17">
        <v>171.43</v>
      </c>
      <c r="K19" s="75"/>
    </row>
    <row r="20" spans="1:14" ht="12" customHeight="1" x14ac:dyDescent="0.2">
      <c r="A20" s="14" t="s">
        <v>422</v>
      </c>
      <c r="B20" s="15">
        <v>30023115</v>
      </c>
      <c r="C20" s="15">
        <v>3460002</v>
      </c>
      <c r="D20" s="15">
        <v>33483117</v>
      </c>
      <c r="E20" s="15">
        <v>558685239</v>
      </c>
      <c r="F20" s="15">
        <v>14750315</v>
      </c>
      <c r="G20" s="15">
        <v>573435554</v>
      </c>
      <c r="H20" s="15">
        <v>114544</v>
      </c>
      <c r="I20" s="15">
        <v>14820079.666666666</v>
      </c>
      <c r="J20" s="18">
        <v>50.928699999999999</v>
      </c>
      <c r="K20" s="75"/>
    </row>
    <row r="21" spans="1:14" ht="12" customHeight="1" x14ac:dyDescent="0.2">
      <c r="A21" s="3" t="str">
        <f>"FY "&amp;RIGHT(A6,4)+1</f>
        <v>FY 2026</v>
      </c>
      <c r="K21" s="75"/>
    </row>
    <row r="22" spans="1:14" ht="12" customHeight="1" x14ac:dyDescent="0.2">
      <c r="A22" s="2" t="str">
        <f>"Oct "&amp;RIGHT(A6,4)</f>
        <v>Oct 2025</v>
      </c>
      <c r="B22" s="11">
        <v>11496712</v>
      </c>
      <c r="C22" s="11">
        <v>1288851</v>
      </c>
      <c r="D22" s="11">
        <v>12785563</v>
      </c>
      <c r="E22" s="11">
        <v>225924528</v>
      </c>
      <c r="F22" s="11">
        <v>5729086</v>
      </c>
      <c r="G22" s="11">
        <v>231653614</v>
      </c>
      <c r="H22" s="11">
        <v>17966</v>
      </c>
      <c r="I22" s="11">
        <v>14844532</v>
      </c>
      <c r="J22" s="16">
        <v>20.5669</v>
      </c>
      <c r="K22" s="75"/>
    </row>
    <row r="23" spans="1:14" ht="12" customHeight="1" x14ac:dyDescent="0.2">
      <c r="A23" s="2" t="str">
        <f>"Nov "&amp;RIGHT(A6,4)</f>
        <v>Nov 2025</v>
      </c>
      <c r="B23" s="11">
        <v>8659843</v>
      </c>
      <c r="C23" s="11">
        <v>989037</v>
      </c>
      <c r="D23" s="11">
        <v>9648880</v>
      </c>
      <c r="E23" s="11">
        <v>169182465</v>
      </c>
      <c r="F23" s="11">
        <v>4388085</v>
      </c>
      <c r="G23" s="11">
        <v>173570550</v>
      </c>
      <c r="H23" s="11">
        <v>0</v>
      </c>
      <c r="I23" s="11">
        <v>15034836</v>
      </c>
      <c r="J23" s="16">
        <v>15.172700000000001</v>
      </c>
      <c r="K23" s="75"/>
    </row>
    <row r="24" spans="1:14" ht="12" customHeight="1" x14ac:dyDescent="0.2">
      <c r="A24" s="2" t="str">
        <f>"Dec "&amp;RIGHT(A6,4)</f>
        <v>Dec 2025</v>
      </c>
      <c r="B24" s="11">
        <v>7875692</v>
      </c>
      <c r="C24" s="11">
        <v>905409</v>
      </c>
      <c r="D24" s="11">
        <v>8781101</v>
      </c>
      <c r="E24" s="11">
        <v>153045877</v>
      </c>
      <c r="F24" s="11">
        <v>3977720</v>
      </c>
      <c r="G24" s="11">
        <v>157023597</v>
      </c>
      <c r="H24" s="11">
        <v>212485</v>
      </c>
      <c r="I24" s="11">
        <v>14038940</v>
      </c>
      <c r="J24" s="16">
        <v>14.748799999999999</v>
      </c>
      <c r="K24" s="75"/>
    </row>
    <row r="25" spans="1:14" ht="12" customHeight="1" x14ac:dyDescent="0.2">
      <c r="A25" s="2" t="str">
        <f>"Jan "&amp;RIGHT(A6,4)+1</f>
        <v>Jan 2026</v>
      </c>
      <c r="B25" s="11" t="s">
        <v>419</v>
      </c>
      <c r="C25" s="11" t="s">
        <v>419</v>
      </c>
      <c r="D25" s="11" t="s">
        <v>419</v>
      </c>
      <c r="E25" s="11" t="s">
        <v>419</v>
      </c>
      <c r="F25" s="11" t="s">
        <v>419</v>
      </c>
      <c r="G25" s="11" t="s">
        <v>419</v>
      </c>
      <c r="H25" s="11" t="s">
        <v>419</v>
      </c>
      <c r="I25" s="11" t="s">
        <v>419</v>
      </c>
      <c r="J25" s="16" t="s">
        <v>419</v>
      </c>
      <c r="K25" s="75"/>
    </row>
    <row r="26" spans="1:14" ht="12" customHeight="1" x14ac:dyDescent="0.2">
      <c r="A26" s="2" t="str">
        <f>"Feb "&amp;RIGHT(A6,4)+1</f>
        <v>Feb 2026</v>
      </c>
      <c r="B26" s="11" t="s">
        <v>419</v>
      </c>
      <c r="C26" s="11" t="s">
        <v>419</v>
      </c>
      <c r="D26" s="11" t="s">
        <v>419</v>
      </c>
      <c r="E26" s="11" t="s">
        <v>419</v>
      </c>
      <c r="F26" s="11" t="s">
        <v>419</v>
      </c>
      <c r="G26" s="11" t="s">
        <v>419</v>
      </c>
      <c r="H26" s="11" t="s">
        <v>419</v>
      </c>
      <c r="I26" s="11" t="s">
        <v>419</v>
      </c>
      <c r="J26" s="16" t="s">
        <v>419</v>
      </c>
      <c r="K26" s="75"/>
    </row>
    <row r="27" spans="1:14" ht="12" customHeight="1" x14ac:dyDescent="0.2">
      <c r="A27" s="2" t="str">
        <f>"Mar "&amp;RIGHT(A6,4)+1</f>
        <v>Mar 2026</v>
      </c>
      <c r="B27" s="11" t="s">
        <v>419</v>
      </c>
      <c r="C27" s="11" t="s">
        <v>419</v>
      </c>
      <c r="D27" s="11" t="s">
        <v>419</v>
      </c>
      <c r="E27" s="11" t="s">
        <v>419</v>
      </c>
      <c r="F27" s="11" t="s">
        <v>419</v>
      </c>
      <c r="G27" s="11" t="s">
        <v>419</v>
      </c>
      <c r="H27" s="11" t="s">
        <v>419</v>
      </c>
      <c r="I27" s="11" t="s">
        <v>419</v>
      </c>
      <c r="J27" s="16" t="s">
        <v>419</v>
      </c>
      <c r="K27" s="75"/>
    </row>
    <row r="28" spans="1:14" ht="12" customHeight="1" x14ac:dyDescent="0.2">
      <c r="A28" s="2" t="str">
        <f>"Apr "&amp;RIGHT(A6,4)+1</f>
        <v>Apr 2026</v>
      </c>
      <c r="B28" s="11" t="s">
        <v>419</v>
      </c>
      <c r="C28" s="11" t="s">
        <v>419</v>
      </c>
      <c r="D28" s="11" t="s">
        <v>419</v>
      </c>
      <c r="E28" s="11" t="s">
        <v>419</v>
      </c>
      <c r="F28" s="11" t="s">
        <v>419</v>
      </c>
      <c r="G28" s="11" t="s">
        <v>419</v>
      </c>
      <c r="H28" s="11" t="s">
        <v>419</v>
      </c>
      <c r="I28" s="11" t="s">
        <v>419</v>
      </c>
      <c r="J28" s="16" t="s">
        <v>419</v>
      </c>
      <c r="K28" s="75"/>
    </row>
    <row r="29" spans="1:14" ht="12" customHeight="1" x14ac:dyDescent="0.2">
      <c r="A29" s="2" t="str">
        <f>"May "&amp;RIGHT(A6,4)+1</f>
        <v>May 2026</v>
      </c>
      <c r="B29" s="11" t="s">
        <v>419</v>
      </c>
      <c r="C29" s="11" t="s">
        <v>419</v>
      </c>
      <c r="D29" s="11" t="s">
        <v>419</v>
      </c>
      <c r="E29" s="11" t="s">
        <v>419</v>
      </c>
      <c r="F29" s="11" t="s">
        <v>419</v>
      </c>
      <c r="G29" s="11" t="s">
        <v>419</v>
      </c>
      <c r="H29" s="11" t="s">
        <v>419</v>
      </c>
      <c r="I29" s="11" t="s">
        <v>419</v>
      </c>
      <c r="J29" s="16" t="s">
        <v>419</v>
      </c>
      <c r="K29" s="75"/>
    </row>
    <row r="30" spans="1:14" ht="12" customHeight="1" x14ac:dyDescent="0.2">
      <c r="A30" s="2" t="str">
        <f>"Jun "&amp;RIGHT(A6,4)+1</f>
        <v>Jun 2026</v>
      </c>
      <c r="B30" s="11" t="s">
        <v>419</v>
      </c>
      <c r="C30" s="11" t="s">
        <v>419</v>
      </c>
      <c r="D30" s="11" t="s">
        <v>419</v>
      </c>
      <c r="E30" s="11" t="s">
        <v>419</v>
      </c>
      <c r="F30" s="11" t="s">
        <v>419</v>
      </c>
      <c r="G30" s="11" t="s">
        <v>419</v>
      </c>
      <c r="H30" s="11" t="s">
        <v>419</v>
      </c>
      <c r="I30" s="11" t="s">
        <v>419</v>
      </c>
      <c r="J30" s="16" t="s">
        <v>419</v>
      </c>
      <c r="K30" s="75"/>
    </row>
    <row r="31" spans="1:14" ht="12" customHeight="1" x14ac:dyDescent="0.2">
      <c r="A31" s="2" t="str">
        <f>"Jul "&amp;RIGHT(A6,4)+1</f>
        <v>Jul 2026</v>
      </c>
      <c r="B31" s="11" t="s">
        <v>419</v>
      </c>
      <c r="C31" s="11" t="s">
        <v>419</v>
      </c>
      <c r="D31" s="11" t="s">
        <v>419</v>
      </c>
      <c r="E31" s="11" t="s">
        <v>419</v>
      </c>
      <c r="F31" s="11" t="s">
        <v>419</v>
      </c>
      <c r="G31" s="11" t="s">
        <v>419</v>
      </c>
      <c r="H31" s="11" t="s">
        <v>419</v>
      </c>
      <c r="I31" s="11" t="s">
        <v>419</v>
      </c>
      <c r="J31" s="16" t="s">
        <v>419</v>
      </c>
      <c r="K31" s="75"/>
    </row>
    <row r="32" spans="1:14" ht="12" customHeight="1" x14ac:dyDescent="0.2">
      <c r="A32" s="2" t="str">
        <f>"Aug "&amp;RIGHT(A6,4)+1</f>
        <v>Aug 2026</v>
      </c>
      <c r="B32" s="11" t="s">
        <v>419</v>
      </c>
      <c r="C32" s="11" t="s">
        <v>419</v>
      </c>
      <c r="D32" s="11" t="s">
        <v>419</v>
      </c>
      <c r="E32" s="11" t="s">
        <v>419</v>
      </c>
      <c r="F32" s="11" t="s">
        <v>419</v>
      </c>
      <c r="G32" s="11" t="s">
        <v>419</v>
      </c>
      <c r="H32" s="11" t="s">
        <v>419</v>
      </c>
      <c r="I32" s="11" t="s">
        <v>419</v>
      </c>
      <c r="J32" s="16" t="s">
        <v>419</v>
      </c>
      <c r="K32" s="75"/>
    </row>
    <row r="33" spans="1:11" ht="12" customHeight="1" x14ac:dyDescent="0.2">
      <c r="A33" s="2" t="str">
        <f>"Sep "&amp;RIGHT(A6,4)+1</f>
        <v>Sep 2026</v>
      </c>
      <c r="B33" s="11" t="s">
        <v>419</v>
      </c>
      <c r="C33" s="11" t="s">
        <v>419</v>
      </c>
      <c r="D33" s="11" t="s">
        <v>419</v>
      </c>
      <c r="E33" s="11" t="s">
        <v>419</v>
      </c>
      <c r="F33" s="11" t="s">
        <v>419</v>
      </c>
      <c r="G33" s="11" t="s">
        <v>419</v>
      </c>
      <c r="H33" s="11" t="s">
        <v>419</v>
      </c>
      <c r="I33" s="11" t="s">
        <v>419</v>
      </c>
      <c r="J33" s="16" t="s">
        <v>419</v>
      </c>
      <c r="K33" s="75"/>
    </row>
    <row r="34" spans="1:11" ht="12" customHeight="1" x14ac:dyDescent="0.2">
      <c r="A34" s="12" t="s">
        <v>55</v>
      </c>
      <c r="B34" s="13">
        <v>28032247</v>
      </c>
      <c r="C34" s="13">
        <v>3183297</v>
      </c>
      <c r="D34" s="13">
        <v>31215544</v>
      </c>
      <c r="E34" s="13">
        <v>548152870</v>
      </c>
      <c r="F34" s="13">
        <v>14094891</v>
      </c>
      <c r="G34" s="13">
        <v>562247761</v>
      </c>
      <c r="H34" s="13">
        <v>230451</v>
      </c>
      <c r="I34" s="13">
        <v>14630344.3333</v>
      </c>
      <c r="J34" s="17">
        <v>50.488399999999999</v>
      </c>
      <c r="K34" s="75"/>
    </row>
    <row r="35" spans="1:11" ht="12" customHeight="1" x14ac:dyDescent="0.2">
      <c r="A35" s="14" t="str">
        <f>"Total "&amp;MID(A20,7,LEN(A20)-13)&amp;" Months"</f>
        <v>Total 3 Months</v>
      </c>
      <c r="B35" s="15">
        <v>28032247</v>
      </c>
      <c r="C35" s="15">
        <v>3183297</v>
      </c>
      <c r="D35" s="15">
        <v>31215544</v>
      </c>
      <c r="E35" s="15">
        <v>548152870</v>
      </c>
      <c r="F35" s="15">
        <v>14094891</v>
      </c>
      <c r="G35" s="15">
        <v>562247761</v>
      </c>
      <c r="H35" s="15">
        <v>230451</v>
      </c>
      <c r="I35" s="15">
        <v>14630344.3333</v>
      </c>
      <c r="J35" s="18">
        <v>50.488399999999999</v>
      </c>
      <c r="K35" s="75"/>
    </row>
    <row r="36" spans="1:11" ht="12" customHeight="1" x14ac:dyDescent="0.2">
      <c r="A36" s="78"/>
      <c r="B36" s="78"/>
      <c r="C36" s="78"/>
      <c r="D36" s="78"/>
      <c r="E36" s="78"/>
      <c r="F36" s="78"/>
      <c r="G36" s="78"/>
      <c r="H36" s="78"/>
      <c r="I36" s="78"/>
      <c r="J36" s="78"/>
    </row>
    <row r="37" spans="1:11" ht="69.95" customHeight="1" x14ac:dyDescent="0.2">
      <c r="A37" s="89" t="s">
        <v>433</v>
      </c>
      <c r="B37" s="89"/>
      <c r="C37" s="89"/>
      <c r="D37" s="89"/>
      <c r="E37" s="89"/>
      <c r="F37" s="89"/>
      <c r="G37" s="89"/>
      <c r="H37" s="89"/>
      <c r="I37" s="89"/>
      <c r="J37" s="89"/>
    </row>
  </sheetData>
  <mergeCells count="11">
    <mergeCell ref="A1:I1"/>
    <mergeCell ref="A2:I2"/>
    <mergeCell ref="A37:J37"/>
    <mergeCell ref="J3:J4"/>
    <mergeCell ref="B5:J5"/>
    <mergeCell ref="A36:J36"/>
    <mergeCell ref="I3:I4"/>
    <mergeCell ref="A3:A4"/>
    <mergeCell ref="B3:D3"/>
    <mergeCell ref="E3:G3"/>
    <mergeCell ref="H3:H4"/>
  </mergeCells>
  <phoneticPr fontId="0" type="noConversion"/>
  <pageMargins left="0.75" right="0.5" top="0.75" bottom="0.5" header="0.5" footer="0.25"/>
  <pageSetup scale="3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J37"/>
  <sheetViews>
    <sheetView showGridLines="0" zoomScaleNormal="100" workbookViewId="0">
      <selection sqref="A1:I1"/>
    </sheetView>
  </sheetViews>
  <sheetFormatPr defaultRowHeight="12.75" x14ac:dyDescent="0.2"/>
  <cols>
    <col min="1" max="7" width="11.42578125" customWidth="1"/>
    <col min="8" max="8" width="15.42578125" customWidth="1"/>
    <col min="9" max="9" width="11.42578125" customWidth="1"/>
    <col min="10" max="10" width="18.140625" customWidth="1"/>
  </cols>
  <sheetData>
    <row r="1" spans="1:10" ht="12" customHeight="1" x14ac:dyDescent="0.2">
      <c r="A1" s="79" t="s">
        <v>438</v>
      </c>
      <c r="B1" s="79"/>
      <c r="C1" s="79"/>
      <c r="D1" s="79"/>
      <c r="E1" s="79"/>
      <c r="F1" s="79"/>
      <c r="G1" s="79"/>
      <c r="H1" s="79"/>
      <c r="I1" s="79"/>
      <c r="J1" s="2" t="s">
        <v>420</v>
      </c>
    </row>
    <row r="2" spans="1:10" ht="12" customHeight="1" x14ac:dyDescent="0.2">
      <c r="A2" s="81" t="s">
        <v>92</v>
      </c>
      <c r="B2" s="81"/>
      <c r="C2" s="81"/>
      <c r="D2" s="81"/>
      <c r="E2" s="81"/>
      <c r="F2" s="81"/>
      <c r="G2" s="81"/>
      <c r="H2" s="81"/>
      <c r="I2" s="81"/>
      <c r="J2" s="1"/>
    </row>
    <row r="3" spans="1:10" ht="24" customHeight="1" x14ac:dyDescent="0.2">
      <c r="A3" s="83" t="s">
        <v>50</v>
      </c>
      <c r="B3" s="87" t="s">
        <v>89</v>
      </c>
      <c r="C3" s="87"/>
      <c r="D3" s="86"/>
      <c r="E3" s="87" t="s">
        <v>90</v>
      </c>
      <c r="F3" s="87"/>
      <c r="G3" s="86"/>
      <c r="H3" s="85" t="s">
        <v>392</v>
      </c>
      <c r="I3" s="85" t="s">
        <v>393</v>
      </c>
      <c r="J3" s="90" t="s">
        <v>394</v>
      </c>
    </row>
    <row r="4" spans="1:10" ht="24" customHeight="1" x14ac:dyDescent="0.2">
      <c r="A4" s="84"/>
      <c r="B4" s="10" t="s">
        <v>77</v>
      </c>
      <c r="C4" s="10" t="s">
        <v>78</v>
      </c>
      <c r="D4" s="10" t="s">
        <v>55</v>
      </c>
      <c r="E4" s="10" t="s">
        <v>77</v>
      </c>
      <c r="F4" s="10" t="s">
        <v>78</v>
      </c>
      <c r="G4" s="10" t="s">
        <v>55</v>
      </c>
      <c r="H4" s="88"/>
      <c r="I4" s="86"/>
      <c r="J4" s="87"/>
    </row>
    <row r="5" spans="1:10" ht="12" customHeight="1" x14ac:dyDescent="0.2">
      <c r="A5" s="1"/>
      <c r="B5" s="78" t="str">
        <f>REPT("-",90)&amp;" Dollars "&amp;REPT("-",120)</f>
        <v>------------------------------------------------------------------------------------------ Dollars ------------------------------------------------------------------------------------------------------------------------</v>
      </c>
      <c r="C5" s="78"/>
      <c r="D5" s="78"/>
      <c r="E5" s="78"/>
      <c r="F5" s="78"/>
      <c r="G5" s="78"/>
      <c r="H5" s="78"/>
      <c r="I5" s="78"/>
      <c r="J5" s="78"/>
    </row>
    <row r="6" spans="1:10" ht="12" customHeight="1" x14ac:dyDescent="0.2">
      <c r="A6" s="3" t="s">
        <v>421</v>
      </c>
    </row>
    <row r="7" spans="1:10" ht="12" customHeight="1" x14ac:dyDescent="0.2">
      <c r="A7" s="2" t="str">
        <f>"Oct "&amp;RIGHT(A6,4)-1</f>
        <v>Oct 2024</v>
      </c>
      <c r="B7" s="11">
        <v>28716465.399999999</v>
      </c>
      <c r="C7" s="11">
        <v>2901509.11</v>
      </c>
      <c r="D7" s="11">
        <v>31617974.510000002</v>
      </c>
      <c r="E7" s="11">
        <v>641317920.33000004</v>
      </c>
      <c r="F7" s="11">
        <v>15209940.210000001</v>
      </c>
      <c r="G7" s="11">
        <v>656527860.53999996</v>
      </c>
      <c r="H7" s="11">
        <v>262382.2</v>
      </c>
      <c r="I7" s="11">
        <v>23791129.02</v>
      </c>
      <c r="J7" s="11">
        <v>712199346.26999998</v>
      </c>
    </row>
    <row r="8" spans="1:10" ht="12" customHeight="1" x14ac:dyDescent="0.2">
      <c r="A8" s="2" t="str">
        <f>"Nov "&amp;RIGHT(A6,4)-1</f>
        <v>Nov 2024</v>
      </c>
      <c r="B8" s="11">
        <v>22533378.309999999</v>
      </c>
      <c r="C8" s="11">
        <v>2307376.88</v>
      </c>
      <c r="D8" s="11">
        <v>24840755.190000001</v>
      </c>
      <c r="E8" s="11">
        <v>502638488.83999997</v>
      </c>
      <c r="F8" s="11">
        <v>12024664.73</v>
      </c>
      <c r="G8" s="11">
        <v>514663153.56999999</v>
      </c>
      <c r="H8" s="11">
        <v>38885.72</v>
      </c>
      <c r="I8" s="11">
        <v>18340843.550000001</v>
      </c>
      <c r="J8" s="11">
        <v>557883638.02999997</v>
      </c>
    </row>
    <row r="9" spans="1:10" ht="12" customHeight="1" x14ac:dyDescent="0.2">
      <c r="A9" s="2" t="str">
        <f>"Dec "&amp;RIGHT(A6,4)-1</f>
        <v>Dec 2024</v>
      </c>
      <c r="B9" s="11">
        <v>20055200.260000002</v>
      </c>
      <c r="C9" s="11">
        <v>2019376.04</v>
      </c>
      <c r="D9" s="11">
        <v>22074576.300000001</v>
      </c>
      <c r="E9" s="11">
        <v>446406236.72000003</v>
      </c>
      <c r="F9" s="11">
        <v>10463194.34</v>
      </c>
      <c r="G9" s="11">
        <v>456869431.06</v>
      </c>
      <c r="H9" s="11">
        <v>22066.799999999999</v>
      </c>
      <c r="I9" s="11">
        <v>15971200.779999999</v>
      </c>
      <c r="J9" s="11">
        <v>494937274.94</v>
      </c>
    </row>
    <row r="10" spans="1:10" ht="12" customHeight="1" x14ac:dyDescent="0.2">
      <c r="A10" s="2" t="str">
        <f>"Jan "&amp;RIGHT(A6,4)</f>
        <v>Jan 2025</v>
      </c>
      <c r="B10" s="11">
        <v>23667301.84</v>
      </c>
      <c r="C10" s="11">
        <v>2374191.5299999998</v>
      </c>
      <c r="D10" s="11">
        <v>26041493.370000001</v>
      </c>
      <c r="E10" s="11">
        <v>496823389.30000001</v>
      </c>
      <c r="F10" s="11">
        <v>11662202.58</v>
      </c>
      <c r="G10" s="11">
        <v>508485591.88</v>
      </c>
      <c r="H10" s="11">
        <v>199304.22</v>
      </c>
      <c r="I10" s="11">
        <v>18458003.649999999</v>
      </c>
      <c r="J10" s="11">
        <v>553184393.12</v>
      </c>
    </row>
    <row r="11" spans="1:10" ht="12" customHeight="1" x14ac:dyDescent="0.2">
      <c r="A11" s="2" t="str">
        <f>"Feb "&amp;RIGHT(A6,4)</f>
        <v>Feb 2025</v>
      </c>
      <c r="B11" s="11">
        <v>23266706.739999998</v>
      </c>
      <c r="C11" s="11">
        <v>2316226.35</v>
      </c>
      <c r="D11" s="11">
        <v>25582933.09</v>
      </c>
      <c r="E11" s="11">
        <v>525934391.14999998</v>
      </c>
      <c r="F11" s="11">
        <v>12036019.24</v>
      </c>
      <c r="G11" s="11">
        <v>537970410.38999999</v>
      </c>
      <c r="H11" s="11">
        <v>12425</v>
      </c>
      <c r="I11" s="11">
        <v>18450305.48</v>
      </c>
      <c r="J11" s="11">
        <v>582016073.96000004</v>
      </c>
    </row>
    <row r="12" spans="1:10" ht="12" customHeight="1" x14ac:dyDescent="0.2">
      <c r="A12" s="2" t="str">
        <f>"Mar "&amp;RIGHT(A6,4)</f>
        <v>Mar 2025</v>
      </c>
      <c r="B12" s="11">
        <v>25717639.48</v>
      </c>
      <c r="C12" s="11">
        <v>2503414.19</v>
      </c>
      <c r="D12" s="11">
        <v>28221053.670000002</v>
      </c>
      <c r="E12" s="11">
        <v>543566838.00999999</v>
      </c>
      <c r="F12" s="11">
        <v>13606258</v>
      </c>
      <c r="G12" s="11">
        <v>557173096.00999999</v>
      </c>
      <c r="H12" s="11">
        <v>40007.08</v>
      </c>
      <c r="I12" s="11">
        <v>20041511.780000001</v>
      </c>
      <c r="J12" s="11">
        <v>605475668.53999996</v>
      </c>
    </row>
    <row r="13" spans="1:10" ht="12" customHeight="1" x14ac:dyDescent="0.2">
      <c r="A13" s="2" t="str">
        <f>"Apr "&amp;RIGHT(A6,4)</f>
        <v>Apr 2025</v>
      </c>
      <c r="B13" s="11">
        <v>26747212.510000002</v>
      </c>
      <c r="C13" s="11">
        <v>2661254.41</v>
      </c>
      <c r="D13" s="11">
        <v>29408466.920000002</v>
      </c>
      <c r="E13" s="11">
        <v>584417697.71000004</v>
      </c>
      <c r="F13" s="11">
        <v>13596359.59</v>
      </c>
      <c r="G13" s="11">
        <v>598014057.29999995</v>
      </c>
      <c r="H13" s="11">
        <v>391.92</v>
      </c>
      <c r="I13" s="11">
        <v>20977110.129999999</v>
      </c>
      <c r="J13" s="11">
        <v>648400026.26999998</v>
      </c>
    </row>
    <row r="14" spans="1:10" ht="12" customHeight="1" x14ac:dyDescent="0.2">
      <c r="A14" s="2" t="str">
        <f>"May "&amp;RIGHT(A6,4)</f>
        <v>May 2025</v>
      </c>
      <c r="B14" s="11">
        <v>28025567.91</v>
      </c>
      <c r="C14" s="11">
        <v>2633072.35</v>
      </c>
      <c r="D14" s="11">
        <v>30658640.260000002</v>
      </c>
      <c r="E14" s="11">
        <v>565522940.72000003</v>
      </c>
      <c r="F14" s="11">
        <v>11941385.710000001</v>
      </c>
      <c r="G14" s="11">
        <v>577464326.42999995</v>
      </c>
      <c r="H14" s="11">
        <v>863425.73</v>
      </c>
      <c r="I14" s="11">
        <v>20916937.960000001</v>
      </c>
      <c r="J14" s="11">
        <v>629903330.38</v>
      </c>
    </row>
    <row r="15" spans="1:10" ht="12" customHeight="1" x14ac:dyDescent="0.2">
      <c r="A15" s="2" t="str">
        <f>"Jun "&amp;RIGHT(A6,4)</f>
        <v>Jun 2025</v>
      </c>
      <c r="B15" s="11">
        <v>7290331.9299999997</v>
      </c>
      <c r="C15" s="11">
        <v>496875.05</v>
      </c>
      <c r="D15" s="11">
        <v>7787206.9800000004</v>
      </c>
      <c r="E15" s="11">
        <v>115005044.04000001</v>
      </c>
      <c r="F15" s="11">
        <v>1517142.28</v>
      </c>
      <c r="G15" s="11">
        <v>116522186.31999999</v>
      </c>
      <c r="H15" s="11">
        <v>27740627.039999999</v>
      </c>
      <c r="I15" s="11">
        <v>4272046.0199999996</v>
      </c>
      <c r="J15" s="11">
        <v>156322066.36000001</v>
      </c>
    </row>
    <row r="16" spans="1:10" ht="12" customHeight="1" x14ac:dyDescent="0.2">
      <c r="A16" s="2" t="str">
        <f>"Jul "&amp;RIGHT(A6,4)</f>
        <v>Jul 2025</v>
      </c>
      <c r="B16" s="11">
        <v>731471.05</v>
      </c>
      <c r="C16" s="11">
        <v>51055.92</v>
      </c>
      <c r="D16" s="11">
        <v>782526.97</v>
      </c>
      <c r="E16" s="11">
        <v>21897031.91</v>
      </c>
      <c r="F16" s="11">
        <v>139118.64000000001</v>
      </c>
      <c r="G16" s="11">
        <v>22036150.550000001</v>
      </c>
      <c r="H16" s="11">
        <v>16552718.4</v>
      </c>
      <c r="I16" s="11">
        <v>333746.64</v>
      </c>
      <c r="J16" s="11">
        <v>39705142.560000002</v>
      </c>
    </row>
    <row r="17" spans="1:10" ht="12" customHeight="1" x14ac:dyDescent="0.2">
      <c r="A17" s="2" t="str">
        <f>"Aug "&amp;RIGHT(A6,4)</f>
        <v>Aug 2025</v>
      </c>
      <c r="B17" s="11">
        <v>9911446.4800000004</v>
      </c>
      <c r="C17" s="11">
        <v>967488.7</v>
      </c>
      <c r="D17" s="11">
        <v>10878935.18</v>
      </c>
      <c r="E17" s="11">
        <v>330393536.05000001</v>
      </c>
      <c r="F17" s="11">
        <v>7601814.3600000003</v>
      </c>
      <c r="G17" s="11">
        <v>337995350.41000003</v>
      </c>
      <c r="H17" s="11">
        <v>1152372.6000000001</v>
      </c>
      <c r="I17" s="11">
        <v>8935983.3699999992</v>
      </c>
      <c r="J17" s="11">
        <v>358962641.56</v>
      </c>
    </row>
    <row r="18" spans="1:10" ht="12" customHeight="1" x14ac:dyDescent="0.2">
      <c r="A18" s="2" t="str">
        <f>"Sep "&amp;RIGHT(A6,4)</f>
        <v>Sep 2025</v>
      </c>
      <c r="B18" s="11">
        <v>27351425.039999999</v>
      </c>
      <c r="C18" s="11">
        <v>2851341.87</v>
      </c>
      <c r="D18" s="11">
        <v>30202766.91</v>
      </c>
      <c r="E18" s="11">
        <v>661173433.11000001</v>
      </c>
      <c r="F18" s="11">
        <v>15472608.52</v>
      </c>
      <c r="G18" s="11">
        <v>676646041.63</v>
      </c>
      <c r="H18" s="11">
        <v>14403.06</v>
      </c>
      <c r="I18" s="11">
        <v>22471556.440000001</v>
      </c>
      <c r="J18" s="11">
        <v>729334768.03999996</v>
      </c>
    </row>
    <row r="19" spans="1:10" ht="12" customHeight="1" x14ac:dyDescent="0.2">
      <c r="A19" s="12" t="s">
        <v>55</v>
      </c>
      <c r="B19" s="13">
        <v>244014146.94999999</v>
      </c>
      <c r="C19" s="13">
        <v>24083182.399999999</v>
      </c>
      <c r="D19" s="13">
        <v>268097329.34999999</v>
      </c>
      <c r="E19" s="13">
        <v>5435096947.8900003</v>
      </c>
      <c r="F19" s="13">
        <v>125270708.2</v>
      </c>
      <c r="G19" s="13">
        <v>5560367656.0900002</v>
      </c>
      <c r="H19" s="13">
        <v>46899009.770000003</v>
      </c>
      <c r="I19" s="13">
        <v>192960374.81999999</v>
      </c>
      <c r="J19" s="13">
        <v>6068324370.0299997</v>
      </c>
    </row>
    <row r="20" spans="1:10" ht="12" customHeight="1" x14ac:dyDescent="0.2">
      <c r="A20" s="14" t="s">
        <v>422</v>
      </c>
      <c r="B20" s="15">
        <v>71305043.969999999</v>
      </c>
      <c r="C20" s="15">
        <v>7228262.0300000003</v>
      </c>
      <c r="D20" s="15">
        <v>78533306</v>
      </c>
      <c r="E20" s="15">
        <v>1590362645.8900001</v>
      </c>
      <c r="F20" s="15">
        <v>37697799.280000001</v>
      </c>
      <c r="G20" s="15">
        <v>1628060445.1700001</v>
      </c>
      <c r="H20" s="15">
        <v>323334.71999999997</v>
      </c>
      <c r="I20" s="15">
        <v>58103173.350000001</v>
      </c>
      <c r="J20" s="15">
        <v>1765020259.24</v>
      </c>
    </row>
    <row r="21" spans="1:10" ht="12" customHeight="1" x14ac:dyDescent="0.2">
      <c r="A21" s="3" t="str">
        <f>"FY "&amp;RIGHT(A6,4)+1</f>
        <v>FY 2026</v>
      </c>
    </row>
    <row r="22" spans="1:10" ht="12" customHeight="1" x14ac:dyDescent="0.2">
      <c r="A22" s="2" t="str">
        <f>"Oct "&amp;RIGHT(A6,4)</f>
        <v>Oct 2025</v>
      </c>
      <c r="B22" s="11">
        <v>28326451.149999999</v>
      </c>
      <c r="C22" s="11">
        <v>2809920.58</v>
      </c>
      <c r="D22" s="11">
        <v>31136371.73</v>
      </c>
      <c r="E22" s="11">
        <v>665661639.82000005</v>
      </c>
      <c r="F22" s="11">
        <v>15215254.720000001</v>
      </c>
      <c r="G22" s="11">
        <v>680876894.53999996</v>
      </c>
      <c r="H22" s="11">
        <v>52820.04</v>
      </c>
      <c r="I22" s="11">
        <v>24364699.100000001</v>
      </c>
      <c r="J22" s="11">
        <v>736430785.40999997</v>
      </c>
    </row>
    <row r="23" spans="1:10" ht="12" customHeight="1" x14ac:dyDescent="0.2">
      <c r="A23" s="2" t="str">
        <f>"Nov "&amp;RIGHT(A6,4)</f>
        <v>Nov 2025</v>
      </c>
      <c r="B23" s="11">
        <v>21348985.329999998</v>
      </c>
      <c r="C23" s="11">
        <v>2157681.36</v>
      </c>
      <c r="D23" s="11">
        <v>23506666.690000001</v>
      </c>
      <c r="E23" s="11">
        <v>498387427.38</v>
      </c>
      <c r="F23" s="11">
        <v>11643851.220000001</v>
      </c>
      <c r="G23" s="11">
        <v>510031278.60000002</v>
      </c>
      <c r="H23" s="11">
        <v>0</v>
      </c>
      <c r="I23" s="11">
        <v>17994343.670000002</v>
      </c>
      <c r="J23" s="11">
        <v>551532288.96000004</v>
      </c>
    </row>
    <row r="24" spans="1:10" ht="12" customHeight="1" x14ac:dyDescent="0.2">
      <c r="A24" s="2" t="str">
        <f>"Dec "&amp;RIGHT(A6,4)</f>
        <v>Dec 2025</v>
      </c>
      <c r="B24" s="11">
        <v>19429295.129999999</v>
      </c>
      <c r="C24" s="11">
        <v>1980620.79</v>
      </c>
      <c r="D24" s="11">
        <v>21409915.920000002</v>
      </c>
      <c r="E24" s="11">
        <v>450964018.81</v>
      </c>
      <c r="F24" s="11">
        <v>10569597.6</v>
      </c>
      <c r="G24" s="11">
        <v>461533616.41000003</v>
      </c>
      <c r="H24" s="11">
        <v>624164.46</v>
      </c>
      <c r="I24" s="11">
        <v>16400541.99</v>
      </c>
      <c r="J24" s="11">
        <v>499968238.77999997</v>
      </c>
    </row>
    <row r="25" spans="1:10" ht="12" customHeight="1" x14ac:dyDescent="0.2">
      <c r="A25" s="2" t="str">
        <f>"Jan "&amp;RIGHT(A6,4)+1</f>
        <v>Jan 2026</v>
      </c>
      <c r="B25" s="11" t="s">
        <v>419</v>
      </c>
      <c r="C25" s="11" t="s">
        <v>419</v>
      </c>
      <c r="D25" s="11" t="s">
        <v>419</v>
      </c>
      <c r="E25" s="11" t="s">
        <v>419</v>
      </c>
      <c r="F25" s="11" t="s">
        <v>419</v>
      </c>
      <c r="G25" s="11" t="s">
        <v>419</v>
      </c>
      <c r="H25" s="11" t="s">
        <v>419</v>
      </c>
      <c r="I25" s="11" t="s">
        <v>419</v>
      </c>
      <c r="J25" s="11" t="s">
        <v>419</v>
      </c>
    </row>
    <row r="26" spans="1:10" ht="12" customHeight="1" x14ac:dyDescent="0.2">
      <c r="A26" s="2" t="str">
        <f>"Feb "&amp;RIGHT(A6,4)+1</f>
        <v>Feb 2026</v>
      </c>
      <c r="B26" s="11" t="s">
        <v>419</v>
      </c>
      <c r="C26" s="11" t="s">
        <v>419</v>
      </c>
      <c r="D26" s="11" t="s">
        <v>419</v>
      </c>
      <c r="E26" s="11" t="s">
        <v>419</v>
      </c>
      <c r="F26" s="11" t="s">
        <v>419</v>
      </c>
      <c r="G26" s="11" t="s">
        <v>419</v>
      </c>
      <c r="H26" s="11" t="s">
        <v>419</v>
      </c>
      <c r="I26" s="11" t="s">
        <v>419</v>
      </c>
      <c r="J26" s="11" t="s">
        <v>419</v>
      </c>
    </row>
    <row r="27" spans="1:10" ht="12" customHeight="1" x14ac:dyDescent="0.2">
      <c r="A27" s="2" t="str">
        <f>"Mar "&amp;RIGHT(A6,4)+1</f>
        <v>Mar 2026</v>
      </c>
      <c r="B27" s="11" t="s">
        <v>419</v>
      </c>
      <c r="C27" s="11" t="s">
        <v>419</v>
      </c>
      <c r="D27" s="11" t="s">
        <v>419</v>
      </c>
      <c r="E27" s="11" t="s">
        <v>419</v>
      </c>
      <c r="F27" s="11" t="s">
        <v>419</v>
      </c>
      <c r="G27" s="11" t="s">
        <v>419</v>
      </c>
      <c r="H27" s="11" t="s">
        <v>419</v>
      </c>
      <c r="I27" s="11" t="s">
        <v>419</v>
      </c>
      <c r="J27" s="11" t="s">
        <v>419</v>
      </c>
    </row>
    <row r="28" spans="1:10" ht="12" customHeight="1" x14ac:dyDescent="0.2">
      <c r="A28" s="2" t="str">
        <f>"Apr "&amp;RIGHT(A6,4)+1</f>
        <v>Apr 2026</v>
      </c>
      <c r="B28" s="11" t="s">
        <v>419</v>
      </c>
      <c r="C28" s="11" t="s">
        <v>419</v>
      </c>
      <c r="D28" s="11" t="s">
        <v>419</v>
      </c>
      <c r="E28" s="11" t="s">
        <v>419</v>
      </c>
      <c r="F28" s="11" t="s">
        <v>419</v>
      </c>
      <c r="G28" s="11" t="s">
        <v>419</v>
      </c>
      <c r="H28" s="11" t="s">
        <v>419</v>
      </c>
      <c r="I28" s="11" t="s">
        <v>419</v>
      </c>
      <c r="J28" s="11" t="s">
        <v>419</v>
      </c>
    </row>
    <row r="29" spans="1:10" ht="12" customHeight="1" x14ac:dyDescent="0.2">
      <c r="A29" s="2" t="str">
        <f>"May "&amp;RIGHT(A6,4)+1</f>
        <v>May 2026</v>
      </c>
      <c r="B29" s="11" t="s">
        <v>419</v>
      </c>
      <c r="C29" s="11" t="s">
        <v>419</v>
      </c>
      <c r="D29" s="11" t="s">
        <v>419</v>
      </c>
      <c r="E29" s="11" t="s">
        <v>419</v>
      </c>
      <c r="F29" s="11" t="s">
        <v>419</v>
      </c>
      <c r="G29" s="11" t="s">
        <v>419</v>
      </c>
      <c r="H29" s="11" t="s">
        <v>419</v>
      </c>
      <c r="I29" s="11" t="s">
        <v>419</v>
      </c>
      <c r="J29" s="11" t="s">
        <v>419</v>
      </c>
    </row>
    <row r="30" spans="1:10" ht="12" customHeight="1" x14ac:dyDescent="0.2">
      <c r="A30" s="2" t="str">
        <f>"Jun "&amp;RIGHT(A6,4)+1</f>
        <v>Jun 2026</v>
      </c>
      <c r="B30" s="11" t="s">
        <v>419</v>
      </c>
      <c r="C30" s="11" t="s">
        <v>419</v>
      </c>
      <c r="D30" s="11" t="s">
        <v>419</v>
      </c>
      <c r="E30" s="11" t="s">
        <v>419</v>
      </c>
      <c r="F30" s="11" t="s">
        <v>419</v>
      </c>
      <c r="G30" s="11" t="s">
        <v>419</v>
      </c>
      <c r="H30" s="11" t="s">
        <v>419</v>
      </c>
      <c r="I30" s="11" t="s">
        <v>419</v>
      </c>
      <c r="J30" s="11" t="s">
        <v>419</v>
      </c>
    </row>
    <row r="31" spans="1:10" ht="12" customHeight="1" x14ac:dyDescent="0.2">
      <c r="A31" s="2" t="str">
        <f>"Jul "&amp;RIGHT(A6,4)+1</f>
        <v>Jul 2026</v>
      </c>
      <c r="B31" s="11" t="s">
        <v>419</v>
      </c>
      <c r="C31" s="11" t="s">
        <v>419</v>
      </c>
      <c r="D31" s="11" t="s">
        <v>419</v>
      </c>
      <c r="E31" s="11" t="s">
        <v>419</v>
      </c>
      <c r="F31" s="11" t="s">
        <v>419</v>
      </c>
      <c r="G31" s="11" t="s">
        <v>419</v>
      </c>
      <c r="H31" s="11" t="s">
        <v>419</v>
      </c>
      <c r="I31" s="11" t="s">
        <v>419</v>
      </c>
      <c r="J31" s="11" t="s">
        <v>419</v>
      </c>
    </row>
    <row r="32" spans="1:10" ht="12" customHeight="1" x14ac:dyDescent="0.2">
      <c r="A32" s="2" t="str">
        <f>"Aug "&amp;RIGHT(A6,4)+1</f>
        <v>Aug 2026</v>
      </c>
      <c r="B32" s="11" t="s">
        <v>419</v>
      </c>
      <c r="C32" s="11" t="s">
        <v>419</v>
      </c>
      <c r="D32" s="11" t="s">
        <v>419</v>
      </c>
      <c r="E32" s="11" t="s">
        <v>419</v>
      </c>
      <c r="F32" s="11" t="s">
        <v>419</v>
      </c>
      <c r="G32" s="11" t="s">
        <v>419</v>
      </c>
      <c r="H32" s="11" t="s">
        <v>419</v>
      </c>
      <c r="I32" s="11" t="s">
        <v>419</v>
      </c>
      <c r="J32" s="11" t="s">
        <v>419</v>
      </c>
    </row>
    <row r="33" spans="1:10" ht="12" customHeight="1" x14ac:dyDescent="0.2">
      <c r="A33" s="2" t="str">
        <f>"Sep "&amp;RIGHT(A6,4)+1</f>
        <v>Sep 2026</v>
      </c>
      <c r="B33" s="11" t="s">
        <v>419</v>
      </c>
      <c r="C33" s="11" t="s">
        <v>419</v>
      </c>
      <c r="D33" s="11" t="s">
        <v>419</v>
      </c>
      <c r="E33" s="11" t="s">
        <v>419</v>
      </c>
      <c r="F33" s="11" t="s">
        <v>419</v>
      </c>
      <c r="G33" s="11" t="s">
        <v>419</v>
      </c>
      <c r="H33" s="11" t="s">
        <v>419</v>
      </c>
      <c r="I33" s="11" t="s">
        <v>419</v>
      </c>
      <c r="J33" s="11" t="s">
        <v>419</v>
      </c>
    </row>
    <row r="34" spans="1:10" ht="12" customHeight="1" x14ac:dyDescent="0.2">
      <c r="A34" s="12" t="s">
        <v>55</v>
      </c>
      <c r="B34" s="13">
        <v>69104731.609999999</v>
      </c>
      <c r="C34" s="13">
        <v>6948222.7300000004</v>
      </c>
      <c r="D34" s="13">
        <v>76052954.340000004</v>
      </c>
      <c r="E34" s="13">
        <v>1615013086.01</v>
      </c>
      <c r="F34" s="13">
        <v>37428703.539999999</v>
      </c>
      <c r="G34" s="13">
        <v>1652441789.55</v>
      </c>
      <c r="H34" s="13">
        <v>676984.5</v>
      </c>
      <c r="I34" s="13">
        <v>58759584.759999998</v>
      </c>
      <c r="J34" s="13">
        <v>1787931313.1500001</v>
      </c>
    </row>
    <row r="35" spans="1:10" ht="12" customHeight="1" x14ac:dyDescent="0.2">
      <c r="A35" s="14" t="str">
        <f>"Total "&amp;MID(A20,7,LEN(A20)-13)&amp;" Months"</f>
        <v>Total 3 Months</v>
      </c>
      <c r="B35" s="15">
        <v>69104731.609999999</v>
      </c>
      <c r="C35" s="15">
        <v>6948222.7300000004</v>
      </c>
      <c r="D35" s="15">
        <v>76052954.340000004</v>
      </c>
      <c r="E35" s="15">
        <v>1615013086.01</v>
      </c>
      <c r="F35" s="15">
        <v>37428703.539999999</v>
      </c>
      <c r="G35" s="15">
        <v>1652441789.55</v>
      </c>
      <c r="H35" s="15">
        <v>676984.5</v>
      </c>
      <c r="I35" s="15">
        <v>58759584.759999998</v>
      </c>
      <c r="J35" s="15">
        <v>1787931313.1500001</v>
      </c>
    </row>
    <row r="36" spans="1:10" ht="12" customHeight="1" x14ac:dyDescent="0.2">
      <c r="A36" s="78"/>
      <c r="B36" s="78"/>
      <c r="C36" s="78"/>
      <c r="D36" s="78"/>
      <c r="E36" s="78"/>
      <c r="F36" s="78"/>
      <c r="G36" s="78"/>
      <c r="H36" s="78"/>
      <c r="I36" s="78"/>
      <c r="J36" s="78"/>
    </row>
    <row r="37" spans="1:10" ht="69.95" customHeight="1" x14ac:dyDescent="0.2">
      <c r="A37" s="89" t="s">
        <v>435</v>
      </c>
      <c r="B37" s="89"/>
      <c r="C37" s="89"/>
      <c r="D37" s="89"/>
      <c r="E37" s="89"/>
      <c r="F37" s="89"/>
      <c r="G37" s="89"/>
      <c r="H37" s="89"/>
      <c r="I37" s="89"/>
      <c r="J37" s="89"/>
    </row>
  </sheetData>
  <mergeCells count="11">
    <mergeCell ref="A37:J37"/>
    <mergeCell ref="I3:I4"/>
    <mergeCell ref="A3:A4"/>
    <mergeCell ref="B3:D3"/>
    <mergeCell ref="E3:G3"/>
    <mergeCell ref="H3:H4"/>
    <mergeCell ref="A1:I1"/>
    <mergeCell ref="A2:I2"/>
    <mergeCell ref="J3:J4"/>
    <mergeCell ref="B5:J5"/>
    <mergeCell ref="A36:J36"/>
  </mergeCells>
  <phoneticPr fontId="0" type="noConversion"/>
  <pageMargins left="0.75" right="0.5" top="0.75" bottom="0.5" header="0.5" footer="0.25"/>
  <pageSetup scale="3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J37"/>
  <sheetViews>
    <sheetView showGridLines="0" workbookViewId="0">
      <selection sqref="A1:I1"/>
    </sheetView>
  </sheetViews>
  <sheetFormatPr defaultRowHeight="12.75" x14ac:dyDescent="0.2"/>
  <cols>
    <col min="1" max="10" width="11.42578125" customWidth="1"/>
  </cols>
  <sheetData>
    <row r="1" spans="1:10" ht="12" customHeight="1" x14ac:dyDescent="0.2">
      <c r="A1" s="79" t="s">
        <v>440</v>
      </c>
      <c r="B1" s="79"/>
      <c r="C1" s="79"/>
      <c r="D1" s="79"/>
      <c r="E1" s="79"/>
      <c r="F1" s="79"/>
      <c r="G1" s="79"/>
      <c r="H1" s="79"/>
      <c r="I1" s="79"/>
      <c r="J1" s="2" t="s">
        <v>420</v>
      </c>
    </row>
    <row r="2" spans="1:10" ht="12" customHeight="1" x14ac:dyDescent="0.2">
      <c r="A2" s="81" t="s">
        <v>93</v>
      </c>
      <c r="B2" s="81"/>
      <c r="C2" s="81"/>
      <c r="D2" s="81"/>
      <c r="E2" s="81"/>
      <c r="F2" s="81"/>
      <c r="G2" s="81"/>
      <c r="H2" s="81"/>
      <c r="I2" s="81"/>
      <c r="J2" s="1"/>
    </row>
    <row r="3" spans="1:10" ht="24" customHeight="1" x14ac:dyDescent="0.2">
      <c r="A3" s="83" t="s">
        <v>50</v>
      </c>
      <c r="B3" s="87" t="s">
        <v>201</v>
      </c>
      <c r="C3" s="87"/>
      <c r="D3" s="86"/>
      <c r="E3" s="87" t="s">
        <v>203</v>
      </c>
      <c r="F3" s="87"/>
      <c r="G3" s="86"/>
      <c r="H3" s="87" t="s">
        <v>55</v>
      </c>
      <c r="I3" s="87"/>
      <c r="J3" s="87"/>
    </row>
    <row r="4" spans="1:10" ht="24" customHeight="1" x14ac:dyDescent="0.2">
      <c r="A4" s="84"/>
      <c r="B4" s="10" t="s">
        <v>202</v>
      </c>
      <c r="C4" s="10" t="s">
        <v>94</v>
      </c>
      <c r="D4" s="10" t="s">
        <v>95</v>
      </c>
      <c r="E4" s="10" t="s">
        <v>96</v>
      </c>
      <c r="F4" s="10" t="s">
        <v>94</v>
      </c>
      <c r="G4" s="10" t="s">
        <v>95</v>
      </c>
      <c r="H4" s="10" t="s">
        <v>96</v>
      </c>
      <c r="I4" s="10" t="s">
        <v>94</v>
      </c>
      <c r="J4" s="9" t="s">
        <v>95</v>
      </c>
    </row>
    <row r="5" spans="1:10" ht="12" customHeight="1" x14ac:dyDescent="0.2">
      <c r="A5" s="1"/>
      <c r="B5" s="78" t="str">
        <f>REPT("-",101)&amp;" Number "&amp;REPT("-",101)</f>
        <v>----------------------------------------------------------------------------------------------------- Number -----------------------------------------------------------------------------------------------------</v>
      </c>
      <c r="C5" s="78"/>
      <c r="D5" s="78"/>
      <c r="E5" s="78"/>
      <c r="F5" s="78"/>
      <c r="G5" s="78"/>
      <c r="H5" s="78"/>
      <c r="I5" s="78"/>
      <c r="J5" s="78"/>
    </row>
    <row r="6" spans="1:10" ht="12" customHeight="1" x14ac:dyDescent="0.2">
      <c r="A6" s="3" t="s">
        <v>421</v>
      </c>
    </row>
    <row r="7" spans="1:10" ht="12" customHeight="1" x14ac:dyDescent="0.2">
      <c r="A7" s="2" t="str">
        <f>"Oct "&amp;RIGHT(A6,4)-1</f>
        <v>Oct 2024</v>
      </c>
      <c r="B7" s="11" t="s">
        <v>419</v>
      </c>
      <c r="C7" s="11" t="s">
        <v>419</v>
      </c>
      <c r="D7" s="11" t="s">
        <v>419</v>
      </c>
      <c r="E7" s="11" t="s">
        <v>419</v>
      </c>
      <c r="F7" s="11" t="s">
        <v>419</v>
      </c>
      <c r="G7" s="11" t="s">
        <v>419</v>
      </c>
      <c r="H7" s="11" t="s">
        <v>419</v>
      </c>
      <c r="I7" s="11" t="s">
        <v>419</v>
      </c>
      <c r="J7" s="11" t="s">
        <v>419</v>
      </c>
    </row>
    <row r="8" spans="1:10" ht="12" customHeight="1" x14ac:dyDescent="0.2">
      <c r="A8" s="2" t="str">
        <f>"Nov "&amp;RIGHT(A6,4)-1</f>
        <v>Nov 2024</v>
      </c>
      <c r="B8" s="11" t="s">
        <v>419</v>
      </c>
      <c r="C8" s="11" t="s">
        <v>419</v>
      </c>
      <c r="D8" s="11" t="s">
        <v>419</v>
      </c>
      <c r="E8" s="11" t="s">
        <v>419</v>
      </c>
      <c r="F8" s="11" t="s">
        <v>419</v>
      </c>
      <c r="G8" s="11" t="s">
        <v>419</v>
      </c>
      <c r="H8" s="11" t="s">
        <v>419</v>
      </c>
      <c r="I8" s="11" t="s">
        <v>419</v>
      </c>
      <c r="J8" s="11" t="s">
        <v>419</v>
      </c>
    </row>
    <row r="9" spans="1:10" ht="12" customHeight="1" x14ac:dyDescent="0.2">
      <c r="A9" s="2" t="str">
        <f>"Dec "&amp;RIGHT(A6,4)-1</f>
        <v>Dec 2024</v>
      </c>
      <c r="B9" s="11">
        <v>489</v>
      </c>
      <c r="C9" s="11">
        <v>67692</v>
      </c>
      <c r="D9" s="11">
        <v>593829</v>
      </c>
      <c r="E9" s="11">
        <v>17505</v>
      </c>
      <c r="F9" s="11">
        <v>69591</v>
      </c>
      <c r="G9" s="11">
        <v>4526473</v>
      </c>
      <c r="H9" s="11">
        <v>17994</v>
      </c>
      <c r="I9" s="11">
        <v>137283</v>
      </c>
      <c r="J9" s="11">
        <v>5120302</v>
      </c>
    </row>
    <row r="10" spans="1:10" ht="12" customHeight="1" x14ac:dyDescent="0.2">
      <c r="A10" s="2" t="str">
        <f>"Jan "&amp;RIGHT(A6,4)</f>
        <v>Jan 2025</v>
      </c>
      <c r="B10" s="11" t="s">
        <v>419</v>
      </c>
      <c r="C10" s="11" t="s">
        <v>419</v>
      </c>
      <c r="D10" s="11" t="s">
        <v>419</v>
      </c>
      <c r="E10" s="11" t="s">
        <v>419</v>
      </c>
      <c r="F10" s="11" t="s">
        <v>419</v>
      </c>
      <c r="G10" s="11" t="s">
        <v>419</v>
      </c>
      <c r="H10" s="11" t="s">
        <v>419</v>
      </c>
      <c r="I10" s="11" t="s">
        <v>419</v>
      </c>
      <c r="J10" s="11" t="s">
        <v>419</v>
      </c>
    </row>
    <row r="11" spans="1:10" ht="12" customHeight="1" x14ac:dyDescent="0.2">
      <c r="A11" s="2" t="str">
        <f>"Feb "&amp;RIGHT(A6,4)</f>
        <v>Feb 2025</v>
      </c>
      <c r="B11" s="11" t="s">
        <v>419</v>
      </c>
      <c r="C11" s="11" t="s">
        <v>419</v>
      </c>
      <c r="D11" s="11" t="s">
        <v>419</v>
      </c>
      <c r="E11" s="11" t="s">
        <v>419</v>
      </c>
      <c r="F11" s="11" t="s">
        <v>419</v>
      </c>
      <c r="G11" s="11" t="s">
        <v>419</v>
      </c>
      <c r="H11" s="11" t="s">
        <v>419</v>
      </c>
      <c r="I11" s="11" t="s">
        <v>419</v>
      </c>
      <c r="J11" s="11" t="s">
        <v>419</v>
      </c>
    </row>
    <row r="12" spans="1:10" ht="12" customHeight="1" x14ac:dyDescent="0.2">
      <c r="A12" s="2" t="str">
        <f>"Mar "&amp;RIGHT(A6,4)</f>
        <v>Mar 2025</v>
      </c>
      <c r="B12" s="11">
        <v>483</v>
      </c>
      <c r="C12" s="11">
        <v>67802</v>
      </c>
      <c r="D12" s="11">
        <v>691548</v>
      </c>
      <c r="E12" s="11">
        <v>17640</v>
      </c>
      <c r="F12" s="11">
        <v>71100</v>
      </c>
      <c r="G12" s="11">
        <v>4814024</v>
      </c>
      <c r="H12" s="11">
        <v>18123</v>
      </c>
      <c r="I12" s="11">
        <v>138902</v>
      </c>
      <c r="J12" s="11">
        <v>5505572</v>
      </c>
    </row>
    <row r="13" spans="1:10" ht="12" customHeight="1" x14ac:dyDescent="0.2">
      <c r="A13" s="2" t="str">
        <f>"Apr "&amp;RIGHT(A6,4)</f>
        <v>Apr 2025</v>
      </c>
      <c r="B13" s="11" t="s">
        <v>419</v>
      </c>
      <c r="C13" s="11" t="s">
        <v>419</v>
      </c>
      <c r="D13" s="11" t="s">
        <v>419</v>
      </c>
      <c r="E13" s="11" t="s">
        <v>419</v>
      </c>
      <c r="F13" s="11" t="s">
        <v>419</v>
      </c>
      <c r="G13" s="11" t="s">
        <v>419</v>
      </c>
      <c r="H13" s="11" t="s">
        <v>419</v>
      </c>
      <c r="I13" s="11" t="s">
        <v>419</v>
      </c>
      <c r="J13" s="11" t="s">
        <v>419</v>
      </c>
    </row>
    <row r="14" spans="1:10" ht="12" customHeight="1" x14ac:dyDescent="0.2">
      <c r="A14" s="2" t="str">
        <f>"May "&amp;RIGHT(A6,4)</f>
        <v>May 2025</v>
      </c>
      <c r="B14" s="11" t="s">
        <v>419</v>
      </c>
      <c r="C14" s="11" t="s">
        <v>419</v>
      </c>
      <c r="D14" s="11" t="s">
        <v>419</v>
      </c>
      <c r="E14" s="11" t="s">
        <v>419</v>
      </c>
      <c r="F14" s="11" t="s">
        <v>419</v>
      </c>
      <c r="G14" s="11" t="s">
        <v>419</v>
      </c>
      <c r="H14" s="11" t="s">
        <v>419</v>
      </c>
      <c r="I14" s="11" t="s">
        <v>419</v>
      </c>
      <c r="J14" s="11" t="s">
        <v>419</v>
      </c>
    </row>
    <row r="15" spans="1:10" ht="12" customHeight="1" x14ac:dyDescent="0.2">
      <c r="A15" s="2" t="str">
        <f>"Jun "&amp;RIGHT(A6,4)</f>
        <v>Jun 2025</v>
      </c>
      <c r="B15" s="11">
        <v>480</v>
      </c>
      <c r="C15" s="11">
        <v>69480</v>
      </c>
      <c r="D15" s="11">
        <v>615959</v>
      </c>
      <c r="E15" s="11">
        <v>15530</v>
      </c>
      <c r="F15" s="11">
        <v>48116</v>
      </c>
      <c r="G15" s="11">
        <v>2406365</v>
      </c>
      <c r="H15" s="11">
        <v>16010</v>
      </c>
      <c r="I15" s="11">
        <v>117596</v>
      </c>
      <c r="J15" s="11">
        <v>3022324</v>
      </c>
    </row>
    <row r="16" spans="1:10" ht="12" customHeight="1" x14ac:dyDescent="0.2">
      <c r="A16" s="2" t="str">
        <f>"Jul "&amp;RIGHT(A6,4)</f>
        <v>Jul 2025</v>
      </c>
      <c r="B16" s="11" t="s">
        <v>419</v>
      </c>
      <c r="C16" s="11" t="s">
        <v>419</v>
      </c>
      <c r="D16" s="11" t="s">
        <v>419</v>
      </c>
      <c r="E16" s="11" t="s">
        <v>419</v>
      </c>
      <c r="F16" s="11" t="s">
        <v>419</v>
      </c>
      <c r="G16" s="11" t="s">
        <v>419</v>
      </c>
      <c r="H16" s="11" t="s">
        <v>419</v>
      </c>
      <c r="I16" s="11" t="s">
        <v>419</v>
      </c>
      <c r="J16" s="11" t="s">
        <v>419</v>
      </c>
    </row>
    <row r="17" spans="1:10" ht="12" customHeight="1" x14ac:dyDescent="0.2">
      <c r="A17" s="2" t="str">
        <f>"Aug "&amp;RIGHT(A6,4)</f>
        <v>Aug 2025</v>
      </c>
      <c r="B17" s="11" t="s">
        <v>419</v>
      </c>
      <c r="C17" s="11" t="s">
        <v>419</v>
      </c>
      <c r="D17" s="11" t="s">
        <v>419</v>
      </c>
      <c r="E17" s="11" t="s">
        <v>419</v>
      </c>
      <c r="F17" s="11" t="s">
        <v>419</v>
      </c>
      <c r="G17" s="11" t="s">
        <v>419</v>
      </c>
      <c r="H17" s="11" t="s">
        <v>419</v>
      </c>
      <c r="I17" s="11" t="s">
        <v>419</v>
      </c>
      <c r="J17" s="11" t="s">
        <v>419</v>
      </c>
    </row>
    <row r="18" spans="1:10" ht="12" customHeight="1" x14ac:dyDescent="0.2">
      <c r="A18" s="2" t="str">
        <f>"Sep "&amp;RIGHT(A6,4)</f>
        <v>Sep 2025</v>
      </c>
      <c r="B18" s="11">
        <v>483</v>
      </c>
      <c r="C18" s="11">
        <v>66506</v>
      </c>
      <c r="D18" s="11">
        <v>646896</v>
      </c>
      <c r="E18" s="11">
        <v>17225</v>
      </c>
      <c r="F18" s="11">
        <v>66897</v>
      </c>
      <c r="G18" s="11">
        <v>4524527</v>
      </c>
      <c r="H18" s="11">
        <v>17708</v>
      </c>
      <c r="I18" s="11">
        <v>133403</v>
      </c>
      <c r="J18" s="11">
        <v>5171423</v>
      </c>
    </row>
    <row r="19" spans="1:10" ht="12" customHeight="1" x14ac:dyDescent="0.2">
      <c r="A19" s="12" t="s">
        <v>55</v>
      </c>
      <c r="B19" s="13">
        <v>483.75</v>
      </c>
      <c r="C19" s="13">
        <v>67870</v>
      </c>
      <c r="D19" s="13">
        <v>637058</v>
      </c>
      <c r="E19" s="13">
        <v>16975</v>
      </c>
      <c r="F19" s="13">
        <v>63926</v>
      </c>
      <c r="G19" s="13">
        <v>4067847.25</v>
      </c>
      <c r="H19" s="13">
        <v>17458.75</v>
      </c>
      <c r="I19" s="13">
        <v>131796</v>
      </c>
      <c r="J19" s="13">
        <v>4704905.25</v>
      </c>
    </row>
    <row r="20" spans="1:10" ht="12" customHeight="1" x14ac:dyDescent="0.2">
      <c r="A20" s="14" t="s">
        <v>422</v>
      </c>
      <c r="B20" s="15">
        <v>489</v>
      </c>
      <c r="C20" s="15">
        <v>67692</v>
      </c>
      <c r="D20" s="15">
        <v>593829</v>
      </c>
      <c r="E20" s="15">
        <v>17505</v>
      </c>
      <c r="F20" s="15">
        <v>69591</v>
      </c>
      <c r="G20" s="15">
        <v>4526473</v>
      </c>
      <c r="H20" s="15">
        <v>17994</v>
      </c>
      <c r="I20" s="15">
        <v>137283</v>
      </c>
      <c r="J20" s="15">
        <v>5120302</v>
      </c>
    </row>
    <row r="21" spans="1:10" ht="12" customHeight="1" x14ac:dyDescent="0.2">
      <c r="A21" s="3" t="str">
        <f>"FY "&amp;RIGHT(A6,4)+1</f>
        <v>FY 2026</v>
      </c>
    </row>
    <row r="22" spans="1:10" ht="12" customHeight="1" x14ac:dyDescent="0.2">
      <c r="A22" s="2" t="str">
        <f>"Oct "&amp;RIGHT(A6,4)</f>
        <v>Oct 2025</v>
      </c>
      <c r="B22" s="11" t="s">
        <v>419</v>
      </c>
      <c r="C22" s="11" t="s">
        <v>419</v>
      </c>
      <c r="D22" s="11" t="s">
        <v>419</v>
      </c>
      <c r="E22" s="11" t="s">
        <v>419</v>
      </c>
      <c r="F22" s="11" t="s">
        <v>419</v>
      </c>
      <c r="G22" s="11" t="s">
        <v>419</v>
      </c>
      <c r="H22" s="11" t="s">
        <v>419</v>
      </c>
      <c r="I22" s="11" t="s">
        <v>419</v>
      </c>
      <c r="J22" s="11" t="s">
        <v>419</v>
      </c>
    </row>
    <row r="23" spans="1:10" ht="12" customHeight="1" x14ac:dyDescent="0.2">
      <c r="A23" s="2" t="str">
        <f>"Nov "&amp;RIGHT(A6,4)</f>
        <v>Nov 2025</v>
      </c>
      <c r="B23" s="11" t="s">
        <v>419</v>
      </c>
      <c r="C23" s="11" t="s">
        <v>419</v>
      </c>
      <c r="D23" s="11" t="s">
        <v>419</v>
      </c>
      <c r="E23" s="11" t="s">
        <v>419</v>
      </c>
      <c r="F23" s="11" t="s">
        <v>419</v>
      </c>
      <c r="G23" s="11" t="s">
        <v>419</v>
      </c>
      <c r="H23" s="11" t="s">
        <v>419</v>
      </c>
      <c r="I23" s="11" t="s">
        <v>419</v>
      </c>
      <c r="J23" s="11" t="s">
        <v>419</v>
      </c>
    </row>
    <row r="24" spans="1:10" ht="12" customHeight="1" x14ac:dyDescent="0.2">
      <c r="A24" s="2" t="str">
        <f>"Dec "&amp;RIGHT(A6,4)</f>
        <v>Dec 2025</v>
      </c>
      <c r="B24" s="11">
        <v>439</v>
      </c>
      <c r="C24" s="11">
        <v>62601</v>
      </c>
      <c r="D24" s="11">
        <v>551343</v>
      </c>
      <c r="E24" s="11">
        <v>15554</v>
      </c>
      <c r="F24" s="11">
        <v>59387</v>
      </c>
      <c r="G24" s="11">
        <v>4189229</v>
      </c>
      <c r="H24" s="11">
        <v>15993</v>
      </c>
      <c r="I24" s="11">
        <v>121988</v>
      </c>
      <c r="J24" s="11">
        <v>4740572</v>
      </c>
    </row>
    <row r="25" spans="1:10" ht="12" customHeight="1" x14ac:dyDescent="0.2">
      <c r="A25" s="2" t="str">
        <f>"Jan "&amp;RIGHT(A6,4)+1</f>
        <v>Jan 2026</v>
      </c>
      <c r="B25" s="11" t="s">
        <v>419</v>
      </c>
      <c r="C25" s="11" t="s">
        <v>419</v>
      </c>
      <c r="D25" s="11" t="s">
        <v>419</v>
      </c>
      <c r="E25" s="11" t="s">
        <v>419</v>
      </c>
      <c r="F25" s="11" t="s">
        <v>419</v>
      </c>
      <c r="G25" s="11" t="s">
        <v>419</v>
      </c>
      <c r="H25" s="11" t="s">
        <v>419</v>
      </c>
      <c r="I25" s="11" t="s">
        <v>419</v>
      </c>
      <c r="J25" s="11" t="s">
        <v>419</v>
      </c>
    </row>
    <row r="26" spans="1:10" ht="12" customHeight="1" x14ac:dyDescent="0.2">
      <c r="A26" s="2" t="str">
        <f>"Feb "&amp;RIGHT(A6,4)+1</f>
        <v>Feb 2026</v>
      </c>
      <c r="B26" s="11" t="s">
        <v>419</v>
      </c>
      <c r="C26" s="11" t="s">
        <v>419</v>
      </c>
      <c r="D26" s="11" t="s">
        <v>419</v>
      </c>
      <c r="E26" s="11" t="s">
        <v>419</v>
      </c>
      <c r="F26" s="11" t="s">
        <v>419</v>
      </c>
      <c r="G26" s="11" t="s">
        <v>419</v>
      </c>
      <c r="H26" s="11" t="s">
        <v>419</v>
      </c>
      <c r="I26" s="11" t="s">
        <v>419</v>
      </c>
      <c r="J26" s="11" t="s">
        <v>419</v>
      </c>
    </row>
    <row r="27" spans="1:10" ht="12" customHeight="1" x14ac:dyDescent="0.2">
      <c r="A27" s="2" t="str">
        <f>"Mar "&amp;RIGHT(A6,4)+1</f>
        <v>Mar 2026</v>
      </c>
      <c r="B27" s="11" t="s">
        <v>419</v>
      </c>
      <c r="C27" s="11" t="s">
        <v>419</v>
      </c>
      <c r="D27" s="11" t="s">
        <v>419</v>
      </c>
      <c r="E27" s="11" t="s">
        <v>419</v>
      </c>
      <c r="F27" s="11" t="s">
        <v>419</v>
      </c>
      <c r="G27" s="11" t="s">
        <v>419</v>
      </c>
      <c r="H27" s="11" t="s">
        <v>419</v>
      </c>
      <c r="I27" s="11" t="s">
        <v>419</v>
      </c>
      <c r="J27" s="11" t="s">
        <v>419</v>
      </c>
    </row>
    <row r="28" spans="1:10" ht="12" customHeight="1" x14ac:dyDescent="0.2">
      <c r="A28" s="2" t="str">
        <f>"Apr "&amp;RIGHT(A6,4)+1</f>
        <v>Apr 2026</v>
      </c>
      <c r="B28" s="11" t="s">
        <v>419</v>
      </c>
      <c r="C28" s="11" t="s">
        <v>419</v>
      </c>
      <c r="D28" s="11" t="s">
        <v>419</v>
      </c>
      <c r="E28" s="11" t="s">
        <v>419</v>
      </c>
      <c r="F28" s="11" t="s">
        <v>419</v>
      </c>
      <c r="G28" s="11" t="s">
        <v>419</v>
      </c>
      <c r="H28" s="11" t="s">
        <v>419</v>
      </c>
      <c r="I28" s="11" t="s">
        <v>419</v>
      </c>
      <c r="J28" s="11" t="s">
        <v>419</v>
      </c>
    </row>
    <row r="29" spans="1:10" ht="12" customHeight="1" x14ac:dyDescent="0.2">
      <c r="A29" s="2" t="str">
        <f>"May "&amp;RIGHT(A6,4)+1</f>
        <v>May 2026</v>
      </c>
      <c r="B29" s="11" t="s">
        <v>419</v>
      </c>
      <c r="C29" s="11" t="s">
        <v>419</v>
      </c>
      <c r="D29" s="11" t="s">
        <v>419</v>
      </c>
      <c r="E29" s="11" t="s">
        <v>419</v>
      </c>
      <c r="F29" s="11" t="s">
        <v>419</v>
      </c>
      <c r="G29" s="11" t="s">
        <v>419</v>
      </c>
      <c r="H29" s="11" t="s">
        <v>419</v>
      </c>
      <c r="I29" s="11" t="s">
        <v>419</v>
      </c>
      <c r="J29" s="11" t="s">
        <v>419</v>
      </c>
    </row>
    <row r="30" spans="1:10" ht="12" customHeight="1" x14ac:dyDescent="0.2">
      <c r="A30" s="2" t="str">
        <f>"Jun "&amp;RIGHT(A6,4)+1</f>
        <v>Jun 2026</v>
      </c>
      <c r="B30" s="11" t="s">
        <v>419</v>
      </c>
      <c r="C30" s="11" t="s">
        <v>419</v>
      </c>
      <c r="D30" s="11" t="s">
        <v>419</v>
      </c>
      <c r="E30" s="11" t="s">
        <v>419</v>
      </c>
      <c r="F30" s="11" t="s">
        <v>419</v>
      </c>
      <c r="G30" s="11" t="s">
        <v>419</v>
      </c>
      <c r="H30" s="11" t="s">
        <v>419</v>
      </c>
      <c r="I30" s="11" t="s">
        <v>419</v>
      </c>
      <c r="J30" s="11" t="s">
        <v>419</v>
      </c>
    </row>
    <row r="31" spans="1:10" ht="12" customHeight="1" x14ac:dyDescent="0.2">
      <c r="A31" s="2" t="str">
        <f>"Jul "&amp;RIGHT(A6,4)+1</f>
        <v>Jul 2026</v>
      </c>
      <c r="B31" s="11" t="s">
        <v>419</v>
      </c>
      <c r="C31" s="11" t="s">
        <v>419</v>
      </c>
      <c r="D31" s="11" t="s">
        <v>419</v>
      </c>
      <c r="E31" s="11" t="s">
        <v>419</v>
      </c>
      <c r="F31" s="11" t="s">
        <v>419</v>
      </c>
      <c r="G31" s="11" t="s">
        <v>419</v>
      </c>
      <c r="H31" s="11" t="s">
        <v>419</v>
      </c>
      <c r="I31" s="11" t="s">
        <v>419</v>
      </c>
      <c r="J31" s="11" t="s">
        <v>419</v>
      </c>
    </row>
    <row r="32" spans="1:10" ht="12" customHeight="1" x14ac:dyDescent="0.2">
      <c r="A32" s="2" t="str">
        <f>"Aug "&amp;RIGHT(A6,4)+1</f>
        <v>Aug 2026</v>
      </c>
      <c r="B32" s="11" t="s">
        <v>419</v>
      </c>
      <c r="C32" s="11" t="s">
        <v>419</v>
      </c>
      <c r="D32" s="11" t="s">
        <v>419</v>
      </c>
      <c r="E32" s="11" t="s">
        <v>419</v>
      </c>
      <c r="F32" s="11" t="s">
        <v>419</v>
      </c>
      <c r="G32" s="11" t="s">
        <v>419</v>
      </c>
      <c r="H32" s="11" t="s">
        <v>419</v>
      </c>
      <c r="I32" s="11" t="s">
        <v>419</v>
      </c>
      <c r="J32" s="11" t="s">
        <v>419</v>
      </c>
    </row>
    <row r="33" spans="1:10" ht="12" customHeight="1" x14ac:dyDescent="0.2">
      <c r="A33" s="2" t="str">
        <f>"Sep "&amp;RIGHT(A6,4)+1</f>
        <v>Sep 2026</v>
      </c>
      <c r="B33" s="11" t="s">
        <v>419</v>
      </c>
      <c r="C33" s="11" t="s">
        <v>419</v>
      </c>
      <c r="D33" s="11" t="s">
        <v>419</v>
      </c>
      <c r="E33" s="11" t="s">
        <v>419</v>
      </c>
      <c r="F33" s="11" t="s">
        <v>419</v>
      </c>
      <c r="G33" s="11" t="s">
        <v>419</v>
      </c>
      <c r="H33" s="11" t="s">
        <v>419</v>
      </c>
      <c r="I33" s="11" t="s">
        <v>419</v>
      </c>
      <c r="J33" s="11" t="s">
        <v>419</v>
      </c>
    </row>
    <row r="34" spans="1:10" ht="12" customHeight="1" x14ac:dyDescent="0.2">
      <c r="A34" s="12" t="s">
        <v>55</v>
      </c>
      <c r="B34" s="13">
        <v>439</v>
      </c>
      <c r="C34" s="13">
        <v>62601</v>
      </c>
      <c r="D34" s="13">
        <v>551343</v>
      </c>
      <c r="E34" s="13">
        <v>15554</v>
      </c>
      <c r="F34" s="13">
        <v>59387</v>
      </c>
      <c r="G34" s="13">
        <v>4189229</v>
      </c>
      <c r="H34" s="13">
        <v>15993</v>
      </c>
      <c r="I34" s="13">
        <v>121988</v>
      </c>
      <c r="J34" s="13">
        <v>4740572</v>
      </c>
    </row>
    <row r="35" spans="1:10" ht="12" customHeight="1" x14ac:dyDescent="0.2">
      <c r="A35" s="14" t="str">
        <f>"Total "&amp;MID(A20,7,LEN(A20)-13)&amp;" Months"</f>
        <v>Total 3 Months</v>
      </c>
      <c r="B35" s="15">
        <v>439</v>
      </c>
      <c r="C35" s="15">
        <v>62601</v>
      </c>
      <c r="D35" s="15">
        <v>551343</v>
      </c>
      <c r="E35" s="15">
        <v>15554</v>
      </c>
      <c r="F35" s="15">
        <v>59387</v>
      </c>
      <c r="G35" s="15">
        <v>4189229</v>
      </c>
      <c r="H35" s="15">
        <v>15993</v>
      </c>
      <c r="I35" s="15">
        <v>121988</v>
      </c>
      <c r="J35" s="15">
        <v>4740572</v>
      </c>
    </row>
    <row r="36" spans="1:10" ht="12" customHeight="1" x14ac:dyDescent="0.2">
      <c r="A36" s="78"/>
      <c r="B36" s="78"/>
      <c r="C36" s="78"/>
      <c r="D36" s="78"/>
      <c r="E36" s="78"/>
      <c r="F36" s="78"/>
      <c r="G36" s="78"/>
      <c r="H36" s="78"/>
      <c r="I36" s="78"/>
      <c r="J36" s="78"/>
    </row>
    <row r="37" spans="1:10" ht="99.95" customHeight="1" x14ac:dyDescent="0.2">
      <c r="A37" s="89" t="s">
        <v>97</v>
      </c>
      <c r="B37" s="89"/>
      <c r="C37" s="89"/>
      <c r="D37" s="89"/>
      <c r="E37" s="89"/>
      <c r="F37" s="89"/>
      <c r="G37" s="89"/>
      <c r="H37" s="89"/>
      <c r="I37" s="89"/>
      <c r="J37" s="89"/>
    </row>
  </sheetData>
  <mergeCells count="9">
    <mergeCell ref="B5:J5"/>
    <mergeCell ref="A36:J36"/>
    <mergeCell ref="A37:J37"/>
    <mergeCell ref="A1:I1"/>
    <mergeCell ref="A2:I2"/>
    <mergeCell ref="A3:A4"/>
    <mergeCell ref="B3:D3"/>
    <mergeCell ref="E3:G3"/>
    <mergeCell ref="H3:J3"/>
  </mergeCells>
  <phoneticPr fontId="0" type="noConversion"/>
  <pageMargins left="0.75" right="0.5" top="0.75" bottom="0.5" header="0.5" footer="0.25"/>
  <pageSetup orientation="landscape"/>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J37"/>
  <sheetViews>
    <sheetView showGridLines="0" workbookViewId="0">
      <selection sqref="A1:I1"/>
    </sheetView>
  </sheetViews>
  <sheetFormatPr defaultRowHeight="12.75" x14ac:dyDescent="0.2"/>
  <cols>
    <col min="1" max="10" width="11.42578125" customWidth="1"/>
  </cols>
  <sheetData>
    <row r="1" spans="1:10" ht="12" customHeight="1" x14ac:dyDescent="0.2">
      <c r="A1" s="79" t="s">
        <v>438</v>
      </c>
      <c r="B1" s="79"/>
      <c r="C1" s="79"/>
      <c r="D1" s="79"/>
      <c r="E1" s="79"/>
      <c r="F1" s="79"/>
      <c r="G1" s="79"/>
      <c r="H1" s="79"/>
      <c r="I1" s="79"/>
      <c r="J1" s="2" t="s">
        <v>420</v>
      </c>
    </row>
    <row r="2" spans="1:10" ht="12" customHeight="1" x14ac:dyDescent="0.2">
      <c r="A2" s="81" t="s">
        <v>205</v>
      </c>
      <c r="B2" s="81"/>
      <c r="C2" s="81"/>
      <c r="D2" s="81"/>
      <c r="E2" s="81"/>
      <c r="F2" s="81"/>
      <c r="G2" s="81"/>
      <c r="H2" s="81"/>
      <c r="I2" s="81"/>
      <c r="J2" s="1"/>
    </row>
    <row r="3" spans="1:10" ht="24" customHeight="1" x14ac:dyDescent="0.2">
      <c r="A3" s="83" t="s">
        <v>50</v>
      </c>
      <c r="B3" s="87" t="s">
        <v>204</v>
      </c>
      <c r="C3" s="87"/>
      <c r="D3" s="86"/>
      <c r="E3" s="87" t="s">
        <v>206</v>
      </c>
      <c r="F3" s="87"/>
      <c r="G3" s="86"/>
      <c r="H3" s="87" t="s">
        <v>207</v>
      </c>
      <c r="I3" s="87"/>
      <c r="J3" s="87"/>
    </row>
    <row r="4" spans="1:10" ht="24" customHeight="1" x14ac:dyDescent="0.2">
      <c r="A4" s="84"/>
      <c r="B4" s="10" t="s">
        <v>96</v>
      </c>
      <c r="C4" s="10" t="s">
        <v>94</v>
      </c>
      <c r="D4" s="10" t="s">
        <v>95</v>
      </c>
      <c r="E4" s="10" t="s">
        <v>96</v>
      </c>
      <c r="F4" s="10" t="s">
        <v>94</v>
      </c>
      <c r="G4" s="10" t="s">
        <v>95</v>
      </c>
      <c r="H4" s="10" t="s">
        <v>96</v>
      </c>
      <c r="I4" s="10" t="s">
        <v>94</v>
      </c>
      <c r="J4" s="9" t="s">
        <v>95</v>
      </c>
    </row>
    <row r="5" spans="1:10" ht="12" customHeight="1" x14ac:dyDescent="0.2">
      <c r="A5" s="1"/>
      <c r="B5" s="78" t="str">
        <f>REPT("-",101)&amp;" Number "&amp;REPT("-",101)</f>
        <v>----------------------------------------------------------------------------------------------------- Number -----------------------------------------------------------------------------------------------------</v>
      </c>
      <c r="C5" s="78"/>
      <c r="D5" s="78"/>
      <c r="E5" s="78"/>
      <c r="F5" s="78"/>
      <c r="G5" s="78"/>
      <c r="H5" s="78"/>
      <c r="I5" s="78"/>
      <c r="J5" s="78"/>
    </row>
    <row r="6" spans="1:10" ht="12" customHeight="1" x14ac:dyDescent="0.2">
      <c r="A6" s="3" t="s">
        <v>421</v>
      </c>
    </row>
    <row r="7" spans="1:10" ht="12" customHeight="1" x14ac:dyDescent="0.2">
      <c r="A7" s="2" t="str">
        <f>"Oct "&amp;RIGHT(A6,4)-1</f>
        <v>Oct 2024</v>
      </c>
      <c r="B7" s="11">
        <v>7496</v>
      </c>
      <c r="C7" s="11">
        <v>15898</v>
      </c>
      <c r="D7" s="11">
        <v>788808</v>
      </c>
      <c r="E7" s="11">
        <v>978</v>
      </c>
      <c r="F7" s="11">
        <v>2180</v>
      </c>
      <c r="G7" s="11">
        <v>77037</v>
      </c>
      <c r="H7" s="11">
        <v>1675</v>
      </c>
      <c r="I7" s="11">
        <v>10034</v>
      </c>
      <c r="J7" s="11">
        <v>324964</v>
      </c>
    </row>
    <row r="8" spans="1:10" ht="12" customHeight="1" x14ac:dyDescent="0.2">
      <c r="A8" s="2" t="str">
        <f>"Nov "&amp;RIGHT(A6,4)-1</f>
        <v>Nov 2024</v>
      </c>
      <c r="B8" s="11" t="s">
        <v>419</v>
      </c>
      <c r="C8" s="11" t="s">
        <v>419</v>
      </c>
      <c r="D8" s="11" t="s">
        <v>419</v>
      </c>
      <c r="E8" s="11" t="s">
        <v>419</v>
      </c>
      <c r="F8" s="11" t="s">
        <v>419</v>
      </c>
      <c r="G8" s="11" t="s">
        <v>419</v>
      </c>
      <c r="H8" s="11" t="s">
        <v>419</v>
      </c>
      <c r="I8" s="11" t="s">
        <v>419</v>
      </c>
      <c r="J8" s="11" t="s">
        <v>419</v>
      </c>
    </row>
    <row r="9" spans="1:10" ht="12" customHeight="1" x14ac:dyDescent="0.2">
      <c r="A9" s="2" t="str">
        <f>"Dec "&amp;RIGHT(A6,4)-1</f>
        <v>Dec 2024</v>
      </c>
      <c r="B9" s="11" t="s">
        <v>419</v>
      </c>
      <c r="C9" s="11" t="s">
        <v>419</v>
      </c>
      <c r="D9" s="11" t="s">
        <v>419</v>
      </c>
      <c r="E9" s="11" t="s">
        <v>419</v>
      </c>
      <c r="F9" s="11" t="s">
        <v>419</v>
      </c>
      <c r="G9" s="11" t="s">
        <v>419</v>
      </c>
      <c r="H9" s="11" t="s">
        <v>419</v>
      </c>
      <c r="I9" s="11" t="s">
        <v>419</v>
      </c>
      <c r="J9" s="11" t="s">
        <v>419</v>
      </c>
    </row>
    <row r="10" spans="1:10" ht="12" customHeight="1" x14ac:dyDescent="0.2">
      <c r="A10" s="2" t="str">
        <f>"Jan "&amp;RIGHT(A6,4)</f>
        <v>Jan 2025</v>
      </c>
      <c r="B10" s="11" t="s">
        <v>419</v>
      </c>
      <c r="C10" s="11" t="s">
        <v>419</v>
      </c>
      <c r="D10" s="11" t="s">
        <v>419</v>
      </c>
      <c r="E10" s="11" t="s">
        <v>419</v>
      </c>
      <c r="F10" s="11" t="s">
        <v>419</v>
      </c>
      <c r="G10" s="11" t="s">
        <v>419</v>
      </c>
      <c r="H10" s="11" t="s">
        <v>419</v>
      </c>
      <c r="I10" s="11" t="s">
        <v>419</v>
      </c>
      <c r="J10" s="11" t="s">
        <v>419</v>
      </c>
    </row>
    <row r="11" spans="1:10" ht="12" customHeight="1" x14ac:dyDescent="0.2">
      <c r="A11" s="2" t="str">
        <f>"Feb "&amp;RIGHT(A6,4)</f>
        <v>Feb 2025</v>
      </c>
      <c r="B11" s="11" t="s">
        <v>419</v>
      </c>
      <c r="C11" s="11" t="s">
        <v>419</v>
      </c>
      <c r="D11" s="11" t="s">
        <v>419</v>
      </c>
      <c r="E11" s="11" t="s">
        <v>419</v>
      </c>
      <c r="F11" s="11" t="s">
        <v>419</v>
      </c>
      <c r="G11" s="11" t="s">
        <v>419</v>
      </c>
      <c r="H11" s="11" t="s">
        <v>419</v>
      </c>
      <c r="I11" s="11" t="s">
        <v>419</v>
      </c>
      <c r="J11" s="11" t="s">
        <v>419</v>
      </c>
    </row>
    <row r="12" spans="1:10" ht="12" customHeight="1" x14ac:dyDescent="0.2">
      <c r="A12" s="2" t="str">
        <f>"Mar "&amp;RIGHT(A6,4)</f>
        <v>Mar 2025</v>
      </c>
      <c r="B12" s="11">
        <v>7630</v>
      </c>
      <c r="C12" s="11">
        <v>16345</v>
      </c>
      <c r="D12" s="11">
        <v>830547</v>
      </c>
      <c r="E12" s="11">
        <v>840</v>
      </c>
      <c r="F12" s="11">
        <v>2016</v>
      </c>
      <c r="G12" s="11">
        <v>64308</v>
      </c>
      <c r="H12" s="11">
        <v>1697</v>
      </c>
      <c r="I12" s="11">
        <v>10089</v>
      </c>
      <c r="J12" s="11">
        <v>330956</v>
      </c>
    </row>
    <row r="13" spans="1:10" ht="12" customHeight="1" x14ac:dyDescent="0.2">
      <c r="A13" s="2" t="str">
        <f>"Apr "&amp;RIGHT(A6,4)</f>
        <v>Apr 2025</v>
      </c>
      <c r="B13" s="11" t="s">
        <v>419</v>
      </c>
      <c r="C13" s="11" t="s">
        <v>419</v>
      </c>
      <c r="D13" s="11" t="s">
        <v>419</v>
      </c>
      <c r="E13" s="11" t="s">
        <v>419</v>
      </c>
      <c r="F13" s="11" t="s">
        <v>419</v>
      </c>
      <c r="G13" s="11" t="s">
        <v>419</v>
      </c>
      <c r="H13" s="11" t="s">
        <v>419</v>
      </c>
      <c r="I13" s="11" t="s">
        <v>419</v>
      </c>
      <c r="J13" s="11" t="s">
        <v>419</v>
      </c>
    </row>
    <row r="14" spans="1:10" ht="12" customHeight="1" x14ac:dyDescent="0.2">
      <c r="A14" s="2" t="str">
        <f>"May "&amp;RIGHT(A6,4)</f>
        <v>May 2025</v>
      </c>
      <c r="B14" s="11" t="s">
        <v>419</v>
      </c>
      <c r="C14" s="11" t="s">
        <v>419</v>
      </c>
      <c r="D14" s="11" t="s">
        <v>419</v>
      </c>
      <c r="E14" s="11" t="s">
        <v>419</v>
      </c>
      <c r="F14" s="11" t="s">
        <v>419</v>
      </c>
      <c r="G14" s="11" t="s">
        <v>419</v>
      </c>
      <c r="H14" s="11" t="s">
        <v>419</v>
      </c>
      <c r="I14" s="11" t="s">
        <v>419</v>
      </c>
      <c r="J14" s="11" t="s">
        <v>419</v>
      </c>
    </row>
    <row r="15" spans="1:10" ht="12" customHeight="1" x14ac:dyDescent="0.2">
      <c r="A15" s="2" t="str">
        <f>"Jun "&amp;RIGHT(A6,4)</f>
        <v>Jun 2025</v>
      </c>
      <c r="B15" s="11" t="s">
        <v>419</v>
      </c>
      <c r="C15" s="11" t="s">
        <v>419</v>
      </c>
      <c r="D15" s="11" t="s">
        <v>419</v>
      </c>
      <c r="E15" s="11" t="s">
        <v>419</v>
      </c>
      <c r="F15" s="11" t="s">
        <v>419</v>
      </c>
      <c r="G15" s="11" t="s">
        <v>419</v>
      </c>
      <c r="H15" s="11" t="s">
        <v>419</v>
      </c>
      <c r="I15" s="11" t="s">
        <v>419</v>
      </c>
      <c r="J15" s="11" t="s">
        <v>419</v>
      </c>
    </row>
    <row r="16" spans="1:10" ht="12" customHeight="1" x14ac:dyDescent="0.2">
      <c r="A16" s="2" t="str">
        <f>"Jul "&amp;RIGHT(A6,4)</f>
        <v>Jul 2025</v>
      </c>
      <c r="B16" s="11" t="s">
        <v>419</v>
      </c>
      <c r="C16" s="11" t="s">
        <v>419</v>
      </c>
      <c r="D16" s="11" t="s">
        <v>419</v>
      </c>
      <c r="E16" s="11" t="s">
        <v>419</v>
      </c>
      <c r="F16" s="11" t="s">
        <v>419</v>
      </c>
      <c r="G16" s="11" t="s">
        <v>419</v>
      </c>
      <c r="H16" s="11" t="s">
        <v>419</v>
      </c>
      <c r="I16" s="11" t="s">
        <v>419</v>
      </c>
      <c r="J16" s="11" t="s">
        <v>419</v>
      </c>
    </row>
    <row r="17" spans="1:10" ht="12" customHeight="1" x14ac:dyDescent="0.2">
      <c r="A17" s="2" t="str">
        <f>"Aug "&amp;RIGHT(A6,4)</f>
        <v>Aug 2025</v>
      </c>
      <c r="B17" s="11" t="s">
        <v>419</v>
      </c>
      <c r="C17" s="11" t="s">
        <v>419</v>
      </c>
      <c r="D17" s="11" t="s">
        <v>419</v>
      </c>
      <c r="E17" s="11" t="s">
        <v>419</v>
      </c>
      <c r="F17" s="11" t="s">
        <v>419</v>
      </c>
      <c r="G17" s="11" t="s">
        <v>419</v>
      </c>
      <c r="H17" s="11" t="s">
        <v>419</v>
      </c>
      <c r="I17" s="11" t="s">
        <v>419</v>
      </c>
      <c r="J17" s="11" t="s">
        <v>419</v>
      </c>
    </row>
    <row r="18" spans="1:10" ht="12" customHeight="1" x14ac:dyDescent="0.2">
      <c r="A18" s="2" t="str">
        <f>"Sep "&amp;RIGHT(A6,4)</f>
        <v>Sep 2025</v>
      </c>
      <c r="B18" s="11" t="s">
        <v>419</v>
      </c>
      <c r="C18" s="11" t="s">
        <v>419</v>
      </c>
      <c r="D18" s="11" t="s">
        <v>419</v>
      </c>
      <c r="E18" s="11" t="s">
        <v>419</v>
      </c>
      <c r="F18" s="11" t="s">
        <v>419</v>
      </c>
      <c r="G18" s="11" t="s">
        <v>419</v>
      </c>
      <c r="H18" s="11" t="s">
        <v>419</v>
      </c>
      <c r="I18" s="11" t="s">
        <v>419</v>
      </c>
      <c r="J18" s="11" t="s">
        <v>419</v>
      </c>
    </row>
    <row r="19" spans="1:10" ht="12" customHeight="1" x14ac:dyDescent="0.2">
      <c r="A19" s="12" t="s">
        <v>55</v>
      </c>
      <c r="B19" s="13">
        <v>7563</v>
      </c>
      <c r="C19" s="13">
        <v>16121.5</v>
      </c>
      <c r="D19" s="13">
        <v>809677.5</v>
      </c>
      <c r="E19" s="13">
        <v>909</v>
      </c>
      <c r="F19" s="13">
        <v>2098</v>
      </c>
      <c r="G19" s="13">
        <v>70672.5</v>
      </c>
      <c r="H19" s="13">
        <v>1686</v>
      </c>
      <c r="I19" s="13">
        <v>10061.5</v>
      </c>
      <c r="J19" s="13">
        <v>327960</v>
      </c>
    </row>
    <row r="20" spans="1:10" ht="12" customHeight="1" x14ac:dyDescent="0.2">
      <c r="A20" s="14" t="s">
        <v>422</v>
      </c>
      <c r="B20" s="15">
        <v>7496</v>
      </c>
      <c r="C20" s="15">
        <v>15898</v>
      </c>
      <c r="D20" s="15">
        <v>788808</v>
      </c>
      <c r="E20" s="15">
        <v>978</v>
      </c>
      <c r="F20" s="15">
        <v>2180</v>
      </c>
      <c r="G20" s="15">
        <v>77037</v>
      </c>
      <c r="H20" s="15">
        <v>1675</v>
      </c>
      <c r="I20" s="15">
        <v>10034</v>
      </c>
      <c r="J20" s="15">
        <v>324964</v>
      </c>
    </row>
    <row r="21" spans="1:10" ht="12" customHeight="1" x14ac:dyDescent="0.2">
      <c r="A21" s="3" t="str">
        <f>"FY "&amp;RIGHT(A6,4)+1</f>
        <v>FY 2026</v>
      </c>
    </row>
    <row r="22" spans="1:10" ht="12" customHeight="1" x14ac:dyDescent="0.2">
      <c r="A22" s="2" t="str">
        <f>"Oct "&amp;RIGHT(A6,4)</f>
        <v>Oct 2025</v>
      </c>
      <c r="B22" s="11">
        <v>7513</v>
      </c>
      <c r="C22" s="11">
        <v>16474</v>
      </c>
      <c r="D22" s="11">
        <v>819422</v>
      </c>
      <c r="E22" s="11">
        <v>812</v>
      </c>
      <c r="F22" s="11">
        <v>1901</v>
      </c>
      <c r="G22" s="11">
        <v>62753</v>
      </c>
      <c r="H22" s="11">
        <v>1725</v>
      </c>
      <c r="I22" s="11">
        <v>10136</v>
      </c>
      <c r="J22" s="11">
        <v>345732</v>
      </c>
    </row>
    <row r="23" spans="1:10" ht="12" customHeight="1" x14ac:dyDescent="0.2">
      <c r="A23" s="2" t="str">
        <f>"Nov "&amp;RIGHT(A6,4)</f>
        <v>Nov 2025</v>
      </c>
      <c r="B23" s="11" t="s">
        <v>419</v>
      </c>
      <c r="C23" s="11" t="s">
        <v>419</v>
      </c>
      <c r="D23" s="11" t="s">
        <v>419</v>
      </c>
      <c r="E23" s="11" t="s">
        <v>419</v>
      </c>
      <c r="F23" s="11" t="s">
        <v>419</v>
      </c>
      <c r="G23" s="11" t="s">
        <v>419</v>
      </c>
      <c r="H23" s="11" t="s">
        <v>419</v>
      </c>
      <c r="I23" s="11" t="s">
        <v>419</v>
      </c>
      <c r="J23" s="11" t="s">
        <v>419</v>
      </c>
    </row>
    <row r="24" spans="1:10" ht="12" customHeight="1" x14ac:dyDescent="0.2">
      <c r="A24" s="2" t="str">
        <f>"Dec "&amp;RIGHT(A6,4)</f>
        <v>Dec 2025</v>
      </c>
      <c r="B24" s="11" t="s">
        <v>419</v>
      </c>
      <c r="C24" s="11" t="s">
        <v>419</v>
      </c>
      <c r="D24" s="11" t="s">
        <v>419</v>
      </c>
      <c r="E24" s="11" t="s">
        <v>419</v>
      </c>
      <c r="F24" s="11" t="s">
        <v>419</v>
      </c>
      <c r="G24" s="11" t="s">
        <v>419</v>
      </c>
      <c r="H24" s="11" t="s">
        <v>419</v>
      </c>
      <c r="I24" s="11" t="s">
        <v>419</v>
      </c>
      <c r="J24" s="11" t="s">
        <v>419</v>
      </c>
    </row>
    <row r="25" spans="1:10" ht="12" customHeight="1" x14ac:dyDescent="0.2">
      <c r="A25" s="2" t="str">
        <f>"Jan "&amp;RIGHT(A6,4)+1</f>
        <v>Jan 2026</v>
      </c>
      <c r="B25" s="11" t="s">
        <v>419</v>
      </c>
      <c r="C25" s="11" t="s">
        <v>419</v>
      </c>
      <c r="D25" s="11" t="s">
        <v>419</v>
      </c>
      <c r="E25" s="11" t="s">
        <v>419</v>
      </c>
      <c r="F25" s="11" t="s">
        <v>419</v>
      </c>
      <c r="G25" s="11" t="s">
        <v>419</v>
      </c>
      <c r="H25" s="11" t="s">
        <v>419</v>
      </c>
      <c r="I25" s="11" t="s">
        <v>419</v>
      </c>
      <c r="J25" s="11" t="s">
        <v>419</v>
      </c>
    </row>
    <row r="26" spans="1:10" ht="12" customHeight="1" x14ac:dyDescent="0.2">
      <c r="A26" s="2" t="str">
        <f>"Feb "&amp;RIGHT(A6,4)+1</f>
        <v>Feb 2026</v>
      </c>
      <c r="B26" s="11" t="s">
        <v>419</v>
      </c>
      <c r="C26" s="11" t="s">
        <v>419</v>
      </c>
      <c r="D26" s="11" t="s">
        <v>419</v>
      </c>
      <c r="E26" s="11" t="s">
        <v>419</v>
      </c>
      <c r="F26" s="11" t="s">
        <v>419</v>
      </c>
      <c r="G26" s="11" t="s">
        <v>419</v>
      </c>
      <c r="H26" s="11" t="s">
        <v>419</v>
      </c>
      <c r="I26" s="11" t="s">
        <v>419</v>
      </c>
      <c r="J26" s="11" t="s">
        <v>419</v>
      </c>
    </row>
    <row r="27" spans="1:10" ht="12" customHeight="1" x14ac:dyDescent="0.2">
      <c r="A27" s="2" t="str">
        <f>"Mar "&amp;RIGHT(A6,4)+1</f>
        <v>Mar 2026</v>
      </c>
      <c r="B27" s="11" t="s">
        <v>419</v>
      </c>
      <c r="C27" s="11" t="s">
        <v>419</v>
      </c>
      <c r="D27" s="11" t="s">
        <v>419</v>
      </c>
      <c r="E27" s="11" t="s">
        <v>419</v>
      </c>
      <c r="F27" s="11" t="s">
        <v>419</v>
      </c>
      <c r="G27" s="11" t="s">
        <v>419</v>
      </c>
      <c r="H27" s="11" t="s">
        <v>419</v>
      </c>
      <c r="I27" s="11" t="s">
        <v>419</v>
      </c>
      <c r="J27" s="11" t="s">
        <v>419</v>
      </c>
    </row>
    <row r="28" spans="1:10" ht="12" customHeight="1" x14ac:dyDescent="0.2">
      <c r="A28" s="2" t="str">
        <f>"Apr "&amp;RIGHT(A6,4)+1</f>
        <v>Apr 2026</v>
      </c>
      <c r="B28" s="11" t="s">
        <v>419</v>
      </c>
      <c r="C28" s="11" t="s">
        <v>419</v>
      </c>
      <c r="D28" s="11" t="s">
        <v>419</v>
      </c>
      <c r="E28" s="11" t="s">
        <v>419</v>
      </c>
      <c r="F28" s="11" t="s">
        <v>419</v>
      </c>
      <c r="G28" s="11" t="s">
        <v>419</v>
      </c>
      <c r="H28" s="11" t="s">
        <v>419</v>
      </c>
      <c r="I28" s="11" t="s">
        <v>419</v>
      </c>
      <c r="J28" s="11" t="s">
        <v>419</v>
      </c>
    </row>
    <row r="29" spans="1:10" ht="12" customHeight="1" x14ac:dyDescent="0.2">
      <c r="A29" s="2" t="str">
        <f>"May "&amp;RIGHT(A6,4)+1</f>
        <v>May 2026</v>
      </c>
      <c r="B29" s="11" t="s">
        <v>419</v>
      </c>
      <c r="C29" s="11" t="s">
        <v>419</v>
      </c>
      <c r="D29" s="11" t="s">
        <v>419</v>
      </c>
      <c r="E29" s="11" t="s">
        <v>419</v>
      </c>
      <c r="F29" s="11" t="s">
        <v>419</v>
      </c>
      <c r="G29" s="11" t="s">
        <v>419</v>
      </c>
      <c r="H29" s="11" t="s">
        <v>419</v>
      </c>
      <c r="I29" s="11" t="s">
        <v>419</v>
      </c>
      <c r="J29" s="11" t="s">
        <v>419</v>
      </c>
    </row>
    <row r="30" spans="1:10" ht="12" customHeight="1" x14ac:dyDescent="0.2">
      <c r="A30" s="2" t="str">
        <f>"Jun "&amp;RIGHT(A6,4)+1</f>
        <v>Jun 2026</v>
      </c>
      <c r="B30" s="11" t="s">
        <v>419</v>
      </c>
      <c r="C30" s="11" t="s">
        <v>419</v>
      </c>
      <c r="D30" s="11" t="s">
        <v>419</v>
      </c>
      <c r="E30" s="11" t="s">
        <v>419</v>
      </c>
      <c r="F30" s="11" t="s">
        <v>419</v>
      </c>
      <c r="G30" s="11" t="s">
        <v>419</v>
      </c>
      <c r="H30" s="11" t="s">
        <v>419</v>
      </c>
      <c r="I30" s="11" t="s">
        <v>419</v>
      </c>
      <c r="J30" s="11" t="s">
        <v>419</v>
      </c>
    </row>
    <row r="31" spans="1:10" ht="12" customHeight="1" x14ac:dyDescent="0.2">
      <c r="A31" s="2" t="str">
        <f>"Jul "&amp;RIGHT(A6,4)+1</f>
        <v>Jul 2026</v>
      </c>
      <c r="B31" s="11" t="s">
        <v>419</v>
      </c>
      <c r="C31" s="11" t="s">
        <v>419</v>
      </c>
      <c r="D31" s="11" t="s">
        <v>419</v>
      </c>
      <c r="E31" s="11" t="s">
        <v>419</v>
      </c>
      <c r="F31" s="11" t="s">
        <v>419</v>
      </c>
      <c r="G31" s="11" t="s">
        <v>419</v>
      </c>
      <c r="H31" s="11" t="s">
        <v>419</v>
      </c>
      <c r="I31" s="11" t="s">
        <v>419</v>
      </c>
      <c r="J31" s="11" t="s">
        <v>419</v>
      </c>
    </row>
    <row r="32" spans="1:10" ht="12" customHeight="1" x14ac:dyDescent="0.2">
      <c r="A32" s="2" t="str">
        <f>"Aug "&amp;RIGHT(A6,4)+1</f>
        <v>Aug 2026</v>
      </c>
      <c r="B32" s="11" t="s">
        <v>419</v>
      </c>
      <c r="C32" s="11" t="s">
        <v>419</v>
      </c>
      <c r="D32" s="11" t="s">
        <v>419</v>
      </c>
      <c r="E32" s="11" t="s">
        <v>419</v>
      </c>
      <c r="F32" s="11" t="s">
        <v>419</v>
      </c>
      <c r="G32" s="11" t="s">
        <v>419</v>
      </c>
      <c r="H32" s="11" t="s">
        <v>419</v>
      </c>
      <c r="I32" s="11" t="s">
        <v>419</v>
      </c>
      <c r="J32" s="11" t="s">
        <v>419</v>
      </c>
    </row>
    <row r="33" spans="1:10" ht="12" customHeight="1" x14ac:dyDescent="0.2">
      <c r="A33" s="2" t="str">
        <f>"Sep "&amp;RIGHT(A6,4)+1</f>
        <v>Sep 2026</v>
      </c>
      <c r="B33" s="11" t="s">
        <v>419</v>
      </c>
      <c r="C33" s="11" t="s">
        <v>419</v>
      </c>
      <c r="D33" s="11" t="s">
        <v>419</v>
      </c>
      <c r="E33" s="11" t="s">
        <v>419</v>
      </c>
      <c r="F33" s="11" t="s">
        <v>419</v>
      </c>
      <c r="G33" s="11" t="s">
        <v>419</v>
      </c>
      <c r="H33" s="11" t="s">
        <v>419</v>
      </c>
      <c r="I33" s="11" t="s">
        <v>419</v>
      </c>
      <c r="J33" s="11" t="s">
        <v>419</v>
      </c>
    </row>
    <row r="34" spans="1:10" ht="12" customHeight="1" x14ac:dyDescent="0.2">
      <c r="A34" s="12" t="s">
        <v>55</v>
      </c>
      <c r="B34" s="13">
        <v>7513</v>
      </c>
      <c r="C34" s="13">
        <v>16474</v>
      </c>
      <c r="D34" s="13">
        <v>819422</v>
      </c>
      <c r="E34" s="13">
        <v>812</v>
      </c>
      <c r="F34" s="13">
        <v>1901</v>
      </c>
      <c r="G34" s="13">
        <v>62753</v>
      </c>
      <c r="H34" s="13">
        <v>1725</v>
      </c>
      <c r="I34" s="13">
        <v>10136</v>
      </c>
      <c r="J34" s="13">
        <v>345732</v>
      </c>
    </row>
    <row r="35" spans="1:10" ht="12" customHeight="1" x14ac:dyDescent="0.2">
      <c r="A35" s="14" t="str">
        <f>"Total "&amp;MID(A20,7,LEN(A20)-13)&amp;" Months"</f>
        <v>Total 3 Months</v>
      </c>
      <c r="B35" s="15">
        <v>7513</v>
      </c>
      <c r="C35" s="15">
        <v>16474</v>
      </c>
      <c r="D35" s="15">
        <v>819422</v>
      </c>
      <c r="E35" s="15">
        <v>812</v>
      </c>
      <c r="F35" s="15">
        <v>1901</v>
      </c>
      <c r="G35" s="15">
        <v>62753</v>
      </c>
      <c r="H35" s="15">
        <v>1725</v>
      </c>
      <c r="I35" s="15">
        <v>10136</v>
      </c>
      <c r="J35" s="15">
        <v>345732</v>
      </c>
    </row>
    <row r="36" spans="1:10" ht="12" customHeight="1" x14ac:dyDescent="0.2">
      <c r="A36" s="78"/>
      <c r="B36" s="78"/>
      <c r="C36" s="78"/>
      <c r="D36" s="78"/>
      <c r="E36" s="78"/>
      <c r="F36" s="78"/>
      <c r="G36" s="78"/>
      <c r="H36" s="78"/>
      <c r="I36" s="78"/>
      <c r="J36" s="78"/>
    </row>
    <row r="37" spans="1:10" ht="69.95" customHeight="1" x14ac:dyDescent="0.2">
      <c r="A37" s="89" t="s">
        <v>98</v>
      </c>
      <c r="B37" s="89"/>
      <c r="C37" s="89"/>
      <c r="D37" s="89"/>
      <c r="E37" s="89"/>
      <c r="F37" s="89"/>
      <c r="G37" s="89"/>
      <c r="H37" s="89"/>
      <c r="I37" s="89"/>
      <c r="J37" s="89"/>
    </row>
  </sheetData>
  <mergeCells count="9">
    <mergeCell ref="B5:J5"/>
    <mergeCell ref="A36:J36"/>
    <mergeCell ref="A37:J37"/>
    <mergeCell ref="A1:I1"/>
    <mergeCell ref="A2:I2"/>
    <mergeCell ref="A3:A4"/>
    <mergeCell ref="B3:D3"/>
    <mergeCell ref="E3:G3"/>
    <mergeCell ref="H3:J3"/>
  </mergeCells>
  <phoneticPr fontId="0" type="noConversion"/>
  <pageMargins left="0.75" right="0.5" top="0.75" bottom="0.5" header="0.5" footer="0.25"/>
  <pageSetup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K35"/>
  <sheetViews>
    <sheetView showGridLines="0" workbookViewId="0">
      <selection sqref="A1:J1"/>
    </sheetView>
  </sheetViews>
  <sheetFormatPr defaultRowHeight="12.75" x14ac:dyDescent="0.2"/>
  <cols>
    <col min="1" max="1" width="12.85546875" customWidth="1"/>
    <col min="2" max="11" width="11.42578125" customWidth="1"/>
  </cols>
  <sheetData>
    <row r="1" spans="1:11" ht="12" customHeight="1" x14ac:dyDescent="0.2">
      <c r="A1" s="79" t="s">
        <v>438</v>
      </c>
      <c r="B1" s="79"/>
      <c r="C1" s="79"/>
      <c r="D1" s="79"/>
      <c r="E1" s="79"/>
      <c r="F1" s="79"/>
      <c r="G1" s="79"/>
      <c r="H1" s="79"/>
      <c r="I1" s="79"/>
      <c r="J1" s="79"/>
      <c r="K1" s="2" t="s">
        <v>420</v>
      </c>
    </row>
    <row r="2" spans="1:11" ht="12" customHeight="1" x14ac:dyDescent="0.2">
      <c r="A2" s="81" t="s">
        <v>99</v>
      </c>
      <c r="B2" s="81"/>
      <c r="C2" s="81"/>
      <c r="D2" s="81"/>
      <c r="E2" s="81"/>
      <c r="F2" s="81"/>
      <c r="G2" s="81"/>
      <c r="H2" s="81"/>
      <c r="I2" s="81"/>
      <c r="J2" s="81"/>
      <c r="K2" s="1"/>
    </row>
    <row r="3" spans="1:11" ht="24" customHeight="1" x14ac:dyDescent="0.2">
      <c r="A3" s="83" t="s">
        <v>50</v>
      </c>
      <c r="B3" s="87" t="s">
        <v>100</v>
      </c>
      <c r="C3" s="87"/>
      <c r="D3" s="87"/>
      <c r="E3" s="87"/>
      <c r="F3" s="86"/>
      <c r="G3" s="87" t="s">
        <v>101</v>
      </c>
      <c r="H3" s="87"/>
      <c r="I3" s="87"/>
      <c r="J3" s="87"/>
      <c r="K3" s="87"/>
    </row>
    <row r="4" spans="1:11" ht="24" customHeight="1" x14ac:dyDescent="0.2">
      <c r="A4" s="84"/>
      <c r="B4" s="10" t="s">
        <v>102</v>
      </c>
      <c r="C4" s="10" t="s">
        <v>103</v>
      </c>
      <c r="D4" s="10" t="s">
        <v>104</v>
      </c>
      <c r="E4" s="10" t="s">
        <v>105</v>
      </c>
      <c r="F4" s="10" t="s">
        <v>55</v>
      </c>
      <c r="G4" s="10" t="s">
        <v>102</v>
      </c>
      <c r="H4" s="10" t="s">
        <v>103</v>
      </c>
      <c r="I4" s="10" t="s">
        <v>104</v>
      </c>
      <c r="J4" s="10" t="s">
        <v>105</v>
      </c>
      <c r="K4" s="9" t="s">
        <v>55</v>
      </c>
    </row>
    <row r="5" spans="1:11" ht="12" customHeight="1" x14ac:dyDescent="0.2">
      <c r="A5" s="1"/>
      <c r="B5" s="78" t="str">
        <f>REPT("-",112)&amp;" Number "&amp;REPT("-",112)</f>
        <v>---------------------------------------------------------------------------------------------------------------- Number ----------------------------------------------------------------------------------------------------------------</v>
      </c>
      <c r="C5" s="78"/>
      <c r="D5" s="78"/>
      <c r="E5" s="78"/>
      <c r="F5" s="78"/>
      <c r="G5" s="78"/>
      <c r="H5" s="78"/>
      <c r="I5" s="78"/>
      <c r="J5" s="78"/>
      <c r="K5" s="78"/>
    </row>
    <row r="6" spans="1:11" ht="12" customHeight="1" x14ac:dyDescent="0.2">
      <c r="A6" s="3" t="s">
        <v>421</v>
      </c>
    </row>
    <row r="7" spans="1:11" ht="12" customHeight="1" x14ac:dyDescent="0.2">
      <c r="A7" s="2" t="str">
        <f>"Oct "&amp;RIGHT(A6,4)-1</f>
        <v>Oct 2024</v>
      </c>
      <c r="B7" s="11">
        <v>6572188</v>
      </c>
      <c r="C7" s="11">
        <v>7398171</v>
      </c>
      <c r="D7" s="11">
        <v>3887696</v>
      </c>
      <c r="E7" s="11">
        <v>10337551</v>
      </c>
      <c r="F7" s="11">
        <v>28195606</v>
      </c>
      <c r="G7" s="11">
        <v>27939753</v>
      </c>
      <c r="H7" s="11">
        <v>31480906</v>
      </c>
      <c r="I7" s="11">
        <v>28951813</v>
      </c>
      <c r="J7" s="11">
        <v>42608085</v>
      </c>
      <c r="K7" s="11">
        <v>130980557</v>
      </c>
    </row>
    <row r="8" spans="1:11" ht="12" customHeight="1" x14ac:dyDescent="0.2">
      <c r="A8" s="2" t="str">
        <f>"Nov "&amp;RIGHT(A6,4)-1</f>
        <v>Nov 2024</v>
      </c>
      <c r="B8" s="11">
        <v>5440952</v>
      </c>
      <c r="C8" s="11">
        <v>6317550</v>
      </c>
      <c r="D8" s="11">
        <v>3234168</v>
      </c>
      <c r="E8" s="11">
        <v>8613305</v>
      </c>
      <c r="F8" s="11">
        <v>23605975</v>
      </c>
      <c r="G8" s="11">
        <v>23027742</v>
      </c>
      <c r="H8" s="11">
        <v>26060449</v>
      </c>
      <c r="I8" s="11">
        <v>22008410</v>
      </c>
      <c r="J8" s="11">
        <v>34870146</v>
      </c>
      <c r="K8" s="11">
        <v>105966747</v>
      </c>
    </row>
    <row r="9" spans="1:11" ht="12" customHeight="1" x14ac:dyDescent="0.2">
      <c r="A9" s="2" t="str">
        <f>"Dec "&amp;RIGHT(A6,4)-1</f>
        <v>Dec 2024</v>
      </c>
      <c r="B9" s="11">
        <v>5241531</v>
      </c>
      <c r="C9" s="11">
        <v>6279270</v>
      </c>
      <c r="D9" s="11">
        <v>3275102</v>
      </c>
      <c r="E9" s="11">
        <v>8459618</v>
      </c>
      <c r="F9" s="11">
        <v>23255521</v>
      </c>
      <c r="G9" s="11">
        <v>21735771</v>
      </c>
      <c r="H9" s="11">
        <v>25008661</v>
      </c>
      <c r="I9" s="11">
        <v>20322771</v>
      </c>
      <c r="J9" s="11">
        <v>33125549</v>
      </c>
      <c r="K9" s="11">
        <v>100192752</v>
      </c>
    </row>
    <row r="10" spans="1:11" ht="12" customHeight="1" x14ac:dyDescent="0.2">
      <c r="A10" s="2" t="str">
        <f>"Jan "&amp;RIGHT(A6,4)</f>
        <v>Jan 2025</v>
      </c>
      <c r="B10" s="11">
        <v>6013545</v>
      </c>
      <c r="C10" s="11">
        <v>7049780</v>
      </c>
      <c r="D10" s="11">
        <v>3552497</v>
      </c>
      <c r="E10" s="11">
        <v>9541154</v>
      </c>
      <c r="F10" s="11">
        <v>26156976</v>
      </c>
      <c r="G10" s="11">
        <v>24384596</v>
      </c>
      <c r="H10" s="11">
        <v>28150446</v>
      </c>
      <c r="I10" s="11">
        <v>23922429</v>
      </c>
      <c r="J10" s="11">
        <v>37492657</v>
      </c>
      <c r="K10" s="11">
        <v>113950128</v>
      </c>
    </row>
    <row r="11" spans="1:11" ht="12" customHeight="1" x14ac:dyDescent="0.2">
      <c r="A11" s="2" t="str">
        <f>"Feb "&amp;RIGHT(A6,4)</f>
        <v>Feb 2025</v>
      </c>
      <c r="B11" s="11">
        <v>5653728</v>
      </c>
      <c r="C11" s="11">
        <v>6537685</v>
      </c>
      <c r="D11" s="11">
        <v>3352373</v>
      </c>
      <c r="E11" s="11">
        <v>8922643</v>
      </c>
      <c r="F11" s="11">
        <v>24466429</v>
      </c>
      <c r="G11" s="11">
        <v>24218303</v>
      </c>
      <c r="H11" s="11">
        <v>27699714</v>
      </c>
      <c r="I11" s="11">
        <v>25150716</v>
      </c>
      <c r="J11" s="11">
        <v>37296603</v>
      </c>
      <c r="K11" s="11">
        <v>114365336</v>
      </c>
    </row>
    <row r="12" spans="1:11" ht="12" customHeight="1" x14ac:dyDescent="0.2">
      <c r="A12" s="2" t="str">
        <f>"Mar "&amp;RIGHT(A6,4)</f>
        <v>Mar 2025</v>
      </c>
      <c r="B12" s="11">
        <v>6135726</v>
      </c>
      <c r="C12" s="11">
        <v>7213901</v>
      </c>
      <c r="D12" s="11">
        <v>3631093</v>
      </c>
      <c r="E12" s="11">
        <v>9725560</v>
      </c>
      <c r="F12" s="11">
        <v>26706280</v>
      </c>
      <c r="G12" s="11">
        <v>26821845</v>
      </c>
      <c r="H12" s="11">
        <v>31204458</v>
      </c>
      <c r="I12" s="11">
        <v>25809033</v>
      </c>
      <c r="J12" s="11">
        <v>41139468</v>
      </c>
      <c r="K12" s="11">
        <v>124974804</v>
      </c>
    </row>
    <row r="13" spans="1:11" ht="12" customHeight="1" x14ac:dyDescent="0.2">
      <c r="A13" s="2" t="str">
        <f>"Apr "&amp;RIGHT(A6,4)</f>
        <v>Apr 2025</v>
      </c>
      <c r="B13" s="11">
        <v>6409291</v>
      </c>
      <c r="C13" s="11">
        <v>7613697</v>
      </c>
      <c r="D13" s="11">
        <v>3747999</v>
      </c>
      <c r="E13" s="11">
        <v>10157718</v>
      </c>
      <c r="F13" s="11">
        <v>27928705</v>
      </c>
      <c r="G13" s="11">
        <v>28301796</v>
      </c>
      <c r="H13" s="11">
        <v>32535062</v>
      </c>
      <c r="I13" s="11">
        <v>26801607</v>
      </c>
      <c r="J13" s="11">
        <v>43125175</v>
      </c>
      <c r="K13" s="11">
        <v>130763640</v>
      </c>
    </row>
    <row r="14" spans="1:11" ht="12" customHeight="1" x14ac:dyDescent="0.2">
      <c r="A14" s="2" t="str">
        <f>"May "&amp;RIGHT(A6,4)</f>
        <v>May 2025</v>
      </c>
      <c r="B14" s="11">
        <v>6333111</v>
      </c>
      <c r="C14" s="11">
        <v>7440278</v>
      </c>
      <c r="D14" s="11">
        <v>3692954</v>
      </c>
      <c r="E14" s="11">
        <v>9969631</v>
      </c>
      <c r="F14" s="11">
        <v>27435974</v>
      </c>
      <c r="G14" s="11">
        <v>27750132</v>
      </c>
      <c r="H14" s="11">
        <v>31909258</v>
      </c>
      <c r="I14" s="11">
        <v>23682707</v>
      </c>
      <c r="J14" s="11">
        <v>41298146</v>
      </c>
      <c r="K14" s="11">
        <v>124640243</v>
      </c>
    </row>
    <row r="15" spans="1:11" ht="12" customHeight="1" x14ac:dyDescent="0.2">
      <c r="A15" s="2" t="str">
        <f>"Jun "&amp;RIGHT(A6,4)</f>
        <v>Jun 2025</v>
      </c>
      <c r="B15" s="11">
        <v>6106085</v>
      </c>
      <c r="C15" s="11">
        <v>8487838</v>
      </c>
      <c r="D15" s="11">
        <v>3519161</v>
      </c>
      <c r="E15" s="11">
        <v>9928063</v>
      </c>
      <c r="F15" s="11">
        <v>28041147</v>
      </c>
      <c r="G15" s="11">
        <v>23226118</v>
      </c>
      <c r="H15" s="11">
        <v>29427470</v>
      </c>
      <c r="I15" s="11">
        <v>5808535</v>
      </c>
      <c r="J15" s="11">
        <v>31018376</v>
      </c>
      <c r="K15" s="11">
        <v>89480499</v>
      </c>
    </row>
    <row r="16" spans="1:11" ht="12" customHeight="1" x14ac:dyDescent="0.2">
      <c r="A16" s="2" t="str">
        <f>"Jul "&amp;RIGHT(A6,4)</f>
        <v>Jul 2025</v>
      </c>
      <c r="B16" s="11">
        <v>5975519</v>
      </c>
      <c r="C16" s="11">
        <v>9036858</v>
      </c>
      <c r="D16" s="11">
        <v>3580730</v>
      </c>
      <c r="E16" s="11">
        <v>9979533</v>
      </c>
      <c r="F16" s="11">
        <v>28572640</v>
      </c>
      <c r="G16" s="11">
        <v>22993968</v>
      </c>
      <c r="H16" s="11">
        <v>29782725</v>
      </c>
      <c r="I16" s="11">
        <v>3022399</v>
      </c>
      <c r="J16" s="11">
        <v>30176756</v>
      </c>
      <c r="K16" s="11">
        <v>85975848</v>
      </c>
    </row>
    <row r="17" spans="1:11" ht="12" customHeight="1" x14ac:dyDescent="0.2">
      <c r="A17" s="2" t="str">
        <f>"Aug "&amp;RIGHT(A6,4)</f>
        <v>Aug 2025</v>
      </c>
      <c r="B17" s="11">
        <v>5804539</v>
      </c>
      <c r="C17" s="11">
        <v>7660975</v>
      </c>
      <c r="D17" s="11">
        <v>3467061</v>
      </c>
      <c r="E17" s="11">
        <v>9336466</v>
      </c>
      <c r="F17" s="11">
        <v>26269041</v>
      </c>
      <c r="G17" s="11">
        <v>22099425</v>
      </c>
      <c r="H17" s="11">
        <v>26031763</v>
      </c>
      <c r="I17" s="11">
        <v>13826731</v>
      </c>
      <c r="J17" s="11">
        <v>31461668</v>
      </c>
      <c r="K17" s="11">
        <v>93419587</v>
      </c>
    </row>
    <row r="18" spans="1:11" ht="12" customHeight="1" x14ac:dyDescent="0.2">
      <c r="A18" s="2" t="str">
        <f>"Sep "&amp;RIGHT(A6,4)</f>
        <v>Sep 2025</v>
      </c>
      <c r="B18" s="11">
        <v>5841747</v>
      </c>
      <c r="C18" s="11">
        <v>6481259</v>
      </c>
      <c r="D18" s="11">
        <v>3573318</v>
      </c>
      <c r="E18" s="11">
        <v>9229515</v>
      </c>
      <c r="F18" s="11">
        <v>25125839</v>
      </c>
      <c r="G18" s="11">
        <v>26100209</v>
      </c>
      <c r="H18" s="11">
        <v>28723016</v>
      </c>
      <c r="I18" s="11">
        <v>26977672</v>
      </c>
      <c r="J18" s="11">
        <v>39537014</v>
      </c>
      <c r="K18" s="11">
        <v>121337911</v>
      </c>
    </row>
    <row r="19" spans="1:11" ht="12" customHeight="1" x14ac:dyDescent="0.2">
      <c r="A19" s="12" t="s">
        <v>55</v>
      </c>
      <c r="B19" s="13">
        <v>71527962</v>
      </c>
      <c r="C19" s="13">
        <v>87517262</v>
      </c>
      <c r="D19" s="13">
        <v>42514152</v>
      </c>
      <c r="E19" s="13">
        <v>114200757</v>
      </c>
      <c r="F19" s="13">
        <v>315760133</v>
      </c>
      <c r="G19" s="13">
        <v>298599658</v>
      </c>
      <c r="H19" s="13">
        <v>348013928</v>
      </c>
      <c r="I19" s="13">
        <v>246284823</v>
      </c>
      <c r="J19" s="13">
        <v>443149643</v>
      </c>
      <c r="K19" s="13">
        <v>1336048052</v>
      </c>
    </row>
    <row r="20" spans="1:11" ht="12" customHeight="1" x14ac:dyDescent="0.2">
      <c r="A20" s="14" t="s">
        <v>422</v>
      </c>
      <c r="B20" s="15">
        <v>17254671</v>
      </c>
      <c r="C20" s="15">
        <v>19994991</v>
      </c>
      <c r="D20" s="15">
        <v>10396966</v>
      </c>
      <c r="E20" s="15">
        <v>27410474</v>
      </c>
      <c r="F20" s="15">
        <v>75057102</v>
      </c>
      <c r="G20" s="15">
        <v>72703266</v>
      </c>
      <c r="H20" s="15">
        <v>82550016</v>
      </c>
      <c r="I20" s="15">
        <v>71282994</v>
      </c>
      <c r="J20" s="15">
        <v>110603780</v>
      </c>
      <c r="K20" s="15">
        <v>337140056</v>
      </c>
    </row>
    <row r="21" spans="1:11" ht="12" customHeight="1" x14ac:dyDescent="0.2">
      <c r="A21" s="3" t="str">
        <f>"FY "&amp;RIGHT(A6,4)+1</f>
        <v>FY 2026</v>
      </c>
    </row>
    <row r="22" spans="1:11" ht="12" customHeight="1" x14ac:dyDescent="0.2">
      <c r="A22" s="2" t="str">
        <f>"Oct "&amp;RIGHT(A6,4)</f>
        <v>Oct 2025</v>
      </c>
      <c r="B22" s="11">
        <v>6264692</v>
      </c>
      <c r="C22" s="11">
        <v>7057921</v>
      </c>
      <c r="D22" s="11">
        <v>3822150</v>
      </c>
      <c r="E22" s="11">
        <v>9905646</v>
      </c>
      <c r="F22" s="11">
        <v>27050409</v>
      </c>
      <c r="G22" s="11">
        <v>27871328</v>
      </c>
      <c r="H22" s="11">
        <v>31307243</v>
      </c>
      <c r="I22" s="11">
        <v>29763920</v>
      </c>
      <c r="J22" s="11">
        <v>42517726</v>
      </c>
      <c r="K22" s="11">
        <v>131460217</v>
      </c>
    </row>
    <row r="23" spans="1:11" ht="12" customHeight="1" x14ac:dyDescent="0.2">
      <c r="A23" s="2" t="str">
        <f>"Nov "&amp;RIGHT(A6,4)</f>
        <v>Nov 2025</v>
      </c>
      <c r="B23" s="11">
        <v>4836076</v>
      </c>
      <c r="C23" s="11">
        <v>5642383</v>
      </c>
      <c r="D23" s="11">
        <v>3000320</v>
      </c>
      <c r="E23" s="11">
        <v>7731561</v>
      </c>
      <c r="F23" s="11">
        <v>21210340</v>
      </c>
      <c r="G23" s="11">
        <v>21045599</v>
      </c>
      <c r="H23" s="11">
        <v>23542908</v>
      </c>
      <c r="I23" s="11">
        <v>21238616</v>
      </c>
      <c r="J23" s="11">
        <v>31789577</v>
      </c>
      <c r="K23" s="11">
        <v>97616700</v>
      </c>
    </row>
    <row r="24" spans="1:11" ht="12" customHeight="1" x14ac:dyDescent="0.2">
      <c r="A24" s="2" t="str">
        <f>"Dec "&amp;RIGHT(A6,4)</f>
        <v>Dec 2025</v>
      </c>
      <c r="B24" s="11">
        <v>5374574</v>
      </c>
      <c r="C24" s="11">
        <v>6434201</v>
      </c>
      <c r="D24" s="11">
        <v>3305599</v>
      </c>
      <c r="E24" s="11">
        <v>8588315</v>
      </c>
      <c r="F24" s="11">
        <v>23702689</v>
      </c>
      <c r="G24" s="11">
        <v>21629521</v>
      </c>
      <c r="H24" s="11">
        <v>24951536</v>
      </c>
      <c r="I24" s="11">
        <v>20552227</v>
      </c>
      <c r="J24" s="11">
        <v>32838972</v>
      </c>
      <c r="K24" s="11">
        <v>99972256</v>
      </c>
    </row>
    <row r="25" spans="1:11" ht="12" customHeight="1" x14ac:dyDescent="0.2">
      <c r="A25" s="2" t="str">
        <f>"Jan "&amp;RIGHT(A6,4)+1</f>
        <v>Jan 2026</v>
      </c>
      <c r="B25" s="11" t="s">
        <v>419</v>
      </c>
      <c r="C25" s="11" t="s">
        <v>419</v>
      </c>
      <c r="D25" s="11" t="s">
        <v>419</v>
      </c>
      <c r="E25" s="11" t="s">
        <v>419</v>
      </c>
      <c r="F25" s="11" t="s">
        <v>419</v>
      </c>
      <c r="G25" s="11" t="s">
        <v>419</v>
      </c>
      <c r="H25" s="11" t="s">
        <v>419</v>
      </c>
      <c r="I25" s="11" t="s">
        <v>419</v>
      </c>
      <c r="J25" s="11" t="s">
        <v>419</v>
      </c>
      <c r="K25" s="11" t="s">
        <v>419</v>
      </c>
    </row>
    <row r="26" spans="1:11" ht="12" customHeight="1" x14ac:dyDescent="0.2">
      <c r="A26" s="2" t="str">
        <f>"Feb "&amp;RIGHT(A6,4)+1</f>
        <v>Feb 2026</v>
      </c>
      <c r="B26" s="11" t="s">
        <v>419</v>
      </c>
      <c r="C26" s="11" t="s">
        <v>419</v>
      </c>
      <c r="D26" s="11" t="s">
        <v>419</v>
      </c>
      <c r="E26" s="11" t="s">
        <v>419</v>
      </c>
      <c r="F26" s="11" t="s">
        <v>419</v>
      </c>
      <c r="G26" s="11" t="s">
        <v>419</v>
      </c>
      <c r="H26" s="11" t="s">
        <v>419</v>
      </c>
      <c r="I26" s="11" t="s">
        <v>419</v>
      </c>
      <c r="J26" s="11" t="s">
        <v>419</v>
      </c>
      <c r="K26" s="11" t="s">
        <v>419</v>
      </c>
    </row>
    <row r="27" spans="1:11" ht="12" customHeight="1" x14ac:dyDescent="0.2">
      <c r="A27" s="2" t="str">
        <f>"Mar "&amp;RIGHT(A6,4)+1</f>
        <v>Mar 2026</v>
      </c>
      <c r="B27" s="11" t="s">
        <v>419</v>
      </c>
      <c r="C27" s="11" t="s">
        <v>419</v>
      </c>
      <c r="D27" s="11" t="s">
        <v>419</v>
      </c>
      <c r="E27" s="11" t="s">
        <v>419</v>
      </c>
      <c r="F27" s="11" t="s">
        <v>419</v>
      </c>
      <c r="G27" s="11" t="s">
        <v>419</v>
      </c>
      <c r="H27" s="11" t="s">
        <v>419</v>
      </c>
      <c r="I27" s="11" t="s">
        <v>419</v>
      </c>
      <c r="J27" s="11" t="s">
        <v>419</v>
      </c>
      <c r="K27" s="11" t="s">
        <v>419</v>
      </c>
    </row>
    <row r="28" spans="1:11" ht="12" customHeight="1" x14ac:dyDescent="0.2">
      <c r="A28" s="2" t="str">
        <f>"Apr "&amp;RIGHT(A6,4)+1</f>
        <v>Apr 2026</v>
      </c>
      <c r="B28" s="11" t="s">
        <v>419</v>
      </c>
      <c r="C28" s="11" t="s">
        <v>419</v>
      </c>
      <c r="D28" s="11" t="s">
        <v>419</v>
      </c>
      <c r="E28" s="11" t="s">
        <v>419</v>
      </c>
      <c r="F28" s="11" t="s">
        <v>419</v>
      </c>
      <c r="G28" s="11" t="s">
        <v>419</v>
      </c>
      <c r="H28" s="11" t="s">
        <v>419</v>
      </c>
      <c r="I28" s="11" t="s">
        <v>419</v>
      </c>
      <c r="J28" s="11" t="s">
        <v>419</v>
      </c>
      <c r="K28" s="11" t="s">
        <v>419</v>
      </c>
    </row>
    <row r="29" spans="1:11" ht="12" customHeight="1" x14ac:dyDescent="0.2">
      <c r="A29" s="2" t="str">
        <f>"May "&amp;RIGHT(A6,4)+1</f>
        <v>May 2026</v>
      </c>
      <c r="B29" s="11" t="s">
        <v>419</v>
      </c>
      <c r="C29" s="11" t="s">
        <v>419</v>
      </c>
      <c r="D29" s="11" t="s">
        <v>419</v>
      </c>
      <c r="E29" s="11" t="s">
        <v>419</v>
      </c>
      <c r="F29" s="11" t="s">
        <v>419</v>
      </c>
      <c r="G29" s="11" t="s">
        <v>419</v>
      </c>
      <c r="H29" s="11" t="s">
        <v>419</v>
      </c>
      <c r="I29" s="11" t="s">
        <v>419</v>
      </c>
      <c r="J29" s="11" t="s">
        <v>419</v>
      </c>
      <c r="K29" s="11" t="s">
        <v>419</v>
      </c>
    </row>
    <row r="30" spans="1:11" ht="12" customHeight="1" x14ac:dyDescent="0.2">
      <c r="A30" s="2" t="str">
        <f>"Jun "&amp;RIGHT(A6,4)+1</f>
        <v>Jun 2026</v>
      </c>
      <c r="B30" s="11" t="s">
        <v>419</v>
      </c>
      <c r="C30" s="11" t="s">
        <v>419</v>
      </c>
      <c r="D30" s="11" t="s">
        <v>419</v>
      </c>
      <c r="E30" s="11" t="s">
        <v>419</v>
      </c>
      <c r="F30" s="11" t="s">
        <v>419</v>
      </c>
      <c r="G30" s="11" t="s">
        <v>419</v>
      </c>
      <c r="H30" s="11" t="s">
        <v>419</v>
      </c>
      <c r="I30" s="11" t="s">
        <v>419</v>
      </c>
      <c r="J30" s="11" t="s">
        <v>419</v>
      </c>
      <c r="K30" s="11" t="s">
        <v>419</v>
      </c>
    </row>
    <row r="31" spans="1:11" ht="12" customHeight="1" x14ac:dyDescent="0.2">
      <c r="A31" s="2" t="str">
        <f>"Jul "&amp;RIGHT(A6,4)+1</f>
        <v>Jul 2026</v>
      </c>
      <c r="B31" s="11" t="s">
        <v>419</v>
      </c>
      <c r="C31" s="11" t="s">
        <v>419</v>
      </c>
      <c r="D31" s="11" t="s">
        <v>419</v>
      </c>
      <c r="E31" s="11" t="s">
        <v>419</v>
      </c>
      <c r="F31" s="11" t="s">
        <v>419</v>
      </c>
      <c r="G31" s="11" t="s">
        <v>419</v>
      </c>
      <c r="H31" s="11" t="s">
        <v>419</v>
      </c>
      <c r="I31" s="11" t="s">
        <v>419</v>
      </c>
      <c r="J31" s="11" t="s">
        <v>419</v>
      </c>
      <c r="K31" s="11" t="s">
        <v>419</v>
      </c>
    </row>
    <row r="32" spans="1:11" ht="12" customHeight="1" x14ac:dyDescent="0.2">
      <c r="A32" s="2" t="str">
        <f>"Aug "&amp;RIGHT(A6,4)+1</f>
        <v>Aug 2026</v>
      </c>
      <c r="B32" s="11" t="s">
        <v>419</v>
      </c>
      <c r="C32" s="11" t="s">
        <v>419</v>
      </c>
      <c r="D32" s="11" t="s">
        <v>419</v>
      </c>
      <c r="E32" s="11" t="s">
        <v>419</v>
      </c>
      <c r="F32" s="11" t="s">
        <v>419</v>
      </c>
      <c r="G32" s="11" t="s">
        <v>419</v>
      </c>
      <c r="H32" s="11" t="s">
        <v>419</v>
      </c>
      <c r="I32" s="11" t="s">
        <v>419</v>
      </c>
      <c r="J32" s="11" t="s">
        <v>419</v>
      </c>
      <c r="K32" s="11" t="s">
        <v>419</v>
      </c>
    </row>
    <row r="33" spans="1:11" ht="12" customHeight="1" x14ac:dyDescent="0.2">
      <c r="A33" s="2" t="str">
        <f>"Sep "&amp;RIGHT(A6,4)+1</f>
        <v>Sep 2026</v>
      </c>
      <c r="B33" s="11" t="s">
        <v>419</v>
      </c>
      <c r="C33" s="11" t="s">
        <v>419</v>
      </c>
      <c r="D33" s="11" t="s">
        <v>419</v>
      </c>
      <c r="E33" s="11" t="s">
        <v>419</v>
      </c>
      <c r="F33" s="11" t="s">
        <v>419</v>
      </c>
      <c r="G33" s="11" t="s">
        <v>419</v>
      </c>
      <c r="H33" s="11" t="s">
        <v>419</v>
      </c>
      <c r="I33" s="11" t="s">
        <v>419</v>
      </c>
      <c r="J33" s="11" t="s">
        <v>419</v>
      </c>
      <c r="K33" s="11" t="s">
        <v>419</v>
      </c>
    </row>
    <row r="34" spans="1:11" ht="12" customHeight="1" x14ac:dyDescent="0.2">
      <c r="A34" s="12" t="s">
        <v>55</v>
      </c>
      <c r="B34" s="13">
        <v>16475342</v>
      </c>
      <c r="C34" s="13">
        <v>19134505</v>
      </c>
      <c r="D34" s="13">
        <v>10128069</v>
      </c>
      <c r="E34" s="13">
        <v>26225522</v>
      </c>
      <c r="F34" s="13">
        <v>71963438</v>
      </c>
      <c r="G34" s="13">
        <v>70546448</v>
      </c>
      <c r="H34" s="13">
        <v>79801687</v>
      </c>
      <c r="I34" s="13">
        <v>71554763</v>
      </c>
      <c r="J34" s="13">
        <v>107146275</v>
      </c>
      <c r="K34" s="13">
        <v>329049173</v>
      </c>
    </row>
    <row r="35" spans="1:11" ht="12" customHeight="1" x14ac:dyDescent="0.2">
      <c r="A35" s="14" t="str">
        <f>"Total "&amp;MID(A20,7,LEN(A20)-13)&amp;" Months"</f>
        <v>Total 3 Months</v>
      </c>
      <c r="B35" s="15">
        <v>16475342</v>
      </c>
      <c r="C35" s="15">
        <v>19134505</v>
      </c>
      <c r="D35" s="15">
        <v>10128069</v>
      </c>
      <c r="E35" s="15">
        <v>26225522</v>
      </c>
      <c r="F35" s="15">
        <v>71963438</v>
      </c>
      <c r="G35" s="15">
        <v>70546448</v>
      </c>
      <c r="H35" s="15">
        <v>79801687</v>
      </c>
      <c r="I35" s="15">
        <v>71554763</v>
      </c>
      <c r="J35" s="15">
        <v>107146275</v>
      </c>
      <c r="K35" s="15">
        <v>329049173</v>
      </c>
    </row>
  </sheetData>
  <mergeCells count="6">
    <mergeCell ref="B5:K5"/>
    <mergeCell ref="A1:J1"/>
    <mergeCell ref="A2:J2"/>
    <mergeCell ref="A3:A4"/>
    <mergeCell ref="B3:F3"/>
    <mergeCell ref="G3:K3"/>
  </mergeCells>
  <phoneticPr fontId="0" type="noConversion"/>
  <pageMargins left="0.75" right="0.5" top="0.75" bottom="0.5" header="0.5" footer="0.25"/>
  <pageSetup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I35"/>
  <sheetViews>
    <sheetView showGridLines="0" workbookViewId="0">
      <selection sqref="A1:H1"/>
    </sheetView>
  </sheetViews>
  <sheetFormatPr defaultRowHeight="12.75" x14ac:dyDescent="0.2"/>
  <cols>
    <col min="1" max="1" width="12.85546875" customWidth="1"/>
    <col min="2" max="9" width="11.42578125" customWidth="1"/>
  </cols>
  <sheetData>
    <row r="1" spans="1:9" ht="12" customHeight="1" x14ac:dyDescent="0.2">
      <c r="A1" s="79" t="s">
        <v>439</v>
      </c>
      <c r="B1" s="79"/>
      <c r="C1" s="79"/>
      <c r="D1" s="79"/>
      <c r="E1" s="79"/>
      <c r="F1" s="79"/>
      <c r="G1" s="79"/>
      <c r="H1" s="79"/>
      <c r="I1" s="2" t="s">
        <v>420</v>
      </c>
    </row>
    <row r="2" spans="1:9" ht="12" customHeight="1" x14ac:dyDescent="0.2">
      <c r="A2" s="81" t="s">
        <v>318</v>
      </c>
      <c r="B2" s="81"/>
      <c r="C2" s="81"/>
      <c r="D2" s="81"/>
      <c r="E2" s="81"/>
      <c r="F2" s="81"/>
      <c r="G2" s="81"/>
      <c r="H2" s="81"/>
      <c r="I2" s="1"/>
    </row>
    <row r="3" spans="1:9" ht="24" customHeight="1" x14ac:dyDescent="0.2">
      <c r="A3" s="83" t="s">
        <v>50</v>
      </c>
      <c r="B3" s="87" t="s">
        <v>102</v>
      </c>
      <c r="C3" s="87"/>
      <c r="D3" s="87"/>
      <c r="E3" s="86"/>
      <c r="F3" s="87" t="s">
        <v>103</v>
      </c>
      <c r="G3" s="87"/>
      <c r="H3" s="87"/>
      <c r="I3" s="87"/>
    </row>
    <row r="4" spans="1:9" ht="24" customHeight="1" x14ac:dyDescent="0.2">
      <c r="A4" s="84"/>
      <c r="B4" s="10" t="s">
        <v>77</v>
      </c>
      <c r="C4" s="10" t="s">
        <v>78</v>
      </c>
      <c r="D4" s="10" t="s">
        <v>79</v>
      </c>
      <c r="E4" s="10" t="s">
        <v>55</v>
      </c>
      <c r="F4" s="10" t="s">
        <v>77</v>
      </c>
      <c r="G4" s="10" t="s">
        <v>78</v>
      </c>
      <c r="H4" s="10" t="s">
        <v>79</v>
      </c>
      <c r="I4" s="9" t="s">
        <v>55</v>
      </c>
    </row>
    <row r="5" spans="1:9" ht="12" customHeight="1" x14ac:dyDescent="0.2">
      <c r="A5" s="1"/>
      <c r="B5" s="78" t="str">
        <f>REPT("-",89)&amp;" Number "&amp;REPT("-",89)</f>
        <v>----------------------------------------------------------------------------------------- Number -----------------------------------------------------------------------------------------</v>
      </c>
      <c r="C5" s="78"/>
      <c r="D5" s="78"/>
      <c r="E5" s="78"/>
      <c r="F5" s="78"/>
      <c r="G5" s="78"/>
      <c r="H5" s="78"/>
      <c r="I5" s="78"/>
    </row>
    <row r="6" spans="1:9" ht="12" customHeight="1" x14ac:dyDescent="0.2">
      <c r="A6" s="3" t="s">
        <v>421</v>
      </c>
    </row>
    <row r="7" spans="1:9" ht="12" customHeight="1" x14ac:dyDescent="0.2">
      <c r="A7" s="2" t="str">
        <f>"Oct "&amp;RIGHT(A6,4)-1</f>
        <v>Oct 2024</v>
      </c>
      <c r="B7" s="11">
        <v>24290417</v>
      </c>
      <c r="C7" s="11">
        <v>1878358</v>
      </c>
      <c r="D7" s="11">
        <v>8343166</v>
      </c>
      <c r="E7" s="11">
        <v>34511941</v>
      </c>
      <c r="F7" s="11">
        <v>27132927</v>
      </c>
      <c r="G7" s="11">
        <v>2162430</v>
      </c>
      <c r="H7" s="11">
        <v>9583720</v>
      </c>
      <c r="I7" s="11">
        <v>38879077</v>
      </c>
    </row>
    <row r="8" spans="1:9" ht="12" customHeight="1" x14ac:dyDescent="0.2">
      <c r="A8" s="2" t="str">
        <f>"Nov "&amp;RIGHT(A6,4)-1</f>
        <v>Nov 2024</v>
      </c>
      <c r="B8" s="11">
        <v>19876184</v>
      </c>
      <c r="C8" s="11">
        <v>1606698</v>
      </c>
      <c r="D8" s="11">
        <v>6985812</v>
      </c>
      <c r="E8" s="11">
        <v>28468694</v>
      </c>
      <c r="F8" s="11">
        <v>22490765</v>
      </c>
      <c r="G8" s="11">
        <v>1852907</v>
      </c>
      <c r="H8" s="11">
        <v>8034327</v>
      </c>
      <c r="I8" s="11">
        <v>32377999</v>
      </c>
    </row>
    <row r="9" spans="1:9" ht="12" customHeight="1" x14ac:dyDescent="0.2">
      <c r="A9" s="2" t="str">
        <f>"Dec "&amp;RIGHT(A6,4)-1</f>
        <v>Dec 2024</v>
      </c>
      <c r="B9" s="11">
        <v>18833725</v>
      </c>
      <c r="C9" s="11">
        <v>1534407</v>
      </c>
      <c r="D9" s="11">
        <v>6609170</v>
      </c>
      <c r="E9" s="11">
        <v>26977302</v>
      </c>
      <c r="F9" s="11">
        <v>21751566</v>
      </c>
      <c r="G9" s="11">
        <v>1796782</v>
      </c>
      <c r="H9" s="11">
        <v>7739583</v>
      </c>
      <c r="I9" s="11">
        <v>31287931</v>
      </c>
    </row>
    <row r="10" spans="1:9" ht="12" customHeight="1" x14ac:dyDescent="0.2">
      <c r="A10" s="2" t="str">
        <f>"Jan "&amp;RIGHT(A6,4)</f>
        <v>Jan 2025</v>
      </c>
      <c r="B10" s="11">
        <v>21207625</v>
      </c>
      <c r="C10" s="11">
        <v>1712655</v>
      </c>
      <c r="D10" s="11">
        <v>7477861</v>
      </c>
      <c r="E10" s="11">
        <v>30398141</v>
      </c>
      <c r="F10" s="11">
        <v>24359848</v>
      </c>
      <c r="G10" s="11">
        <v>2016575</v>
      </c>
      <c r="H10" s="11">
        <v>8823803</v>
      </c>
      <c r="I10" s="11">
        <v>35200226</v>
      </c>
    </row>
    <row r="11" spans="1:9" ht="12" customHeight="1" x14ac:dyDescent="0.2">
      <c r="A11" s="2" t="str">
        <f>"Feb "&amp;RIGHT(A6,4)</f>
        <v>Feb 2025</v>
      </c>
      <c r="B11" s="11">
        <v>20866499</v>
      </c>
      <c r="C11" s="11">
        <v>1683602</v>
      </c>
      <c r="D11" s="11">
        <v>7321930</v>
      </c>
      <c r="E11" s="11">
        <v>29872031</v>
      </c>
      <c r="F11" s="11">
        <v>23701060</v>
      </c>
      <c r="G11" s="11">
        <v>1963513</v>
      </c>
      <c r="H11" s="11">
        <v>8572826</v>
      </c>
      <c r="I11" s="11">
        <v>34237399</v>
      </c>
    </row>
    <row r="12" spans="1:9" ht="12" customHeight="1" x14ac:dyDescent="0.2">
      <c r="A12" s="2" t="str">
        <f>"Mar "&amp;RIGHT(A6,4)</f>
        <v>Mar 2025</v>
      </c>
      <c r="B12" s="11">
        <v>22890451</v>
      </c>
      <c r="C12" s="11">
        <v>1872307</v>
      </c>
      <c r="D12" s="11">
        <v>8194813</v>
      </c>
      <c r="E12" s="11">
        <v>32957571</v>
      </c>
      <c r="F12" s="11">
        <v>26521835</v>
      </c>
      <c r="G12" s="11">
        <v>2222203</v>
      </c>
      <c r="H12" s="11">
        <v>9674321</v>
      </c>
      <c r="I12" s="11">
        <v>38418359</v>
      </c>
    </row>
    <row r="13" spans="1:9" ht="12" customHeight="1" x14ac:dyDescent="0.2">
      <c r="A13" s="2" t="str">
        <f>"Apr "&amp;RIGHT(A6,4)</f>
        <v>Apr 2025</v>
      </c>
      <c r="B13" s="11">
        <v>24064288</v>
      </c>
      <c r="C13" s="11">
        <v>1959998</v>
      </c>
      <c r="D13" s="11">
        <v>8686801</v>
      </c>
      <c r="E13" s="11">
        <v>34711087</v>
      </c>
      <c r="F13" s="11">
        <v>27701639</v>
      </c>
      <c r="G13" s="11">
        <v>2291953</v>
      </c>
      <c r="H13" s="11">
        <v>10155167</v>
      </c>
      <c r="I13" s="11">
        <v>40148759</v>
      </c>
    </row>
    <row r="14" spans="1:9" ht="12" customHeight="1" x14ac:dyDescent="0.2">
      <c r="A14" s="2" t="str">
        <f>"May "&amp;RIGHT(A6,4)</f>
        <v>May 2025</v>
      </c>
      <c r="B14" s="11">
        <v>23559030</v>
      </c>
      <c r="C14" s="11">
        <v>1956783</v>
      </c>
      <c r="D14" s="11">
        <v>8567430</v>
      </c>
      <c r="E14" s="11">
        <v>34083243</v>
      </c>
      <c r="F14" s="11">
        <v>26982784</v>
      </c>
      <c r="G14" s="11">
        <v>2301767</v>
      </c>
      <c r="H14" s="11">
        <v>10064985</v>
      </c>
      <c r="I14" s="11">
        <v>39349536</v>
      </c>
    </row>
    <row r="15" spans="1:9" ht="12" customHeight="1" x14ac:dyDescent="0.2">
      <c r="A15" s="2" t="str">
        <f>"Jun "&amp;RIGHT(A6,4)</f>
        <v>Jun 2025</v>
      </c>
      <c r="B15" s="11">
        <v>19541474</v>
      </c>
      <c r="C15" s="11">
        <v>1796934</v>
      </c>
      <c r="D15" s="11">
        <v>7993795</v>
      </c>
      <c r="E15" s="11">
        <v>29332203</v>
      </c>
      <c r="F15" s="11">
        <v>25544769</v>
      </c>
      <c r="G15" s="11">
        <v>2317686</v>
      </c>
      <c r="H15" s="11">
        <v>10052853</v>
      </c>
      <c r="I15" s="11">
        <v>37915308</v>
      </c>
    </row>
    <row r="16" spans="1:9" ht="12" customHeight="1" x14ac:dyDescent="0.2">
      <c r="A16" s="2" t="str">
        <f>"Jul "&amp;RIGHT(A6,4)</f>
        <v>Jul 2025</v>
      </c>
      <c r="B16" s="11">
        <v>18870551</v>
      </c>
      <c r="C16" s="11">
        <v>1844838</v>
      </c>
      <c r="D16" s="11">
        <v>8254098</v>
      </c>
      <c r="E16" s="11">
        <v>28969487</v>
      </c>
      <c r="F16" s="11">
        <v>25923560</v>
      </c>
      <c r="G16" s="11">
        <v>2405292</v>
      </c>
      <c r="H16" s="11">
        <v>10490731</v>
      </c>
      <c r="I16" s="11">
        <v>38819583</v>
      </c>
    </row>
    <row r="17" spans="1:9" ht="12" customHeight="1" x14ac:dyDescent="0.2">
      <c r="A17" s="2" t="str">
        <f>"Aug "&amp;RIGHT(A6,4)</f>
        <v>Aug 2025</v>
      </c>
      <c r="B17" s="11">
        <v>18853683</v>
      </c>
      <c r="C17" s="11">
        <v>1641622</v>
      </c>
      <c r="D17" s="11">
        <v>7408659</v>
      </c>
      <c r="E17" s="11">
        <v>27903964</v>
      </c>
      <c r="F17" s="11">
        <v>22915457</v>
      </c>
      <c r="G17" s="11">
        <v>1961792</v>
      </c>
      <c r="H17" s="11">
        <v>8815489</v>
      </c>
      <c r="I17" s="11">
        <v>33692738</v>
      </c>
    </row>
    <row r="18" spans="1:9" ht="12" customHeight="1" x14ac:dyDescent="0.2">
      <c r="A18" s="2" t="str">
        <f>"Sep "&amp;RIGHT(A6,4)</f>
        <v>Sep 2025</v>
      </c>
      <c r="B18" s="11">
        <v>22383145</v>
      </c>
      <c r="C18" s="11">
        <v>1737871</v>
      </c>
      <c r="D18" s="11">
        <v>7820940</v>
      </c>
      <c r="E18" s="11">
        <v>31941956</v>
      </c>
      <c r="F18" s="11">
        <v>24427924</v>
      </c>
      <c r="G18" s="11">
        <v>1948429</v>
      </c>
      <c r="H18" s="11">
        <v>8827922</v>
      </c>
      <c r="I18" s="11">
        <v>35204275</v>
      </c>
    </row>
    <row r="19" spans="1:9" ht="12" customHeight="1" x14ac:dyDescent="0.2">
      <c r="A19" s="12" t="s">
        <v>55</v>
      </c>
      <c r="B19" s="13">
        <v>255237072</v>
      </c>
      <c r="C19" s="13">
        <v>21226073</v>
      </c>
      <c r="D19" s="13">
        <v>93664475</v>
      </c>
      <c r="E19" s="13">
        <v>370127620</v>
      </c>
      <c r="F19" s="13">
        <v>299454134</v>
      </c>
      <c r="G19" s="13">
        <v>25241329</v>
      </c>
      <c r="H19" s="13">
        <v>110835727</v>
      </c>
      <c r="I19" s="13">
        <v>435531190</v>
      </c>
    </row>
    <row r="20" spans="1:9" ht="12" customHeight="1" x14ac:dyDescent="0.2">
      <c r="A20" s="14" t="s">
        <v>422</v>
      </c>
      <c r="B20" s="15">
        <v>63000326</v>
      </c>
      <c r="C20" s="15">
        <v>5019463</v>
      </c>
      <c r="D20" s="15">
        <v>21938148</v>
      </c>
      <c r="E20" s="15">
        <v>89957937</v>
      </c>
      <c r="F20" s="15">
        <v>71375258</v>
      </c>
      <c r="G20" s="15">
        <v>5812119</v>
      </c>
      <c r="H20" s="15">
        <v>25357630</v>
      </c>
      <c r="I20" s="15">
        <v>102545007</v>
      </c>
    </row>
    <row r="21" spans="1:9" ht="12" customHeight="1" x14ac:dyDescent="0.2">
      <c r="A21" s="3" t="str">
        <f>"FY "&amp;RIGHT(A6,4)+1</f>
        <v>FY 2026</v>
      </c>
    </row>
    <row r="22" spans="1:9" ht="12" customHeight="1" x14ac:dyDescent="0.2">
      <c r="A22" s="2" t="str">
        <f>"Oct "&amp;RIGHT(A6,4)</f>
        <v>Oct 2025</v>
      </c>
      <c r="B22" s="11">
        <v>23908118</v>
      </c>
      <c r="C22" s="11">
        <v>1880943</v>
      </c>
      <c r="D22" s="11">
        <v>8346959</v>
      </c>
      <c r="E22" s="11">
        <v>34136020</v>
      </c>
      <c r="F22" s="11">
        <v>26630787</v>
      </c>
      <c r="G22" s="11">
        <v>2155374</v>
      </c>
      <c r="H22" s="11">
        <v>9579003</v>
      </c>
      <c r="I22" s="11">
        <v>38365164</v>
      </c>
    </row>
    <row r="23" spans="1:9" ht="12" customHeight="1" x14ac:dyDescent="0.2">
      <c r="A23" s="2" t="str">
        <f>"Nov "&amp;RIGHT(A6,4)</f>
        <v>Nov 2025</v>
      </c>
      <c r="B23" s="11">
        <v>18072051</v>
      </c>
      <c r="C23" s="11">
        <v>1446264</v>
      </c>
      <c r="D23" s="11">
        <v>6363360</v>
      </c>
      <c r="E23" s="11">
        <v>25881675</v>
      </c>
      <c r="F23" s="11">
        <v>20250983</v>
      </c>
      <c r="G23" s="11">
        <v>1656307</v>
      </c>
      <c r="H23" s="11">
        <v>7278001</v>
      </c>
      <c r="I23" s="11">
        <v>29185291</v>
      </c>
    </row>
    <row r="24" spans="1:9" ht="12" customHeight="1" x14ac:dyDescent="0.2">
      <c r="A24" s="2" t="str">
        <f>"Dec "&amp;RIGHT(A6,4)</f>
        <v>Dec 2025</v>
      </c>
      <c r="B24" s="11">
        <v>18893713</v>
      </c>
      <c r="C24" s="11">
        <v>1511639</v>
      </c>
      <c r="D24" s="11">
        <v>6598743</v>
      </c>
      <c r="E24" s="11">
        <v>27004095</v>
      </c>
      <c r="F24" s="11">
        <v>21835126</v>
      </c>
      <c r="G24" s="11">
        <v>1772470</v>
      </c>
      <c r="H24" s="11">
        <v>7778141</v>
      </c>
      <c r="I24" s="11">
        <v>31385737</v>
      </c>
    </row>
    <row r="25" spans="1:9" ht="12" customHeight="1" x14ac:dyDescent="0.2">
      <c r="A25" s="2" t="str">
        <f>"Jan "&amp;RIGHT(A6,4)+1</f>
        <v>Jan 2026</v>
      </c>
      <c r="B25" s="11" t="s">
        <v>419</v>
      </c>
      <c r="C25" s="11" t="s">
        <v>419</v>
      </c>
      <c r="D25" s="11" t="s">
        <v>419</v>
      </c>
      <c r="E25" s="11" t="s">
        <v>419</v>
      </c>
      <c r="F25" s="11" t="s">
        <v>419</v>
      </c>
      <c r="G25" s="11" t="s">
        <v>419</v>
      </c>
      <c r="H25" s="11" t="s">
        <v>419</v>
      </c>
      <c r="I25" s="11" t="s">
        <v>419</v>
      </c>
    </row>
    <row r="26" spans="1:9" ht="12" customHeight="1" x14ac:dyDescent="0.2">
      <c r="A26" s="2" t="str">
        <f>"Feb "&amp;RIGHT(A6,4)+1</f>
        <v>Feb 2026</v>
      </c>
      <c r="B26" s="11" t="s">
        <v>419</v>
      </c>
      <c r="C26" s="11" t="s">
        <v>419</v>
      </c>
      <c r="D26" s="11" t="s">
        <v>419</v>
      </c>
      <c r="E26" s="11" t="s">
        <v>419</v>
      </c>
      <c r="F26" s="11" t="s">
        <v>419</v>
      </c>
      <c r="G26" s="11" t="s">
        <v>419</v>
      </c>
      <c r="H26" s="11" t="s">
        <v>419</v>
      </c>
      <c r="I26" s="11" t="s">
        <v>419</v>
      </c>
    </row>
    <row r="27" spans="1:9" ht="12" customHeight="1" x14ac:dyDescent="0.2">
      <c r="A27" s="2" t="str">
        <f>"Mar "&amp;RIGHT(A6,4)+1</f>
        <v>Mar 2026</v>
      </c>
      <c r="B27" s="11" t="s">
        <v>419</v>
      </c>
      <c r="C27" s="11" t="s">
        <v>419</v>
      </c>
      <c r="D27" s="11" t="s">
        <v>419</v>
      </c>
      <c r="E27" s="11" t="s">
        <v>419</v>
      </c>
      <c r="F27" s="11" t="s">
        <v>419</v>
      </c>
      <c r="G27" s="11" t="s">
        <v>419</v>
      </c>
      <c r="H27" s="11" t="s">
        <v>419</v>
      </c>
      <c r="I27" s="11" t="s">
        <v>419</v>
      </c>
    </row>
    <row r="28" spans="1:9" ht="12" customHeight="1" x14ac:dyDescent="0.2">
      <c r="A28" s="2" t="str">
        <f>"Apr "&amp;RIGHT(A6,4)+1</f>
        <v>Apr 2026</v>
      </c>
      <c r="B28" s="11" t="s">
        <v>419</v>
      </c>
      <c r="C28" s="11" t="s">
        <v>419</v>
      </c>
      <c r="D28" s="11" t="s">
        <v>419</v>
      </c>
      <c r="E28" s="11" t="s">
        <v>419</v>
      </c>
      <c r="F28" s="11" t="s">
        <v>419</v>
      </c>
      <c r="G28" s="11" t="s">
        <v>419</v>
      </c>
      <c r="H28" s="11" t="s">
        <v>419</v>
      </c>
      <c r="I28" s="11" t="s">
        <v>419</v>
      </c>
    </row>
    <row r="29" spans="1:9" ht="12" customHeight="1" x14ac:dyDescent="0.2">
      <c r="A29" s="2" t="str">
        <f>"May "&amp;RIGHT(A6,4)+1</f>
        <v>May 2026</v>
      </c>
      <c r="B29" s="11" t="s">
        <v>419</v>
      </c>
      <c r="C29" s="11" t="s">
        <v>419</v>
      </c>
      <c r="D29" s="11" t="s">
        <v>419</v>
      </c>
      <c r="E29" s="11" t="s">
        <v>419</v>
      </c>
      <c r="F29" s="11" t="s">
        <v>419</v>
      </c>
      <c r="G29" s="11" t="s">
        <v>419</v>
      </c>
      <c r="H29" s="11" t="s">
        <v>419</v>
      </c>
      <c r="I29" s="11" t="s">
        <v>419</v>
      </c>
    </row>
    <row r="30" spans="1:9" ht="12" customHeight="1" x14ac:dyDescent="0.2">
      <c r="A30" s="2" t="str">
        <f>"Jun "&amp;RIGHT(A6,4)+1</f>
        <v>Jun 2026</v>
      </c>
      <c r="B30" s="11" t="s">
        <v>419</v>
      </c>
      <c r="C30" s="11" t="s">
        <v>419</v>
      </c>
      <c r="D30" s="11" t="s">
        <v>419</v>
      </c>
      <c r="E30" s="11" t="s">
        <v>419</v>
      </c>
      <c r="F30" s="11" t="s">
        <v>419</v>
      </c>
      <c r="G30" s="11" t="s">
        <v>419</v>
      </c>
      <c r="H30" s="11" t="s">
        <v>419</v>
      </c>
      <c r="I30" s="11" t="s">
        <v>419</v>
      </c>
    </row>
    <row r="31" spans="1:9" ht="12" customHeight="1" x14ac:dyDescent="0.2">
      <c r="A31" s="2" t="str">
        <f>"Jul "&amp;RIGHT(A6,4)+1</f>
        <v>Jul 2026</v>
      </c>
      <c r="B31" s="11" t="s">
        <v>419</v>
      </c>
      <c r="C31" s="11" t="s">
        <v>419</v>
      </c>
      <c r="D31" s="11" t="s">
        <v>419</v>
      </c>
      <c r="E31" s="11" t="s">
        <v>419</v>
      </c>
      <c r="F31" s="11" t="s">
        <v>419</v>
      </c>
      <c r="G31" s="11" t="s">
        <v>419</v>
      </c>
      <c r="H31" s="11" t="s">
        <v>419</v>
      </c>
      <c r="I31" s="11" t="s">
        <v>419</v>
      </c>
    </row>
    <row r="32" spans="1:9" ht="12" customHeight="1" x14ac:dyDescent="0.2">
      <c r="A32" s="2" t="str">
        <f>"Aug "&amp;RIGHT(A6,4)+1</f>
        <v>Aug 2026</v>
      </c>
      <c r="B32" s="11" t="s">
        <v>419</v>
      </c>
      <c r="C32" s="11" t="s">
        <v>419</v>
      </c>
      <c r="D32" s="11" t="s">
        <v>419</v>
      </c>
      <c r="E32" s="11" t="s">
        <v>419</v>
      </c>
      <c r="F32" s="11" t="s">
        <v>419</v>
      </c>
      <c r="G32" s="11" t="s">
        <v>419</v>
      </c>
      <c r="H32" s="11" t="s">
        <v>419</v>
      </c>
      <c r="I32" s="11" t="s">
        <v>419</v>
      </c>
    </row>
    <row r="33" spans="1:9" ht="12" customHeight="1" x14ac:dyDescent="0.2">
      <c r="A33" s="2" t="str">
        <f>"Sep "&amp;RIGHT(A6,4)+1</f>
        <v>Sep 2026</v>
      </c>
      <c r="B33" s="11" t="s">
        <v>419</v>
      </c>
      <c r="C33" s="11" t="s">
        <v>419</v>
      </c>
      <c r="D33" s="11" t="s">
        <v>419</v>
      </c>
      <c r="E33" s="11" t="s">
        <v>419</v>
      </c>
      <c r="F33" s="11" t="s">
        <v>419</v>
      </c>
      <c r="G33" s="11" t="s">
        <v>419</v>
      </c>
      <c r="H33" s="11" t="s">
        <v>419</v>
      </c>
      <c r="I33" s="11" t="s">
        <v>419</v>
      </c>
    </row>
    <row r="34" spans="1:9" ht="12" customHeight="1" x14ac:dyDescent="0.2">
      <c r="A34" s="12" t="s">
        <v>55</v>
      </c>
      <c r="B34" s="13">
        <v>60873882</v>
      </c>
      <c r="C34" s="13">
        <v>4838846</v>
      </c>
      <c r="D34" s="13">
        <v>21309062</v>
      </c>
      <c r="E34" s="13">
        <v>87021790</v>
      </c>
      <c r="F34" s="13">
        <v>68716896</v>
      </c>
      <c r="G34" s="13">
        <v>5584151</v>
      </c>
      <c r="H34" s="13">
        <v>24635145</v>
      </c>
      <c r="I34" s="13">
        <v>98936192</v>
      </c>
    </row>
    <row r="35" spans="1:9" ht="12" customHeight="1" x14ac:dyDescent="0.2">
      <c r="A35" s="14" t="str">
        <f>"Total "&amp;MID(A20,7,LEN(A20)-13)&amp;" Months"</f>
        <v>Total 3 Months</v>
      </c>
      <c r="B35" s="15">
        <v>60873882</v>
      </c>
      <c r="C35" s="15">
        <v>4838846</v>
      </c>
      <c r="D35" s="15">
        <v>21309062</v>
      </c>
      <c r="E35" s="15">
        <v>87021790</v>
      </c>
      <c r="F35" s="15">
        <v>68716896</v>
      </c>
      <c r="G35" s="15">
        <v>5584151</v>
      </c>
      <c r="H35" s="15">
        <v>24635145</v>
      </c>
      <c r="I35" s="15">
        <v>98936192</v>
      </c>
    </row>
  </sheetData>
  <mergeCells count="6">
    <mergeCell ref="B5:I5"/>
    <mergeCell ref="A1:H1"/>
    <mergeCell ref="A2:H2"/>
    <mergeCell ref="A3:A4"/>
    <mergeCell ref="B3:E3"/>
    <mergeCell ref="F3:I3"/>
  </mergeCells>
  <phoneticPr fontId="0" type="noConversion"/>
  <pageMargins left="0.75" right="0.5" top="0.75" bottom="0.5" header="0.5" footer="0.25"/>
  <pageSetup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I35"/>
  <sheetViews>
    <sheetView showGridLines="0" workbookViewId="0">
      <selection sqref="A1:H1"/>
    </sheetView>
  </sheetViews>
  <sheetFormatPr defaultRowHeight="12.75" x14ac:dyDescent="0.2"/>
  <cols>
    <col min="1" max="1" width="12.85546875" customWidth="1"/>
    <col min="2" max="9" width="11.42578125" customWidth="1"/>
  </cols>
  <sheetData>
    <row r="1" spans="1:9" ht="12" customHeight="1" x14ac:dyDescent="0.2">
      <c r="A1" s="79" t="s">
        <v>438</v>
      </c>
      <c r="B1" s="79"/>
      <c r="C1" s="79"/>
      <c r="D1" s="79"/>
      <c r="E1" s="79"/>
      <c r="F1" s="79"/>
      <c r="G1" s="79"/>
      <c r="H1" s="79"/>
      <c r="I1" s="2" t="s">
        <v>420</v>
      </c>
    </row>
    <row r="2" spans="1:9" ht="12" customHeight="1" x14ac:dyDescent="0.2">
      <c r="A2" s="81" t="s">
        <v>106</v>
      </c>
      <c r="B2" s="81"/>
      <c r="C2" s="81"/>
      <c r="D2" s="81"/>
      <c r="E2" s="81"/>
      <c r="F2" s="81"/>
      <c r="G2" s="81"/>
      <c r="H2" s="81"/>
      <c r="I2" s="1"/>
    </row>
    <row r="3" spans="1:9" ht="24" customHeight="1" x14ac:dyDescent="0.2">
      <c r="A3" s="83" t="s">
        <v>50</v>
      </c>
      <c r="B3" s="87" t="s">
        <v>104</v>
      </c>
      <c r="C3" s="87"/>
      <c r="D3" s="87"/>
      <c r="E3" s="86"/>
      <c r="F3" s="87" t="s">
        <v>105</v>
      </c>
      <c r="G3" s="87"/>
      <c r="H3" s="87"/>
      <c r="I3" s="87"/>
    </row>
    <row r="4" spans="1:9" ht="24" customHeight="1" x14ac:dyDescent="0.2">
      <c r="A4" s="84"/>
      <c r="B4" s="10" t="s">
        <v>77</v>
      </c>
      <c r="C4" s="10" t="s">
        <v>78</v>
      </c>
      <c r="D4" s="10" t="s">
        <v>79</v>
      </c>
      <c r="E4" s="10" t="s">
        <v>55</v>
      </c>
      <c r="F4" s="10" t="s">
        <v>77</v>
      </c>
      <c r="G4" s="10" t="s">
        <v>78</v>
      </c>
      <c r="H4" s="10" t="s">
        <v>79</v>
      </c>
      <c r="I4" s="9" t="s">
        <v>55</v>
      </c>
    </row>
    <row r="5" spans="1:9" ht="12" customHeight="1" x14ac:dyDescent="0.2">
      <c r="A5" s="1"/>
      <c r="B5" s="78" t="str">
        <f>REPT("-",89)&amp;" Number "&amp;REPT("-",89)</f>
        <v>----------------------------------------------------------------------------------------- Number -----------------------------------------------------------------------------------------</v>
      </c>
      <c r="C5" s="78"/>
      <c r="D5" s="78"/>
      <c r="E5" s="78"/>
      <c r="F5" s="78"/>
      <c r="G5" s="78"/>
      <c r="H5" s="78"/>
      <c r="I5" s="78"/>
    </row>
    <row r="6" spans="1:9" ht="12" customHeight="1" x14ac:dyDescent="0.2">
      <c r="A6" s="3" t="s">
        <v>421</v>
      </c>
    </row>
    <row r="7" spans="1:9" ht="12" customHeight="1" x14ac:dyDescent="0.2">
      <c r="A7" s="2" t="str">
        <f>"Oct "&amp;RIGHT(A6,4)-1</f>
        <v>Oct 2024</v>
      </c>
      <c r="B7" s="11">
        <v>32165643</v>
      </c>
      <c r="C7" s="11">
        <v>232960</v>
      </c>
      <c r="D7" s="11">
        <v>440906</v>
      </c>
      <c r="E7" s="11">
        <v>32839509</v>
      </c>
      <c r="F7" s="11">
        <v>38912307</v>
      </c>
      <c r="G7" s="11">
        <v>2606747</v>
      </c>
      <c r="H7" s="11">
        <v>11426582</v>
      </c>
      <c r="I7" s="11">
        <v>52945636</v>
      </c>
    </row>
    <row r="8" spans="1:9" ht="12" customHeight="1" x14ac:dyDescent="0.2">
      <c r="A8" s="2" t="str">
        <f>"Nov "&amp;RIGHT(A6,4)-1</f>
        <v>Nov 2024</v>
      </c>
      <c r="B8" s="11">
        <v>24695687</v>
      </c>
      <c r="C8" s="11">
        <v>189871</v>
      </c>
      <c r="D8" s="11">
        <v>357020</v>
      </c>
      <c r="E8" s="11">
        <v>25242578</v>
      </c>
      <c r="F8" s="11">
        <v>31693656</v>
      </c>
      <c r="G8" s="11">
        <v>2180724</v>
      </c>
      <c r="H8" s="11">
        <v>9609071</v>
      </c>
      <c r="I8" s="11">
        <v>43483451</v>
      </c>
    </row>
    <row r="9" spans="1:9" ht="12" customHeight="1" x14ac:dyDescent="0.2">
      <c r="A9" s="2" t="str">
        <f>"Dec "&amp;RIGHT(A6,4)-1</f>
        <v>Dec 2024</v>
      </c>
      <c r="B9" s="11">
        <v>23063508</v>
      </c>
      <c r="C9" s="11">
        <v>184855</v>
      </c>
      <c r="D9" s="11">
        <v>349510</v>
      </c>
      <c r="E9" s="11">
        <v>23597873</v>
      </c>
      <c r="F9" s="11">
        <v>30329616</v>
      </c>
      <c r="G9" s="11">
        <v>2100666</v>
      </c>
      <c r="H9" s="11">
        <v>9154885</v>
      </c>
      <c r="I9" s="11">
        <v>41585167</v>
      </c>
    </row>
    <row r="10" spans="1:9" ht="12" customHeight="1" x14ac:dyDescent="0.2">
      <c r="A10" s="2" t="str">
        <f>"Jan "&amp;RIGHT(A6,4)</f>
        <v>Jan 2025</v>
      </c>
      <c r="B10" s="11">
        <v>26875727</v>
      </c>
      <c r="C10" s="11">
        <v>206526</v>
      </c>
      <c r="D10" s="11">
        <v>392673</v>
      </c>
      <c r="E10" s="11">
        <v>27474926</v>
      </c>
      <c r="F10" s="11">
        <v>34155454</v>
      </c>
      <c r="G10" s="11">
        <v>2370215</v>
      </c>
      <c r="H10" s="11">
        <v>10508142</v>
      </c>
      <c r="I10" s="11">
        <v>47033811</v>
      </c>
    </row>
    <row r="11" spans="1:9" ht="12" customHeight="1" x14ac:dyDescent="0.2">
      <c r="A11" s="2" t="str">
        <f>"Feb "&amp;RIGHT(A6,4)</f>
        <v>Feb 2025</v>
      </c>
      <c r="B11" s="11">
        <v>27904143</v>
      </c>
      <c r="C11" s="11">
        <v>205341</v>
      </c>
      <c r="D11" s="11">
        <v>393605</v>
      </c>
      <c r="E11" s="11">
        <v>28503089</v>
      </c>
      <c r="F11" s="11">
        <v>33637329</v>
      </c>
      <c r="G11" s="11">
        <v>2330622</v>
      </c>
      <c r="H11" s="11">
        <v>10251295</v>
      </c>
      <c r="I11" s="11">
        <v>46219246</v>
      </c>
    </row>
    <row r="12" spans="1:9" ht="12" customHeight="1" x14ac:dyDescent="0.2">
      <c r="A12" s="2" t="str">
        <f>"Mar "&amp;RIGHT(A6,4)</f>
        <v>Mar 2025</v>
      </c>
      <c r="B12" s="11">
        <v>28794653</v>
      </c>
      <c r="C12" s="11">
        <v>218886</v>
      </c>
      <c r="D12" s="11">
        <v>426587</v>
      </c>
      <c r="E12" s="11">
        <v>29440126</v>
      </c>
      <c r="F12" s="11">
        <v>36856900</v>
      </c>
      <c r="G12" s="11">
        <v>2587280</v>
      </c>
      <c r="H12" s="11">
        <v>11420848</v>
      </c>
      <c r="I12" s="11">
        <v>50865028</v>
      </c>
    </row>
    <row r="13" spans="1:9" ht="12" customHeight="1" x14ac:dyDescent="0.2">
      <c r="A13" s="2" t="str">
        <f>"Apr "&amp;RIGHT(A6,4)</f>
        <v>Apr 2025</v>
      </c>
      <c r="B13" s="11">
        <v>29880234</v>
      </c>
      <c r="C13" s="11">
        <v>229238</v>
      </c>
      <c r="D13" s="11">
        <v>440134</v>
      </c>
      <c r="E13" s="11">
        <v>30549606</v>
      </c>
      <c r="F13" s="11">
        <v>38521822</v>
      </c>
      <c r="G13" s="11">
        <v>2708312</v>
      </c>
      <c r="H13" s="11">
        <v>12052759</v>
      </c>
      <c r="I13" s="11">
        <v>53282893</v>
      </c>
    </row>
    <row r="14" spans="1:9" ht="12" customHeight="1" x14ac:dyDescent="0.2">
      <c r="A14" s="2" t="str">
        <f>"May "&amp;RIGHT(A6,4)</f>
        <v>May 2025</v>
      </c>
      <c r="B14" s="11">
        <v>26704908</v>
      </c>
      <c r="C14" s="11">
        <v>227371</v>
      </c>
      <c r="D14" s="11">
        <v>443382</v>
      </c>
      <c r="E14" s="11">
        <v>27375661</v>
      </c>
      <c r="F14" s="11">
        <v>36796907</v>
      </c>
      <c r="G14" s="11">
        <v>2671015</v>
      </c>
      <c r="H14" s="11">
        <v>11799855</v>
      </c>
      <c r="I14" s="11">
        <v>51267777</v>
      </c>
    </row>
    <row r="15" spans="1:9" ht="12" customHeight="1" x14ac:dyDescent="0.2">
      <c r="A15" s="2" t="str">
        <f>"Jun "&amp;RIGHT(A6,4)</f>
        <v>Jun 2025</v>
      </c>
      <c r="B15" s="11">
        <v>8715791</v>
      </c>
      <c r="C15" s="11">
        <v>203982</v>
      </c>
      <c r="D15" s="11">
        <v>407923</v>
      </c>
      <c r="E15" s="11">
        <v>9327696</v>
      </c>
      <c r="F15" s="11">
        <v>28007478</v>
      </c>
      <c r="G15" s="11">
        <v>2357664</v>
      </c>
      <c r="H15" s="11">
        <v>10581297</v>
      </c>
      <c r="I15" s="11">
        <v>40946439</v>
      </c>
    </row>
    <row r="16" spans="1:9" ht="12" customHeight="1" x14ac:dyDescent="0.2">
      <c r="A16" s="2" t="str">
        <f>"Jul "&amp;RIGHT(A6,4)</f>
        <v>Jul 2025</v>
      </c>
      <c r="B16" s="11">
        <v>5980201</v>
      </c>
      <c r="C16" s="11">
        <v>202081</v>
      </c>
      <c r="D16" s="11">
        <v>420847</v>
      </c>
      <c r="E16" s="11">
        <v>6603129</v>
      </c>
      <c r="F16" s="11">
        <v>26908644</v>
      </c>
      <c r="G16" s="11">
        <v>2410975</v>
      </c>
      <c r="H16" s="11">
        <v>10836670</v>
      </c>
      <c r="I16" s="11">
        <v>40156289</v>
      </c>
    </row>
    <row r="17" spans="1:9" ht="12" customHeight="1" x14ac:dyDescent="0.2">
      <c r="A17" s="2" t="str">
        <f>"Aug "&amp;RIGHT(A6,4)</f>
        <v>Aug 2025</v>
      </c>
      <c r="B17" s="11">
        <v>16710827</v>
      </c>
      <c r="C17" s="11">
        <v>194517</v>
      </c>
      <c r="D17" s="11">
        <v>388448</v>
      </c>
      <c r="E17" s="11">
        <v>17293792</v>
      </c>
      <c r="F17" s="11">
        <v>28679937</v>
      </c>
      <c r="G17" s="11">
        <v>2213121</v>
      </c>
      <c r="H17" s="11">
        <v>9905076</v>
      </c>
      <c r="I17" s="11">
        <v>40798134</v>
      </c>
    </row>
    <row r="18" spans="1:9" ht="12" customHeight="1" x14ac:dyDescent="0.2">
      <c r="A18" s="2" t="str">
        <f>"Sep "&amp;RIGHT(A6,4)</f>
        <v>Sep 2025</v>
      </c>
      <c r="B18" s="11">
        <v>29923768</v>
      </c>
      <c r="C18" s="11">
        <v>211439</v>
      </c>
      <c r="D18" s="11">
        <v>415783</v>
      </c>
      <c r="E18" s="11">
        <v>30550990</v>
      </c>
      <c r="F18" s="11">
        <v>35491749</v>
      </c>
      <c r="G18" s="11">
        <v>2401775</v>
      </c>
      <c r="H18" s="11">
        <v>10873005</v>
      </c>
      <c r="I18" s="11">
        <v>48766529</v>
      </c>
    </row>
    <row r="19" spans="1:9" ht="12" customHeight="1" x14ac:dyDescent="0.2">
      <c r="A19" s="12" t="s">
        <v>55</v>
      </c>
      <c r="B19" s="13">
        <v>281415090</v>
      </c>
      <c r="C19" s="13">
        <v>2507067</v>
      </c>
      <c r="D19" s="13">
        <v>4876818</v>
      </c>
      <c r="E19" s="13">
        <v>288798975</v>
      </c>
      <c r="F19" s="13">
        <v>399991799</v>
      </c>
      <c r="G19" s="13">
        <v>28939116</v>
      </c>
      <c r="H19" s="13">
        <v>128419485</v>
      </c>
      <c r="I19" s="13">
        <v>557350400</v>
      </c>
    </row>
    <row r="20" spans="1:9" ht="12" customHeight="1" x14ac:dyDescent="0.2">
      <c r="A20" s="14" t="s">
        <v>422</v>
      </c>
      <c r="B20" s="15">
        <v>79924838</v>
      </c>
      <c r="C20" s="15">
        <v>607686</v>
      </c>
      <c r="D20" s="15">
        <v>1147436</v>
      </c>
      <c r="E20" s="15">
        <v>81679960</v>
      </c>
      <c r="F20" s="15">
        <v>100935579</v>
      </c>
      <c r="G20" s="15">
        <v>6888137</v>
      </c>
      <c r="H20" s="15">
        <v>30190538</v>
      </c>
      <c r="I20" s="15">
        <v>138014254</v>
      </c>
    </row>
    <row r="21" spans="1:9" ht="12" customHeight="1" x14ac:dyDescent="0.2">
      <c r="A21" s="3" t="str">
        <f>"FY "&amp;RIGHT(A6,4)+1</f>
        <v>FY 2026</v>
      </c>
    </row>
    <row r="22" spans="1:9" ht="12" customHeight="1" x14ac:dyDescent="0.2">
      <c r="A22" s="2" t="str">
        <f>"Oct "&amp;RIGHT(A6,4)</f>
        <v>Oct 2025</v>
      </c>
      <c r="B22" s="11">
        <v>32905625</v>
      </c>
      <c r="C22" s="11">
        <v>228179</v>
      </c>
      <c r="D22" s="11">
        <v>452266</v>
      </c>
      <c r="E22" s="11">
        <v>33586070</v>
      </c>
      <c r="F22" s="11">
        <v>38278083</v>
      </c>
      <c r="G22" s="11">
        <v>2594490</v>
      </c>
      <c r="H22" s="11">
        <v>11550799</v>
      </c>
      <c r="I22" s="11">
        <v>52423372</v>
      </c>
    </row>
    <row r="23" spans="1:9" ht="12" customHeight="1" x14ac:dyDescent="0.2">
      <c r="A23" s="2" t="str">
        <f>"Nov "&amp;RIGHT(A6,4)</f>
        <v>Nov 2025</v>
      </c>
      <c r="B23" s="11">
        <v>23769598</v>
      </c>
      <c r="C23" s="11">
        <v>155053</v>
      </c>
      <c r="D23" s="11">
        <v>314285</v>
      </c>
      <c r="E23" s="11">
        <v>24238936</v>
      </c>
      <c r="F23" s="11">
        <v>28955278</v>
      </c>
      <c r="G23" s="11">
        <v>1949765</v>
      </c>
      <c r="H23" s="11">
        <v>8616095</v>
      </c>
      <c r="I23" s="11">
        <v>39521138</v>
      </c>
    </row>
    <row r="24" spans="1:9" ht="12" customHeight="1" x14ac:dyDescent="0.2">
      <c r="A24" s="2" t="str">
        <f>"Dec "&amp;RIGHT(A6,4)</f>
        <v>Dec 2025</v>
      </c>
      <c r="B24" s="11">
        <v>23342965</v>
      </c>
      <c r="C24" s="11">
        <v>177429</v>
      </c>
      <c r="D24" s="11">
        <v>337432</v>
      </c>
      <c r="E24" s="11">
        <v>23857826</v>
      </c>
      <c r="F24" s="11">
        <v>30279718</v>
      </c>
      <c r="G24" s="11">
        <v>2053691</v>
      </c>
      <c r="H24" s="11">
        <v>9093878</v>
      </c>
      <c r="I24" s="11">
        <v>41427287</v>
      </c>
    </row>
    <row r="25" spans="1:9" ht="12" customHeight="1" x14ac:dyDescent="0.2">
      <c r="A25" s="2" t="str">
        <f>"Jan "&amp;RIGHT(A6,4)+1</f>
        <v>Jan 2026</v>
      </c>
      <c r="B25" s="11" t="s">
        <v>419</v>
      </c>
      <c r="C25" s="11" t="s">
        <v>419</v>
      </c>
      <c r="D25" s="11" t="s">
        <v>419</v>
      </c>
      <c r="E25" s="11" t="s">
        <v>419</v>
      </c>
      <c r="F25" s="11" t="s">
        <v>419</v>
      </c>
      <c r="G25" s="11" t="s">
        <v>419</v>
      </c>
      <c r="H25" s="11" t="s">
        <v>419</v>
      </c>
      <c r="I25" s="11" t="s">
        <v>419</v>
      </c>
    </row>
    <row r="26" spans="1:9" ht="12" customHeight="1" x14ac:dyDescent="0.2">
      <c r="A26" s="2" t="str">
        <f>"Feb "&amp;RIGHT(A6,4)+1</f>
        <v>Feb 2026</v>
      </c>
      <c r="B26" s="11" t="s">
        <v>419</v>
      </c>
      <c r="C26" s="11" t="s">
        <v>419</v>
      </c>
      <c r="D26" s="11" t="s">
        <v>419</v>
      </c>
      <c r="E26" s="11" t="s">
        <v>419</v>
      </c>
      <c r="F26" s="11" t="s">
        <v>419</v>
      </c>
      <c r="G26" s="11" t="s">
        <v>419</v>
      </c>
      <c r="H26" s="11" t="s">
        <v>419</v>
      </c>
      <c r="I26" s="11" t="s">
        <v>419</v>
      </c>
    </row>
    <row r="27" spans="1:9" ht="12" customHeight="1" x14ac:dyDescent="0.2">
      <c r="A27" s="2" t="str">
        <f>"Mar "&amp;RIGHT(A6,4)+1</f>
        <v>Mar 2026</v>
      </c>
      <c r="B27" s="11" t="s">
        <v>419</v>
      </c>
      <c r="C27" s="11" t="s">
        <v>419</v>
      </c>
      <c r="D27" s="11" t="s">
        <v>419</v>
      </c>
      <c r="E27" s="11" t="s">
        <v>419</v>
      </c>
      <c r="F27" s="11" t="s">
        <v>419</v>
      </c>
      <c r="G27" s="11" t="s">
        <v>419</v>
      </c>
      <c r="H27" s="11" t="s">
        <v>419</v>
      </c>
      <c r="I27" s="11" t="s">
        <v>419</v>
      </c>
    </row>
    <row r="28" spans="1:9" ht="12" customHeight="1" x14ac:dyDescent="0.2">
      <c r="A28" s="2" t="str">
        <f>"Apr "&amp;RIGHT(A6,4)+1</f>
        <v>Apr 2026</v>
      </c>
      <c r="B28" s="11" t="s">
        <v>419</v>
      </c>
      <c r="C28" s="11" t="s">
        <v>419</v>
      </c>
      <c r="D28" s="11" t="s">
        <v>419</v>
      </c>
      <c r="E28" s="11" t="s">
        <v>419</v>
      </c>
      <c r="F28" s="11" t="s">
        <v>419</v>
      </c>
      <c r="G28" s="11" t="s">
        <v>419</v>
      </c>
      <c r="H28" s="11" t="s">
        <v>419</v>
      </c>
      <c r="I28" s="11" t="s">
        <v>419</v>
      </c>
    </row>
    <row r="29" spans="1:9" ht="12" customHeight="1" x14ac:dyDescent="0.2">
      <c r="A29" s="2" t="str">
        <f>"May "&amp;RIGHT(A6,4)+1</f>
        <v>May 2026</v>
      </c>
      <c r="B29" s="11" t="s">
        <v>419</v>
      </c>
      <c r="C29" s="11" t="s">
        <v>419</v>
      </c>
      <c r="D29" s="11" t="s">
        <v>419</v>
      </c>
      <c r="E29" s="11" t="s">
        <v>419</v>
      </c>
      <c r="F29" s="11" t="s">
        <v>419</v>
      </c>
      <c r="G29" s="11" t="s">
        <v>419</v>
      </c>
      <c r="H29" s="11" t="s">
        <v>419</v>
      </c>
      <c r="I29" s="11" t="s">
        <v>419</v>
      </c>
    </row>
    <row r="30" spans="1:9" ht="12" customHeight="1" x14ac:dyDescent="0.2">
      <c r="A30" s="2" t="str">
        <f>"Jun "&amp;RIGHT(A6,4)+1</f>
        <v>Jun 2026</v>
      </c>
      <c r="B30" s="11" t="s">
        <v>419</v>
      </c>
      <c r="C30" s="11" t="s">
        <v>419</v>
      </c>
      <c r="D30" s="11" t="s">
        <v>419</v>
      </c>
      <c r="E30" s="11" t="s">
        <v>419</v>
      </c>
      <c r="F30" s="11" t="s">
        <v>419</v>
      </c>
      <c r="G30" s="11" t="s">
        <v>419</v>
      </c>
      <c r="H30" s="11" t="s">
        <v>419</v>
      </c>
      <c r="I30" s="11" t="s">
        <v>419</v>
      </c>
    </row>
    <row r="31" spans="1:9" ht="12" customHeight="1" x14ac:dyDescent="0.2">
      <c r="A31" s="2" t="str">
        <f>"Jul "&amp;RIGHT(A6,4)+1</f>
        <v>Jul 2026</v>
      </c>
      <c r="B31" s="11" t="s">
        <v>419</v>
      </c>
      <c r="C31" s="11" t="s">
        <v>419</v>
      </c>
      <c r="D31" s="11" t="s">
        <v>419</v>
      </c>
      <c r="E31" s="11" t="s">
        <v>419</v>
      </c>
      <c r="F31" s="11" t="s">
        <v>419</v>
      </c>
      <c r="G31" s="11" t="s">
        <v>419</v>
      </c>
      <c r="H31" s="11" t="s">
        <v>419</v>
      </c>
      <c r="I31" s="11" t="s">
        <v>419</v>
      </c>
    </row>
    <row r="32" spans="1:9" ht="12" customHeight="1" x14ac:dyDescent="0.2">
      <c r="A32" s="2" t="str">
        <f>"Aug "&amp;RIGHT(A6,4)+1</f>
        <v>Aug 2026</v>
      </c>
      <c r="B32" s="11" t="s">
        <v>419</v>
      </c>
      <c r="C32" s="11" t="s">
        <v>419</v>
      </c>
      <c r="D32" s="11" t="s">
        <v>419</v>
      </c>
      <c r="E32" s="11" t="s">
        <v>419</v>
      </c>
      <c r="F32" s="11" t="s">
        <v>419</v>
      </c>
      <c r="G32" s="11" t="s">
        <v>419</v>
      </c>
      <c r="H32" s="11" t="s">
        <v>419</v>
      </c>
      <c r="I32" s="11" t="s">
        <v>419</v>
      </c>
    </row>
    <row r="33" spans="1:9" ht="12" customHeight="1" x14ac:dyDescent="0.2">
      <c r="A33" s="2" t="str">
        <f>"Sep "&amp;RIGHT(A6,4)+1</f>
        <v>Sep 2026</v>
      </c>
      <c r="B33" s="11" t="s">
        <v>419</v>
      </c>
      <c r="C33" s="11" t="s">
        <v>419</v>
      </c>
      <c r="D33" s="11" t="s">
        <v>419</v>
      </c>
      <c r="E33" s="11" t="s">
        <v>419</v>
      </c>
      <c r="F33" s="11" t="s">
        <v>419</v>
      </c>
      <c r="G33" s="11" t="s">
        <v>419</v>
      </c>
      <c r="H33" s="11" t="s">
        <v>419</v>
      </c>
      <c r="I33" s="11" t="s">
        <v>419</v>
      </c>
    </row>
    <row r="34" spans="1:9" ht="12" customHeight="1" x14ac:dyDescent="0.2">
      <c r="A34" s="12" t="s">
        <v>55</v>
      </c>
      <c r="B34" s="13">
        <v>80018188</v>
      </c>
      <c r="C34" s="13">
        <v>560661</v>
      </c>
      <c r="D34" s="13">
        <v>1103983</v>
      </c>
      <c r="E34" s="13">
        <v>81682832</v>
      </c>
      <c r="F34" s="13">
        <v>97513079</v>
      </c>
      <c r="G34" s="13">
        <v>6597946</v>
      </c>
      <c r="H34" s="13">
        <v>29260772</v>
      </c>
      <c r="I34" s="13">
        <v>133371797</v>
      </c>
    </row>
    <row r="35" spans="1:9" ht="12" customHeight="1" x14ac:dyDescent="0.2">
      <c r="A35" s="14" t="str">
        <f>"Total "&amp;MID(A20,7,LEN(A20)-13)&amp;" Months"</f>
        <v>Total 3 Months</v>
      </c>
      <c r="B35" s="15">
        <v>80018188</v>
      </c>
      <c r="C35" s="15">
        <v>560661</v>
      </c>
      <c r="D35" s="15">
        <v>1103983</v>
      </c>
      <c r="E35" s="15">
        <v>81682832</v>
      </c>
      <c r="F35" s="15">
        <v>97513079</v>
      </c>
      <c r="G35" s="15">
        <v>6597946</v>
      </c>
      <c r="H35" s="15">
        <v>29260772</v>
      </c>
      <c r="I35" s="15">
        <v>133371797</v>
      </c>
    </row>
  </sheetData>
  <mergeCells count="6">
    <mergeCell ref="B5:I5"/>
    <mergeCell ref="A1:H1"/>
    <mergeCell ref="A2:H2"/>
    <mergeCell ref="A3:A4"/>
    <mergeCell ref="B3:E3"/>
    <mergeCell ref="F3:I3"/>
  </mergeCells>
  <phoneticPr fontId="0" type="noConversion"/>
  <pageMargins left="0.75" right="0.5" top="0.75" bottom="0.5" header="0.5" footer="0.25"/>
  <pageSetup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E37"/>
  <sheetViews>
    <sheetView showGridLines="0" workbookViewId="0">
      <selection sqref="A1:D1"/>
    </sheetView>
  </sheetViews>
  <sheetFormatPr defaultRowHeight="12.75" x14ac:dyDescent="0.2"/>
  <cols>
    <col min="1" max="1" width="14.42578125" customWidth="1"/>
    <col min="2" max="5" width="18.5703125" customWidth="1"/>
  </cols>
  <sheetData>
    <row r="1" spans="1:5" ht="12" customHeight="1" x14ac:dyDescent="0.2">
      <c r="A1" s="79" t="s">
        <v>438</v>
      </c>
      <c r="B1" s="79"/>
      <c r="C1" s="79"/>
      <c r="D1" s="79"/>
      <c r="E1" s="2" t="s">
        <v>420</v>
      </c>
    </row>
    <row r="2" spans="1:5" ht="12" customHeight="1" x14ac:dyDescent="0.2">
      <c r="A2" s="81" t="s">
        <v>107</v>
      </c>
      <c r="B2" s="81"/>
      <c r="C2" s="81"/>
      <c r="D2" s="81"/>
      <c r="E2" s="1"/>
    </row>
    <row r="3" spans="1:5" ht="24" customHeight="1" x14ac:dyDescent="0.2">
      <c r="A3" s="83" t="s">
        <v>50</v>
      </c>
      <c r="B3" s="87" t="s">
        <v>108</v>
      </c>
      <c r="C3" s="87"/>
      <c r="D3" s="87"/>
      <c r="E3" s="87"/>
    </row>
    <row r="4" spans="1:5" ht="24" customHeight="1" x14ac:dyDescent="0.2">
      <c r="A4" s="84"/>
      <c r="B4" s="10" t="s">
        <v>77</v>
      </c>
      <c r="C4" s="10" t="s">
        <v>78</v>
      </c>
      <c r="D4" s="10" t="s">
        <v>79</v>
      </c>
      <c r="E4" s="9" t="s">
        <v>208</v>
      </c>
    </row>
    <row r="5" spans="1:5" ht="12" customHeight="1" x14ac:dyDescent="0.2">
      <c r="A5" s="1"/>
      <c r="B5" s="78" t="str">
        <f>REPT("-",71)&amp;" Number "&amp;REPT("-",71)</f>
        <v>----------------------------------------------------------------------- Number -----------------------------------------------------------------------</v>
      </c>
      <c r="C5" s="78"/>
      <c r="D5" s="78"/>
      <c r="E5" s="78"/>
    </row>
    <row r="6" spans="1:5" ht="12" customHeight="1" x14ac:dyDescent="0.2">
      <c r="A6" s="3" t="s">
        <v>421</v>
      </c>
    </row>
    <row r="7" spans="1:5" ht="12" customHeight="1" x14ac:dyDescent="0.2">
      <c r="A7" s="2" t="str">
        <f>"Oct "&amp;RIGHT(A6,4)-1</f>
        <v>Oct 2024</v>
      </c>
      <c r="B7" s="11">
        <v>122501294</v>
      </c>
      <c r="C7" s="11">
        <v>6880495</v>
      </c>
      <c r="D7" s="11">
        <v>29794374</v>
      </c>
      <c r="E7" s="11">
        <v>159176163</v>
      </c>
    </row>
    <row r="8" spans="1:5" ht="12" customHeight="1" x14ac:dyDescent="0.2">
      <c r="A8" s="2" t="str">
        <f>"Nov "&amp;RIGHT(A6,4)-1</f>
        <v>Nov 2024</v>
      </c>
      <c r="B8" s="11">
        <v>98756292</v>
      </c>
      <c r="C8" s="11">
        <v>5830200</v>
      </c>
      <c r="D8" s="11">
        <v>24986230</v>
      </c>
      <c r="E8" s="11">
        <v>129572722</v>
      </c>
    </row>
    <row r="9" spans="1:5" ht="12" customHeight="1" x14ac:dyDescent="0.2">
      <c r="A9" s="2" t="str">
        <f>"Dec "&amp;RIGHT(A6,4)-1</f>
        <v>Dec 2024</v>
      </c>
      <c r="B9" s="11">
        <v>93978415</v>
      </c>
      <c r="C9" s="11">
        <v>5616710</v>
      </c>
      <c r="D9" s="11">
        <v>23853148</v>
      </c>
      <c r="E9" s="11">
        <v>123448273</v>
      </c>
    </row>
    <row r="10" spans="1:5" ht="12" customHeight="1" x14ac:dyDescent="0.2">
      <c r="A10" s="2" t="str">
        <f>"Jan "&amp;RIGHT(A6,4)</f>
        <v>Jan 2025</v>
      </c>
      <c r="B10" s="11">
        <v>106598654</v>
      </c>
      <c r="C10" s="11">
        <v>6305971</v>
      </c>
      <c r="D10" s="11">
        <v>27202479</v>
      </c>
      <c r="E10" s="11">
        <v>140107104</v>
      </c>
    </row>
    <row r="11" spans="1:5" ht="12" customHeight="1" x14ac:dyDescent="0.2">
      <c r="A11" s="2" t="str">
        <f>"Feb "&amp;RIGHT(A6,4)</f>
        <v>Feb 2025</v>
      </c>
      <c r="B11" s="11">
        <v>106109031</v>
      </c>
      <c r="C11" s="11">
        <v>6183078</v>
      </c>
      <c r="D11" s="11">
        <v>26539656</v>
      </c>
      <c r="E11" s="11">
        <v>138831765</v>
      </c>
    </row>
    <row r="12" spans="1:5" ht="12" customHeight="1" x14ac:dyDescent="0.2">
      <c r="A12" s="2" t="str">
        <f>"Mar "&amp;RIGHT(A6,4)</f>
        <v>Mar 2025</v>
      </c>
      <c r="B12" s="11">
        <v>115063839</v>
      </c>
      <c r="C12" s="11">
        <v>6900676</v>
      </c>
      <c r="D12" s="11">
        <v>29716569</v>
      </c>
      <c r="E12" s="11">
        <v>151681084</v>
      </c>
    </row>
    <row r="13" spans="1:5" ht="12" customHeight="1" x14ac:dyDescent="0.2">
      <c r="A13" s="2" t="str">
        <f>"Apr "&amp;RIGHT(A6,4)</f>
        <v>Apr 2025</v>
      </c>
      <c r="B13" s="11">
        <v>120167983</v>
      </c>
      <c r="C13" s="11">
        <v>7189501</v>
      </c>
      <c r="D13" s="11">
        <v>31334861</v>
      </c>
      <c r="E13" s="11">
        <v>158692345</v>
      </c>
    </row>
    <row r="14" spans="1:5" ht="12" customHeight="1" x14ac:dyDescent="0.2">
      <c r="A14" s="2" t="str">
        <f>"May "&amp;RIGHT(A6,4)</f>
        <v>May 2025</v>
      </c>
      <c r="B14" s="11">
        <v>114043629</v>
      </c>
      <c r="C14" s="11">
        <v>7156936</v>
      </c>
      <c r="D14" s="11">
        <v>30875652</v>
      </c>
      <c r="E14" s="11">
        <v>152076217</v>
      </c>
    </row>
    <row r="15" spans="1:5" ht="12" customHeight="1" x14ac:dyDescent="0.2">
      <c r="A15" s="2" t="str">
        <f>"Jun "&amp;RIGHT(A6,4)</f>
        <v>Jun 2025</v>
      </c>
      <c r="B15" s="11">
        <v>81809512</v>
      </c>
      <c r="C15" s="11">
        <v>6676266</v>
      </c>
      <c r="D15" s="11">
        <v>29035868</v>
      </c>
      <c r="E15" s="11">
        <v>117521646</v>
      </c>
    </row>
    <row r="16" spans="1:5" ht="12" customHeight="1" x14ac:dyDescent="0.2">
      <c r="A16" s="2" t="str">
        <f>"Jul "&amp;RIGHT(A6,4)</f>
        <v>Jul 2025</v>
      </c>
      <c r="B16" s="11">
        <v>77682956</v>
      </c>
      <c r="C16" s="11">
        <v>6863186</v>
      </c>
      <c r="D16" s="11">
        <v>30002346</v>
      </c>
      <c r="E16" s="11">
        <v>114548488</v>
      </c>
    </row>
    <row r="17" spans="1:5" ht="12" customHeight="1" x14ac:dyDescent="0.2">
      <c r="A17" s="2" t="str">
        <f>"Aug "&amp;RIGHT(A6,4)</f>
        <v>Aug 2025</v>
      </c>
      <c r="B17" s="11">
        <v>87159904</v>
      </c>
      <c r="C17" s="11">
        <v>6011052</v>
      </c>
      <c r="D17" s="11">
        <v>26517672</v>
      </c>
      <c r="E17" s="11">
        <v>119688628</v>
      </c>
    </row>
    <row r="18" spans="1:5" ht="12" customHeight="1" x14ac:dyDescent="0.2">
      <c r="A18" s="2" t="str">
        <f>"Sep "&amp;RIGHT(A6,4)</f>
        <v>Sep 2025</v>
      </c>
      <c r="B18" s="11">
        <v>112226586</v>
      </c>
      <c r="C18" s="11">
        <v>6299514</v>
      </c>
      <c r="D18" s="11">
        <v>27937650</v>
      </c>
      <c r="E18" s="11">
        <v>146463750</v>
      </c>
    </row>
    <row r="19" spans="1:5" ht="12" customHeight="1" x14ac:dyDescent="0.2">
      <c r="A19" s="12" t="s">
        <v>55</v>
      </c>
      <c r="B19" s="13">
        <v>1236098095</v>
      </c>
      <c r="C19" s="13">
        <v>77913585</v>
      </c>
      <c r="D19" s="13">
        <v>337796505</v>
      </c>
      <c r="E19" s="13">
        <v>1651808185</v>
      </c>
    </row>
    <row r="20" spans="1:5" ht="12" customHeight="1" x14ac:dyDescent="0.2">
      <c r="A20" s="14" t="s">
        <v>422</v>
      </c>
      <c r="B20" s="15">
        <v>315236001</v>
      </c>
      <c r="C20" s="15">
        <v>18327405</v>
      </c>
      <c r="D20" s="15">
        <v>78633752</v>
      </c>
      <c r="E20" s="15">
        <v>412197158</v>
      </c>
    </row>
    <row r="21" spans="1:5" ht="12" customHeight="1" x14ac:dyDescent="0.2">
      <c r="A21" s="3" t="str">
        <f>"FY "&amp;RIGHT(A6,4)+1</f>
        <v>FY 2026</v>
      </c>
    </row>
    <row r="22" spans="1:5" ht="12" customHeight="1" x14ac:dyDescent="0.2">
      <c r="A22" s="2" t="str">
        <f>"Oct "&amp;RIGHT(A6,4)</f>
        <v>Oct 2025</v>
      </c>
      <c r="B22" s="11">
        <v>121722613</v>
      </c>
      <c r="C22" s="11">
        <v>6858986</v>
      </c>
      <c r="D22" s="11">
        <v>29929027</v>
      </c>
      <c r="E22" s="11">
        <v>158510626</v>
      </c>
    </row>
    <row r="23" spans="1:5" ht="12" customHeight="1" x14ac:dyDescent="0.2">
      <c r="A23" s="2" t="str">
        <f>"Nov "&amp;RIGHT(A6,4)</f>
        <v>Nov 2025</v>
      </c>
      <c r="B23" s="11">
        <v>91047910</v>
      </c>
      <c r="C23" s="11">
        <v>5207389</v>
      </c>
      <c r="D23" s="11">
        <v>22571741</v>
      </c>
      <c r="E23" s="11">
        <v>118827040</v>
      </c>
    </row>
    <row r="24" spans="1:5" ht="12" customHeight="1" x14ac:dyDescent="0.2">
      <c r="A24" s="2" t="str">
        <f>"Dec "&amp;RIGHT(A6,4)</f>
        <v>Dec 2025</v>
      </c>
      <c r="B24" s="11">
        <v>94351522</v>
      </c>
      <c r="C24" s="11">
        <v>5515229</v>
      </c>
      <c r="D24" s="11">
        <v>23808194</v>
      </c>
      <c r="E24" s="11">
        <v>123674945</v>
      </c>
    </row>
    <row r="25" spans="1:5" ht="12" customHeight="1" x14ac:dyDescent="0.2">
      <c r="A25" s="2" t="str">
        <f>"Jan "&amp;RIGHT(A6,4)+1</f>
        <v>Jan 2026</v>
      </c>
      <c r="B25" s="11" t="s">
        <v>419</v>
      </c>
      <c r="C25" s="11" t="s">
        <v>419</v>
      </c>
      <c r="D25" s="11" t="s">
        <v>419</v>
      </c>
      <c r="E25" s="11" t="s">
        <v>419</v>
      </c>
    </row>
    <row r="26" spans="1:5" ht="12" customHeight="1" x14ac:dyDescent="0.2">
      <c r="A26" s="2" t="str">
        <f>"Feb "&amp;RIGHT(A6,4)+1</f>
        <v>Feb 2026</v>
      </c>
      <c r="B26" s="11" t="s">
        <v>419</v>
      </c>
      <c r="C26" s="11" t="s">
        <v>419</v>
      </c>
      <c r="D26" s="11" t="s">
        <v>419</v>
      </c>
      <c r="E26" s="11" t="s">
        <v>419</v>
      </c>
    </row>
    <row r="27" spans="1:5" ht="12" customHeight="1" x14ac:dyDescent="0.2">
      <c r="A27" s="2" t="str">
        <f>"Mar "&amp;RIGHT(A6,4)+1</f>
        <v>Mar 2026</v>
      </c>
      <c r="B27" s="11" t="s">
        <v>419</v>
      </c>
      <c r="C27" s="11" t="s">
        <v>419</v>
      </c>
      <c r="D27" s="11" t="s">
        <v>419</v>
      </c>
      <c r="E27" s="11" t="s">
        <v>419</v>
      </c>
    </row>
    <row r="28" spans="1:5" ht="12" customHeight="1" x14ac:dyDescent="0.2">
      <c r="A28" s="2" t="str">
        <f>"Apr "&amp;RIGHT(A6,4)+1</f>
        <v>Apr 2026</v>
      </c>
      <c r="B28" s="11" t="s">
        <v>419</v>
      </c>
      <c r="C28" s="11" t="s">
        <v>419</v>
      </c>
      <c r="D28" s="11" t="s">
        <v>419</v>
      </c>
      <c r="E28" s="11" t="s">
        <v>419</v>
      </c>
    </row>
    <row r="29" spans="1:5" ht="12" customHeight="1" x14ac:dyDescent="0.2">
      <c r="A29" s="2" t="str">
        <f>"May "&amp;RIGHT(A6,4)+1</f>
        <v>May 2026</v>
      </c>
      <c r="B29" s="11" t="s">
        <v>419</v>
      </c>
      <c r="C29" s="11" t="s">
        <v>419</v>
      </c>
      <c r="D29" s="11" t="s">
        <v>419</v>
      </c>
      <c r="E29" s="11" t="s">
        <v>419</v>
      </c>
    </row>
    <row r="30" spans="1:5" ht="12" customHeight="1" x14ac:dyDescent="0.2">
      <c r="A30" s="2" t="str">
        <f>"Jun "&amp;RIGHT(A6,4)+1</f>
        <v>Jun 2026</v>
      </c>
      <c r="B30" s="11" t="s">
        <v>419</v>
      </c>
      <c r="C30" s="11" t="s">
        <v>419</v>
      </c>
      <c r="D30" s="11" t="s">
        <v>419</v>
      </c>
      <c r="E30" s="11" t="s">
        <v>419</v>
      </c>
    </row>
    <row r="31" spans="1:5" ht="12" customHeight="1" x14ac:dyDescent="0.2">
      <c r="A31" s="2" t="str">
        <f>"Jul "&amp;RIGHT(A6,4)+1</f>
        <v>Jul 2026</v>
      </c>
      <c r="B31" s="11" t="s">
        <v>419</v>
      </c>
      <c r="C31" s="11" t="s">
        <v>419</v>
      </c>
      <c r="D31" s="11" t="s">
        <v>419</v>
      </c>
      <c r="E31" s="11" t="s">
        <v>419</v>
      </c>
    </row>
    <row r="32" spans="1:5" ht="12" customHeight="1" x14ac:dyDescent="0.2">
      <c r="A32" s="2" t="str">
        <f>"Aug "&amp;RIGHT(A6,4)+1</f>
        <v>Aug 2026</v>
      </c>
      <c r="B32" s="11" t="s">
        <v>419</v>
      </c>
      <c r="C32" s="11" t="s">
        <v>419</v>
      </c>
      <c r="D32" s="11" t="s">
        <v>419</v>
      </c>
      <c r="E32" s="11" t="s">
        <v>419</v>
      </c>
    </row>
    <row r="33" spans="1:5" ht="12" customHeight="1" x14ac:dyDescent="0.2">
      <c r="A33" s="2" t="str">
        <f>"Sep "&amp;RIGHT(A6,4)+1</f>
        <v>Sep 2026</v>
      </c>
      <c r="B33" s="11" t="s">
        <v>419</v>
      </c>
      <c r="C33" s="11" t="s">
        <v>419</v>
      </c>
      <c r="D33" s="11" t="s">
        <v>419</v>
      </c>
      <c r="E33" s="11" t="s">
        <v>419</v>
      </c>
    </row>
    <row r="34" spans="1:5" ht="12" customHeight="1" x14ac:dyDescent="0.2">
      <c r="A34" s="12" t="s">
        <v>55</v>
      </c>
      <c r="B34" s="13">
        <v>307122045</v>
      </c>
      <c r="C34" s="13">
        <v>17581604</v>
      </c>
      <c r="D34" s="13">
        <v>76308962</v>
      </c>
      <c r="E34" s="13">
        <v>401012611</v>
      </c>
    </row>
    <row r="35" spans="1:5" ht="12" customHeight="1" x14ac:dyDescent="0.2">
      <c r="A35" s="14" t="str">
        <f>"Total "&amp;MID(A20,7,LEN(A20)-13)&amp;" Months"</f>
        <v>Total 3 Months</v>
      </c>
      <c r="B35" s="15">
        <v>307122045</v>
      </c>
      <c r="C35" s="15">
        <v>17581604</v>
      </c>
      <c r="D35" s="15">
        <v>76308962</v>
      </c>
      <c r="E35" s="15">
        <v>401012611</v>
      </c>
    </row>
    <row r="36" spans="1:5" ht="12" customHeight="1" x14ac:dyDescent="0.2">
      <c r="A36" s="78"/>
      <c r="B36" s="78"/>
      <c r="C36" s="78"/>
      <c r="D36" s="78"/>
      <c r="E36" s="78"/>
    </row>
    <row r="37" spans="1:5" ht="69.95" customHeight="1" x14ac:dyDescent="0.2">
      <c r="A37" s="89" t="s">
        <v>109</v>
      </c>
      <c r="B37" s="89"/>
      <c r="C37" s="89"/>
      <c r="D37" s="89"/>
      <c r="E37" s="89"/>
    </row>
  </sheetData>
  <mergeCells count="7">
    <mergeCell ref="B5:E5"/>
    <mergeCell ref="A36:E36"/>
    <mergeCell ref="A37:E37"/>
    <mergeCell ref="A1:D1"/>
    <mergeCell ref="A2:D2"/>
    <mergeCell ref="A3:A4"/>
    <mergeCell ref="B3:E3"/>
  </mergeCells>
  <phoneticPr fontId="0" type="noConversion"/>
  <pageMargins left="0.75" right="0.5" top="0.75" bottom="0.5" header="0.5" footer="0.25"/>
  <pageSetup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C48"/>
  <sheetViews>
    <sheetView showGridLines="0" workbookViewId="0">
      <selection activeCell="B12" sqref="B12"/>
    </sheetView>
  </sheetViews>
  <sheetFormatPr defaultRowHeight="12.75" x14ac:dyDescent="0.2"/>
  <cols>
    <col min="1" max="1" width="18.42578125" customWidth="1"/>
    <col min="2" max="2" width="85.5703125" customWidth="1"/>
  </cols>
  <sheetData>
    <row r="1" spans="1:3" ht="12" customHeight="1" x14ac:dyDescent="0.2">
      <c r="A1" s="3"/>
      <c r="B1" s="5" t="s">
        <v>11</v>
      </c>
    </row>
    <row r="2" spans="1:3" ht="12" customHeight="1" x14ac:dyDescent="0.2">
      <c r="A2" s="6" t="s">
        <v>12</v>
      </c>
      <c r="B2" s="7" t="s">
        <v>13</v>
      </c>
    </row>
    <row r="3" spans="1:3" ht="12" customHeight="1" x14ac:dyDescent="0.2">
      <c r="A3" s="3" t="s">
        <v>261</v>
      </c>
      <c r="B3" s="1" t="s">
        <v>14</v>
      </c>
    </row>
    <row r="4" spans="1:3" ht="12" customHeight="1" x14ac:dyDescent="0.2">
      <c r="A4" s="3" t="s">
        <v>316</v>
      </c>
      <c r="B4" s="1" t="s">
        <v>317</v>
      </c>
    </row>
    <row r="5" spans="1:3" ht="12" customHeight="1" x14ac:dyDescent="0.2">
      <c r="A5" s="3" t="s">
        <v>350</v>
      </c>
      <c r="B5" s="1" t="s">
        <v>351</v>
      </c>
    </row>
    <row r="6" spans="1:3" ht="12" customHeight="1" x14ac:dyDescent="0.2">
      <c r="A6" s="3"/>
      <c r="B6" s="1"/>
    </row>
    <row r="7" spans="1:3" ht="12" customHeight="1" x14ac:dyDescent="0.2">
      <c r="A7" s="3" t="s">
        <v>367</v>
      </c>
      <c r="B7" s="1" t="s">
        <v>368</v>
      </c>
    </row>
    <row r="8" spans="1:3" ht="12" customHeight="1" x14ac:dyDescent="0.2">
      <c r="A8" s="3" t="s">
        <v>262</v>
      </c>
      <c r="B8" s="1" t="s">
        <v>15</v>
      </c>
    </row>
    <row r="9" spans="1:3" ht="12" customHeight="1" x14ac:dyDescent="0.2">
      <c r="A9" s="3" t="s">
        <v>263</v>
      </c>
      <c r="B9" s="1" t="s">
        <v>16</v>
      </c>
      <c r="C9" t="s">
        <v>299</v>
      </c>
    </row>
    <row r="10" spans="1:3" ht="12" customHeight="1" x14ac:dyDescent="0.2">
      <c r="A10" s="3" t="s">
        <v>264</v>
      </c>
      <c r="B10" s="1" t="s">
        <v>17</v>
      </c>
      <c r="C10" t="s">
        <v>300</v>
      </c>
    </row>
    <row r="11" spans="1:3" ht="12" customHeight="1" x14ac:dyDescent="0.2">
      <c r="A11" s="3" t="s">
        <v>265</v>
      </c>
      <c r="B11" s="1" t="s">
        <v>18</v>
      </c>
      <c r="C11" t="s">
        <v>301</v>
      </c>
    </row>
    <row r="12" spans="1:3" ht="12" customHeight="1" x14ac:dyDescent="0.2">
      <c r="A12" s="3" t="s">
        <v>266</v>
      </c>
      <c r="B12" s="1" t="s">
        <v>335</v>
      </c>
      <c r="C12" t="s">
        <v>302</v>
      </c>
    </row>
    <row r="13" spans="1:3" ht="12" customHeight="1" x14ac:dyDescent="0.2">
      <c r="A13" s="3" t="s">
        <v>267</v>
      </c>
      <c r="B13" s="1" t="s">
        <v>20</v>
      </c>
      <c r="C13" t="s">
        <v>303</v>
      </c>
    </row>
    <row r="14" spans="1:3" ht="12" customHeight="1" x14ac:dyDescent="0.2">
      <c r="A14" s="3" t="s">
        <v>268</v>
      </c>
      <c r="B14" s="1" t="s">
        <v>21</v>
      </c>
      <c r="C14" t="s">
        <v>304</v>
      </c>
    </row>
    <row r="15" spans="1:3" ht="12" customHeight="1" x14ac:dyDescent="0.2">
      <c r="A15" s="3" t="s">
        <v>269</v>
      </c>
      <c r="B15" s="1" t="s">
        <v>22</v>
      </c>
      <c r="C15" t="s">
        <v>305</v>
      </c>
    </row>
    <row r="16" spans="1:3" ht="12" customHeight="1" x14ac:dyDescent="0.2">
      <c r="A16" s="3" t="s">
        <v>270</v>
      </c>
      <c r="B16" s="1" t="s">
        <v>23</v>
      </c>
      <c r="C16" t="s">
        <v>306</v>
      </c>
    </row>
    <row r="17" spans="1:3" ht="12" customHeight="1" x14ac:dyDescent="0.2">
      <c r="A17" s="3" t="s">
        <v>271</v>
      </c>
      <c r="B17" s="1" t="s">
        <v>24</v>
      </c>
      <c r="C17" t="s">
        <v>307</v>
      </c>
    </row>
    <row r="18" spans="1:3" ht="12" customHeight="1" x14ac:dyDescent="0.2">
      <c r="A18" s="3" t="s">
        <v>272</v>
      </c>
      <c r="B18" s="1" t="s">
        <v>25</v>
      </c>
      <c r="C18" t="s">
        <v>308</v>
      </c>
    </row>
    <row r="19" spans="1:3" ht="12" customHeight="1" x14ac:dyDescent="0.2">
      <c r="A19" s="3" t="s">
        <v>273</v>
      </c>
      <c r="B19" s="1" t="s">
        <v>26</v>
      </c>
      <c r="C19" t="s">
        <v>309</v>
      </c>
    </row>
    <row r="20" spans="1:3" ht="12" customHeight="1" x14ac:dyDescent="0.2">
      <c r="A20" s="3" t="s">
        <v>274</v>
      </c>
      <c r="B20" s="1" t="s">
        <v>27</v>
      </c>
    </row>
    <row r="21" spans="1:3" ht="12" customHeight="1" x14ac:dyDescent="0.2">
      <c r="A21" s="3" t="s">
        <v>275</v>
      </c>
      <c r="B21" s="1" t="s">
        <v>28</v>
      </c>
    </row>
    <row r="22" spans="1:3" ht="12" customHeight="1" x14ac:dyDescent="0.2">
      <c r="A22" s="3" t="s">
        <v>276</v>
      </c>
      <c r="B22" s="1" t="s">
        <v>29</v>
      </c>
    </row>
    <row r="23" spans="1:3" ht="12" customHeight="1" x14ac:dyDescent="0.2">
      <c r="A23" s="3" t="s">
        <v>277</v>
      </c>
      <c r="B23" s="1" t="s">
        <v>30</v>
      </c>
    </row>
    <row r="24" spans="1:3" ht="12" customHeight="1" x14ac:dyDescent="0.2">
      <c r="A24" s="3" t="s">
        <v>278</v>
      </c>
      <c r="B24" s="1" t="s">
        <v>31</v>
      </c>
    </row>
    <row r="25" spans="1:3" ht="12" customHeight="1" x14ac:dyDescent="0.2">
      <c r="A25" s="3" t="s">
        <v>279</v>
      </c>
      <c r="B25" s="1" t="s">
        <v>32</v>
      </c>
    </row>
    <row r="26" spans="1:3" ht="12" customHeight="1" x14ac:dyDescent="0.2">
      <c r="A26" s="3" t="s">
        <v>280</v>
      </c>
      <c r="B26" s="1" t="s">
        <v>33</v>
      </c>
    </row>
    <row r="27" spans="1:3" ht="12" customHeight="1" x14ac:dyDescent="0.2">
      <c r="A27" s="3" t="s">
        <v>281</v>
      </c>
      <c r="B27" s="1" t="s">
        <v>34</v>
      </c>
    </row>
    <row r="28" spans="1:3" ht="12" customHeight="1" x14ac:dyDescent="0.2">
      <c r="A28" s="3" t="s">
        <v>282</v>
      </c>
      <c r="B28" s="1" t="s">
        <v>35</v>
      </c>
    </row>
    <row r="29" spans="1:3" ht="12" customHeight="1" x14ac:dyDescent="0.2">
      <c r="A29" s="3" t="s">
        <v>414</v>
      </c>
      <c r="B29" s="1" t="s">
        <v>415</v>
      </c>
    </row>
    <row r="30" spans="1:3" ht="12" customHeight="1" x14ac:dyDescent="0.2">
      <c r="A30" s="3" t="s">
        <v>283</v>
      </c>
      <c r="B30" s="1" t="s">
        <v>36</v>
      </c>
    </row>
    <row r="31" spans="1:3" ht="12" customHeight="1" x14ac:dyDescent="0.2">
      <c r="A31" s="3" t="s">
        <v>284</v>
      </c>
      <c r="B31" s="1" t="s">
        <v>37</v>
      </c>
    </row>
    <row r="32" spans="1:3" ht="12" customHeight="1" x14ac:dyDescent="0.2">
      <c r="A32" s="3" t="s">
        <v>285</v>
      </c>
      <c r="B32" s="1" t="s">
        <v>38</v>
      </c>
    </row>
    <row r="33" spans="1:2" ht="12" customHeight="1" x14ac:dyDescent="0.2">
      <c r="A33" s="3" t="s">
        <v>286</v>
      </c>
      <c r="B33" s="1" t="s">
        <v>39</v>
      </c>
    </row>
    <row r="34" spans="1:2" ht="12" customHeight="1" x14ac:dyDescent="0.2">
      <c r="A34" s="3" t="s">
        <v>297</v>
      </c>
      <c r="B34" s="1" t="s">
        <v>40</v>
      </c>
    </row>
    <row r="35" spans="1:2" ht="12" customHeight="1" x14ac:dyDescent="0.2">
      <c r="A35" s="3" t="s">
        <v>296</v>
      </c>
      <c r="B35" s="1" t="s">
        <v>41</v>
      </c>
    </row>
    <row r="36" spans="1:2" ht="12" customHeight="1" x14ac:dyDescent="0.2">
      <c r="A36" s="3" t="s">
        <v>298</v>
      </c>
      <c r="B36" s="1" t="s">
        <v>42</v>
      </c>
    </row>
    <row r="37" spans="1:2" ht="12" customHeight="1" x14ac:dyDescent="0.2">
      <c r="A37" s="3"/>
      <c r="B37" s="1"/>
    </row>
    <row r="38" spans="1:2" ht="12" customHeight="1" x14ac:dyDescent="0.2">
      <c r="A38" s="3" t="s">
        <v>287</v>
      </c>
      <c r="B38" s="1" t="s">
        <v>43</v>
      </c>
    </row>
    <row r="39" spans="1:2" ht="12" customHeight="1" x14ac:dyDescent="0.2">
      <c r="A39" s="3" t="s">
        <v>288</v>
      </c>
      <c r="B39" s="1" t="s">
        <v>43</v>
      </c>
    </row>
    <row r="40" spans="1:2" ht="12" customHeight="1" x14ac:dyDescent="0.2">
      <c r="A40" s="3" t="s">
        <v>289</v>
      </c>
      <c r="B40" s="1" t="s">
        <v>44</v>
      </c>
    </row>
    <row r="41" spans="1:2" ht="12" customHeight="1" x14ac:dyDescent="0.2">
      <c r="A41" s="3" t="s">
        <v>290</v>
      </c>
      <c r="B41" s="1" t="s">
        <v>45</v>
      </c>
    </row>
    <row r="42" spans="1:2" ht="12" customHeight="1" x14ac:dyDescent="0.2">
      <c r="A42" s="3" t="s">
        <v>291</v>
      </c>
      <c r="B42" s="1" t="s">
        <v>46</v>
      </c>
    </row>
    <row r="43" spans="1:2" ht="12" customHeight="1" x14ac:dyDescent="0.2">
      <c r="A43" s="3" t="s">
        <v>292</v>
      </c>
      <c r="B43" s="1" t="s">
        <v>47</v>
      </c>
    </row>
    <row r="44" spans="1:2" ht="12" customHeight="1" x14ac:dyDescent="0.2">
      <c r="A44" s="3" t="s">
        <v>293</v>
      </c>
      <c r="B44" s="1" t="s">
        <v>48</v>
      </c>
    </row>
    <row r="45" spans="1:2" ht="12" customHeight="1" x14ac:dyDescent="0.2">
      <c r="A45" s="3" t="s">
        <v>294</v>
      </c>
      <c r="B45" s="1" t="s">
        <v>49</v>
      </c>
    </row>
    <row r="46" spans="1:2" ht="12" customHeight="1" x14ac:dyDescent="0.2">
      <c r="A46" s="3" t="s">
        <v>295</v>
      </c>
      <c r="B46" s="1" t="s">
        <v>49</v>
      </c>
    </row>
    <row r="47" spans="1:2" ht="12" customHeight="1" x14ac:dyDescent="0.2">
      <c r="A47" s="8"/>
      <c r="B47" s="4"/>
    </row>
    <row r="48" spans="1:2" ht="12" customHeight="1" x14ac:dyDescent="0.2">
      <c r="A48" s="78" t="s">
        <v>334</v>
      </c>
      <c r="B48" s="78"/>
    </row>
  </sheetData>
  <mergeCells count="1">
    <mergeCell ref="A48:B48"/>
  </mergeCells>
  <phoneticPr fontId="0" type="noConversion"/>
  <pageMargins left="0.75" right="0.5" top="0.5" bottom="0.3" header="0.5" footer="0.2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K35"/>
  <sheetViews>
    <sheetView showGridLines="0" workbookViewId="0">
      <selection sqref="A1:J1"/>
    </sheetView>
  </sheetViews>
  <sheetFormatPr defaultRowHeight="12.75" x14ac:dyDescent="0.2"/>
  <cols>
    <col min="1" max="1" width="12.85546875" customWidth="1"/>
    <col min="2" max="11" width="11.42578125" customWidth="1"/>
  </cols>
  <sheetData>
    <row r="1" spans="1:11" ht="12" customHeight="1" x14ac:dyDescent="0.2">
      <c r="A1" s="79" t="s">
        <v>438</v>
      </c>
      <c r="B1" s="79"/>
      <c r="C1" s="79"/>
      <c r="D1" s="79"/>
      <c r="E1" s="79"/>
      <c r="F1" s="79"/>
      <c r="G1" s="79"/>
      <c r="H1" s="79"/>
      <c r="I1" s="79"/>
      <c r="J1" s="79"/>
      <c r="K1" s="2" t="s">
        <v>420</v>
      </c>
    </row>
    <row r="2" spans="1:11" ht="12" customHeight="1" x14ac:dyDescent="0.2">
      <c r="A2" s="81" t="s">
        <v>110</v>
      </c>
      <c r="B2" s="81"/>
      <c r="C2" s="81"/>
      <c r="D2" s="81"/>
      <c r="E2" s="81"/>
      <c r="F2" s="81"/>
      <c r="G2" s="81"/>
      <c r="H2" s="81"/>
      <c r="I2" s="81"/>
      <c r="J2" s="81"/>
      <c r="K2" s="1"/>
    </row>
    <row r="3" spans="1:11" ht="24" customHeight="1" x14ac:dyDescent="0.2">
      <c r="A3" s="83" t="s">
        <v>50</v>
      </c>
      <c r="B3" s="85" t="s">
        <v>111</v>
      </c>
      <c r="C3" s="87" t="s">
        <v>101</v>
      </c>
      <c r="D3" s="87"/>
      <c r="E3" s="87"/>
      <c r="F3" s="86"/>
      <c r="G3" s="87" t="s">
        <v>101</v>
      </c>
      <c r="H3" s="87"/>
      <c r="I3" s="86"/>
      <c r="J3" s="87" t="s">
        <v>112</v>
      </c>
      <c r="K3" s="87"/>
    </row>
    <row r="4" spans="1:11" ht="24" customHeight="1" x14ac:dyDescent="0.2">
      <c r="A4" s="84"/>
      <c r="B4" s="86"/>
      <c r="C4" s="10" t="s">
        <v>77</v>
      </c>
      <c r="D4" s="10" t="s">
        <v>78</v>
      </c>
      <c r="E4" s="10" t="s">
        <v>79</v>
      </c>
      <c r="F4" s="10" t="s">
        <v>55</v>
      </c>
      <c r="G4" s="10" t="s">
        <v>77</v>
      </c>
      <c r="H4" s="10" t="s">
        <v>78</v>
      </c>
      <c r="I4" s="10" t="s">
        <v>79</v>
      </c>
      <c r="J4" s="10" t="s">
        <v>113</v>
      </c>
      <c r="K4" s="9" t="s">
        <v>114</v>
      </c>
    </row>
    <row r="5" spans="1:11" ht="12" customHeight="1" x14ac:dyDescent="0.2">
      <c r="A5" s="1"/>
      <c r="B5" s="78" t="str">
        <f>REPT("-",52)&amp;" Number "&amp;REPT("-",52)</f>
        <v>---------------------------------------------------- Number ----------------------------------------------------</v>
      </c>
      <c r="C5" s="78"/>
      <c r="D5" s="78"/>
      <c r="E5" s="78"/>
      <c r="F5" s="78"/>
      <c r="G5" s="78" t="str">
        <f>REPT("-",53)&amp;" Percent "&amp;REPT("-",54)</f>
        <v>----------------------------------------------------- Percent ------------------------------------------------------</v>
      </c>
      <c r="H5" s="78"/>
      <c r="I5" s="78"/>
      <c r="J5" s="78"/>
      <c r="K5" s="78"/>
    </row>
    <row r="6" spans="1:11" ht="12" customHeight="1" x14ac:dyDescent="0.2">
      <c r="A6" s="3" t="s">
        <v>421</v>
      </c>
    </row>
    <row r="7" spans="1:11" ht="12" customHeight="1" x14ac:dyDescent="0.2">
      <c r="A7" s="2" t="str">
        <f>"Oct "&amp;RIGHT(A6,4)-1</f>
        <v>Oct 2024</v>
      </c>
      <c r="B7" s="11">
        <v>28195606</v>
      </c>
      <c r="C7" s="11">
        <v>94305688</v>
      </c>
      <c r="D7" s="11">
        <v>6880495</v>
      </c>
      <c r="E7" s="11">
        <v>29794374</v>
      </c>
      <c r="F7" s="11">
        <v>130980557</v>
      </c>
      <c r="G7" s="19">
        <v>0.72</v>
      </c>
      <c r="H7" s="19">
        <v>5.2499999999999998E-2</v>
      </c>
      <c r="I7" s="19">
        <v>0.22750000000000001</v>
      </c>
      <c r="J7" s="19">
        <v>0.17710000000000001</v>
      </c>
      <c r="K7" s="19">
        <v>0.59250000000000003</v>
      </c>
    </row>
    <row r="8" spans="1:11" ht="12" customHeight="1" x14ac:dyDescent="0.2">
      <c r="A8" s="2" t="str">
        <f>"Nov "&amp;RIGHT(A6,4)-1</f>
        <v>Nov 2024</v>
      </c>
      <c r="B8" s="11">
        <v>23605975</v>
      </c>
      <c r="C8" s="11">
        <v>75150317</v>
      </c>
      <c r="D8" s="11">
        <v>5830200</v>
      </c>
      <c r="E8" s="11">
        <v>24986230</v>
      </c>
      <c r="F8" s="11">
        <v>105966747</v>
      </c>
      <c r="G8" s="19">
        <v>0.70920000000000005</v>
      </c>
      <c r="H8" s="19">
        <v>5.5E-2</v>
      </c>
      <c r="I8" s="19">
        <v>0.23580000000000001</v>
      </c>
      <c r="J8" s="19">
        <v>0.1822</v>
      </c>
      <c r="K8" s="19">
        <v>0.57999999999999996</v>
      </c>
    </row>
    <row r="9" spans="1:11" ht="12" customHeight="1" x14ac:dyDescent="0.2">
      <c r="A9" s="2" t="str">
        <f>"Dec "&amp;RIGHT(A6,4)-1</f>
        <v>Dec 2024</v>
      </c>
      <c r="B9" s="11">
        <v>23255521</v>
      </c>
      <c r="C9" s="11">
        <v>70722894</v>
      </c>
      <c r="D9" s="11">
        <v>5616710</v>
      </c>
      <c r="E9" s="11">
        <v>23853148</v>
      </c>
      <c r="F9" s="11">
        <v>100192752</v>
      </c>
      <c r="G9" s="19">
        <v>0.70589999999999997</v>
      </c>
      <c r="H9" s="19">
        <v>5.6099999999999997E-2</v>
      </c>
      <c r="I9" s="19">
        <v>0.23810000000000001</v>
      </c>
      <c r="J9" s="19">
        <v>0.18840000000000001</v>
      </c>
      <c r="K9" s="19">
        <v>0.57289999999999996</v>
      </c>
    </row>
    <row r="10" spans="1:11" ht="12" customHeight="1" x14ac:dyDescent="0.2">
      <c r="A10" s="2" t="str">
        <f>"Jan "&amp;RIGHT(A6,4)</f>
        <v>Jan 2025</v>
      </c>
      <c r="B10" s="11">
        <v>26156976</v>
      </c>
      <c r="C10" s="11">
        <v>80441678</v>
      </c>
      <c r="D10" s="11">
        <v>6305971</v>
      </c>
      <c r="E10" s="11">
        <v>27202479</v>
      </c>
      <c r="F10" s="11">
        <v>113950128</v>
      </c>
      <c r="G10" s="19">
        <v>0.70589999999999997</v>
      </c>
      <c r="H10" s="19">
        <v>5.5300000000000002E-2</v>
      </c>
      <c r="I10" s="19">
        <v>0.2387</v>
      </c>
      <c r="J10" s="19">
        <v>0.1867</v>
      </c>
      <c r="K10" s="19">
        <v>0.57410000000000005</v>
      </c>
    </row>
    <row r="11" spans="1:11" ht="12" customHeight="1" x14ac:dyDescent="0.2">
      <c r="A11" s="2" t="str">
        <f>"Feb "&amp;RIGHT(A6,4)</f>
        <v>Feb 2025</v>
      </c>
      <c r="B11" s="11">
        <v>24466429</v>
      </c>
      <c r="C11" s="11">
        <v>81642602</v>
      </c>
      <c r="D11" s="11">
        <v>6183078</v>
      </c>
      <c r="E11" s="11">
        <v>26539656</v>
      </c>
      <c r="F11" s="11">
        <v>114365336</v>
      </c>
      <c r="G11" s="19">
        <v>0.71389999999999998</v>
      </c>
      <c r="H11" s="19">
        <v>5.4100000000000002E-2</v>
      </c>
      <c r="I11" s="19">
        <v>0.2321</v>
      </c>
      <c r="J11" s="19">
        <v>0.1762</v>
      </c>
      <c r="K11" s="19">
        <v>0.58809999999999996</v>
      </c>
    </row>
    <row r="12" spans="1:11" ht="12" customHeight="1" x14ac:dyDescent="0.2">
      <c r="A12" s="2" t="str">
        <f>"Mar "&amp;RIGHT(A6,4)</f>
        <v>Mar 2025</v>
      </c>
      <c r="B12" s="11">
        <v>26706280</v>
      </c>
      <c r="C12" s="11">
        <v>88357559</v>
      </c>
      <c r="D12" s="11">
        <v>6900676</v>
      </c>
      <c r="E12" s="11">
        <v>29716569</v>
      </c>
      <c r="F12" s="11">
        <v>124974804</v>
      </c>
      <c r="G12" s="19">
        <v>0.70699999999999996</v>
      </c>
      <c r="H12" s="19">
        <v>5.5199999999999999E-2</v>
      </c>
      <c r="I12" s="19">
        <v>0.23780000000000001</v>
      </c>
      <c r="J12" s="19">
        <v>0.17610000000000001</v>
      </c>
      <c r="K12" s="19">
        <v>0.58250000000000002</v>
      </c>
    </row>
    <row r="13" spans="1:11" ht="12" customHeight="1" x14ac:dyDescent="0.2">
      <c r="A13" s="2" t="str">
        <f>"Apr "&amp;RIGHT(A6,4)</f>
        <v>Apr 2025</v>
      </c>
      <c r="B13" s="11">
        <v>27928705</v>
      </c>
      <c r="C13" s="11">
        <v>92239278</v>
      </c>
      <c r="D13" s="11">
        <v>7189501</v>
      </c>
      <c r="E13" s="11">
        <v>31334861</v>
      </c>
      <c r="F13" s="11">
        <v>130763640</v>
      </c>
      <c r="G13" s="19">
        <v>0.70540000000000003</v>
      </c>
      <c r="H13" s="19">
        <v>5.5E-2</v>
      </c>
      <c r="I13" s="19">
        <v>0.23960000000000001</v>
      </c>
      <c r="J13" s="19">
        <v>0.17599999999999999</v>
      </c>
      <c r="K13" s="19">
        <v>0.58120000000000005</v>
      </c>
    </row>
    <row r="14" spans="1:11" ht="12" customHeight="1" x14ac:dyDescent="0.2">
      <c r="A14" s="2" t="str">
        <f>"May "&amp;RIGHT(A6,4)</f>
        <v>May 2025</v>
      </c>
      <c r="B14" s="11">
        <v>27435974</v>
      </c>
      <c r="C14" s="11">
        <v>86607655</v>
      </c>
      <c r="D14" s="11">
        <v>7156936</v>
      </c>
      <c r="E14" s="11">
        <v>30875652</v>
      </c>
      <c r="F14" s="11">
        <v>124640243</v>
      </c>
      <c r="G14" s="19">
        <v>0.69489999999999996</v>
      </c>
      <c r="H14" s="19">
        <v>5.74E-2</v>
      </c>
      <c r="I14" s="19">
        <v>0.2477</v>
      </c>
      <c r="J14" s="19">
        <v>0.1804</v>
      </c>
      <c r="K14" s="19">
        <v>0.56950000000000001</v>
      </c>
    </row>
    <row r="15" spans="1:11" ht="12" customHeight="1" x14ac:dyDescent="0.2">
      <c r="A15" s="2" t="str">
        <f>"Jun "&amp;RIGHT(A6,4)</f>
        <v>Jun 2025</v>
      </c>
      <c r="B15" s="11">
        <v>28041147</v>
      </c>
      <c r="C15" s="11">
        <v>53768365</v>
      </c>
      <c r="D15" s="11">
        <v>6676266</v>
      </c>
      <c r="E15" s="11">
        <v>29035868</v>
      </c>
      <c r="F15" s="11">
        <v>89480499</v>
      </c>
      <c r="G15" s="19">
        <v>0.60089999999999999</v>
      </c>
      <c r="H15" s="19">
        <v>7.46E-2</v>
      </c>
      <c r="I15" s="19">
        <v>0.32450000000000001</v>
      </c>
      <c r="J15" s="19">
        <v>0.23860000000000001</v>
      </c>
      <c r="K15" s="19">
        <v>0.45750000000000002</v>
      </c>
    </row>
    <row r="16" spans="1:11" ht="12" customHeight="1" x14ac:dyDescent="0.2">
      <c r="A16" s="2" t="str">
        <f>"Jul "&amp;RIGHT(A6,4)</f>
        <v>Jul 2025</v>
      </c>
      <c r="B16" s="11">
        <v>28572640</v>
      </c>
      <c r="C16" s="11">
        <v>49110316</v>
      </c>
      <c r="D16" s="11">
        <v>6863186</v>
      </c>
      <c r="E16" s="11">
        <v>30002346</v>
      </c>
      <c r="F16" s="11">
        <v>85975848</v>
      </c>
      <c r="G16" s="19">
        <v>0.57120000000000004</v>
      </c>
      <c r="H16" s="19">
        <v>7.9799999999999996E-2</v>
      </c>
      <c r="I16" s="19">
        <v>0.34899999999999998</v>
      </c>
      <c r="J16" s="19">
        <v>0.24940000000000001</v>
      </c>
      <c r="K16" s="19">
        <v>0.42870000000000003</v>
      </c>
    </row>
    <row r="17" spans="1:11" ht="12" customHeight="1" x14ac:dyDescent="0.2">
      <c r="A17" s="2" t="str">
        <f>"Aug "&amp;RIGHT(A6,4)</f>
        <v>Aug 2025</v>
      </c>
      <c r="B17" s="11">
        <v>26269041</v>
      </c>
      <c r="C17" s="11">
        <v>60890863</v>
      </c>
      <c r="D17" s="11">
        <v>6011052</v>
      </c>
      <c r="E17" s="11">
        <v>26517672</v>
      </c>
      <c r="F17" s="11">
        <v>93419587</v>
      </c>
      <c r="G17" s="19">
        <v>0.65180000000000005</v>
      </c>
      <c r="H17" s="19">
        <v>6.4299999999999996E-2</v>
      </c>
      <c r="I17" s="19">
        <v>0.28389999999999999</v>
      </c>
      <c r="J17" s="19">
        <v>0.2195</v>
      </c>
      <c r="K17" s="19">
        <v>0.50870000000000004</v>
      </c>
    </row>
    <row r="18" spans="1:11" ht="12" customHeight="1" x14ac:dyDescent="0.2">
      <c r="A18" s="2" t="str">
        <f>"Sep "&amp;RIGHT(A6,4)</f>
        <v>Sep 2025</v>
      </c>
      <c r="B18" s="11">
        <v>25125839</v>
      </c>
      <c r="C18" s="11">
        <v>87100747</v>
      </c>
      <c r="D18" s="11">
        <v>6299514</v>
      </c>
      <c r="E18" s="11">
        <v>27937650</v>
      </c>
      <c r="F18" s="11">
        <v>121337911</v>
      </c>
      <c r="G18" s="19">
        <v>0.71779999999999999</v>
      </c>
      <c r="H18" s="19">
        <v>5.1900000000000002E-2</v>
      </c>
      <c r="I18" s="19">
        <v>0.23019999999999999</v>
      </c>
      <c r="J18" s="19">
        <v>0.17150000000000001</v>
      </c>
      <c r="K18" s="19">
        <v>0.59470000000000001</v>
      </c>
    </row>
    <row r="19" spans="1:11" ht="12" customHeight="1" x14ac:dyDescent="0.2">
      <c r="A19" s="12" t="s">
        <v>55</v>
      </c>
      <c r="B19" s="13">
        <v>315760133</v>
      </c>
      <c r="C19" s="13">
        <v>920337962</v>
      </c>
      <c r="D19" s="13">
        <v>77913585</v>
      </c>
      <c r="E19" s="13">
        <v>337796505</v>
      </c>
      <c r="F19" s="13">
        <v>1336048052</v>
      </c>
      <c r="G19" s="22">
        <v>0.68889999999999996</v>
      </c>
      <c r="H19" s="22">
        <v>5.8299999999999998E-2</v>
      </c>
      <c r="I19" s="22">
        <v>0.25280000000000002</v>
      </c>
      <c r="J19" s="22">
        <v>0.19120000000000001</v>
      </c>
      <c r="K19" s="22">
        <v>0.55720000000000003</v>
      </c>
    </row>
    <row r="20" spans="1:11" ht="12" customHeight="1" x14ac:dyDescent="0.2">
      <c r="A20" s="14" t="s">
        <v>422</v>
      </c>
      <c r="B20" s="15">
        <v>75057102</v>
      </c>
      <c r="C20" s="15">
        <v>240178899</v>
      </c>
      <c r="D20" s="15">
        <v>18327405</v>
      </c>
      <c r="E20" s="15">
        <v>78633752</v>
      </c>
      <c r="F20" s="15">
        <v>337140056</v>
      </c>
      <c r="G20" s="23">
        <v>0.71240000000000003</v>
      </c>
      <c r="H20" s="23">
        <v>5.4399999999999997E-2</v>
      </c>
      <c r="I20" s="23">
        <v>0.23319999999999999</v>
      </c>
      <c r="J20" s="23">
        <v>0.18210000000000001</v>
      </c>
      <c r="K20" s="23">
        <v>0.5827</v>
      </c>
    </row>
    <row r="21" spans="1:11" ht="12" customHeight="1" x14ac:dyDescent="0.2">
      <c r="A21" s="3" t="str">
        <f>"FY "&amp;RIGHT(A6,4)+1</f>
        <v>FY 2026</v>
      </c>
    </row>
    <row r="22" spans="1:11" ht="12" customHeight="1" x14ac:dyDescent="0.2">
      <c r="A22" s="2" t="str">
        <f>"Oct "&amp;RIGHT(A6,4)</f>
        <v>Oct 2025</v>
      </c>
      <c r="B22" s="11">
        <v>27050409</v>
      </c>
      <c r="C22" s="11">
        <v>94672204</v>
      </c>
      <c r="D22" s="11">
        <v>6858986</v>
      </c>
      <c r="E22" s="11">
        <v>29929027</v>
      </c>
      <c r="F22" s="11">
        <v>131460217</v>
      </c>
      <c r="G22" s="19">
        <v>0.72019999999999995</v>
      </c>
      <c r="H22" s="19">
        <v>5.2200000000000003E-2</v>
      </c>
      <c r="I22" s="19">
        <v>0.22770000000000001</v>
      </c>
      <c r="J22" s="19">
        <v>0.17069999999999999</v>
      </c>
      <c r="K22" s="19">
        <v>0.59730000000000005</v>
      </c>
    </row>
    <row r="23" spans="1:11" ht="12" customHeight="1" x14ac:dyDescent="0.2">
      <c r="A23" s="2" t="str">
        <f>"Nov "&amp;RIGHT(A6,4)</f>
        <v>Nov 2025</v>
      </c>
      <c r="B23" s="11">
        <v>21210340</v>
      </c>
      <c r="C23" s="11">
        <v>69837570</v>
      </c>
      <c r="D23" s="11">
        <v>5207389</v>
      </c>
      <c r="E23" s="11">
        <v>22571741</v>
      </c>
      <c r="F23" s="11">
        <v>97616700</v>
      </c>
      <c r="G23" s="19">
        <v>0.71540000000000004</v>
      </c>
      <c r="H23" s="19">
        <v>5.33E-2</v>
      </c>
      <c r="I23" s="19">
        <v>0.23119999999999999</v>
      </c>
      <c r="J23" s="19">
        <v>0.17849999999999999</v>
      </c>
      <c r="K23" s="19">
        <v>0.5877</v>
      </c>
    </row>
    <row r="24" spans="1:11" ht="12" customHeight="1" x14ac:dyDescent="0.2">
      <c r="A24" s="2" t="str">
        <f>"Dec "&amp;RIGHT(A6,4)</f>
        <v>Dec 2025</v>
      </c>
      <c r="B24" s="11">
        <v>23702689</v>
      </c>
      <c r="C24" s="11">
        <v>70648833</v>
      </c>
      <c r="D24" s="11">
        <v>5515229</v>
      </c>
      <c r="E24" s="11">
        <v>23808194</v>
      </c>
      <c r="F24" s="11">
        <v>99972256</v>
      </c>
      <c r="G24" s="19">
        <v>0.70669999999999999</v>
      </c>
      <c r="H24" s="19">
        <v>5.5199999999999999E-2</v>
      </c>
      <c r="I24" s="19">
        <v>0.23810000000000001</v>
      </c>
      <c r="J24" s="19">
        <v>0.19170000000000001</v>
      </c>
      <c r="K24" s="19">
        <v>0.57120000000000004</v>
      </c>
    </row>
    <row r="25" spans="1:11" ht="12" customHeight="1" x14ac:dyDescent="0.2">
      <c r="A25" s="2" t="str">
        <f>"Jan "&amp;RIGHT(A6,4)+1</f>
        <v>Jan 2026</v>
      </c>
      <c r="B25" s="11" t="s">
        <v>419</v>
      </c>
      <c r="C25" s="11" t="s">
        <v>419</v>
      </c>
      <c r="D25" s="11" t="s">
        <v>419</v>
      </c>
      <c r="E25" s="11" t="s">
        <v>419</v>
      </c>
      <c r="F25" s="11" t="s">
        <v>419</v>
      </c>
      <c r="G25" s="19" t="s">
        <v>419</v>
      </c>
      <c r="H25" s="19" t="s">
        <v>419</v>
      </c>
      <c r="I25" s="19" t="s">
        <v>419</v>
      </c>
      <c r="J25" s="19" t="s">
        <v>419</v>
      </c>
      <c r="K25" s="19" t="s">
        <v>419</v>
      </c>
    </row>
    <row r="26" spans="1:11" ht="12" customHeight="1" x14ac:dyDescent="0.2">
      <c r="A26" s="2" t="str">
        <f>"Feb "&amp;RIGHT(A6,4)+1</f>
        <v>Feb 2026</v>
      </c>
      <c r="B26" s="11" t="s">
        <v>419</v>
      </c>
      <c r="C26" s="11" t="s">
        <v>419</v>
      </c>
      <c r="D26" s="11" t="s">
        <v>419</v>
      </c>
      <c r="E26" s="11" t="s">
        <v>419</v>
      </c>
      <c r="F26" s="11" t="s">
        <v>419</v>
      </c>
      <c r="G26" s="19" t="s">
        <v>419</v>
      </c>
      <c r="H26" s="19" t="s">
        <v>419</v>
      </c>
      <c r="I26" s="19" t="s">
        <v>419</v>
      </c>
      <c r="J26" s="19" t="s">
        <v>419</v>
      </c>
      <c r="K26" s="19" t="s">
        <v>419</v>
      </c>
    </row>
    <row r="27" spans="1:11" ht="12" customHeight="1" x14ac:dyDescent="0.2">
      <c r="A27" s="2" t="str">
        <f>"Mar "&amp;RIGHT(A6,4)+1</f>
        <v>Mar 2026</v>
      </c>
      <c r="B27" s="11" t="s">
        <v>419</v>
      </c>
      <c r="C27" s="11" t="s">
        <v>419</v>
      </c>
      <c r="D27" s="11" t="s">
        <v>419</v>
      </c>
      <c r="E27" s="11" t="s">
        <v>419</v>
      </c>
      <c r="F27" s="11" t="s">
        <v>419</v>
      </c>
      <c r="G27" s="19" t="s">
        <v>419</v>
      </c>
      <c r="H27" s="19" t="s">
        <v>419</v>
      </c>
      <c r="I27" s="19" t="s">
        <v>419</v>
      </c>
      <c r="J27" s="19" t="s">
        <v>419</v>
      </c>
      <c r="K27" s="19" t="s">
        <v>419</v>
      </c>
    </row>
    <row r="28" spans="1:11" ht="12" customHeight="1" x14ac:dyDescent="0.2">
      <c r="A28" s="2" t="str">
        <f>"Apr "&amp;RIGHT(A6,4)+1</f>
        <v>Apr 2026</v>
      </c>
      <c r="B28" s="11" t="s">
        <v>419</v>
      </c>
      <c r="C28" s="11" t="s">
        <v>419</v>
      </c>
      <c r="D28" s="11" t="s">
        <v>419</v>
      </c>
      <c r="E28" s="11" t="s">
        <v>419</v>
      </c>
      <c r="F28" s="11" t="s">
        <v>419</v>
      </c>
      <c r="G28" s="19" t="s">
        <v>419</v>
      </c>
      <c r="H28" s="19" t="s">
        <v>419</v>
      </c>
      <c r="I28" s="19" t="s">
        <v>419</v>
      </c>
      <c r="J28" s="19" t="s">
        <v>419</v>
      </c>
      <c r="K28" s="19" t="s">
        <v>419</v>
      </c>
    </row>
    <row r="29" spans="1:11" ht="12" customHeight="1" x14ac:dyDescent="0.2">
      <c r="A29" s="2" t="str">
        <f>"May "&amp;RIGHT(A6,4)+1</f>
        <v>May 2026</v>
      </c>
      <c r="B29" s="11" t="s">
        <v>419</v>
      </c>
      <c r="C29" s="11" t="s">
        <v>419</v>
      </c>
      <c r="D29" s="11" t="s">
        <v>419</v>
      </c>
      <c r="E29" s="11" t="s">
        <v>419</v>
      </c>
      <c r="F29" s="11" t="s">
        <v>419</v>
      </c>
      <c r="G29" s="19" t="s">
        <v>419</v>
      </c>
      <c r="H29" s="19" t="s">
        <v>419</v>
      </c>
      <c r="I29" s="19" t="s">
        <v>419</v>
      </c>
      <c r="J29" s="19" t="s">
        <v>419</v>
      </c>
      <c r="K29" s="19" t="s">
        <v>419</v>
      </c>
    </row>
    <row r="30" spans="1:11" ht="12" customHeight="1" x14ac:dyDescent="0.2">
      <c r="A30" s="2" t="str">
        <f>"Jun "&amp;RIGHT(A6,4)+1</f>
        <v>Jun 2026</v>
      </c>
      <c r="B30" s="11" t="s">
        <v>419</v>
      </c>
      <c r="C30" s="11" t="s">
        <v>419</v>
      </c>
      <c r="D30" s="11" t="s">
        <v>419</v>
      </c>
      <c r="E30" s="11" t="s">
        <v>419</v>
      </c>
      <c r="F30" s="11" t="s">
        <v>419</v>
      </c>
      <c r="G30" s="19" t="s">
        <v>419</v>
      </c>
      <c r="H30" s="19" t="s">
        <v>419</v>
      </c>
      <c r="I30" s="19" t="s">
        <v>419</v>
      </c>
      <c r="J30" s="19" t="s">
        <v>419</v>
      </c>
      <c r="K30" s="19" t="s">
        <v>419</v>
      </c>
    </row>
    <row r="31" spans="1:11" ht="12" customHeight="1" x14ac:dyDescent="0.2">
      <c r="A31" s="2" t="str">
        <f>"Jul "&amp;RIGHT(A6,4)+1</f>
        <v>Jul 2026</v>
      </c>
      <c r="B31" s="11" t="s">
        <v>419</v>
      </c>
      <c r="C31" s="11" t="s">
        <v>419</v>
      </c>
      <c r="D31" s="11" t="s">
        <v>419</v>
      </c>
      <c r="E31" s="11" t="s">
        <v>419</v>
      </c>
      <c r="F31" s="11" t="s">
        <v>419</v>
      </c>
      <c r="G31" s="19" t="s">
        <v>419</v>
      </c>
      <c r="H31" s="19" t="s">
        <v>419</v>
      </c>
      <c r="I31" s="19" t="s">
        <v>419</v>
      </c>
      <c r="J31" s="19" t="s">
        <v>419</v>
      </c>
      <c r="K31" s="19" t="s">
        <v>419</v>
      </c>
    </row>
    <row r="32" spans="1:11" ht="12" customHeight="1" x14ac:dyDescent="0.2">
      <c r="A32" s="2" t="str">
        <f>"Aug "&amp;RIGHT(A6,4)+1</f>
        <v>Aug 2026</v>
      </c>
      <c r="B32" s="11" t="s">
        <v>419</v>
      </c>
      <c r="C32" s="11" t="s">
        <v>419</v>
      </c>
      <c r="D32" s="11" t="s">
        <v>419</v>
      </c>
      <c r="E32" s="11" t="s">
        <v>419</v>
      </c>
      <c r="F32" s="11" t="s">
        <v>419</v>
      </c>
      <c r="G32" s="19" t="s">
        <v>419</v>
      </c>
      <c r="H32" s="19" t="s">
        <v>419</v>
      </c>
      <c r="I32" s="19" t="s">
        <v>419</v>
      </c>
      <c r="J32" s="19" t="s">
        <v>419</v>
      </c>
      <c r="K32" s="19" t="s">
        <v>419</v>
      </c>
    </row>
    <row r="33" spans="1:11" ht="12" customHeight="1" x14ac:dyDescent="0.2">
      <c r="A33" s="2" t="str">
        <f>"Sep "&amp;RIGHT(A6,4)+1</f>
        <v>Sep 2026</v>
      </c>
      <c r="B33" s="11" t="s">
        <v>419</v>
      </c>
      <c r="C33" s="11" t="s">
        <v>419</v>
      </c>
      <c r="D33" s="11" t="s">
        <v>419</v>
      </c>
      <c r="E33" s="11" t="s">
        <v>419</v>
      </c>
      <c r="F33" s="11" t="s">
        <v>419</v>
      </c>
      <c r="G33" s="19" t="s">
        <v>419</v>
      </c>
      <c r="H33" s="19" t="s">
        <v>419</v>
      </c>
      <c r="I33" s="19" t="s">
        <v>419</v>
      </c>
      <c r="J33" s="19" t="s">
        <v>419</v>
      </c>
      <c r="K33" s="19" t="s">
        <v>419</v>
      </c>
    </row>
    <row r="34" spans="1:11" ht="12" customHeight="1" x14ac:dyDescent="0.2">
      <c r="A34" s="12" t="s">
        <v>55</v>
      </c>
      <c r="B34" s="13">
        <v>71963438</v>
      </c>
      <c r="C34" s="13">
        <v>235158607</v>
      </c>
      <c r="D34" s="13">
        <v>17581604</v>
      </c>
      <c r="E34" s="13">
        <v>76308962</v>
      </c>
      <c r="F34" s="13">
        <v>329049173</v>
      </c>
      <c r="G34" s="22">
        <v>0.7147</v>
      </c>
      <c r="H34" s="22">
        <v>5.3400000000000003E-2</v>
      </c>
      <c r="I34" s="22">
        <v>0.2319</v>
      </c>
      <c r="J34" s="22">
        <v>0.17949999999999999</v>
      </c>
      <c r="K34" s="22">
        <v>0.58640000000000003</v>
      </c>
    </row>
    <row r="35" spans="1:11" ht="12" customHeight="1" x14ac:dyDescent="0.2">
      <c r="A35" s="14" t="str">
        <f>"Total "&amp;MID(A20,7,LEN(A20)-13)&amp;" Months"</f>
        <v>Total 3 Months</v>
      </c>
      <c r="B35" s="15">
        <v>71963438</v>
      </c>
      <c r="C35" s="15">
        <v>235158607</v>
      </c>
      <c r="D35" s="15">
        <v>17581604</v>
      </c>
      <c r="E35" s="15">
        <v>76308962</v>
      </c>
      <c r="F35" s="15">
        <v>329049173</v>
      </c>
      <c r="G35" s="23">
        <v>0.7147</v>
      </c>
      <c r="H35" s="23">
        <v>5.3400000000000003E-2</v>
      </c>
      <c r="I35" s="23">
        <v>0.2319</v>
      </c>
      <c r="J35" s="23">
        <v>0.17949999999999999</v>
      </c>
      <c r="K35" s="23">
        <v>0.58640000000000003</v>
      </c>
    </row>
  </sheetData>
  <mergeCells count="9">
    <mergeCell ref="B5:F5"/>
    <mergeCell ref="G5:K5"/>
    <mergeCell ref="A1:J1"/>
    <mergeCell ref="A2:J2"/>
    <mergeCell ref="A3:A4"/>
    <mergeCell ref="B3:B4"/>
    <mergeCell ref="C3:F3"/>
    <mergeCell ref="G3:I3"/>
    <mergeCell ref="J3:K3"/>
  </mergeCells>
  <phoneticPr fontId="0" type="noConversion"/>
  <pageMargins left="0.75" right="0.5" top="0.75" bottom="0.5" header="0.5" footer="0.25"/>
  <pageSetup orientation="landscape"/>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H38"/>
  <sheetViews>
    <sheetView showGridLines="0" workbookViewId="0">
      <selection sqref="A1:G1"/>
    </sheetView>
  </sheetViews>
  <sheetFormatPr defaultRowHeight="12.75" x14ac:dyDescent="0.2"/>
  <cols>
    <col min="1" max="1" width="12.85546875" customWidth="1"/>
    <col min="2" max="8" width="11.42578125" customWidth="1"/>
  </cols>
  <sheetData>
    <row r="1" spans="1:8" ht="12" customHeight="1" x14ac:dyDescent="0.2">
      <c r="A1" s="79" t="s">
        <v>439</v>
      </c>
      <c r="B1" s="79"/>
      <c r="C1" s="79"/>
      <c r="D1" s="79"/>
      <c r="E1" s="79"/>
      <c r="F1" s="79"/>
      <c r="G1" s="79"/>
      <c r="H1" s="2" t="s">
        <v>420</v>
      </c>
    </row>
    <row r="2" spans="1:8" ht="12" customHeight="1" x14ac:dyDescent="0.2">
      <c r="A2" s="81" t="s">
        <v>115</v>
      </c>
      <c r="B2" s="81"/>
      <c r="C2" s="81"/>
      <c r="D2" s="81"/>
      <c r="E2" s="81"/>
      <c r="F2" s="81"/>
      <c r="G2" s="81"/>
      <c r="H2" s="1"/>
    </row>
    <row r="3" spans="1:8" ht="24" customHeight="1" x14ac:dyDescent="0.2">
      <c r="A3" s="83" t="s">
        <v>50</v>
      </c>
      <c r="B3" s="87" t="s">
        <v>209</v>
      </c>
      <c r="C3" s="86"/>
      <c r="D3" s="85" t="s">
        <v>210</v>
      </c>
      <c r="E3" s="85" t="s">
        <v>314</v>
      </c>
      <c r="F3" s="85" t="s">
        <v>211</v>
      </c>
      <c r="G3" s="85" t="s">
        <v>212</v>
      </c>
      <c r="H3" s="90" t="s">
        <v>58</v>
      </c>
    </row>
    <row r="4" spans="1:8" ht="24" customHeight="1" x14ac:dyDescent="0.2">
      <c r="A4" s="84"/>
      <c r="B4" s="10" t="s">
        <v>113</v>
      </c>
      <c r="C4" s="10" t="s">
        <v>114</v>
      </c>
      <c r="D4" s="86"/>
      <c r="E4" s="86"/>
      <c r="F4" s="86"/>
      <c r="G4" s="86"/>
      <c r="H4" s="87"/>
    </row>
    <row r="5" spans="1:8" ht="12" customHeight="1" x14ac:dyDescent="0.2">
      <c r="A5" s="1"/>
      <c r="B5" s="78" t="str">
        <f>REPT("-",78)&amp;" Dollars "&amp;REPT("-",78)</f>
        <v>------------------------------------------------------------------------------ Dollars ------------------------------------------------------------------------------</v>
      </c>
      <c r="C5" s="78"/>
      <c r="D5" s="78"/>
      <c r="E5" s="78"/>
      <c r="F5" s="78"/>
      <c r="G5" s="78"/>
      <c r="H5" s="78"/>
    </row>
    <row r="6" spans="1:8" ht="12" customHeight="1" x14ac:dyDescent="0.2">
      <c r="A6" s="3" t="s">
        <v>421</v>
      </c>
    </row>
    <row r="7" spans="1:8" ht="12" customHeight="1" x14ac:dyDescent="0.2">
      <c r="A7" s="2" t="str">
        <f>"Oct "&amp;RIGHT(A6,4)-1</f>
        <v>Oct 2024</v>
      </c>
      <c r="B7" s="11">
        <v>53542770.990000002</v>
      </c>
      <c r="C7" s="11">
        <v>314350799.25999999</v>
      </c>
      <c r="D7" s="11">
        <v>367893570.25</v>
      </c>
      <c r="E7" s="11">
        <v>142358.22</v>
      </c>
      <c r="F7" s="11" t="s">
        <v>419</v>
      </c>
      <c r="G7" s="11" t="s">
        <v>419</v>
      </c>
      <c r="H7" s="11">
        <v>368035928.47000003</v>
      </c>
    </row>
    <row r="8" spans="1:8" ht="12" customHeight="1" x14ac:dyDescent="0.2">
      <c r="A8" s="2" t="str">
        <f>"Nov "&amp;RIGHT(A6,4)-1</f>
        <v>Nov 2024</v>
      </c>
      <c r="B8" s="11">
        <v>45045825.590000004</v>
      </c>
      <c r="C8" s="11">
        <v>249869149.16999999</v>
      </c>
      <c r="D8" s="11">
        <v>294914974.75999999</v>
      </c>
      <c r="E8" s="11">
        <v>47811.54</v>
      </c>
      <c r="F8" s="11" t="s">
        <v>419</v>
      </c>
      <c r="G8" s="11" t="s">
        <v>419</v>
      </c>
      <c r="H8" s="11">
        <v>294962786.30000001</v>
      </c>
    </row>
    <row r="9" spans="1:8" ht="12" customHeight="1" x14ac:dyDescent="0.2">
      <c r="A9" s="2" t="str">
        <f>"Dec "&amp;RIGHT(A6,4)-1</f>
        <v>Dec 2024</v>
      </c>
      <c r="B9" s="11">
        <v>44725873.719999999</v>
      </c>
      <c r="C9" s="11">
        <v>235074453.56</v>
      </c>
      <c r="D9" s="11">
        <v>279800327.27999997</v>
      </c>
      <c r="E9" s="11">
        <v>34291564.350000001</v>
      </c>
      <c r="F9" s="11">
        <v>20710195</v>
      </c>
      <c r="G9" s="11">
        <v>20925403</v>
      </c>
      <c r="H9" s="11">
        <v>355727489.63</v>
      </c>
    </row>
    <row r="10" spans="1:8" ht="12" customHeight="1" x14ac:dyDescent="0.2">
      <c r="A10" s="2" t="str">
        <f>"Jan "&amp;RIGHT(A6,4)</f>
        <v>Jan 2025</v>
      </c>
      <c r="B10" s="11">
        <v>49915554.619999997</v>
      </c>
      <c r="C10" s="11">
        <v>268597651.82999998</v>
      </c>
      <c r="D10" s="11">
        <v>318513206.44999999</v>
      </c>
      <c r="E10" s="11">
        <v>412214.21</v>
      </c>
      <c r="F10" s="11" t="s">
        <v>419</v>
      </c>
      <c r="G10" s="11" t="s">
        <v>419</v>
      </c>
      <c r="H10" s="11">
        <v>318925420.66000003</v>
      </c>
    </row>
    <row r="11" spans="1:8" ht="12" customHeight="1" x14ac:dyDescent="0.2">
      <c r="A11" s="2" t="str">
        <f>"Feb "&amp;RIGHT(A6,4)</f>
        <v>Feb 2025</v>
      </c>
      <c r="B11" s="11">
        <v>46713416.07</v>
      </c>
      <c r="C11" s="11">
        <v>273199043.79000002</v>
      </c>
      <c r="D11" s="11">
        <v>319912459.86000001</v>
      </c>
      <c r="E11" s="11">
        <v>283700.49</v>
      </c>
      <c r="F11" s="11" t="s">
        <v>419</v>
      </c>
      <c r="G11" s="11" t="s">
        <v>419</v>
      </c>
      <c r="H11" s="11">
        <v>320196160.35000002</v>
      </c>
    </row>
    <row r="12" spans="1:8" ht="12" customHeight="1" x14ac:dyDescent="0.2">
      <c r="A12" s="2" t="str">
        <f>"Mar "&amp;RIGHT(A6,4)</f>
        <v>Mar 2025</v>
      </c>
      <c r="B12" s="11">
        <v>51116563.960000001</v>
      </c>
      <c r="C12" s="11">
        <v>294679275.24000001</v>
      </c>
      <c r="D12" s="11">
        <v>345795839.19999999</v>
      </c>
      <c r="E12" s="11">
        <v>45291094.100000001</v>
      </c>
      <c r="F12" s="11">
        <v>22031241</v>
      </c>
      <c r="G12" s="11">
        <v>10634884</v>
      </c>
      <c r="H12" s="11">
        <v>423753058.30000001</v>
      </c>
    </row>
    <row r="13" spans="1:8" ht="12" customHeight="1" x14ac:dyDescent="0.2">
      <c r="A13" s="2" t="str">
        <f>"Apr "&amp;RIGHT(A6,4)</f>
        <v>Apr 2025</v>
      </c>
      <c r="B13" s="11">
        <v>53493012.210000001</v>
      </c>
      <c r="C13" s="11">
        <v>307083007.35000002</v>
      </c>
      <c r="D13" s="11">
        <v>360576019.56</v>
      </c>
      <c r="E13" s="11">
        <v>187009.91</v>
      </c>
      <c r="F13" s="11" t="s">
        <v>419</v>
      </c>
      <c r="G13" s="11" t="s">
        <v>419</v>
      </c>
      <c r="H13" s="11">
        <v>360763029.47000003</v>
      </c>
    </row>
    <row r="14" spans="1:8" ht="12" customHeight="1" x14ac:dyDescent="0.2">
      <c r="A14" s="2" t="str">
        <f>"May "&amp;RIGHT(A6,4)</f>
        <v>May 2025</v>
      </c>
      <c r="B14" s="11">
        <v>52529047.439999998</v>
      </c>
      <c r="C14" s="11">
        <v>287743275.36000001</v>
      </c>
      <c r="D14" s="11">
        <v>340272322.80000001</v>
      </c>
      <c r="E14" s="11" t="s">
        <v>419</v>
      </c>
      <c r="F14" s="11" t="s">
        <v>419</v>
      </c>
      <c r="G14" s="11" t="s">
        <v>419</v>
      </c>
      <c r="H14" s="11">
        <v>340272322.80000001</v>
      </c>
    </row>
    <row r="15" spans="1:8" ht="12" customHeight="1" x14ac:dyDescent="0.2">
      <c r="A15" s="2" t="str">
        <f>"Jun "&amp;RIGHT(A6,4)</f>
        <v>Jun 2025</v>
      </c>
      <c r="B15" s="11">
        <v>54985913.450000003</v>
      </c>
      <c r="C15" s="11">
        <v>176707237.63999999</v>
      </c>
      <c r="D15" s="11">
        <v>231693151.09</v>
      </c>
      <c r="E15" s="11">
        <v>51115444</v>
      </c>
      <c r="F15" s="11">
        <v>22369211</v>
      </c>
      <c r="G15" s="11">
        <v>7469656</v>
      </c>
      <c r="H15" s="11">
        <v>312647462.08999997</v>
      </c>
    </row>
    <row r="16" spans="1:8" ht="12" customHeight="1" x14ac:dyDescent="0.2">
      <c r="A16" s="2" t="str">
        <f>"Jul "&amp;RIGHT(A6,4)</f>
        <v>Jul 2025</v>
      </c>
      <c r="B16" s="11">
        <v>58172722.030000001</v>
      </c>
      <c r="C16" s="11">
        <v>167737734.18000001</v>
      </c>
      <c r="D16" s="11">
        <v>225910456.21000001</v>
      </c>
      <c r="E16" s="11">
        <v>439619.54</v>
      </c>
      <c r="F16" s="11" t="s">
        <v>419</v>
      </c>
      <c r="G16" s="11" t="s">
        <v>419</v>
      </c>
      <c r="H16" s="11">
        <v>226350075.75</v>
      </c>
    </row>
    <row r="17" spans="1:8" ht="12" customHeight="1" x14ac:dyDescent="0.2">
      <c r="A17" s="2" t="str">
        <f>"Aug "&amp;RIGHT(A6,4)</f>
        <v>Aug 2025</v>
      </c>
      <c r="B17" s="11">
        <v>52527954.82</v>
      </c>
      <c r="C17" s="11">
        <v>210434991.22999999</v>
      </c>
      <c r="D17" s="11">
        <v>262962946.05000001</v>
      </c>
      <c r="E17" s="11">
        <v>149834.19</v>
      </c>
      <c r="F17" s="11" t="s">
        <v>419</v>
      </c>
      <c r="G17" s="11" t="s">
        <v>419</v>
      </c>
      <c r="H17" s="11">
        <v>263112780.24000001</v>
      </c>
    </row>
    <row r="18" spans="1:8" ht="12" customHeight="1" x14ac:dyDescent="0.2">
      <c r="A18" s="2" t="str">
        <f>"Sep "&amp;RIGHT(A6,4)</f>
        <v>Sep 2025</v>
      </c>
      <c r="B18" s="11">
        <v>49036641.18</v>
      </c>
      <c r="C18" s="11">
        <v>301535448.49000001</v>
      </c>
      <c r="D18" s="11">
        <v>350572089.67000002</v>
      </c>
      <c r="E18" s="11">
        <v>56069077.240000002</v>
      </c>
      <c r="F18" s="11">
        <v>25919721</v>
      </c>
      <c r="G18" s="11">
        <v>14006632</v>
      </c>
      <c r="H18" s="11">
        <v>446567519.91000003</v>
      </c>
    </row>
    <row r="19" spans="1:8" ht="12" customHeight="1" x14ac:dyDescent="0.2">
      <c r="A19" s="12" t="s">
        <v>55</v>
      </c>
      <c r="B19" s="13">
        <v>611805296.08000004</v>
      </c>
      <c r="C19" s="13">
        <v>3087012067.0999999</v>
      </c>
      <c r="D19" s="13">
        <v>3698817363.1799998</v>
      </c>
      <c r="E19" s="13">
        <v>188429727.78999999</v>
      </c>
      <c r="F19" s="13">
        <v>91030368</v>
      </c>
      <c r="G19" s="13">
        <v>53036575</v>
      </c>
      <c r="H19" s="13">
        <v>4031314033.9699998</v>
      </c>
    </row>
    <row r="20" spans="1:8" ht="12" customHeight="1" x14ac:dyDescent="0.2">
      <c r="A20" s="14" t="s">
        <v>422</v>
      </c>
      <c r="B20" s="15">
        <v>143314470.30000001</v>
      </c>
      <c r="C20" s="15">
        <v>799294401.99000001</v>
      </c>
      <c r="D20" s="15">
        <v>942608872.28999996</v>
      </c>
      <c r="E20" s="15">
        <v>34481734.109999999</v>
      </c>
      <c r="F20" s="15">
        <v>20710195</v>
      </c>
      <c r="G20" s="15">
        <v>20925403</v>
      </c>
      <c r="H20" s="15">
        <v>1018726204.4</v>
      </c>
    </row>
    <row r="21" spans="1:8" ht="12" customHeight="1" x14ac:dyDescent="0.2">
      <c r="A21" s="3" t="str">
        <f>"FY "&amp;RIGHT(A6,4)+1</f>
        <v>FY 2026</v>
      </c>
    </row>
    <row r="22" spans="1:8" ht="12" customHeight="1" x14ac:dyDescent="0.2">
      <c r="A22" s="2" t="str">
        <f>"Oct "&amp;RIGHT(A6,4)</f>
        <v>Oct 2025</v>
      </c>
      <c r="B22" s="11">
        <v>52923873.340000004</v>
      </c>
      <c r="C22" s="11">
        <v>329028539.10000002</v>
      </c>
      <c r="D22" s="11">
        <v>381952412.44</v>
      </c>
      <c r="E22" s="11">
        <v>402941.45</v>
      </c>
      <c r="F22" s="11" t="s">
        <v>419</v>
      </c>
      <c r="G22" s="11" t="s">
        <v>419</v>
      </c>
      <c r="H22" s="11">
        <v>382355353.88999999</v>
      </c>
    </row>
    <row r="23" spans="1:8" ht="12" customHeight="1" x14ac:dyDescent="0.2">
      <c r="A23" s="2" t="str">
        <f>"Nov "&amp;RIGHT(A6,4)</f>
        <v>Nov 2025</v>
      </c>
      <c r="B23" s="11">
        <v>41736575.890000001</v>
      </c>
      <c r="C23" s="11">
        <v>241721722.31</v>
      </c>
      <c r="D23" s="11">
        <v>283458298.19999999</v>
      </c>
      <c r="E23" s="11">
        <v>46694.8</v>
      </c>
      <c r="F23" s="11" t="s">
        <v>419</v>
      </c>
      <c r="G23" s="11" t="s">
        <v>419</v>
      </c>
      <c r="H23" s="11">
        <v>283504993</v>
      </c>
    </row>
    <row r="24" spans="1:8" ht="12" customHeight="1" x14ac:dyDescent="0.2">
      <c r="A24" s="2" t="str">
        <f>"Dec "&amp;RIGHT(A6,4)</f>
        <v>Dec 2025</v>
      </c>
      <c r="B24" s="11">
        <v>46879901.409999996</v>
      </c>
      <c r="C24" s="11">
        <v>244425411.24000001</v>
      </c>
      <c r="D24" s="11">
        <v>291305312.64999998</v>
      </c>
      <c r="E24" s="11">
        <v>30725815.390000001</v>
      </c>
      <c r="F24" s="11">
        <v>20101287</v>
      </c>
      <c r="G24" s="11">
        <v>14022916</v>
      </c>
      <c r="H24" s="11">
        <v>356155331.04000002</v>
      </c>
    </row>
    <row r="25" spans="1:8" ht="12" customHeight="1" x14ac:dyDescent="0.2">
      <c r="A25" s="2" t="str">
        <f>"Jan "&amp;RIGHT(A6,4)+1</f>
        <v>Jan 2026</v>
      </c>
      <c r="B25" s="11" t="s">
        <v>419</v>
      </c>
      <c r="C25" s="11" t="s">
        <v>419</v>
      </c>
      <c r="D25" s="11" t="s">
        <v>419</v>
      </c>
      <c r="E25" s="11" t="s">
        <v>419</v>
      </c>
      <c r="F25" s="11" t="s">
        <v>419</v>
      </c>
      <c r="G25" s="11" t="s">
        <v>419</v>
      </c>
      <c r="H25" s="11" t="s">
        <v>419</v>
      </c>
    </row>
    <row r="26" spans="1:8" ht="12" customHeight="1" x14ac:dyDescent="0.2">
      <c r="A26" s="2" t="str">
        <f>"Feb "&amp;RIGHT(A6,4)+1</f>
        <v>Feb 2026</v>
      </c>
      <c r="B26" s="11" t="s">
        <v>419</v>
      </c>
      <c r="C26" s="11" t="s">
        <v>419</v>
      </c>
      <c r="D26" s="11" t="s">
        <v>419</v>
      </c>
      <c r="E26" s="11" t="s">
        <v>419</v>
      </c>
      <c r="F26" s="11" t="s">
        <v>419</v>
      </c>
      <c r="G26" s="11" t="s">
        <v>419</v>
      </c>
      <c r="H26" s="11" t="s">
        <v>419</v>
      </c>
    </row>
    <row r="27" spans="1:8" ht="12" customHeight="1" x14ac:dyDescent="0.2">
      <c r="A27" s="2" t="str">
        <f>"Mar "&amp;RIGHT(A6,4)+1</f>
        <v>Mar 2026</v>
      </c>
      <c r="B27" s="11" t="s">
        <v>419</v>
      </c>
      <c r="C27" s="11" t="s">
        <v>419</v>
      </c>
      <c r="D27" s="11" t="s">
        <v>419</v>
      </c>
      <c r="E27" s="11" t="s">
        <v>419</v>
      </c>
      <c r="F27" s="11" t="s">
        <v>419</v>
      </c>
      <c r="G27" s="11" t="s">
        <v>419</v>
      </c>
      <c r="H27" s="11" t="s">
        <v>419</v>
      </c>
    </row>
    <row r="28" spans="1:8" ht="12" customHeight="1" x14ac:dyDescent="0.2">
      <c r="A28" s="2" t="str">
        <f>"Apr "&amp;RIGHT(A6,4)+1</f>
        <v>Apr 2026</v>
      </c>
      <c r="B28" s="11" t="s">
        <v>419</v>
      </c>
      <c r="C28" s="11" t="s">
        <v>419</v>
      </c>
      <c r="D28" s="11" t="s">
        <v>419</v>
      </c>
      <c r="E28" s="11" t="s">
        <v>419</v>
      </c>
      <c r="F28" s="11" t="s">
        <v>419</v>
      </c>
      <c r="G28" s="11" t="s">
        <v>419</v>
      </c>
      <c r="H28" s="11" t="s">
        <v>419</v>
      </c>
    </row>
    <row r="29" spans="1:8" ht="12" customHeight="1" x14ac:dyDescent="0.2">
      <c r="A29" s="2" t="str">
        <f>"May "&amp;RIGHT(A6,4)+1</f>
        <v>May 2026</v>
      </c>
      <c r="B29" s="11" t="s">
        <v>419</v>
      </c>
      <c r="C29" s="11" t="s">
        <v>419</v>
      </c>
      <c r="D29" s="11" t="s">
        <v>419</v>
      </c>
      <c r="E29" s="11" t="s">
        <v>419</v>
      </c>
      <c r="F29" s="11" t="s">
        <v>419</v>
      </c>
      <c r="G29" s="11" t="s">
        <v>419</v>
      </c>
      <c r="H29" s="11" t="s">
        <v>419</v>
      </c>
    </row>
    <row r="30" spans="1:8" ht="12" customHeight="1" x14ac:dyDescent="0.2">
      <c r="A30" s="2" t="str">
        <f>"Jun "&amp;RIGHT(A6,4)+1</f>
        <v>Jun 2026</v>
      </c>
      <c r="B30" s="11" t="s">
        <v>419</v>
      </c>
      <c r="C30" s="11" t="s">
        <v>419</v>
      </c>
      <c r="D30" s="11" t="s">
        <v>419</v>
      </c>
      <c r="E30" s="11" t="s">
        <v>419</v>
      </c>
      <c r="F30" s="11" t="s">
        <v>419</v>
      </c>
      <c r="G30" s="11" t="s">
        <v>419</v>
      </c>
      <c r="H30" s="11" t="s">
        <v>419</v>
      </c>
    </row>
    <row r="31" spans="1:8" ht="12" customHeight="1" x14ac:dyDescent="0.2">
      <c r="A31" s="2" t="str">
        <f>"Jul "&amp;RIGHT(A6,4)+1</f>
        <v>Jul 2026</v>
      </c>
      <c r="B31" s="11" t="s">
        <v>419</v>
      </c>
      <c r="C31" s="11" t="s">
        <v>419</v>
      </c>
      <c r="D31" s="11" t="s">
        <v>419</v>
      </c>
      <c r="E31" s="11" t="s">
        <v>419</v>
      </c>
      <c r="F31" s="11" t="s">
        <v>419</v>
      </c>
      <c r="G31" s="11" t="s">
        <v>419</v>
      </c>
      <c r="H31" s="11" t="s">
        <v>419</v>
      </c>
    </row>
    <row r="32" spans="1:8" ht="12" customHeight="1" x14ac:dyDescent="0.2">
      <c r="A32" s="2" t="str">
        <f>"Aug "&amp;RIGHT(A6,4)+1</f>
        <v>Aug 2026</v>
      </c>
      <c r="B32" s="11" t="s">
        <v>419</v>
      </c>
      <c r="C32" s="11" t="s">
        <v>419</v>
      </c>
      <c r="D32" s="11" t="s">
        <v>419</v>
      </c>
      <c r="E32" s="11" t="s">
        <v>419</v>
      </c>
      <c r="F32" s="11" t="s">
        <v>419</v>
      </c>
      <c r="G32" s="11" t="s">
        <v>419</v>
      </c>
      <c r="H32" s="11" t="s">
        <v>419</v>
      </c>
    </row>
    <row r="33" spans="1:8" ht="12" customHeight="1" x14ac:dyDescent="0.2">
      <c r="A33" s="2" t="str">
        <f>"Sep "&amp;RIGHT(A6,4)+1</f>
        <v>Sep 2026</v>
      </c>
      <c r="B33" s="11" t="s">
        <v>419</v>
      </c>
      <c r="C33" s="11" t="s">
        <v>419</v>
      </c>
      <c r="D33" s="11" t="s">
        <v>419</v>
      </c>
      <c r="E33" s="11" t="s">
        <v>419</v>
      </c>
      <c r="F33" s="11" t="s">
        <v>419</v>
      </c>
      <c r="G33" s="11" t="s">
        <v>419</v>
      </c>
      <c r="H33" s="11" t="s">
        <v>419</v>
      </c>
    </row>
    <row r="34" spans="1:8" ht="12" customHeight="1" x14ac:dyDescent="0.2">
      <c r="A34" s="12" t="s">
        <v>55</v>
      </c>
      <c r="B34" s="13">
        <v>141540350.63999999</v>
      </c>
      <c r="C34" s="13">
        <v>815175672.64999998</v>
      </c>
      <c r="D34" s="13">
        <v>956716023.28999996</v>
      </c>
      <c r="E34" s="13">
        <v>31175451.640000001</v>
      </c>
      <c r="F34" s="13">
        <v>20101287</v>
      </c>
      <c r="G34" s="13">
        <v>14022916</v>
      </c>
      <c r="H34" s="13">
        <v>1022015677.9299999</v>
      </c>
    </row>
    <row r="35" spans="1:8" ht="12" customHeight="1" x14ac:dyDescent="0.2">
      <c r="A35" s="14" t="str">
        <f>"Total "&amp;MID(A20,7,LEN(A20)-13)&amp;" Months"</f>
        <v>Total 3 Months</v>
      </c>
      <c r="B35" s="15">
        <v>141540350.63999999</v>
      </c>
      <c r="C35" s="15">
        <v>815175672.64999998</v>
      </c>
      <c r="D35" s="15">
        <v>956716023.28999996</v>
      </c>
      <c r="E35" s="15">
        <v>31175451.640000001</v>
      </c>
      <c r="F35" s="15">
        <v>20101287</v>
      </c>
      <c r="G35" s="15">
        <v>14022916</v>
      </c>
      <c r="H35" s="15">
        <v>1022015677.9299999</v>
      </c>
    </row>
    <row r="36" spans="1:8" ht="12" customHeight="1" x14ac:dyDescent="0.2">
      <c r="A36" s="78"/>
      <c r="B36" s="78"/>
      <c r="C36" s="78"/>
      <c r="D36" s="78"/>
      <c r="E36" s="78"/>
      <c r="F36" s="78"/>
      <c r="G36" s="78"/>
      <c r="H36" s="78"/>
    </row>
    <row r="37" spans="1:8" ht="69.95" customHeight="1" x14ac:dyDescent="0.2">
      <c r="A37" s="89" t="s">
        <v>352</v>
      </c>
      <c r="B37" s="89"/>
      <c r="C37" s="89"/>
      <c r="D37" s="89"/>
      <c r="E37" s="89"/>
      <c r="F37" s="89"/>
      <c r="G37" s="89"/>
      <c r="H37" s="89"/>
    </row>
    <row r="38" spans="1:8" x14ac:dyDescent="0.2">
      <c r="A38" s="25"/>
    </row>
  </sheetData>
  <mergeCells count="12">
    <mergeCell ref="A37:H37"/>
    <mergeCell ref="A1:G1"/>
    <mergeCell ref="A2:G2"/>
    <mergeCell ref="A3:A4"/>
    <mergeCell ref="B3:C3"/>
    <mergeCell ref="D3:D4"/>
    <mergeCell ref="E3:E4"/>
    <mergeCell ref="F3:F4"/>
    <mergeCell ref="G3:G4"/>
    <mergeCell ref="H3:H4"/>
    <mergeCell ref="B5:H5"/>
    <mergeCell ref="A36:H36"/>
  </mergeCells>
  <phoneticPr fontId="0" type="noConversion"/>
  <pageMargins left="0.75" right="0.5" top="0.75" bottom="0.5" header="0.5" footer="0.25"/>
  <pageSetup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J35"/>
  <sheetViews>
    <sheetView showGridLines="0" workbookViewId="0">
      <selection sqref="A1:I1"/>
    </sheetView>
  </sheetViews>
  <sheetFormatPr defaultRowHeight="12.75" x14ac:dyDescent="0.2"/>
  <cols>
    <col min="1" max="1" width="12.85546875" customWidth="1"/>
    <col min="2" max="10" width="11.42578125" customWidth="1"/>
  </cols>
  <sheetData>
    <row r="1" spans="1:10" ht="12" customHeight="1" x14ac:dyDescent="0.2">
      <c r="A1" s="79" t="s">
        <v>438</v>
      </c>
      <c r="B1" s="79"/>
      <c r="C1" s="79"/>
      <c r="D1" s="79"/>
      <c r="E1" s="79"/>
      <c r="F1" s="79"/>
      <c r="G1" s="79"/>
      <c r="H1" s="79"/>
      <c r="I1" s="79"/>
      <c r="J1" s="2" t="s">
        <v>420</v>
      </c>
    </row>
    <row r="2" spans="1:10" ht="12" customHeight="1" x14ac:dyDescent="0.2">
      <c r="A2" s="81" t="s">
        <v>116</v>
      </c>
      <c r="B2" s="81"/>
      <c r="C2" s="81"/>
      <c r="D2" s="81"/>
      <c r="E2" s="81"/>
      <c r="F2" s="81"/>
      <c r="G2" s="81"/>
      <c r="H2" s="81"/>
      <c r="I2" s="81"/>
      <c r="J2" s="1"/>
    </row>
    <row r="3" spans="1:10" ht="24" customHeight="1" x14ac:dyDescent="0.2">
      <c r="A3" s="83" t="s">
        <v>50</v>
      </c>
      <c r="B3" s="87" t="s">
        <v>117</v>
      </c>
      <c r="C3" s="87"/>
      <c r="D3" s="87"/>
      <c r="E3" s="87"/>
      <c r="F3" s="86"/>
      <c r="G3" s="87" t="s">
        <v>117</v>
      </c>
      <c r="H3" s="87"/>
      <c r="I3" s="87"/>
      <c r="J3" s="87"/>
    </row>
    <row r="4" spans="1:10" ht="24" customHeight="1" x14ac:dyDescent="0.2">
      <c r="A4" s="84"/>
      <c r="B4" s="10" t="s">
        <v>102</v>
      </c>
      <c r="C4" s="10" t="s">
        <v>103</v>
      </c>
      <c r="D4" s="10" t="s">
        <v>104</v>
      </c>
      <c r="E4" s="10" t="s">
        <v>105</v>
      </c>
      <c r="F4" s="10" t="s">
        <v>55</v>
      </c>
      <c r="G4" s="10" t="s">
        <v>77</v>
      </c>
      <c r="H4" s="10" t="s">
        <v>78</v>
      </c>
      <c r="I4" s="10" t="s">
        <v>79</v>
      </c>
      <c r="J4" s="9" t="s">
        <v>55</v>
      </c>
    </row>
    <row r="5" spans="1:10" ht="12" customHeight="1" x14ac:dyDescent="0.2">
      <c r="A5" s="1"/>
      <c r="B5" s="78" t="str">
        <f>REPT("-",101)&amp;" Number "&amp;REPT("-",101)</f>
        <v>----------------------------------------------------------------------------------------------------- Number -----------------------------------------------------------------------------------------------------</v>
      </c>
      <c r="C5" s="78"/>
      <c r="D5" s="78"/>
      <c r="E5" s="78"/>
      <c r="F5" s="78"/>
      <c r="G5" s="78"/>
      <c r="H5" s="78"/>
      <c r="I5" s="78"/>
      <c r="J5" s="78"/>
    </row>
    <row r="6" spans="1:10" ht="12" customHeight="1" x14ac:dyDescent="0.2">
      <c r="A6" s="3" t="s">
        <v>421</v>
      </c>
    </row>
    <row r="7" spans="1:10" ht="12" customHeight="1" x14ac:dyDescent="0.2">
      <c r="A7" s="2" t="str">
        <f>"Oct "&amp;RIGHT(A6,4)-1</f>
        <v>Oct 2024</v>
      </c>
      <c r="B7" s="11">
        <v>2164541</v>
      </c>
      <c r="C7" s="11">
        <v>2627939</v>
      </c>
      <c r="D7" s="11">
        <v>101368</v>
      </c>
      <c r="E7" s="11">
        <v>1899078</v>
      </c>
      <c r="F7" s="11">
        <v>6792926</v>
      </c>
      <c r="G7" s="11">
        <v>6530731</v>
      </c>
      <c r="H7" s="11">
        <v>43460</v>
      </c>
      <c r="I7" s="11">
        <v>218735</v>
      </c>
      <c r="J7" s="11">
        <f t="shared" ref="J7:J20" si="0">IF(ISBLANK(F7),"",F7)</f>
        <v>6792926</v>
      </c>
    </row>
    <row r="8" spans="1:10" ht="12" customHeight="1" x14ac:dyDescent="0.2">
      <c r="A8" s="2" t="str">
        <f>"Nov "&amp;RIGHT(A6,4)-1</f>
        <v>Nov 2024</v>
      </c>
      <c r="B8" s="11">
        <v>1939579</v>
      </c>
      <c r="C8" s="11">
        <v>2331285</v>
      </c>
      <c r="D8" s="11">
        <v>95531</v>
      </c>
      <c r="E8" s="11">
        <v>1698882</v>
      </c>
      <c r="F8" s="11">
        <v>6065277</v>
      </c>
      <c r="G8" s="11">
        <v>5831794</v>
      </c>
      <c r="H8" s="11">
        <v>42339</v>
      </c>
      <c r="I8" s="11">
        <v>191144</v>
      </c>
      <c r="J8" s="11">
        <f t="shared" si="0"/>
        <v>6065277</v>
      </c>
    </row>
    <row r="9" spans="1:10" ht="12" customHeight="1" x14ac:dyDescent="0.2">
      <c r="A9" s="2" t="str">
        <f>"Dec "&amp;RIGHT(A6,4)-1</f>
        <v>Dec 2024</v>
      </c>
      <c r="B9" s="11">
        <v>1992129</v>
      </c>
      <c r="C9" s="11">
        <v>2393379</v>
      </c>
      <c r="D9" s="11">
        <v>98760</v>
      </c>
      <c r="E9" s="11">
        <v>1742872</v>
      </c>
      <c r="F9" s="11">
        <v>6227140</v>
      </c>
      <c r="G9" s="11">
        <v>6008502</v>
      </c>
      <c r="H9" s="11">
        <v>35951</v>
      </c>
      <c r="I9" s="11">
        <v>182687</v>
      </c>
      <c r="J9" s="11">
        <f t="shared" si="0"/>
        <v>6227140</v>
      </c>
    </row>
    <row r="10" spans="1:10" ht="12" customHeight="1" x14ac:dyDescent="0.2">
      <c r="A10" s="2" t="str">
        <f>"Jan "&amp;RIGHT(A6,4)</f>
        <v>Jan 2025</v>
      </c>
      <c r="B10" s="11">
        <v>2029592</v>
      </c>
      <c r="C10" s="11">
        <v>2446172</v>
      </c>
      <c r="D10" s="11">
        <v>99629</v>
      </c>
      <c r="E10" s="11">
        <v>1776467</v>
      </c>
      <c r="F10" s="11">
        <v>6351860</v>
      </c>
      <c r="G10" s="11">
        <v>6124589</v>
      </c>
      <c r="H10" s="11">
        <v>40198</v>
      </c>
      <c r="I10" s="11">
        <v>187073</v>
      </c>
      <c r="J10" s="11">
        <f t="shared" si="0"/>
        <v>6351860</v>
      </c>
    </row>
    <row r="11" spans="1:10" ht="12" customHeight="1" x14ac:dyDescent="0.2">
      <c r="A11" s="2" t="str">
        <f>"Feb "&amp;RIGHT(A6,4)</f>
        <v>Feb 2025</v>
      </c>
      <c r="B11" s="11">
        <v>1884907</v>
      </c>
      <c r="C11" s="11">
        <v>2270221</v>
      </c>
      <c r="D11" s="11">
        <v>90029</v>
      </c>
      <c r="E11" s="11">
        <v>1657292</v>
      </c>
      <c r="F11" s="11">
        <v>5902449</v>
      </c>
      <c r="G11" s="11">
        <v>5685947</v>
      </c>
      <c r="H11" s="11">
        <v>35962</v>
      </c>
      <c r="I11" s="11">
        <v>180540</v>
      </c>
      <c r="J11" s="11">
        <f t="shared" si="0"/>
        <v>5902449</v>
      </c>
    </row>
    <row r="12" spans="1:10" ht="12" customHeight="1" x14ac:dyDescent="0.2">
      <c r="A12" s="2" t="str">
        <f>"Mar "&amp;RIGHT(A6,4)</f>
        <v>Mar 2025</v>
      </c>
      <c r="B12" s="11">
        <v>2038726</v>
      </c>
      <c r="C12" s="11">
        <v>2463603</v>
      </c>
      <c r="D12" s="11">
        <v>96548</v>
      </c>
      <c r="E12" s="11">
        <v>1802430</v>
      </c>
      <c r="F12" s="11">
        <v>6401307</v>
      </c>
      <c r="G12" s="11">
        <v>6161364</v>
      </c>
      <c r="H12" s="11">
        <v>39919</v>
      </c>
      <c r="I12" s="11">
        <v>200024</v>
      </c>
      <c r="J12" s="11">
        <f t="shared" si="0"/>
        <v>6401307</v>
      </c>
    </row>
    <row r="13" spans="1:10" ht="12" customHeight="1" x14ac:dyDescent="0.2">
      <c r="A13" s="2" t="str">
        <f>"Apr "&amp;RIGHT(A6,4)</f>
        <v>Apr 2025</v>
      </c>
      <c r="B13" s="11">
        <v>2134908</v>
      </c>
      <c r="C13" s="11">
        <v>2577942</v>
      </c>
      <c r="D13" s="11">
        <v>93660</v>
      </c>
      <c r="E13" s="11">
        <v>1884790</v>
      </c>
      <c r="F13" s="11">
        <v>6691300</v>
      </c>
      <c r="G13" s="11">
        <v>6432173</v>
      </c>
      <c r="H13" s="11">
        <v>42379</v>
      </c>
      <c r="I13" s="11">
        <v>216748</v>
      </c>
      <c r="J13" s="11">
        <f t="shared" si="0"/>
        <v>6691300</v>
      </c>
    </row>
    <row r="14" spans="1:10" ht="12" customHeight="1" x14ac:dyDescent="0.2">
      <c r="A14" s="2" t="str">
        <f>"May "&amp;RIGHT(A6,4)</f>
        <v>May 2025</v>
      </c>
      <c r="B14" s="11">
        <v>2134494</v>
      </c>
      <c r="C14" s="11">
        <v>2569018</v>
      </c>
      <c r="D14" s="11">
        <v>91460</v>
      </c>
      <c r="E14" s="11">
        <v>1880813</v>
      </c>
      <c r="F14" s="11">
        <v>6675785</v>
      </c>
      <c r="G14" s="11">
        <v>6428935</v>
      </c>
      <c r="H14" s="11">
        <v>43430</v>
      </c>
      <c r="I14" s="11">
        <v>203420</v>
      </c>
      <c r="J14" s="11">
        <f t="shared" si="0"/>
        <v>6675785</v>
      </c>
    </row>
    <row r="15" spans="1:10" ht="12" customHeight="1" x14ac:dyDescent="0.2">
      <c r="A15" s="2" t="str">
        <f>"Jun "&amp;RIGHT(A6,4)</f>
        <v>Jun 2025</v>
      </c>
      <c r="B15" s="11">
        <v>2076738</v>
      </c>
      <c r="C15" s="11">
        <v>2503333</v>
      </c>
      <c r="D15" s="11">
        <v>86364</v>
      </c>
      <c r="E15" s="11">
        <v>1829214</v>
      </c>
      <c r="F15" s="11">
        <v>6495649</v>
      </c>
      <c r="G15" s="11">
        <v>6256595</v>
      </c>
      <c r="H15" s="11">
        <v>41485</v>
      </c>
      <c r="I15" s="11">
        <v>197569</v>
      </c>
      <c r="J15" s="11">
        <f t="shared" si="0"/>
        <v>6495649</v>
      </c>
    </row>
    <row r="16" spans="1:10" ht="12" customHeight="1" x14ac:dyDescent="0.2">
      <c r="A16" s="2" t="str">
        <f>"Jul "&amp;RIGHT(A6,4)</f>
        <v>Jul 2025</v>
      </c>
      <c r="B16" s="11">
        <v>2241718</v>
      </c>
      <c r="C16" s="11">
        <v>2693825</v>
      </c>
      <c r="D16" s="11">
        <v>93758</v>
      </c>
      <c r="E16" s="11">
        <v>1980367</v>
      </c>
      <c r="F16" s="11">
        <v>7009668</v>
      </c>
      <c r="G16" s="11">
        <v>6750522</v>
      </c>
      <c r="H16" s="11">
        <v>44103</v>
      </c>
      <c r="I16" s="11">
        <v>215043</v>
      </c>
      <c r="J16" s="11">
        <f t="shared" si="0"/>
        <v>7009668</v>
      </c>
    </row>
    <row r="17" spans="1:10" ht="12" customHeight="1" x14ac:dyDescent="0.2">
      <c r="A17" s="2" t="str">
        <f>"Aug "&amp;RIGHT(A6,4)</f>
        <v>Aug 2025</v>
      </c>
      <c r="B17" s="11">
        <v>2421966</v>
      </c>
      <c r="C17" s="11">
        <v>2899440</v>
      </c>
      <c r="D17" s="11">
        <v>86821</v>
      </c>
      <c r="E17" s="11">
        <v>2144000</v>
      </c>
      <c r="F17" s="11">
        <v>7552227</v>
      </c>
      <c r="G17" s="11">
        <v>7256134</v>
      </c>
      <c r="H17" s="11">
        <v>61100</v>
      </c>
      <c r="I17" s="11">
        <v>234993</v>
      </c>
      <c r="J17" s="11">
        <f t="shared" si="0"/>
        <v>7552227</v>
      </c>
    </row>
    <row r="18" spans="1:10" ht="12" customHeight="1" x14ac:dyDescent="0.2">
      <c r="A18" s="2" t="str">
        <f>"Sep "&amp;RIGHT(A6,4)</f>
        <v>Sep 2025</v>
      </c>
      <c r="B18" s="11">
        <v>2494159</v>
      </c>
      <c r="C18" s="11">
        <v>2980651</v>
      </c>
      <c r="D18" s="11">
        <v>91872</v>
      </c>
      <c r="E18" s="11">
        <v>2201517</v>
      </c>
      <c r="F18" s="11">
        <v>7768199</v>
      </c>
      <c r="G18" s="11">
        <v>7467517</v>
      </c>
      <c r="H18" s="11">
        <v>65558</v>
      </c>
      <c r="I18" s="11">
        <v>235124</v>
      </c>
      <c r="J18" s="11">
        <f t="shared" si="0"/>
        <v>7768199</v>
      </c>
    </row>
    <row r="19" spans="1:10" ht="12" customHeight="1" x14ac:dyDescent="0.2">
      <c r="A19" s="12" t="s">
        <v>55</v>
      </c>
      <c r="B19" s="13">
        <v>25553457</v>
      </c>
      <c r="C19" s="13">
        <v>30756808</v>
      </c>
      <c r="D19" s="13">
        <v>1125800</v>
      </c>
      <c r="E19" s="13">
        <v>22497722</v>
      </c>
      <c r="F19" s="13">
        <v>79933787</v>
      </c>
      <c r="G19" s="13">
        <v>76934803</v>
      </c>
      <c r="H19" s="13">
        <v>535884</v>
      </c>
      <c r="I19" s="13">
        <v>2463100</v>
      </c>
      <c r="J19" s="13">
        <f t="shared" si="0"/>
        <v>79933787</v>
      </c>
    </row>
    <row r="20" spans="1:10" ht="12" customHeight="1" x14ac:dyDescent="0.2">
      <c r="A20" s="14" t="s">
        <v>422</v>
      </c>
      <c r="B20" s="15">
        <v>6096249</v>
      </c>
      <c r="C20" s="15">
        <v>7352603</v>
      </c>
      <c r="D20" s="15">
        <v>295659</v>
      </c>
      <c r="E20" s="15">
        <v>5340832</v>
      </c>
      <c r="F20" s="15">
        <v>19085343</v>
      </c>
      <c r="G20" s="15">
        <v>18371027</v>
      </c>
      <c r="H20" s="15">
        <v>121750</v>
      </c>
      <c r="I20" s="15">
        <v>592566</v>
      </c>
      <c r="J20" s="15">
        <f t="shared" si="0"/>
        <v>19085343</v>
      </c>
    </row>
    <row r="21" spans="1:10" ht="12" customHeight="1" x14ac:dyDescent="0.2">
      <c r="A21" s="3" t="str">
        <f>"FY "&amp;RIGHT(A6,4)+1</f>
        <v>FY 2026</v>
      </c>
    </row>
    <row r="22" spans="1:10" ht="12" customHeight="1" x14ac:dyDescent="0.2">
      <c r="A22" s="2" t="str">
        <f>"Oct "&amp;RIGHT(A6,4)</f>
        <v>Oct 2025</v>
      </c>
      <c r="B22" s="11">
        <v>2614685</v>
      </c>
      <c r="C22" s="11">
        <v>3108776</v>
      </c>
      <c r="D22" s="11">
        <v>99214</v>
      </c>
      <c r="E22" s="11">
        <v>2293209</v>
      </c>
      <c r="F22" s="11">
        <v>8115884</v>
      </c>
      <c r="G22" s="11">
        <v>7822550</v>
      </c>
      <c r="H22" s="11">
        <v>57857</v>
      </c>
      <c r="I22" s="11">
        <v>235477</v>
      </c>
      <c r="J22" s="11">
        <f t="shared" ref="J22:J35" si="1">IF(ISBLANK(F22),"",F22)</f>
        <v>8115884</v>
      </c>
    </row>
    <row r="23" spans="1:10" ht="12" customHeight="1" x14ac:dyDescent="0.2">
      <c r="A23" s="2" t="str">
        <f>"Nov "&amp;RIGHT(A6,4)</f>
        <v>Nov 2025</v>
      </c>
      <c r="B23" s="11">
        <v>2254764</v>
      </c>
      <c r="C23" s="11">
        <v>2665041</v>
      </c>
      <c r="D23" s="11">
        <v>85752</v>
      </c>
      <c r="E23" s="11">
        <v>1980017</v>
      </c>
      <c r="F23" s="11">
        <v>6985574</v>
      </c>
      <c r="G23" s="11">
        <v>6747134</v>
      </c>
      <c r="H23" s="11">
        <v>46424</v>
      </c>
      <c r="I23" s="11">
        <v>192016</v>
      </c>
      <c r="J23" s="11">
        <f t="shared" si="1"/>
        <v>6985574</v>
      </c>
    </row>
    <row r="24" spans="1:10" ht="12" customHeight="1" x14ac:dyDescent="0.2">
      <c r="A24" s="2" t="str">
        <f>"Dec "&amp;RIGHT(A6,4)</f>
        <v>Dec 2025</v>
      </c>
      <c r="B24" s="11">
        <v>2103136</v>
      </c>
      <c r="C24" s="11">
        <v>2511766</v>
      </c>
      <c r="D24" s="11">
        <v>99998</v>
      </c>
      <c r="E24" s="11">
        <v>1886854</v>
      </c>
      <c r="F24" s="11">
        <v>6601754</v>
      </c>
      <c r="G24" s="11">
        <v>6374752</v>
      </c>
      <c r="H24" s="11">
        <v>39654</v>
      </c>
      <c r="I24" s="11">
        <v>187348</v>
      </c>
      <c r="J24" s="11">
        <f t="shared" si="1"/>
        <v>6601754</v>
      </c>
    </row>
    <row r="25" spans="1:10" ht="12" customHeight="1" x14ac:dyDescent="0.2">
      <c r="A25" s="2" t="str">
        <f>"Jan "&amp;RIGHT(A6,4)+1</f>
        <v>Jan 2026</v>
      </c>
      <c r="B25" s="11" t="s">
        <v>419</v>
      </c>
      <c r="C25" s="11" t="s">
        <v>419</v>
      </c>
      <c r="D25" s="11" t="s">
        <v>419</v>
      </c>
      <c r="E25" s="11" t="s">
        <v>419</v>
      </c>
      <c r="F25" s="11" t="s">
        <v>419</v>
      </c>
      <c r="G25" s="11" t="s">
        <v>419</v>
      </c>
      <c r="H25" s="11" t="s">
        <v>419</v>
      </c>
      <c r="I25" s="11" t="s">
        <v>419</v>
      </c>
      <c r="J25" s="11" t="str">
        <f t="shared" si="1"/>
        <v>--</v>
      </c>
    </row>
    <row r="26" spans="1:10" ht="12" customHeight="1" x14ac:dyDescent="0.2">
      <c r="A26" s="2" t="str">
        <f>"Feb "&amp;RIGHT(A6,4)+1</f>
        <v>Feb 2026</v>
      </c>
      <c r="B26" s="11" t="s">
        <v>419</v>
      </c>
      <c r="C26" s="11" t="s">
        <v>419</v>
      </c>
      <c r="D26" s="11" t="s">
        <v>419</v>
      </c>
      <c r="E26" s="11" t="s">
        <v>419</v>
      </c>
      <c r="F26" s="11" t="s">
        <v>419</v>
      </c>
      <c r="G26" s="11" t="s">
        <v>419</v>
      </c>
      <c r="H26" s="11" t="s">
        <v>419</v>
      </c>
      <c r="I26" s="11" t="s">
        <v>419</v>
      </c>
      <c r="J26" s="11" t="str">
        <f t="shared" si="1"/>
        <v>--</v>
      </c>
    </row>
    <row r="27" spans="1:10" ht="12" customHeight="1" x14ac:dyDescent="0.2">
      <c r="A27" s="2" t="str">
        <f>"Mar "&amp;RIGHT(A6,4)+1</f>
        <v>Mar 2026</v>
      </c>
      <c r="B27" s="11" t="s">
        <v>419</v>
      </c>
      <c r="C27" s="11" t="s">
        <v>419</v>
      </c>
      <c r="D27" s="11" t="s">
        <v>419</v>
      </c>
      <c r="E27" s="11" t="s">
        <v>419</v>
      </c>
      <c r="F27" s="11" t="s">
        <v>419</v>
      </c>
      <c r="G27" s="11" t="s">
        <v>419</v>
      </c>
      <c r="H27" s="11" t="s">
        <v>419</v>
      </c>
      <c r="I27" s="11" t="s">
        <v>419</v>
      </c>
      <c r="J27" s="11" t="str">
        <f t="shared" si="1"/>
        <v>--</v>
      </c>
    </row>
    <row r="28" spans="1:10" ht="12" customHeight="1" x14ac:dyDescent="0.2">
      <c r="A28" s="2" t="str">
        <f>"Apr "&amp;RIGHT(A6,4)+1</f>
        <v>Apr 2026</v>
      </c>
      <c r="B28" s="11" t="s">
        <v>419</v>
      </c>
      <c r="C28" s="11" t="s">
        <v>419</v>
      </c>
      <c r="D28" s="11" t="s">
        <v>419</v>
      </c>
      <c r="E28" s="11" t="s">
        <v>419</v>
      </c>
      <c r="F28" s="11" t="s">
        <v>419</v>
      </c>
      <c r="G28" s="11" t="s">
        <v>419</v>
      </c>
      <c r="H28" s="11" t="s">
        <v>419</v>
      </c>
      <c r="I28" s="11" t="s">
        <v>419</v>
      </c>
      <c r="J28" s="11" t="str">
        <f t="shared" si="1"/>
        <v>--</v>
      </c>
    </row>
    <row r="29" spans="1:10" ht="12" customHeight="1" x14ac:dyDescent="0.2">
      <c r="A29" s="2" t="str">
        <f>"May "&amp;RIGHT(A6,4)+1</f>
        <v>May 2026</v>
      </c>
      <c r="B29" s="11" t="s">
        <v>419</v>
      </c>
      <c r="C29" s="11" t="s">
        <v>419</v>
      </c>
      <c r="D29" s="11" t="s">
        <v>419</v>
      </c>
      <c r="E29" s="11" t="s">
        <v>419</v>
      </c>
      <c r="F29" s="11" t="s">
        <v>419</v>
      </c>
      <c r="G29" s="11" t="s">
        <v>419</v>
      </c>
      <c r="H29" s="11" t="s">
        <v>419</v>
      </c>
      <c r="I29" s="11" t="s">
        <v>419</v>
      </c>
      <c r="J29" s="11" t="str">
        <f t="shared" si="1"/>
        <v>--</v>
      </c>
    </row>
    <row r="30" spans="1:10" ht="12" customHeight="1" x14ac:dyDescent="0.2">
      <c r="A30" s="2" t="str">
        <f>"Jun "&amp;RIGHT(A6,4)+1</f>
        <v>Jun 2026</v>
      </c>
      <c r="B30" s="11" t="s">
        <v>419</v>
      </c>
      <c r="C30" s="11" t="s">
        <v>419</v>
      </c>
      <c r="D30" s="11" t="s">
        <v>419</v>
      </c>
      <c r="E30" s="11" t="s">
        <v>419</v>
      </c>
      <c r="F30" s="11" t="s">
        <v>419</v>
      </c>
      <c r="G30" s="11" t="s">
        <v>419</v>
      </c>
      <c r="H30" s="11" t="s">
        <v>419</v>
      </c>
      <c r="I30" s="11" t="s">
        <v>419</v>
      </c>
      <c r="J30" s="11" t="str">
        <f t="shared" si="1"/>
        <v>--</v>
      </c>
    </row>
    <row r="31" spans="1:10" ht="12" customHeight="1" x14ac:dyDescent="0.2">
      <c r="A31" s="2" t="str">
        <f>"Jul "&amp;RIGHT(A6,4)+1</f>
        <v>Jul 2026</v>
      </c>
      <c r="B31" s="11" t="s">
        <v>419</v>
      </c>
      <c r="C31" s="11" t="s">
        <v>419</v>
      </c>
      <c r="D31" s="11" t="s">
        <v>419</v>
      </c>
      <c r="E31" s="11" t="s">
        <v>419</v>
      </c>
      <c r="F31" s="11" t="s">
        <v>419</v>
      </c>
      <c r="G31" s="11" t="s">
        <v>419</v>
      </c>
      <c r="H31" s="11" t="s">
        <v>419</v>
      </c>
      <c r="I31" s="11" t="s">
        <v>419</v>
      </c>
      <c r="J31" s="11" t="str">
        <f t="shared" si="1"/>
        <v>--</v>
      </c>
    </row>
    <row r="32" spans="1:10" ht="12" customHeight="1" x14ac:dyDescent="0.2">
      <c r="A32" s="2" t="str">
        <f>"Aug "&amp;RIGHT(A6,4)+1</f>
        <v>Aug 2026</v>
      </c>
      <c r="B32" s="11" t="s">
        <v>419</v>
      </c>
      <c r="C32" s="11" t="s">
        <v>419</v>
      </c>
      <c r="D32" s="11" t="s">
        <v>419</v>
      </c>
      <c r="E32" s="11" t="s">
        <v>419</v>
      </c>
      <c r="F32" s="11" t="s">
        <v>419</v>
      </c>
      <c r="G32" s="11" t="s">
        <v>419</v>
      </c>
      <c r="H32" s="11" t="s">
        <v>419</v>
      </c>
      <c r="I32" s="11" t="s">
        <v>419</v>
      </c>
      <c r="J32" s="11" t="str">
        <f t="shared" si="1"/>
        <v>--</v>
      </c>
    </row>
    <row r="33" spans="1:10" ht="12" customHeight="1" x14ac:dyDescent="0.2">
      <c r="A33" s="2" t="str">
        <f>"Sep "&amp;RIGHT(A6,4)+1</f>
        <v>Sep 2026</v>
      </c>
      <c r="B33" s="11" t="s">
        <v>419</v>
      </c>
      <c r="C33" s="11" t="s">
        <v>419</v>
      </c>
      <c r="D33" s="11" t="s">
        <v>419</v>
      </c>
      <c r="E33" s="11" t="s">
        <v>419</v>
      </c>
      <c r="F33" s="11" t="s">
        <v>419</v>
      </c>
      <c r="G33" s="11" t="s">
        <v>419</v>
      </c>
      <c r="H33" s="11" t="s">
        <v>419</v>
      </c>
      <c r="I33" s="11" t="s">
        <v>419</v>
      </c>
      <c r="J33" s="11" t="str">
        <f t="shared" si="1"/>
        <v>--</v>
      </c>
    </row>
    <row r="34" spans="1:10" ht="12" customHeight="1" x14ac:dyDescent="0.2">
      <c r="A34" s="12" t="s">
        <v>55</v>
      </c>
      <c r="B34" s="13">
        <v>6972585</v>
      </c>
      <c r="C34" s="13">
        <v>8285583</v>
      </c>
      <c r="D34" s="13">
        <v>284964</v>
      </c>
      <c r="E34" s="13">
        <v>6160080</v>
      </c>
      <c r="F34" s="13">
        <v>21703212</v>
      </c>
      <c r="G34" s="13">
        <v>20944436</v>
      </c>
      <c r="H34" s="13">
        <v>143935</v>
      </c>
      <c r="I34" s="13">
        <v>614841</v>
      </c>
      <c r="J34" s="13">
        <f t="shared" si="1"/>
        <v>21703212</v>
      </c>
    </row>
    <row r="35" spans="1:10" ht="12" customHeight="1" x14ac:dyDescent="0.2">
      <c r="A35" s="14" t="str">
        <f>"Total "&amp;MID(A20,7,LEN(A20)-13)&amp;" Months"</f>
        <v>Total 3 Months</v>
      </c>
      <c r="B35" s="15">
        <v>6972585</v>
      </c>
      <c r="C35" s="15">
        <v>8285583</v>
      </c>
      <c r="D35" s="15">
        <v>284964</v>
      </c>
      <c r="E35" s="15">
        <v>6160080</v>
      </c>
      <c r="F35" s="15">
        <v>21703212</v>
      </c>
      <c r="G35" s="15">
        <v>20944436</v>
      </c>
      <c r="H35" s="15">
        <v>143935</v>
      </c>
      <c r="I35" s="15">
        <v>614841</v>
      </c>
      <c r="J35" s="15">
        <f t="shared" si="1"/>
        <v>21703212</v>
      </c>
    </row>
  </sheetData>
  <mergeCells count="6">
    <mergeCell ref="B5:J5"/>
    <mergeCell ref="A1:I1"/>
    <mergeCell ref="A2:I2"/>
    <mergeCell ref="A3:A4"/>
    <mergeCell ref="B3:F3"/>
    <mergeCell ref="G3:J3"/>
  </mergeCells>
  <phoneticPr fontId="0" type="noConversion"/>
  <pageMargins left="0.75" right="0.5" top="0.75" bottom="0.5" header="0.5" footer="0.25"/>
  <pageSetup orientation="landscape"/>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H38"/>
  <sheetViews>
    <sheetView showGridLines="0" workbookViewId="0">
      <selection sqref="A1:G1"/>
    </sheetView>
  </sheetViews>
  <sheetFormatPr defaultRowHeight="12.75" x14ac:dyDescent="0.2"/>
  <cols>
    <col min="1" max="1" width="12.85546875" customWidth="1"/>
    <col min="2" max="8" width="11.42578125" customWidth="1"/>
  </cols>
  <sheetData>
    <row r="1" spans="1:8" ht="12" customHeight="1" x14ac:dyDescent="0.2">
      <c r="A1" s="79" t="s">
        <v>438</v>
      </c>
      <c r="B1" s="79"/>
      <c r="C1" s="79"/>
      <c r="D1" s="79"/>
      <c r="E1" s="79"/>
      <c r="F1" s="79"/>
      <c r="G1" s="79"/>
      <c r="H1" s="2" t="s">
        <v>420</v>
      </c>
    </row>
    <row r="2" spans="1:8" ht="12" customHeight="1" x14ac:dyDescent="0.2">
      <c r="A2" s="81" t="s">
        <v>118</v>
      </c>
      <c r="B2" s="81"/>
      <c r="C2" s="81"/>
      <c r="D2" s="81"/>
      <c r="E2" s="81"/>
      <c r="F2" s="81"/>
      <c r="G2" s="81"/>
      <c r="H2" s="1"/>
    </row>
    <row r="3" spans="1:8" ht="24" customHeight="1" x14ac:dyDescent="0.2">
      <c r="A3" s="83" t="s">
        <v>50</v>
      </c>
      <c r="B3" s="85" t="s">
        <v>119</v>
      </c>
      <c r="C3" s="85" t="s">
        <v>120</v>
      </c>
      <c r="D3" s="85" t="s">
        <v>121</v>
      </c>
      <c r="E3" s="85" t="s">
        <v>108</v>
      </c>
      <c r="F3" s="85" t="s">
        <v>122</v>
      </c>
      <c r="G3" s="85" t="s">
        <v>313</v>
      </c>
      <c r="H3" s="90" t="s">
        <v>58</v>
      </c>
    </row>
    <row r="4" spans="1:8" ht="24" customHeight="1" x14ac:dyDescent="0.2">
      <c r="A4" s="84"/>
      <c r="B4" s="86"/>
      <c r="C4" s="86"/>
      <c r="D4" s="86"/>
      <c r="E4" s="86"/>
      <c r="F4" s="86"/>
      <c r="G4" s="86"/>
      <c r="H4" s="87"/>
    </row>
    <row r="5" spans="1:8" ht="12" customHeight="1" x14ac:dyDescent="0.2">
      <c r="A5" s="1"/>
      <c r="B5" s="78" t="str">
        <f>REPT("-",41)&amp;" Number "&amp;REPT("-",40)</f>
        <v>----------------------------------------- Number ----------------------------------------</v>
      </c>
      <c r="C5" s="78"/>
      <c r="D5" s="78"/>
      <c r="E5" s="78"/>
      <c r="F5" s="78" t="str">
        <f>REPT("-",30)&amp;" Dollars "&amp;REPT("-",30)</f>
        <v>------------------------------ Dollars ------------------------------</v>
      </c>
      <c r="G5" s="78"/>
      <c r="H5" s="78"/>
    </row>
    <row r="6" spans="1:8" ht="12" customHeight="1" x14ac:dyDescent="0.2">
      <c r="A6" s="3" t="s">
        <v>421</v>
      </c>
    </row>
    <row r="7" spans="1:8" ht="12" customHeight="1" x14ac:dyDescent="0.2">
      <c r="A7" s="2" t="str">
        <f>"Oct "&amp;RIGHT(A6,4)-1</f>
        <v>Oct 2024</v>
      </c>
      <c r="B7" s="11" t="s">
        <v>419</v>
      </c>
      <c r="C7" s="11" t="s">
        <v>419</v>
      </c>
      <c r="D7" s="11" t="s">
        <v>419</v>
      </c>
      <c r="E7" s="11">
        <v>6792926</v>
      </c>
      <c r="F7" s="11">
        <v>18972742.129999999</v>
      </c>
      <c r="G7" s="11">
        <v>4273.2</v>
      </c>
      <c r="H7" s="11">
        <f t="shared" ref="H7:H20" si="0">IF(ISBLANK(F7),"",F7)</f>
        <v>18972742.129999999</v>
      </c>
    </row>
    <row r="8" spans="1:8" ht="12" customHeight="1" x14ac:dyDescent="0.2">
      <c r="A8" s="2" t="str">
        <f>"Nov "&amp;RIGHT(A6,4)-1</f>
        <v>Nov 2024</v>
      </c>
      <c r="B8" s="11" t="s">
        <v>419</v>
      </c>
      <c r="C8" s="11" t="s">
        <v>419</v>
      </c>
      <c r="D8" s="11" t="s">
        <v>419</v>
      </c>
      <c r="E8" s="11">
        <v>6065277</v>
      </c>
      <c r="F8" s="11">
        <v>16924646.390000001</v>
      </c>
      <c r="G8" s="11">
        <v>3326.7</v>
      </c>
      <c r="H8" s="11">
        <f t="shared" si="0"/>
        <v>16924646.390000001</v>
      </c>
    </row>
    <row r="9" spans="1:8" ht="12" customHeight="1" x14ac:dyDescent="0.2">
      <c r="A9" s="2" t="str">
        <f>"Dec "&amp;RIGHT(A6,4)-1</f>
        <v>Dec 2024</v>
      </c>
      <c r="B9" s="11">
        <v>1592</v>
      </c>
      <c r="C9" s="11">
        <v>2296</v>
      </c>
      <c r="D9" s="11">
        <v>123956</v>
      </c>
      <c r="E9" s="11">
        <v>6227140</v>
      </c>
      <c r="F9" s="11">
        <v>17413209.690000001</v>
      </c>
      <c r="G9" s="11">
        <v>3303</v>
      </c>
      <c r="H9" s="11">
        <f t="shared" si="0"/>
        <v>17413209.690000001</v>
      </c>
    </row>
    <row r="10" spans="1:8" ht="12" customHeight="1" x14ac:dyDescent="0.2">
      <c r="A10" s="2" t="str">
        <f>"Jan "&amp;RIGHT(A6,4)</f>
        <v>Jan 2025</v>
      </c>
      <c r="B10" s="11" t="s">
        <v>419</v>
      </c>
      <c r="C10" s="11" t="s">
        <v>419</v>
      </c>
      <c r="D10" s="11" t="s">
        <v>419</v>
      </c>
      <c r="E10" s="11">
        <v>6351860</v>
      </c>
      <c r="F10" s="11">
        <v>17770370.68</v>
      </c>
      <c r="G10" s="11">
        <v>3753.9</v>
      </c>
      <c r="H10" s="11">
        <f t="shared" si="0"/>
        <v>17770370.68</v>
      </c>
    </row>
    <row r="11" spans="1:8" ht="12" customHeight="1" x14ac:dyDescent="0.2">
      <c r="A11" s="2" t="str">
        <f>"Feb "&amp;RIGHT(A6,4)</f>
        <v>Feb 2025</v>
      </c>
      <c r="B11" s="11" t="s">
        <v>419</v>
      </c>
      <c r="C11" s="11" t="s">
        <v>419</v>
      </c>
      <c r="D11" s="11" t="s">
        <v>419</v>
      </c>
      <c r="E11" s="11">
        <v>5902449</v>
      </c>
      <c r="F11" s="11">
        <v>16479948.75</v>
      </c>
      <c r="G11" s="11">
        <v>48633.9</v>
      </c>
      <c r="H11" s="11">
        <f t="shared" si="0"/>
        <v>16479948.75</v>
      </c>
    </row>
    <row r="12" spans="1:8" ht="12" customHeight="1" x14ac:dyDescent="0.2">
      <c r="A12" s="2" t="str">
        <f>"Mar "&amp;RIGHT(A6,4)</f>
        <v>Mar 2025</v>
      </c>
      <c r="B12" s="11">
        <v>1606</v>
      </c>
      <c r="C12" s="11">
        <v>2307</v>
      </c>
      <c r="D12" s="11">
        <v>123319</v>
      </c>
      <c r="E12" s="11">
        <v>6401307</v>
      </c>
      <c r="F12" s="11">
        <v>17858331.699999999</v>
      </c>
      <c r="G12" s="11">
        <v>4088.1</v>
      </c>
      <c r="H12" s="11">
        <f t="shared" si="0"/>
        <v>17858331.699999999</v>
      </c>
    </row>
    <row r="13" spans="1:8" ht="12" customHeight="1" x14ac:dyDescent="0.2">
      <c r="A13" s="2" t="str">
        <f>"Apr "&amp;RIGHT(A6,4)</f>
        <v>Apr 2025</v>
      </c>
      <c r="B13" s="11" t="s">
        <v>419</v>
      </c>
      <c r="C13" s="11" t="s">
        <v>419</v>
      </c>
      <c r="D13" s="11" t="s">
        <v>419</v>
      </c>
      <c r="E13" s="11">
        <v>6691300</v>
      </c>
      <c r="F13" s="11">
        <v>18636857.170000002</v>
      </c>
      <c r="G13" s="11">
        <v>4339.5</v>
      </c>
      <c r="H13" s="11">
        <f t="shared" si="0"/>
        <v>18636857.170000002</v>
      </c>
    </row>
    <row r="14" spans="1:8" ht="12" customHeight="1" x14ac:dyDescent="0.2">
      <c r="A14" s="2" t="str">
        <f>"May "&amp;RIGHT(A6,4)</f>
        <v>May 2025</v>
      </c>
      <c r="B14" s="11" t="s">
        <v>419</v>
      </c>
      <c r="C14" s="11" t="s">
        <v>419</v>
      </c>
      <c r="D14" s="11" t="s">
        <v>419</v>
      </c>
      <c r="E14" s="11">
        <v>6675785</v>
      </c>
      <c r="F14" s="11">
        <v>18612262.969999999</v>
      </c>
      <c r="G14" s="11">
        <v>4320.8999999999996</v>
      </c>
      <c r="H14" s="11">
        <f t="shared" si="0"/>
        <v>18612262.969999999</v>
      </c>
    </row>
    <row r="15" spans="1:8" ht="12" customHeight="1" x14ac:dyDescent="0.2">
      <c r="A15" s="2" t="str">
        <f>"Jun "&amp;RIGHT(A6,4)</f>
        <v>Jun 2025</v>
      </c>
      <c r="B15" s="11">
        <v>1602</v>
      </c>
      <c r="C15" s="11">
        <v>2296</v>
      </c>
      <c r="D15" s="11">
        <v>125209</v>
      </c>
      <c r="E15" s="11">
        <v>6495649</v>
      </c>
      <c r="F15" s="11">
        <v>18114948.149999999</v>
      </c>
      <c r="G15" s="11">
        <v>4235.1000000000004</v>
      </c>
      <c r="H15" s="11">
        <f t="shared" si="0"/>
        <v>18114948.149999999</v>
      </c>
    </row>
    <row r="16" spans="1:8" ht="12" customHeight="1" x14ac:dyDescent="0.2">
      <c r="A16" s="2" t="str">
        <f>"Jul "&amp;RIGHT(A6,4)</f>
        <v>Jul 2025</v>
      </c>
      <c r="B16" s="11" t="s">
        <v>419</v>
      </c>
      <c r="C16" s="11" t="s">
        <v>419</v>
      </c>
      <c r="D16" s="11" t="s">
        <v>419</v>
      </c>
      <c r="E16" s="11">
        <v>7009668</v>
      </c>
      <c r="F16" s="11">
        <v>20274759.120000001</v>
      </c>
      <c r="G16" s="11">
        <v>4142.8149999999996</v>
      </c>
      <c r="H16" s="11">
        <f t="shared" si="0"/>
        <v>20274759.120000001</v>
      </c>
    </row>
    <row r="17" spans="1:8" ht="12" customHeight="1" x14ac:dyDescent="0.2">
      <c r="A17" s="2" t="str">
        <f>"Aug "&amp;RIGHT(A6,4)</f>
        <v>Aug 2025</v>
      </c>
      <c r="B17" s="11" t="s">
        <v>419</v>
      </c>
      <c r="C17" s="11" t="s">
        <v>419</v>
      </c>
      <c r="D17" s="11" t="s">
        <v>419</v>
      </c>
      <c r="E17" s="11">
        <v>7552227</v>
      </c>
      <c r="F17" s="11">
        <v>21784700.329999998</v>
      </c>
      <c r="G17" s="11">
        <v>4341.6750000000002</v>
      </c>
      <c r="H17" s="11">
        <f t="shared" si="0"/>
        <v>21784700.329999998</v>
      </c>
    </row>
    <row r="18" spans="1:8" ht="12" customHeight="1" x14ac:dyDescent="0.2">
      <c r="A18" s="2" t="str">
        <f>"Sep "&amp;RIGHT(A6,4)</f>
        <v>Sep 2025</v>
      </c>
      <c r="B18" s="11">
        <v>1596</v>
      </c>
      <c r="C18" s="11">
        <v>2269</v>
      </c>
      <c r="D18" s="11">
        <v>127382</v>
      </c>
      <c r="E18" s="11">
        <v>7768199</v>
      </c>
      <c r="F18" s="11">
        <v>22428624.870000001</v>
      </c>
      <c r="G18" s="11">
        <v>4426.16</v>
      </c>
      <c r="H18" s="11">
        <f t="shared" si="0"/>
        <v>22428624.870000001</v>
      </c>
    </row>
    <row r="19" spans="1:8" ht="12" customHeight="1" x14ac:dyDescent="0.2">
      <c r="A19" s="12" t="s">
        <v>55</v>
      </c>
      <c r="B19" s="13">
        <v>1599</v>
      </c>
      <c r="C19" s="13">
        <v>2292</v>
      </c>
      <c r="D19" s="13">
        <v>124966.5</v>
      </c>
      <c r="E19" s="13">
        <v>79933787</v>
      </c>
      <c r="F19" s="13">
        <v>225271401.94999999</v>
      </c>
      <c r="G19" s="13">
        <v>93184.95</v>
      </c>
      <c r="H19" s="13">
        <f t="shared" si="0"/>
        <v>225271401.94999999</v>
      </c>
    </row>
    <row r="20" spans="1:8" ht="12" customHeight="1" x14ac:dyDescent="0.2">
      <c r="A20" s="14" t="s">
        <v>422</v>
      </c>
      <c r="B20" s="15">
        <v>1592</v>
      </c>
      <c r="C20" s="15">
        <v>2296</v>
      </c>
      <c r="D20" s="15">
        <v>123956</v>
      </c>
      <c r="E20" s="15">
        <v>19085343</v>
      </c>
      <c r="F20" s="15">
        <v>53310598.210000001</v>
      </c>
      <c r="G20" s="15">
        <v>10902.9</v>
      </c>
      <c r="H20" s="15">
        <f t="shared" si="0"/>
        <v>53310598.210000001</v>
      </c>
    </row>
    <row r="21" spans="1:8" ht="12" customHeight="1" x14ac:dyDescent="0.2">
      <c r="A21" s="3" t="str">
        <f>"FY "&amp;RIGHT(A6,4)+1</f>
        <v>FY 2026</v>
      </c>
    </row>
    <row r="22" spans="1:8" ht="12" customHeight="1" x14ac:dyDescent="0.2">
      <c r="A22" s="2" t="str">
        <f>"Oct "&amp;RIGHT(A6,4)</f>
        <v>Oct 2025</v>
      </c>
      <c r="B22" s="11" t="s">
        <v>419</v>
      </c>
      <c r="C22" s="11" t="s">
        <v>419</v>
      </c>
      <c r="D22" s="11" t="s">
        <v>419</v>
      </c>
      <c r="E22" s="11">
        <v>8115884</v>
      </c>
      <c r="F22" s="11">
        <v>23461353</v>
      </c>
      <c r="G22" s="11">
        <v>4854.6850000000004</v>
      </c>
      <c r="H22" s="11">
        <f t="shared" ref="H22:H35" si="1">IF(ISBLANK(F22),"",F22)</f>
        <v>23461353</v>
      </c>
    </row>
    <row r="23" spans="1:8" ht="12" customHeight="1" x14ac:dyDescent="0.2">
      <c r="A23" s="2" t="str">
        <f>"Nov "&amp;RIGHT(A6,4)</f>
        <v>Nov 2025</v>
      </c>
      <c r="B23" s="11" t="s">
        <v>419</v>
      </c>
      <c r="C23" s="11" t="s">
        <v>419</v>
      </c>
      <c r="D23" s="11" t="s">
        <v>419</v>
      </c>
      <c r="E23" s="11">
        <v>6985574</v>
      </c>
      <c r="F23" s="11">
        <v>20190721.969999999</v>
      </c>
      <c r="G23" s="11">
        <v>2087.42</v>
      </c>
      <c r="H23" s="11">
        <f t="shared" si="1"/>
        <v>20190721.969999999</v>
      </c>
    </row>
    <row r="24" spans="1:8" ht="12" customHeight="1" x14ac:dyDescent="0.2">
      <c r="A24" s="2" t="str">
        <f>"Dec "&amp;RIGHT(A6,4)</f>
        <v>Dec 2025</v>
      </c>
      <c r="B24" s="11">
        <v>1333</v>
      </c>
      <c r="C24" s="11">
        <v>2374</v>
      </c>
      <c r="D24" s="11">
        <v>118845</v>
      </c>
      <c r="E24" s="11">
        <v>6601754</v>
      </c>
      <c r="F24" s="11">
        <v>19074505.5</v>
      </c>
      <c r="G24" s="11" t="s">
        <v>419</v>
      </c>
      <c r="H24" s="11">
        <f t="shared" si="1"/>
        <v>19074505.5</v>
      </c>
    </row>
    <row r="25" spans="1:8" ht="12" customHeight="1" x14ac:dyDescent="0.2">
      <c r="A25" s="2" t="str">
        <f>"Jan "&amp;RIGHT(A6,4)+1</f>
        <v>Jan 2026</v>
      </c>
      <c r="B25" s="11" t="s">
        <v>419</v>
      </c>
      <c r="C25" s="11" t="s">
        <v>419</v>
      </c>
      <c r="D25" s="11" t="s">
        <v>419</v>
      </c>
      <c r="E25" s="11" t="s">
        <v>419</v>
      </c>
      <c r="F25" s="11" t="s">
        <v>419</v>
      </c>
      <c r="G25" s="11" t="s">
        <v>419</v>
      </c>
      <c r="H25" s="11" t="str">
        <f t="shared" si="1"/>
        <v>--</v>
      </c>
    </row>
    <row r="26" spans="1:8" ht="12" customHeight="1" x14ac:dyDescent="0.2">
      <c r="A26" s="2" t="str">
        <f>"Feb "&amp;RIGHT(A6,4)+1</f>
        <v>Feb 2026</v>
      </c>
      <c r="B26" s="11" t="s">
        <v>419</v>
      </c>
      <c r="C26" s="11" t="s">
        <v>419</v>
      </c>
      <c r="D26" s="11" t="s">
        <v>419</v>
      </c>
      <c r="E26" s="11" t="s">
        <v>419</v>
      </c>
      <c r="F26" s="11" t="s">
        <v>419</v>
      </c>
      <c r="G26" s="11" t="s">
        <v>419</v>
      </c>
      <c r="H26" s="11" t="str">
        <f t="shared" si="1"/>
        <v>--</v>
      </c>
    </row>
    <row r="27" spans="1:8" ht="12" customHeight="1" x14ac:dyDescent="0.2">
      <c r="A27" s="2" t="str">
        <f>"Mar "&amp;RIGHT(A6,4)+1</f>
        <v>Mar 2026</v>
      </c>
      <c r="B27" s="11" t="s">
        <v>419</v>
      </c>
      <c r="C27" s="11" t="s">
        <v>419</v>
      </c>
      <c r="D27" s="11" t="s">
        <v>419</v>
      </c>
      <c r="E27" s="11" t="s">
        <v>419</v>
      </c>
      <c r="F27" s="11" t="s">
        <v>419</v>
      </c>
      <c r="G27" s="11" t="s">
        <v>419</v>
      </c>
      <c r="H27" s="11" t="str">
        <f t="shared" si="1"/>
        <v>--</v>
      </c>
    </row>
    <row r="28" spans="1:8" ht="12" customHeight="1" x14ac:dyDescent="0.2">
      <c r="A28" s="2" t="str">
        <f>"Apr "&amp;RIGHT(A6,4)+1</f>
        <v>Apr 2026</v>
      </c>
      <c r="B28" s="11" t="s">
        <v>419</v>
      </c>
      <c r="C28" s="11" t="s">
        <v>419</v>
      </c>
      <c r="D28" s="11" t="s">
        <v>419</v>
      </c>
      <c r="E28" s="11" t="s">
        <v>419</v>
      </c>
      <c r="F28" s="11" t="s">
        <v>419</v>
      </c>
      <c r="G28" s="11" t="s">
        <v>419</v>
      </c>
      <c r="H28" s="11" t="str">
        <f t="shared" si="1"/>
        <v>--</v>
      </c>
    </row>
    <row r="29" spans="1:8" ht="12" customHeight="1" x14ac:dyDescent="0.2">
      <c r="A29" s="2" t="str">
        <f>"May "&amp;RIGHT(A6,4)+1</f>
        <v>May 2026</v>
      </c>
      <c r="B29" s="11" t="s">
        <v>419</v>
      </c>
      <c r="C29" s="11" t="s">
        <v>419</v>
      </c>
      <c r="D29" s="11" t="s">
        <v>419</v>
      </c>
      <c r="E29" s="11" t="s">
        <v>419</v>
      </c>
      <c r="F29" s="11" t="s">
        <v>419</v>
      </c>
      <c r="G29" s="11" t="s">
        <v>419</v>
      </c>
      <c r="H29" s="11" t="str">
        <f t="shared" si="1"/>
        <v>--</v>
      </c>
    </row>
    <row r="30" spans="1:8" ht="12" customHeight="1" x14ac:dyDescent="0.2">
      <c r="A30" s="2" t="str">
        <f>"Jun "&amp;RIGHT(A6,4)+1</f>
        <v>Jun 2026</v>
      </c>
      <c r="B30" s="11" t="s">
        <v>419</v>
      </c>
      <c r="C30" s="11" t="s">
        <v>419</v>
      </c>
      <c r="D30" s="11" t="s">
        <v>419</v>
      </c>
      <c r="E30" s="11" t="s">
        <v>419</v>
      </c>
      <c r="F30" s="11" t="s">
        <v>419</v>
      </c>
      <c r="G30" s="11" t="s">
        <v>419</v>
      </c>
      <c r="H30" s="11" t="str">
        <f t="shared" si="1"/>
        <v>--</v>
      </c>
    </row>
    <row r="31" spans="1:8" ht="12" customHeight="1" x14ac:dyDescent="0.2">
      <c r="A31" s="2" t="str">
        <f>"Jul "&amp;RIGHT(A6,4)+1</f>
        <v>Jul 2026</v>
      </c>
      <c r="B31" s="11" t="s">
        <v>419</v>
      </c>
      <c r="C31" s="11" t="s">
        <v>419</v>
      </c>
      <c r="D31" s="11" t="s">
        <v>419</v>
      </c>
      <c r="E31" s="11" t="s">
        <v>419</v>
      </c>
      <c r="F31" s="11" t="s">
        <v>419</v>
      </c>
      <c r="G31" s="11" t="s">
        <v>419</v>
      </c>
      <c r="H31" s="11" t="str">
        <f t="shared" si="1"/>
        <v>--</v>
      </c>
    </row>
    <row r="32" spans="1:8" ht="12" customHeight="1" x14ac:dyDescent="0.2">
      <c r="A32" s="2" t="str">
        <f>"Aug "&amp;RIGHT(A6,4)+1</f>
        <v>Aug 2026</v>
      </c>
      <c r="B32" s="11" t="s">
        <v>419</v>
      </c>
      <c r="C32" s="11" t="s">
        <v>419</v>
      </c>
      <c r="D32" s="11" t="s">
        <v>419</v>
      </c>
      <c r="E32" s="11" t="s">
        <v>419</v>
      </c>
      <c r="F32" s="11" t="s">
        <v>419</v>
      </c>
      <c r="G32" s="11" t="s">
        <v>419</v>
      </c>
      <c r="H32" s="11" t="str">
        <f t="shared" si="1"/>
        <v>--</v>
      </c>
    </row>
    <row r="33" spans="1:8" ht="12" customHeight="1" x14ac:dyDescent="0.2">
      <c r="A33" s="2" t="str">
        <f>"Sep "&amp;RIGHT(A6,4)+1</f>
        <v>Sep 2026</v>
      </c>
      <c r="B33" s="11" t="s">
        <v>419</v>
      </c>
      <c r="C33" s="11" t="s">
        <v>419</v>
      </c>
      <c r="D33" s="11" t="s">
        <v>419</v>
      </c>
      <c r="E33" s="11" t="s">
        <v>419</v>
      </c>
      <c r="F33" s="11" t="s">
        <v>419</v>
      </c>
      <c r="G33" s="11" t="s">
        <v>419</v>
      </c>
      <c r="H33" s="11" t="str">
        <f t="shared" si="1"/>
        <v>--</v>
      </c>
    </row>
    <row r="34" spans="1:8" ht="12" customHeight="1" x14ac:dyDescent="0.2">
      <c r="A34" s="12" t="s">
        <v>55</v>
      </c>
      <c r="B34" s="13">
        <v>1333</v>
      </c>
      <c r="C34" s="13">
        <v>2374</v>
      </c>
      <c r="D34" s="13">
        <v>118845</v>
      </c>
      <c r="E34" s="13">
        <v>21703212</v>
      </c>
      <c r="F34" s="13">
        <v>62726580.469999999</v>
      </c>
      <c r="G34" s="13">
        <v>6942.1049999999996</v>
      </c>
      <c r="H34" s="13">
        <f t="shared" si="1"/>
        <v>62726580.469999999</v>
      </c>
    </row>
    <row r="35" spans="1:8" ht="12" customHeight="1" x14ac:dyDescent="0.2">
      <c r="A35" s="14" t="str">
        <f>"Total "&amp;MID(A20,7,LEN(A20)-13)&amp;" Months"</f>
        <v>Total 3 Months</v>
      </c>
      <c r="B35" s="15">
        <v>1333</v>
      </c>
      <c r="C35" s="15">
        <v>2374</v>
      </c>
      <c r="D35" s="15">
        <v>118845</v>
      </c>
      <c r="E35" s="15">
        <v>21703212</v>
      </c>
      <c r="F35" s="15">
        <v>62726580.469999999</v>
      </c>
      <c r="G35" s="15">
        <v>6942.1049999999996</v>
      </c>
      <c r="H35" s="15">
        <f t="shared" si="1"/>
        <v>62726580.469999999</v>
      </c>
    </row>
    <row r="36" spans="1:8" ht="12" customHeight="1" x14ac:dyDescent="0.2">
      <c r="A36" s="78"/>
      <c r="B36" s="78"/>
      <c r="C36" s="78"/>
      <c r="D36" s="78"/>
      <c r="E36" s="78"/>
      <c r="F36" s="78"/>
      <c r="G36" s="78"/>
      <c r="H36" s="78"/>
    </row>
    <row r="37" spans="1:8" ht="69.95" customHeight="1" x14ac:dyDescent="0.2">
      <c r="A37" s="89" t="s">
        <v>123</v>
      </c>
      <c r="B37" s="89"/>
      <c r="C37" s="89"/>
      <c r="D37" s="89"/>
      <c r="E37" s="89"/>
      <c r="F37" s="89"/>
      <c r="G37" s="89"/>
      <c r="H37" s="89"/>
    </row>
    <row r="38" spans="1:8" x14ac:dyDescent="0.2">
      <c r="A38" s="25"/>
    </row>
  </sheetData>
  <mergeCells count="14">
    <mergeCell ref="A1:G1"/>
    <mergeCell ref="A2:G2"/>
    <mergeCell ref="A3:A4"/>
    <mergeCell ref="B3:B4"/>
    <mergeCell ref="C3:C4"/>
    <mergeCell ref="A37:H37"/>
    <mergeCell ref="H3:H4"/>
    <mergeCell ref="B5:E5"/>
    <mergeCell ref="F5:H5"/>
    <mergeCell ref="A36:H36"/>
    <mergeCell ref="D3:D4"/>
    <mergeCell ref="E3:E4"/>
    <mergeCell ref="F3:F4"/>
    <mergeCell ref="G3:G4"/>
  </mergeCells>
  <phoneticPr fontId="0" type="noConversion"/>
  <pageMargins left="0.75" right="0.5" top="0.75" bottom="0.5" header="0.5" footer="0.25"/>
  <pageSetup orientation="landscape"/>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G38"/>
  <sheetViews>
    <sheetView showGridLines="0" workbookViewId="0">
      <selection sqref="A1:E1"/>
    </sheetView>
  </sheetViews>
  <sheetFormatPr defaultRowHeight="12.75" x14ac:dyDescent="0.2"/>
  <cols>
    <col min="1" max="6" width="11.42578125" customWidth="1"/>
    <col min="7" max="7" width="57.140625" customWidth="1"/>
  </cols>
  <sheetData>
    <row r="1" spans="1:7" ht="12" customHeight="1" x14ac:dyDescent="0.2">
      <c r="A1" s="79" t="s">
        <v>438</v>
      </c>
      <c r="B1" s="79"/>
      <c r="C1" s="79"/>
      <c r="D1" s="79"/>
      <c r="E1" s="79"/>
      <c r="F1" s="2" t="s">
        <v>420</v>
      </c>
    </row>
    <row r="2" spans="1:7" ht="12" customHeight="1" x14ac:dyDescent="0.2">
      <c r="A2" s="81" t="s">
        <v>124</v>
      </c>
      <c r="B2" s="81"/>
      <c r="C2" s="81"/>
      <c r="D2" s="81"/>
      <c r="E2" s="81"/>
      <c r="F2" s="1"/>
    </row>
    <row r="3" spans="1:7" ht="24" customHeight="1" x14ac:dyDescent="0.2">
      <c r="A3" s="83" t="s">
        <v>50</v>
      </c>
      <c r="B3" s="87" t="s">
        <v>108</v>
      </c>
      <c r="C3" s="86"/>
      <c r="D3" s="85" t="s">
        <v>312</v>
      </c>
      <c r="E3" s="85" t="s">
        <v>213</v>
      </c>
      <c r="F3" s="90" t="s">
        <v>58</v>
      </c>
    </row>
    <row r="4" spans="1:7" ht="24" customHeight="1" x14ac:dyDescent="0.2">
      <c r="A4" s="84"/>
      <c r="B4" s="10" t="s">
        <v>125</v>
      </c>
      <c r="C4" s="10" t="s">
        <v>126</v>
      </c>
      <c r="D4" s="86"/>
      <c r="E4" s="86"/>
      <c r="F4" s="87"/>
    </row>
    <row r="5" spans="1:7" ht="12" customHeight="1" x14ac:dyDescent="0.2">
      <c r="A5" s="1"/>
      <c r="B5" s="116" t="str">
        <f>REPT("-",5)&amp;" Number "&amp;REPT("-",4)&amp;"   "&amp;REPT("-",43)&amp;" Dollars "&amp;REPT("-",41)</f>
        <v>----- Number ----   ------------------------------------------- Dollars -----------------------------------------</v>
      </c>
      <c r="C5" s="116"/>
      <c r="D5" s="116"/>
      <c r="E5" s="116"/>
      <c r="F5" s="116"/>
      <c r="G5" s="116"/>
    </row>
    <row r="6" spans="1:7" ht="12" customHeight="1" x14ac:dyDescent="0.2">
      <c r="A6" s="3" t="s">
        <v>421</v>
      </c>
    </row>
    <row r="7" spans="1:7" ht="12" customHeight="1" x14ac:dyDescent="0.2">
      <c r="A7" s="2" t="str">
        <f>"Oct "&amp;RIGHT(A6,4)-1</f>
        <v>Oct 2024</v>
      </c>
      <c r="B7" s="11">
        <v>165969089</v>
      </c>
      <c r="C7" s="11">
        <v>386866312.38</v>
      </c>
      <c r="D7" s="11">
        <v>142358.22</v>
      </c>
      <c r="E7" s="11" t="s">
        <v>419</v>
      </c>
      <c r="F7" s="11">
        <v>387008670.60000002</v>
      </c>
    </row>
    <row r="8" spans="1:7" ht="12" customHeight="1" x14ac:dyDescent="0.2">
      <c r="A8" s="2" t="str">
        <f>"Nov "&amp;RIGHT(A6,4)-1</f>
        <v>Nov 2024</v>
      </c>
      <c r="B8" s="11">
        <v>135637999</v>
      </c>
      <c r="C8" s="11">
        <v>311839621.14999998</v>
      </c>
      <c r="D8" s="11">
        <v>47811.54</v>
      </c>
      <c r="E8" s="11" t="s">
        <v>419</v>
      </c>
      <c r="F8" s="11">
        <v>311887432.69</v>
      </c>
    </row>
    <row r="9" spans="1:7" ht="12" customHeight="1" x14ac:dyDescent="0.2">
      <c r="A9" s="2" t="str">
        <f>"Dec "&amp;RIGHT(A6,4)-1</f>
        <v>Dec 2024</v>
      </c>
      <c r="B9" s="11">
        <v>129675413</v>
      </c>
      <c r="C9" s="11">
        <v>297213536.97000003</v>
      </c>
      <c r="D9" s="11">
        <v>34291564.350000001</v>
      </c>
      <c r="E9" s="11">
        <v>41635598</v>
      </c>
      <c r="F9" s="11">
        <v>373140699.31999999</v>
      </c>
    </row>
    <row r="10" spans="1:7" ht="12" customHeight="1" x14ac:dyDescent="0.2">
      <c r="A10" s="2" t="str">
        <f>"Jan "&amp;RIGHT(A6,4)</f>
        <v>Jan 2025</v>
      </c>
      <c r="B10" s="11">
        <v>146458964</v>
      </c>
      <c r="C10" s="11">
        <v>336283577.13</v>
      </c>
      <c r="D10" s="11">
        <v>412214.21</v>
      </c>
      <c r="E10" s="11" t="s">
        <v>419</v>
      </c>
      <c r="F10" s="11">
        <v>336695791.33999997</v>
      </c>
    </row>
    <row r="11" spans="1:7" ht="12" customHeight="1" x14ac:dyDescent="0.2">
      <c r="A11" s="2" t="str">
        <f>"Feb "&amp;RIGHT(A6,4)</f>
        <v>Feb 2025</v>
      </c>
      <c r="B11" s="11">
        <v>144734214</v>
      </c>
      <c r="C11" s="11">
        <v>336392408.61000001</v>
      </c>
      <c r="D11" s="11">
        <v>283700.49</v>
      </c>
      <c r="E11" s="11" t="s">
        <v>419</v>
      </c>
      <c r="F11" s="11">
        <v>336676109.10000002</v>
      </c>
    </row>
    <row r="12" spans="1:7" ht="12" customHeight="1" x14ac:dyDescent="0.2">
      <c r="A12" s="2" t="str">
        <f>"Mar "&amp;RIGHT(A6,4)</f>
        <v>Mar 2025</v>
      </c>
      <c r="B12" s="11">
        <v>158082391</v>
      </c>
      <c r="C12" s="11">
        <v>363654170.89999998</v>
      </c>
      <c r="D12" s="11">
        <v>45291094.100000001</v>
      </c>
      <c r="E12" s="11">
        <v>32666125</v>
      </c>
      <c r="F12" s="11">
        <v>441611390</v>
      </c>
    </row>
    <row r="13" spans="1:7" ht="12" customHeight="1" x14ac:dyDescent="0.2">
      <c r="A13" s="2" t="str">
        <f>"Apr "&amp;RIGHT(A6,4)</f>
        <v>Apr 2025</v>
      </c>
      <c r="B13" s="11">
        <v>165383645</v>
      </c>
      <c r="C13" s="11">
        <v>379212876.73000002</v>
      </c>
      <c r="D13" s="11">
        <v>187009.91</v>
      </c>
      <c r="E13" s="11" t="s">
        <v>419</v>
      </c>
      <c r="F13" s="11">
        <v>379399886.63999999</v>
      </c>
    </row>
    <row r="14" spans="1:7" ht="12" customHeight="1" x14ac:dyDescent="0.2">
      <c r="A14" s="2" t="str">
        <f>"May "&amp;RIGHT(A6,4)</f>
        <v>May 2025</v>
      </c>
      <c r="B14" s="11">
        <v>158752002</v>
      </c>
      <c r="C14" s="11">
        <v>358884585.76999998</v>
      </c>
      <c r="D14" s="11" t="s">
        <v>419</v>
      </c>
      <c r="E14" s="11" t="s">
        <v>419</v>
      </c>
      <c r="F14" s="11">
        <v>358884585.76999998</v>
      </c>
    </row>
    <row r="15" spans="1:7" ht="12" customHeight="1" x14ac:dyDescent="0.2">
      <c r="A15" s="2" t="str">
        <f>"Jun "&amp;RIGHT(A6,4)</f>
        <v>Jun 2025</v>
      </c>
      <c r="B15" s="11">
        <v>124017295</v>
      </c>
      <c r="C15" s="11">
        <v>249808099.24000001</v>
      </c>
      <c r="D15" s="11">
        <v>51115444</v>
      </c>
      <c r="E15" s="11">
        <v>29838867</v>
      </c>
      <c r="F15" s="11">
        <v>330762410.24000001</v>
      </c>
    </row>
    <row r="16" spans="1:7" ht="12" customHeight="1" x14ac:dyDescent="0.2">
      <c r="A16" s="2" t="str">
        <f>"Jul "&amp;RIGHT(A6,4)</f>
        <v>Jul 2025</v>
      </c>
      <c r="B16" s="11">
        <v>121558156</v>
      </c>
      <c r="C16" s="11">
        <v>246185215.33000001</v>
      </c>
      <c r="D16" s="11">
        <v>439619.54</v>
      </c>
      <c r="E16" s="11" t="s">
        <v>419</v>
      </c>
      <c r="F16" s="11">
        <v>246624834.87</v>
      </c>
    </row>
    <row r="17" spans="1:6" ht="12" customHeight="1" x14ac:dyDescent="0.2">
      <c r="A17" s="2" t="str">
        <f>"Aug "&amp;RIGHT(A6,4)</f>
        <v>Aug 2025</v>
      </c>
      <c r="B17" s="11">
        <v>127240855</v>
      </c>
      <c r="C17" s="11">
        <v>284747646.38</v>
      </c>
      <c r="D17" s="11">
        <v>149834.19</v>
      </c>
      <c r="E17" s="11" t="s">
        <v>419</v>
      </c>
      <c r="F17" s="11">
        <v>284897480.56999999</v>
      </c>
    </row>
    <row r="18" spans="1:6" ht="12" customHeight="1" x14ac:dyDescent="0.2">
      <c r="A18" s="2" t="str">
        <f>"Sep "&amp;RIGHT(A6,4)</f>
        <v>Sep 2025</v>
      </c>
      <c r="B18" s="11">
        <v>154231949</v>
      </c>
      <c r="C18" s="11">
        <v>373000714.54000002</v>
      </c>
      <c r="D18" s="11">
        <v>56069077.240000002</v>
      </c>
      <c r="E18" s="11">
        <v>39926353</v>
      </c>
      <c r="F18" s="11">
        <v>468996144.77999997</v>
      </c>
    </row>
    <row r="19" spans="1:6" ht="12" customHeight="1" x14ac:dyDescent="0.2">
      <c r="A19" s="12" t="s">
        <v>55</v>
      </c>
      <c r="B19" s="13">
        <v>1731741972</v>
      </c>
      <c r="C19" s="13">
        <v>3924088765.1300001</v>
      </c>
      <c r="D19" s="13">
        <v>188429727.78999999</v>
      </c>
      <c r="E19" s="13">
        <v>144066943</v>
      </c>
      <c r="F19" s="13">
        <v>4256585435.9200001</v>
      </c>
    </row>
    <row r="20" spans="1:6" ht="12" customHeight="1" x14ac:dyDescent="0.2">
      <c r="A20" s="14" t="s">
        <v>422</v>
      </c>
      <c r="B20" s="15">
        <v>431282501</v>
      </c>
      <c r="C20" s="15">
        <v>995919470.5</v>
      </c>
      <c r="D20" s="15">
        <v>34481734.109999999</v>
      </c>
      <c r="E20" s="15">
        <v>41635598</v>
      </c>
      <c r="F20" s="15">
        <v>1072036802.61</v>
      </c>
    </row>
    <row r="21" spans="1:6" ht="12" customHeight="1" x14ac:dyDescent="0.2">
      <c r="A21" s="3" t="str">
        <f>"FY "&amp;RIGHT(A6,4)+1</f>
        <v>FY 2026</v>
      </c>
    </row>
    <row r="22" spans="1:6" ht="12" customHeight="1" x14ac:dyDescent="0.2">
      <c r="A22" s="2" t="str">
        <f>"Oct "&amp;RIGHT(A6,4)</f>
        <v>Oct 2025</v>
      </c>
      <c r="B22" s="11">
        <v>166626510</v>
      </c>
      <c r="C22" s="11">
        <v>405413765.44</v>
      </c>
      <c r="D22" s="11">
        <v>402941.45</v>
      </c>
      <c r="E22" s="11" t="s">
        <v>419</v>
      </c>
      <c r="F22" s="11">
        <v>405816706.88999999</v>
      </c>
    </row>
    <row r="23" spans="1:6" ht="12" customHeight="1" x14ac:dyDescent="0.2">
      <c r="A23" s="2" t="str">
        <f>"Nov "&amp;RIGHT(A6,4)</f>
        <v>Nov 2025</v>
      </c>
      <c r="B23" s="11">
        <v>125812614</v>
      </c>
      <c r="C23" s="11">
        <v>303649020.17000002</v>
      </c>
      <c r="D23" s="11">
        <v>46694.8</v>
      </c>
      <c r="E23" s="11" t="s">
        <v>419</v>
      </c>
      <c r="F23" s="11">
        <v>303695714.97000003</v>
      </c>
    </row>
    <row r="24" spans="1:6" ht="12" customHeight="1" x14ac:dyDescent="0.2">
      <c r="A24" s="2" t="str">
        <f>"Dec "&amp;RIGHT(A6,4)</f>
        <v>Dec 2025</v>
      </c>
      <c r="B24" s="11">
        <v>130276699</v>
      </c>
      <c r="C24" s="11">
        <v>310379818.14999998</v>
      </c>
      <c r="D24" s="11">
        <v>30725815.390000001</v>
      </c>
      <c r="E24" s="11">
        <v>34124203</v>
      </c>
      <c r="F24" s="11">
        <v>375229836.54000002</v>
      </c>
    </row>
    <row r="25" spans="1:6" ht="12" customHeight="1" x14ac:dyDescent="0.2">
      <c r="A25" s="2" t="str">
        <f>"Jan "&amp;RIGHT(A6,4)+1</f>
        <v>Jan 2026</v>
      </c>
      <c r="B25" s="11" t="s">
        <v>419</v>
      </c>
      <c r="C25" s="11" t="s">
        <v>419</v>
      </c>
      <c r="D25" s="11" t="s">
        <v>419</v>
      </c>
      <c r="E25" s="11" t="s">
        <v>419</v>
      </c>
      <c r="F25" s="11" t="s">
        <v>419</v>
      </c>
    </row>
    <row r="26" spans="1:6" ht="12" customHeight="1" x14ac:dyDescent="0.2">
      <c r="A26" s="2" t="str">
        <f>"Feb "&amp;RIGHT(A6,4)+1</f>
        <v>Feb 2026</v>
      </c>
      <c r="B26" s="11" t="s">
        <v>419</v>
      </c>
      <c r="C26" s="11" t="s">
        <v>419</v>
      </c>
      <c r="D26" s="11" t="s">
        <v>419</v>
      </c>
      <c r="E26" s="11" t="s">
        <v>419</v>
      </c>
      <c r="F26" s="11" t="s">
        <v>419</v>
      </c>
    </row>
    <row r="27" spans="1:6" ht="12" customHeight="1" x14ac:dyDescent="0.2">
      <c r="A27" s="2" t="str">
        <f>"Mar "&amp;RIGHT(A6,4)+1</f>
        <v>Mar 2026</v>
      </c>
      <c r="B27" s="11" t="s">
        <v>419</v>
      </c>
      <c r="C27" s="11" t="s">
        <v>419</v>
      </c>
      <c r="D27" s="11" t="s">
        <v>419</v>
      </c>
      <c r="E27" s="11" t="s">
        <v>419</v>
      </c>
      <c r="F27" s="11" t="s">
        <v>419</v>
      </c>
    </row>
    <row r="28" spans="1:6" ht="12" customHeight="1" x14ac:dyDescent="0.2">
      <c r="A28" s="2" t="str">
        <f>"Apr "&amp;RIGHT(A6,4)+1</f>
        <v>Apr 2026</v>
      </c>
      <c r="B28" s="11" t="s">
        <v>419</v>
      </c>
      <c r="C28" s="11" t="s">
        <v>419</v>
      </c>
      <c r="D28" s="11" t="s">
        <v>419</v>
      </c>
      <c r="E28" s="11" t="s">
        <v>419</v>
      </c>
      <c r="F28" s="11" t="s">
        <v>419</v>
      </c>
    </row>
    <row r="29" spans="1:6" ht="12" customHeight="1" x14ac:dyDescent="0.2">
      <c r="A29" s="2" t="str">
        <f>"May "&amp;RIGHT(A6,4)+1</f>
        <v>May 2026</v>
      </c>
      <c r="B29" s="11" t="s">
        <v>419</v>
      </c>
      <c r="C29" s="11" t="s">
        <v>419</v>
      </c>
      <c r="D29" s="11" t="s">
        <v>419</v>
      </c>
      <c r="E29" s="11" t="s">
        <v>419</v>
      </c>
      <c r="F29" s="11" t="s">
        <v>419</v>
      </c>
    </row>
    <row r="30" spans="1:6" ht="12" customHeight="1" x14ac:dyDescent="0.2">
      <c r="A30" s="2" t="str">
        <f>"Jun "&amp;RIGHT(A6,4)+1</f>
        <v>Jun 2026</v>
      </c>
      <c r="B30" s="11" t="s">
        <v>419</v>
      </c>
      <c r="C30" s="11" t="s">
        <v>419</v>
      </c>
      <c r="D30" s="11" t="s">
        <v>419</v>
      </c>
      <c r="E30" s="11" t="s">
        <v>419</v>
      </c>
      <c r="F30" s="11" t="s">
        <v>419</v>
      </c>
    </row>
    <row r="31" spans="1:6" ht="12" customHeight="1" x14ac:dyDescent="0.2">
      <c r="A31" s="2" t="str">
        <f>"Jul "&amp;RIGHT(A6,4)+1</f>
        <v>Jul 2026</v>
      </c>
      <c r="B31" s="11" t="s">
        <v>419</v>
      </c>
      <c r="C31" s="11" t="s">
        <v>419</v>
      </c>
      <c r="D31" s="11" t="s">
        <v>419</v>
      </c>
      <c r="E31" s="11" t="s">
        <v>419</v>
      </c>
      <c r="F31" s="11" t="s">
        <v>419</v>
      </c>
    </row>
    <row r="32" spans="1:6" ht="12" customHeight="1" x14ac:dyDescent="0.2">
      <c r="A32" s="2" t="str">
        <f>"Aug "&amp;RIGHT(A6,4)+1</f>
        <v>Aug 2026</v>
      </c>
      <c r="B32" s="11" t="s">
        <v>419</v>
      </c>
      <c r="C32" s="11" t="s">
        <v>419</v>
      </c>
      <c r="D32" s="11" t="s">
        <v>419</v>
      </c>
      <c r="E32" s="11" t="s">
        <v>419</v>
      </c>
      <c r="F32" s="11" t="s">
        <v>419</v>
      </c>
    </row>
    <row r="33" spans="1:6" ht="12" customHeight="1" x14ac:dyDescent="0.2">
      <c r="A33" s="2" t="str">
        <f>"Sep "&amp;RIGHT(A6,4)+1</f>
        <v>Sep 2026</v>
      </c>
      <c r="B33" s="11" t="s">
        <v>419</v>
      </c>
      <c r="C33" s="11" t="s">
        <v>419</v>
      </c>
      <c r="D33" s="11" t="s">
        <v>419</v>
      </c>
      <c r="E33" s="11" t="s">
        <v>419</v>
      </c>
      <c r="F33" s="11" t="s">
        <v>419</v>
      </c>
    </row>
    <row r="34" spans="1:6" ht="12" customHeight="1" x14ac:dyDescent="0.2">
      <c r="A34" s="12" t="s">
        <v>55</v>
      </c>
      <c r="B34" s="13">
        <v>422715823</v>
      </c>
      <c r="C34" s="13">
        <v>1019442603.76</v>
      </c>
      <c r="D34" s="13">
        <v>31175451.640000001</v>
      </c>
      <c r="E34" s="13">
        <v>34124203</v>
      </c>
      <c r="F34" s="13">
        <v>1084742258.4000001</v>
      </c>
    </row>
    <row r="35" spans="1:6" ht="12" customHeight="1" x14ac:dyDescent="0.2">
      <c r="A35" s="14" t="str">
        <f>"Total "&amp;MID(A20,7,LEN(A20)-13)&amp;" Months"</f>
        <v>Total 3 Months</v>
      </c>
      <c r="B35" s="15">
        <v>422715823</v>
      </c>
      <c r="C35" s="15">
        <v>1019442603.76</v>
      </c>
      <c r="D35" s="15">
        <v>31175451.640000001</v>
      </c>
      <c r="E35" s="15">
        <v>34124203</v>
      </c>
      <c r="F35" s="15">
        <v>1084742258.4000001</v>
      </c>
    </row>
    <row r="36" spans="1:6" ht="12" customHeight="1" x14ac:dyDescent="0.2">
      <c r="A36" s="78"/>
      <c r="B36" s="78"/>
      <c r="C36" s="78"/>
      <c r="D36" s="78"/>
      <c r="E36" s="78"/>
      <c r="F36" s="78"/>
    </row>
    <row r="37" spans="1:6" ht="69.95" customHeight="1" x14ac:dyDescent="0.2">
      <c r="A37" s="89" t="s">
        <v>127</v>
      </c>
      <c r="B37" s="89"/>
      <c r="C37" s="89"/>
      <c r="D37" s="89"/>
      <c r="E37" s="89"/>
      <c r="F37" s="89"/>
    </row>
    <row r="38" spans="1:6" x14ac:dyDescent="0.2">
      <c r="A38" s="25"/>
    </row>
  </sheetData>
  <mergeCells count="10">
    <mergeCell ref="F3:F4"/>
    <mergeCell ref="B5:G5"/>
    <mergeCell ref="A36:F36"/>
    <mergeCell ref="A37:F37"/>
    <mergeCell ref="A1:E1"/>
    <mergeCell ref="A2:E2"/>
    <mergeCell ref="A3:A4"/>
    <mergeCell ref="B3:C3"/>
    <mergeCell ref="D3:D4"/>
    <mergeCell ref="E3:E4"/>
  </mergeCells>
  <phoneticPr fontId="0" type="noConversion"/>
  <pageMargins left="0.75" right="0.5" top="0.75" bottom="0.5" header="0.5" footer="0.25"/>
  <pageSetup orientation="landscape"/>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I37"/>
  <sheetViews>
    <sheetView showGridLines="0" workbookViewId="0">
      <selection sqref="A1:H1"/>
    </sheetView>
  </sheetViews>
  <sheetFormatPr defaultRowHeight="12.75" x14ac:dyDescent="0.2"/>
  <cols>
    <col min="1" max="9" width="11.42578125" customWidth="1"/>
  </cols>
  <sheetData>
    <row r="1" spans="1:9" ht="12" customHeight="1" x14ac:dyDescent="0.2">
      <c r="A1" s="79" t="s">
        <v>438</v>
      </c>
      <c r="B1" s="79"/>
      <c r="C1" s="79"/>
      <c r="D1" s="79"/>
      <c r="E1" s="79"/>
      <c r="F1" s="79"/>
      <c r="G1" s="79"/>
      <c r="H1" s="79"/>
      <c r="I1" s="2" t="s">
        <v>420</v>
      </c>
    </row>
    <row r="2" spans="1:9" ht="12" customHeight="1" x14ac:dyDescent="0.2">
      <c r="A2" s="81" t="s">
        <v>214</v>
      </c>
      <c r="B2" s="81"/>
      <c r="C2" s="81"/>
      <c r="D2" s="81"/>
      <c r="E2" s="81"/>
      <c r="F2" s="81"/>
      <c r="G2" s="81"/>
      <c r="H2" s="81"/>
      <c r="I2" s="1"/>
    </row>
    <row r="3" spans="1:9" ht="24" customHeight="1" x14ac:dyDescent="0.2">
      <c r="A3" s="83" t="s">
        <v>50</v>
      </c>
      <c r="B3" s="85" t="s">
        <v>119</v>
      </c>
      <c r="C3" s="85" t="s">
        <v>120</v>
      </c>
      <c r="D3" s="85" t="s">
        <v>121</v>
      </c>
      <c r="E3" s="87" t="s">
        <v>128</v>
      </c>
      <c r="F3" s="87"/>
      <c r="G3" s="87"/>
      <c r="H3" s="87"/>
      <c r="I3" s="87"/>
    </row>
    <row r="4" spans="1:9" ht="24" customHeight="1" x14ac:dyDescent="0.2">
      <c r="A4" s="84"/>
      <c r="B4" s="86"/>
      <c r="C4" s="86"/>
      <c r="D4" s="86"/>
      <c r="E4" s="10" t="s">
        <v>102</v>
      </c>
      <c r="F4" s="10" t="s">
        <v>103</v>
      </c>
      <c r="G4" s="10" t="s">
        <v>104</v>
      </c>
      <c r="H4" s="10" t="s">
        <v>105</v>
      </c>
      <c r="I4" s="9" t="s">
        <v>55</v>
      </c>
    </row>
    <row r="5" spans="1:9" ht="12" customHeight="1" x14ac:dyDescent="0.2">
      <c r="A5" s="1"/>
      <c r="B5" s="78" t="str">
        <f>REPT("-",89)&amp;" Number "&amp;REPT("-",89)</f>
        <v>----------------------------------------------------------------------------------------- Number -----------------------------------------------------------------------------------------</v>
      </c>
      <c r="C5" s="78"/>
      <c r="D5" s="78"/>
      <c r="E5" s="78"/>
      <c r="F5" s="78"/>
      <c r="G5" s="78"/>
      <c r="H5" s="78"/>
      <c r="I5" s="78"/>
    </row>
    <row r="6" spans="1:9" ht="12" customHeight="1" x14ac:dyDescent="0.2">
      <c r="A6" s="3" t="s">
        <v>421</v>
      </c>
    </row>
    <row r="7" spans="1:9" ht="12" customHeight="1" x14ac:dyDescent="0.2">
      <c r="A7" s="2" t="str">
        <f>"Oct "&amp;RIGHT(A6,4)-1</f>
        <v>Oct 2024</v>
      </c>
      <c r="B7" s="11">
        <v>21</v>
      </c>
      <c r="C7" s="11">
        <v>71</v>
      </c>
      <c r="D7" s="11">
        <v>12268</v>
      </c>
      <c r="E7" s="11">
        <v>66945</v>
      </c>
      <c r="F7" s="11">
        <v>79046</v>
      </c>
      <c r="G7" s="11">
        <v>275</v>
      </c>
      <c r="H7" s="11">
        <v>0</v>
      </c>
      <c r="I7" s="11">
        <v>146266</v>
      </c>
    </row>
    <row r="8" spans="1:9" ht="12" customHeight="1" x14ac:dyDescent="0.2">
      <c r="A8" s="2" t="str">
        <f>"Nov "&amp;RIGHT(A6,4)-1</f>
        <v>Nov 2024</v>
      </c>
      <c r="B8" s="11">
        <v>2</v>
      </c>
      <c r="C8" s="11">
        <v>14</v>
      </c>
      <c r="D8" s="11">
        <v>595</v>
      </c>
      <c r="E8" s="11">
        <v>8630</v>
      </c>
      <c r="F8" s="11">
        <v>9478</v>
      </c>
      <c r="G8" s="11">
        <v>0</v>
      </c>
      <c r="H8" s="11">
        <v>0</v>
      </c>
      <c r="I8" s="11">
        <v>18108</v>
      </c>
    </row>
    <row r="9" spans="1:9" ht="12" customHeight="1" x14ac:dyDescent="0.2">
      <c r="A9" s="2" t="str">
        <f>"Dec "&amp;RIGHT(A6,4)-1</f>
        <v>Dec 2024</v>
      </c>
      <c r="B9" s="11">
        <v>1</v>
      </c>
      <c r="C9" s="11">
        <v>1</v>
      </c>
      <c r="D9" s="11">
        <v>23</v>
      </c>
      <c r="E9" s="11">
        <v>380</v>
      </c>
      <c r="F9" s="11">
        <v>660</v>
      </c>
      <c r="G9" s="11">
        <v>0</v>
      </c>
      <c r="H9" s="11">
        <v>606</v>
      </c>
      <c r="I9" s="11">
        <v>1646</v>
      </c>
    </row>
    <row r="10" spans="1:9" ht="12" customHeight="1" x14ac:dyDescent="0.2">
      <c r="A10" s="2" t="str">
        <f>"Jan "&amp;RIGHT(A6,4)</f>
        <v>Jan 2025</v>
      </c>
      <c r="B10" s="11">
        <v>2057</v>
      </c>
      <c r="C10" s="11">
        <v>2110</v>
      </c>
      <c r="D10" s="11">
        <v>1900.8</v>
      </c>
      <c r="E10" s="11">
        <v>15803</v>
      </c>
      <c r="F10" s="11">
        <v>25128</v>
      </c>
      <c r="G10" s="11">
        <v>0</v>
      </c>
      <c r="H10" s="11">
        <v>0</v>
      </c>
      <c r="I10" s="11">
        <v>40931</v>
      </c>
    </row>
    <row r="11" spans="1:9" ht="12" customHeight="1" x14ac:dyDescent="0.2">
      <c r="A11" s="2" t="str">
        <f>"Feb "&amp;RIGHT(A6,4)</f>
        <v>Feb 2025</v>
      </c>
      <c r="B11" s="11">
        <v>17</v>
      </c>
      <c r="C11" s="11">
        <v>66</v>
      </c>
      <c r="D11" s="11">
        <v>3496.4</v>
      </c>
      <c r="E11" s="11">
        <v>34485</v>
      </c>
      <c r="F11" s="11">
        <v>45191</v>
      </c>
      <c r="G11" s="11">
        <v>0</v>
      </c>
      <c r="H11" s="11">
        <v>25</v>
      </c>
      <c r="I11" s="11">
        <v>79701</v>
      </c>
    </row>
    <row r="12" spans="1:9" ht="12" customHeight="1" x14ac:dyDescent="0.2">
      <c r="A12" s="2" t="str">
        <f>"Mar "&amp;RIGHT(A6,4)</f>
        <v>Mar 2025</v>
      </c>
      <c r="B12" s="11">
        <v>9</v>
      </c>
      <c r="C12" s="11">
        <v>28</v>
      </c>
      <c r="D12" s="11">
        <v>745.2</v>
      </c>
      <c r="E12" s="11">
        <v>33984</v>
      </c>
      <c r="F12" s="11">
        <v>37541</v>
      </c>
      <c r="G12" s="11">
        <v>0</v>
      </c>
      <c r="H12" s="11">
        <v>0</v>
      </c>
      <c r="I12" s="11">
        <v>71525</v>
      </c>
    </row>
    <row r="13" spans="1:9" ht="12" customHeight="1" x14ac:dyDescent="0.2">
      <c r="A13" s="2" t="str">
        <f>"Apr "&amp;RIGHT(A6,4)</f>
        <v>Apr 2025</v>
      </c>
      <c r="B13" s="11">
        <v>8</v>
      </c>
      <c r="C13" s="11">
        <v>35</v>
      </c>
      <c r="D13" s="11">
        <v>1053</v>
      </c>
      <c r="E13" s="11">
        <v>2346</v>
      </c>
      <c r="F13" s="11">
        <v>3829</v>
      </c>
      <c r="G13" s="11">
        <v>330</v>
      </c>
      <c r="H13" s="11">
        <v>0</v>
      </c>
      <c r="I13" s="11">
        <v>6505</v>
      </c>
    </row>
    <row r="14" spans="1:9" ht="12" customHeight="1" x14ac:dyDescent="0.2">
      <c r="A14" s="2" t="str">
        <f>"May "&amp;RIGHT(A6,4)</f>
        <v>May 2025</v>
      </c>
      <c r="B14" s="11">
        <v>679</v>
      </c>
      <c r="C14" s="11">
        <v>3084</v>
      </c>
      <c r="D14" s="11">
        <v>151238</v>
      </c>
      <c r="E14" s="11">
        <v>860460</v>
      </c>
      <c r="F14" s="11">
        <v>1090445</v>
      </c>
      <c r="G14" s="11">
        <v>24596</v>
      </c>
      <c r="H14" s="11">
        <v>44717</v>
      </c>
      <c r="I14" s="11">
        <v>2020218</v>
      </c>
    </row>
    <row r="15" spans="1:9" ht="12" customHeight="1" x14ac:dyDescent="0.2">
      <c r="A15" s="2" t="str">
        <f>"Jun "&amp;RIGHT(A6,4)</f>
        <v>Jun 2025</v>
      </c>
      <c r="B15" s="11">
        <v>4437</v>
      </c>
      <c r="C15" s="11">
        <v>33679</v>
      </c>
      <c r="D15" s="11">
        <v>1593425.1</v>
      </c>
      <c r="E15" s="11">
        <v>23674625</v>
      </c>
      <c r="F15" s="11">
        <v>31920994</v>
      </c>
      <c r="G15" s="11">
        <v>797403</v>
      </c>
      <c r="H15" s="11">
        <v>2603429</v>
      </c>
      <c r="I15" s="11">
        <v>58996451</v>
      </c>
    </row>
    <row r="16" spans="1:9" ht="12" customHeight="1" x14ac:dyDescent="0.2">
      <c r="A16" s="2" t="str">
        <f>"Jul "&amp;RIGHT(A6,4)</f>
        <v>Jul 2025</v>
      </c>
      <c r="B16" s="11">
        <v>4573</v>
      </c>
      <c r="C16" s="11">
        <v>35419</v>
      </c>
      <c r="D16" s="11">
        <v>1891662.4</v>
      </c>
      <c r="E16" s="11">
        <v>32038763</v>
      </c>
      <c r="F16" s="11">
        <v>43182887</v>
      </c>
      <c r="G16" s="11">
        <v>2489389</v>
      </c>
      <c r="H16" s="11">
        <v>3858592</v>
      </c>
      <c r="I16" s="11">
        <v>81569631</v>
      </c>
    </row>
    <row r="17" spans="1:9" ht="12" customHeight="1" x14ac:dyDescent="0.2">
      <c r="A17" s="2" t="str">
        <f>"Aug "&amp;RIGHT(A6,4)</f>
        <v>Aug 2025</v>
      </c>
      <c r="B17" s="11">
        <v>2901</v>
      </c>
      <c r="C17" s="11">
        <v>18681</v>
      </c>
      <c r="D17" s="11">
        <v>962209.4</v>
      </c>
      <c r="E17" s="11">
        <v>8772828</v>
      </c>
      <c r="F17" s="11">
        <v>11250573</v>
      </c>
      <c r="G17" s="11">
        <v>1526116</v>
      </c>
      <c r="H17" s="11">
        <v>786315</v>
      </c>
      <c r="I17" s="11">
        <v>22335832</v>
      </c>
    </row>
    <row r="18" spans="1:9" ht="12" customHeight="1" x14ac:dyDescent="0.2">
      <c r="A18" s="2" t="str">
        <f>"Sep "&amp;RIGHT(A6,4)</f>
        <v>Sep 2025</v>
      </c>
      <c r="B18" s="11">
        <v>447</v>
      </c>
      <c r="C18" s="11">
        <v>2701</v>
      </c>
      <c r="D18" s="11">
        <v>16879.5</v>
      </c>
      <c r="E18" s="11">
        <v>25208</v>
      </c>
      <c r="F18" s="11">
        <v>25814</v>
      </c>
      <c r="G18" s="11">
        <v>19521</v>
      </c>
      <c r="H18" s="11">
        <v>0</v>
      </c>
      <c r="I18" s="11">
        <v>70543</v>
      </c>
    </row>
    <row r="19" spans="1:9" ht="12" customHeight="1" x14ac:dyDescent="0.2">
      <c r="A19" s="12" t="s">
        <v>55</v>
      </c>
      <c r="B19" s="13">
        <v>15152</v>
      </c>
      <c r="C19" s="13">
        <v>95889</v>
      </c>
      <c r="D19" s="13">
        <v>4635495.8</v>
      </c>
      <c r="E19" s="13">
        <v>65534457</v>
      </c>
      <c r="F19" s="13">
        <v>87671586</v>
      </c>
      <c r="G19" s="13">
        <v>4857630</v>
      </c>
      <c r="H19" s="13">
        <v>7293684</v>
      </c>
      <c r="I19" s="13">
        <v>165357357</v>
      </c>
    </row>
    <row r="20" spans="1:9" ht="12" customHeight="1" x14ac:dyDescent="0.2">
      <c r="A20" s="14" t="s">
        <v>422</v>
      </c>
      <c r="B20" s="15">
        <v>24</v>
      </c>
      <c r="C20" s="15">
        <v>86</v>
      </c>
      <c r="D20" s="15">
        <v>12886</v>
      </c>
      <c r="E20" s="15">
        <v>75955</v>
      </c>
      <c r="F20" s="15">
        <v>89184</v>
      </c>
      <c r="G20" s="15">
        <v>275</v>
      </c>
      <c r="H20" s="15">
        <v>606</v>
      </c>
      <c r="I20" s="15">
        <v>166020</v>
      </c>
    </row>
    <row r="21" spans="1:9" ht="12" customHeight="1" x14ac:dyDescent="0.2">
      <c r="A21" s="3" t="str">
        <f>"FY "&amp;RIGHT(A6,4)+1</f>
        <v>FY 2026</v>
      </c>
    </row>
    <row r="22" spans="1:9" ht="12" customHeight="1" x14ac:dyDescent="0.2">
      <c r="A22" s="2" t="str">
        <f>"Oct "&amp;RIGHT(A6,4)</f>
        <v>Oct 2025</v>
      </c>
      <c r="B22" s="11">
        <v>6</v>
      </c>
      <c r="C22" s="11">
        <v>24</v>
      </c>
      <c r="D22" s="11">
        <v>1341.6</v>
      </c>
      <c r="E22" s="11">
        <v>4123</v>
      </c>
      <c r="F22" s="11">
        <v>5702</v>
      </c>
      <c r="G22" s="11">
        <v>0</v>
      </c>
      <c r="H22" s="11">
        <v>0</v>
      </c>
      <c r="I22" s="11">
        <v>9825</v>
      </c>
    </row>
    <row r="23" spans="1:9" ht="12" customHeight="1" x14ac:dyDescent="0.2">
      <c r="A23" s="2" t="str">
        <f>"Nov "&amp;RIGHT(A6,4)</f>
        <v>Nov 2025</v>
      </c>
      <c r="B23" s="11" t="s">
        <v>419</v>
      </c>
      <c r="C23" s="11" t="s">
        <v>419</v>
      </c>
      <c r="D23" s="11" t="s">
        <v>419</v>
      </c>
      <c r="E23" s="11">
        <v>514</v>
      </c>
      <c r="F23" s="11">
        <v>891</v>
      </c>
      <c r="G23" s="11">
        <v>0</v>
      </c>
      <c r="H23" s="11">
        <v>0</v>
      </c>
      <c r="I23" s="11">
        <v>1405</v>
      </c>
    </row>
    <row r="24" spans="1:9" ht="12" customHeight="1" x14ac:dyDescent="0.2">
      <c r="A24" s="2" t="str">
        <f>"Dec "&amp;RIGHT(A6,4)</f>
        <v>Dec 2025</v>
      </c>
      <c r="B24" s="11" t="s">
        <v>419</v>
      </c>
      <c r="C24" s="11" t="s">
        <v>419</v>
      </c>
      <c r="D24" s="11" t="s">
        <v>419</v>
      </c>
      <c r="E24" s="11">
        <v>7259</v>
      </c>
      <c r="F24" s="11">
        <v>7288</v>
      </c>
      <c r="G24" s="11">
        <v>0</v>
      </c>
      <c r="H24" s="11">
        <v>0</v>
      </c>
      <c r="I24" s="11">
        <v>14547</v>
      </c>
    </row>
    <row r="25" spans="1:9" ht="12" customHeight="1" x14ac:dyDescent="0.2">
      <c r="A25" s="2" t="str">
        <f>"Jan "&amp;RIGHT(A6,4)+1</f>
        <v>Jan 2026</v>
      </c>
      <c r="B25" s="11" t="s">
        <v>419</v>
      </c>
      <c r="C25" s="11" t="s">
        <v>419</v>
      </c>
      <c r="D25" s="11" t="s">
        <v>419</v>
      </c>
      <c r="E25" s="11" t="s">
        <v>419</v>
      </c>
      <c r="F25" s="11" t="s">
        <v>419</v>
      </c>
      <c r="G25" s="11" t="s">
        <v>419</v>
      </c>
      <c r="H25" s="11" t="s">
        <v>419</v>
      </c>
      <c r="I25" s="11" t="s">
        <v>419</v>
      </c>
    </row>
    <row r="26" spans="1:9" ht="12" customHeight="1" x14ac:dyDescent="0.2">
      <c r="A26" s="2" t="str">
        <f>"Feb "&amp;RIGHT(A6,4)+1</f>
        <v>Feb 2026</v>
      </c>
      <c r="B26" s="11" t="s">
        <v>419</v>
      </c>
      <c r="C26" s="11" t="s">
        <v>419</v>
      </c>
      <c r="D26" s="11" t="s">
        <v>419</v>
      </c>
      <c r="E26" s="11" t="s">
        <v>419</v>
      </c>
      <c r="F26" s="11" t="s">
        <v>419</v>
      </c>
      <c r="G26" s="11" t="s">
        <v>419</v>
      </c>
      <c r="H26" s="11" t="s">
        <v>419</v>
      </c>
      <c r="I26" s="11" t="s">
        <v>419</v>
      </c>
    </row>
    <row r="27" spans="1:9" ht="12" customHeight="1" x14ac:dyDescent="0.2">
      <c r="A27" s="2" t="str">
        <f>"Mar "&amp;RIGHT(A6,4)+1</f>
        <v>Mar 2026</v>
      </c>
      <c r="B27" s="11" t="s">
        <v>419</v>
      </c>
      <c r="C27" s="11" t="s">
        <v>419</v>
      </c>
      <c r="D27" s="11" t="s">
        <v>419</v>
      </c>
      <c r="E27" s="11" t="s">
        <v>419</v>
      </c>
      <c r="F27" s="11" t="s">
        <v>419</v>
      </c>
      <c r="G27" s="11" t="s">
        <v>419</v>
      </c>
      <c r="H27" s="11" t="s">
        <v>419</v>
      </c>
      <c r="I27" s="11" t="s">
        <v>419</v>
      </c>
    </row>
    <row r="28" spans="1:9" ht="12" customHeight="1" x14ac:dyDescent="0.2">
      <c r="A28" s="2" t="str">
        <f>"Apr "&amp;RIGHT(A6,4)+1</f>
        <v>Apr 2026</v>
      </c>
      <c r="B28" s="11" t="s">
        <v>419</v>
      </c>
      <c r="C28" s="11" t="s">
        <v>419</v>
      </c>
      <c r="D28" s="11" t="s">
        <v>419</v>
      </c>
      <c r="E28" s="11" t="s">
        <v>419</v>
      </c>
      <c r="F28" s="11" t="s">
        <v>419</v>
      </c>
      <c r="G28" s="11" t="s">
        <v>419</v>
      </c>
      <c r="H28" s="11" t="s">
        <v>419</v>
      </c>
      <c r="I28" s="11" t="s">
        <v>419</v>
      </c>
    </row>
    <row r="29" spans="1:9" ht="12" customHeight="1" x14ac:dyDescent="0.2">
      <c r="A29" s="2" t="str">
        <f>"May "&amp;RIGHT(A6,4)+1</f>
        <v>May 2026</v>
      </c>
      <c r="B29" s="11" t="s">
        <v>419</v>
      </c>
      <c r="C29" s="11" t="s">
        <v>419</v>
      </c>
      <c r="D29" s="11" t="s">
        <v>419</v>
      </c>
      <c r="E29" s="11" t="s">
        <v>419</v>
      </c>
      <c r="F29" s="11" t="s">
        <v>419</v>
      </c>
      <c r="G29" s="11" t="s">
        <v>419</v>
      </c>
      <c r="H29" s="11" t="s">
        <v>419</v>
      </c>
      <c r="I29" s="11" t="s">
        <v>419</v>
      </c>
    </row>
    <row r="30" spans="1:9" ht="12" customHeight="1" x14ac:dyDescent="0.2">
      <c r="A30" s="2" t="str">
        <f>"Jun "&amp;RIGHT(A6,4)+1</f>
        <v>Jun 2026</v>
      </c>
      <c r="B30" s="11" t="s">
        <v>419</v>
      </c>
      <c r="C30" s="11" t="s">
        <v>419</v>
      </c>
      <c r="D30" s="11" t="s">
        <v>419</v>
      </c>
      <c r="E30" s="11" t="s">
        <v>419</v>
      </c>
      <c r="F30" s="11" t="s">
        <v>419</v>
      </c>
      <c r="G30" s="11" t="s">
        <v>419</v>
      </c>
      <c r="H30" s="11" t="s">
        <v>419</v>
      </c>
      <c r="I30" s="11" t="s">
        <v>419</v>
      </c>
    </row>
    <row r="31" spans="1:9" ht="12" customHeight="1" x14ac:dyDescent="0.2">
      <c r="A31" s="2" t="str">
        <f>"Jul "&amp;RIGHT(A6,4)+1</f>
        <v>Jul 2026</v>
      </c>
      <c r="B31" s="11" t="s">
        <v>419</v>
      </c>
      <c r="C31" s="11" t="s">
        <v>419</v>
      </c>
      <c r="D31" s="11" t="s">
        <v>419</v>
      </c>
      <c r="E31" s="11" t="s">
        <v>419</v>
      </c>
      <c r="F31" s="11" t="s">
        <v>419</v>
      </c>
      <c r="G31" s="11" t="s">
        <v>419</v>
      </c>
      <c r="H31" s="11" t="s">
        <v>419</v>
      </c>
      <c r="I31" s="11" t="s">
        <v>419</v>
      </c>
    </row>
    <row r="32" spans="1:9" ht="12" customHeight="1" x14ac:dyDescent="0.2">
      <c r="A32" s="2" t="str">
        <f>"Aug "&amp;RIGHT(A6,4)+1</f>
        <v>Aug 2026</v>
      </c>
      <c r="B32" s="11" t="s">
        <v>419</v>
      </c>
      <c r="C32" s="11" t="s">
        <v>419</v>
      </c>
      <c r="D32" s="11" t="s">
        <v>419</v>
      </c>
      <c r="E32" s="11" t="s">
        <v>419</v>
      </c>
      <c r="F32" s="11" t="s">
        <v>419</v>
      </c>
      <c r="G32" s="11" t="s">
        <v>419</v>
      </c>
      <c r="H32" s="11" t="s">
        <v>419</v>
      </c>
      <c r="I32" s="11" t="s">
        <v>419</v>
      </c>
    </row>
    <row r="33" spans="1:9" ht="12" customHeight="1" x14ac:dyDescent="0.2">
      <c r="A33" s="2" t="str">
        <f>"Sep "&amp;RIGHT(A6,4)+1</f>
        <v>Sep 2026</v>
      </c>
      <c r="B33" s="11" t="s">
        <v>419</v>
      </c>
      <c r="C33" s="11" t="s">
        <v>419</v>
      </c>
      <c r="D33" s="11" t="s">
        <v>419</v>
      </c>
      <c r="E33" s="11" t="s">
        <v>419</v>
      </c>
      <c r="F33" s="11" t="s">
        <v>419</v>
      </c>
      <c r="G33" s="11" t="s">
        <v>419</v>
      </c>
      <c r="H33" s="11" t="s">
        <v>419</v>
      </c>
      <c r="I33" s="11" t="s">
        <v>419</v>
      </c>
    </row>
    <row r="34" spans="1:9" ht="12" customHeight="1" x14ac:dyDescent="0.2">
      <c r="A34" s="12" t="s">
        <v>55</v>
      </c>
      <c r="B34" s="13">
        <v>6</v>
      </c>
      <c r="C34" s="13">
        <v>24</v>
      </c>
      <c r="D34" s="13">
        <v>1341.6</v>
      </c>
      <c r="E34" s="13">
        <v>11896</v>
      </c>
      <c r="F34" s="13">
        <v>13881</v>
      </c>
      <c r="G34" s="13">
        <v>0</v>
      </c>
      <c r="H34" s="13">
        <v>0</v>
      </c>
      <c r="I34" s="13">
        <v>25777</v>
      </c>
    </row>
    <row r="35" spans="1:9" ht="12" customHeight="1" x14ac:dyDescent="0.2">
      <c r="A35" s="14" t="str">
        <f>"Total "&amp;MID(A20,7,LEN(A20)-13)&amp;" Months"</f>
        <v>Total 3 Months</v>
      </c>
      <c r="B35" s="15">
        <v>6</v>
      </c>
      <c r="C35" s="15">
        <v>24</v>
      </c>
      <c r="D35" s="15">
        <v>1341.6</v>
      </c>
      <c r="E35" s="15">
        <v>11896</v>
      </c>
      <c r="F35" s="15">
        <v>13881</v>
      </c>
      <c r="G35" s="15">
        <v>0</v>
      </c>
      <c r="H35" s="15">
        <v>0</v>
      </c>
      <c r="I35" s="15">
        <v>25777</v>
      </c>
    </row>
    <row r="36" spans="1:9" ht="12" customHeight="1" x14ac:dyDescent="0.2">
      <c r="A36" s="78"/>
      <c r="B36" s="78"/>
      <c r="C36" s="78"/>
      <c r="D36" s="78"/>
      <c r="E36" s="78"/>
      <c r="F36" s="78"/>
      <c r="G36" s="78"/>
      <c r="H36" s="78"/>
    </row>
    <row r="37" spans="1:9" ht="69.95" customHeight="1" x14ac:dyDescent="0.2">
      <c r="A37" s="89" t="s">
        <v>257</v>
      </c>
      <c r="B37" s="89"/>
      <c r="C37" s="89"/>
      <c r="D37" s="89"/>
      <c r="E37" s="89"/>
      <c r="F37" s="89"/>
      <c r="G37" s="89"/>
      <c r="H37" s="89"/>
      <c r="I37" s="89"/>
    </row>
  </sheetData>
  <mergeCells count="10">
    <mergeCell ref="B5:I5"/>
    <mergeCell ref="A36:H36"/>
    <mergeCell ref="A37:I37"/>
    <mergeCell ref="A1:H1"/>
    <mergeCell ref="A2:H2"/>
    <mergeCell ref="A3:A4"/>
    <mergeCell ref="B3:B4"/>
    <mergeCell ref="C3:C4"/>
    <mergeCell ref="D3:D4"/>
    <mergeCell ref="E3:I3"/>
  </mergeCells>
  <phoneticPr fontId="0" type="noConversion"/>
  <pageMargins left="0.75" right="0.5" top="0.75" bottom="0.5" header="0.5" footer="0.25"/>
  <pageSetup orientation="landscape"/>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F38"/>
  <sheetViews>
    <sheetView showGridLines="0" workbookViewId="0">
      <selection sqref="A1:E1"/>
    </sheetView>
  </sheetViews>
  <sheetFormatPr defaultRowHeight="12.75" x14ac:dyDescent="0.2"/>
  <cols>
    <col min="1" max="3" width="11.42578125" customWidth="1"/>
    <col min="4" max="4" width="12.42578125" customWidth="1"/>
    <col min="5" max="5" width="15" customWidth="1"/>
    <col min="6" max="6" width="11.42578125" customWidth="1"/>
  </cols>
  <sheetData>
    <row r="1" spans="1:6" ht="12" customHeight="1" x14ac:dyDescent="0.2">
      <c r="A1" s="79" t="s">
        <v>438</v>
      </c>
      <c r="B1" s="79"/>
      <c r="C1" s="79"/>
      <c r="D1" s="79"/>
      <c r="E1" s="79"/>
      <c r="F1" s="2" t="s">
        <v>420</v>
      </c>
    </row>
    <row r="2" spans="1:6" ht="12" customHeight="1" x14ac:dyDescent="0.2">
      <c r="A2" s="81" t="s">
        <v>129</v>
      </c>
      <c r="B2" s="81"/>
      <c r="C2" s="81"/>
      <c r="D2" s="81"/>
      <c r="E2" s="81"/>
      <c r="F2" s="1"/>
    </row>
    <row r="3" spans="1:6" ht="24" customHeight="1" x14ac:dyDescent="0.2">
      <c r="A3" s="83" t="s">
        <v>50</v>
      </c>
      <c r="B3" s="85" t="s">
        <v>215</v>
      </c>
      <c r="C3" s="85" t="s">
        <v>311</v>
      </c>
      <c r="D3" s="85" t="s">
        <v>216</v>
      </c>
      <c r="E3" s="85" t="s">
        <v>217</v>
      </c>
      <c r="F3" s="90" t="s">
        <v>218</v>
      </c>
    </row>
    <row r="4" spans="1:6" ht="24" customHeight="1" x14ac:dyDescent="0.2">
      <c r="A4" s="84"/>
      <c r="B4" s="86"/>
      <c r="C4" s="86"/>
      <c r="D4" s="86"/>
      <c r="E4" s="86"/>
      <c r="F4" s="87"/>
    </row>
    <row r="5" spans="1:6" ht="12" customHeight="1" x14ac:dyDescent="0.2">
      <c r="A5" s="1"/>
      <c r="B5" s="78" t="str">
        <f>REPT("-",55)&amp;" Dollars "&amp;REPT("-",60)</f>
        <v>------------------------------------------------------- Dollars ------------------------------------------------------------</v>
      </c>
      <c r="C5" s="78"/>
      <c r="D5" s="78"/>
      <c r="E5" s="78"/>
      <c r="F5" s="78"/>
    </row>
    <row r="6" spans="1:6" ht="12" customHeight="1" x14ac:dyDescent="0.2">
      <c r="A6" s="3" t="s">
        <v>421</v>
      </c>
    </row>
    <row r="7" spans="1:6" ht="12" customHeight="1" x14ac:dyDescent="0.2">
      <c r="A7" s="2" t="str">
        <f>"Oct "&amp;RIGHT(A6,4)-1</f>
        <v>Oct 2024</v>
      </c>
      <c r="B7" s="11">
        <v>555816.06999999995</v>
      </c>
      <c r="C7" s="11">
        <v>531.87</v>
      </c>
      <c r="D7" s="11" t="s">
        <v>419</v>
      </c>
      <c r="E7" s="11" t="s">
        <v>419</v>
      </c>
      <c r="F7" s="11">
        <v>556347.93999999994</v>
      </c>
    </row>
    <row r="8" spans="1:6" ht="12" customHeight="1" x14ac:dyDescent="0.2">
      <c r="A8" s="2" t="str">
        <f>"Nov "&amp;RIGHT(A6,4)-1</f>
        <v>Nov 2024</v>
      </c>
      <c r="B8" s="11">
        <v>68123.460000000006</v>
      </c>
      <c r="C8" s="11">
        <v>4450.1400000000003</v>
      </c>
      <c r="D8" s="11" t="s">
        <v>419</v>
      </c>
      <c r="E8" s="11" t="s">
        <v>419</v>
      </c>
      <c r="F8" s="11">
        <v>72573.600000000006</v>
      </c>
    </row>
    <row r="9" spans="1:6" ht="12" customHeight="1" x14ac:dyDescent="0.2">
      <c r="A9" s="2" t="str">
        <f>"Dec "&amp;RIGHT(A6,4)-1</f>
        <v>Dec 2024</v>
      </c>
      <c r="B9" s="11">
        <v>4811.6000000000004</v>
      </c>
      <c r="C9" s="11">
        <v>26128.080000000002</v>
      </c>
      <c r="D9" s="11">
        <v>57454</v>
      </c>
      <c r="E9" s="11">
        <v>2771845</v>
      </c>
      <c r="F9" s="11">
        <v>2860238.68</v>
      </c>
    </row>
    <row r="10" spans="1:6" ht="12" customHeight="1" x14ac:dyDescent="0.2">
      <c r="A10" s="2" t="str">
        <f>"Jan "&amp;RIGHT(A6,4)</f>
        <v>Jan 2025</v>
      </c>
      <c r="B10" s="11">
        <v>167282.35</v>
      </c>
      <c r="C10" s="11">
        <v>12950.1</v>
      </c>
      <c r="D10" s="11" t="s">
        <v>419</v>
      </c>
      <c r="E10" s="11" t="s">
        <v>419</v>
      </c>
      <c r="F10" s="11">
        <v>180232.45</v>
      </c>
    </row>
    <row r="11" spans="1:6" ht="12" customHeight="1" x14ac:dyDescent="0.2">
      <c r="A11" s="2" t="str">
        <f>"Feb "&amp;RIGHT(A6,4)</f>
        <v>Feb 2025</v>
      </c>
      <c r="B11" s="11">
        <v>317915.34000000003</v>
      </c>
      <c r="C11" s="11">
        <v>920.32</v>
      </c>
      <c r="D11" s="11" t="s">
        <v>419</v>
      </c>
      <c r="E11" s="11" t="s">
        <v>419</v>
      </c>
      <c r="F11" s="11">
        <v>318835.65999999997</v>
      </c>
    </row>
    <row r="12" spans="1:6" ht="12" customHeight="1" x14ac:dyDescent="0.2">
      <c r="A12" s="2" t="str">
        <f>"Mar "&amp;RIGHT(A6,4)</f>
        <v>Mar 2025</v>
      </c>
      <c r="B12" s="11">
        <v>279070.53000000003</v>
      </c>
      <c r="C12" s="11">
        <v>111307.74</v>
      </c>
      <c r="D12" s="11">
        <v>75710</v>
      </c>
      <c r="E12" s="11">
        <v>2516753</v>
      </c>
      <c r="F12" s="11">
        <v>2982841.27</v>
      </c>
    </row>
    <row r="13" spans="1:6" ht="12" customHeight="1" x14ac:dyDescent="0.2">
      <c r="A13" s="2" t="str">
        <f>"Apr "&amp;RIGHT(A6,4)</f>
        <v>Apr 2025</v>
      </c>
      <c r="B13" s="11">
        <v>26929.77</v>
      </c>
      <c r="C13" s="11">
        <v>359009.2</v>
      </c>
      <c r="D13" s="11" t="s">
        <v>419</v>
      </c>
      <c r="E13" s="11" t="s">
        <v>419</v>
      </c>
      <c r="F13" s="11">
        <v>385938.97</v>
      </c>
    </row>
    <row r="14" spans="1:6" ht="12" customHeight="1" x14ac:dyDescent="0.2">
      <c r="A14" s="2" t="str">
        <f>"May "&amp;RIGHT(A6,4)</f>
        <v>May 2025</v>
      </c>
      <c r="B14" s="11">
        <v>7941342.5099999998</v>
      </c>
      <c r="C14" s="11" t="s">
        <v>419</v>
      </c>
      <c r="D14" s="11" t="s">
        <v>419</v>
      </c>
      <c r="E14" s="11" t="s">
        <v>419</v>
      </c>
      <c r="F14" s="11">
        <v>7941342.5099999998</v>
      </c>
    </row>
    <row r="15" spans="1:6" ht="12" customHeight="1" x14ac:dyDescent="0.2">
      <c r="A15" s="2" t="str">
        <f>"Jun "&amp;RIGHT(A6,4)</f>
        <v>Jun 2025</v>
      </c>
      <c r="B15" s="11">
        <v>233188858.03999999</v>
      </c>
      <c r="C15" s="11" t="s">
        <v>419</v>
      </c>
      <c r="D15" s="11">
        <v>5443406</v>
      </c>
      <c r="E15" s="11">
        <v>5661734</v>
      </c>
      <c r="F15" s="11">
        <v>244293998.03999999</v>
      </c>
    </row>
    <row r="16" spans="1:6" ht="12" customHeight="1" x14ac:dyDescent="0.2">
      <c r="A16" s="2" t="str">
        <f>"Jul "&amp;RIGHT(A6,4)</f>
        <v>Jul 2025</v>
      </c>
      <c r="B16" s="11">
        <v>320385161.95999998</v>
      </c>
      <c r="C16" s="11">
        <v>153492.54</v>
      </c>
      <c r="D16" s="11" t="s">
        <v>419</v>
      </c>
      <c r="E16" s="11" t="s">
        <v>419</v>
      </c>
      <c r="F16" s="11">
        <v>320538654.5</v>
      </c>
    </row>
    <row r="17" spans="1:6" ht="12" customHeight="1" x14ac:dyDescent="0.2">
      <c r="A17" s="2" t="str">
        <f>"Aug "&amp;RIGHT(A6,4)</f>
        <v>Aug 2025</v>
      </c>
      <c r="B17" s="11">
        <v>88652899.459999993</v>
      </c>
      <c r="C17" s="11">
        <v>198838.65</v>
      </c>
      <c r="D17" s="11" t="s">
        <v>419</v>
      </c>
      <c r="E17" s="11" t="s">
        <v>419</v>
      </c>
      <c r="F17" s="11">
        <v>88851738.109999999</v>
      </c>
    </row>
    <row r="18" spans="1:6" ht="12" customHeight="1" x14ac:dyDescent="0.2">
      <c r="A18" s="2" t="str">
        <f>"Sep "&amp;RIGHT(A6,4)</f>
        <v>Sep 2025</v>
      </c>
      <c r="B18" s="11">
        <v>292522.63</v>
      </c>
      <c r="C18" s="11">
        <v>603.28</v>
      </c>
      <c r="D18" s="11">
        <v>56642907</v>
      </c>
      <c r="E18" s="11">
        <v>13547072</v>
      </c>
      <c r="F18" s="11">
        <v>70483104.909999996</v>
      </c>
    </row>
    <row r="19" spans="1:6" ht="12" customHeight="1" x14ac:dyDescent="0.2">
      <c r="A19" s="12" t="s">
        <v>55</v>
      </c>
      <c r="B19" s="13">
        <v>651880733.72000003</v>
      </c>
      <c r="C19" s="13">
        <v>868231.92</v>
      </c>
      <c r="D19" s="13">
        <v>62219477</v>
      </c>
      <c r="E19" s="13">
        <v>24497404</v>
      </c>
      <c r="F19" s="13">
        <v>739465846.63999999</v>
      </c>
    </row>
    <row r="20" spans="1:6" ht="12" customHeight="1" x14ac:dyDescent="0.2">
      <c r="A20" s="14" t="s">
        <v>422</v>
      </c>
      <c r="B20" s="15">
        <v>628751.13</v>
      </c>
      <c r="C20" s="15">
        <v>31110.09</v>
      </c>
      <c r="D20" s="15">
        <v>57454</v>
      </c>
      <c r="E20" s="15">
        <v>2771845</v>
      </c>
      <c r="F20" s="15">
        <v>3489160.22</v>
      </c>
    </row>
    <row r="21" spans="1:6" ht="12" customHeight="1" x14ac:dyDescent="0.2">
      <c r="A21" s="3" t="str">
        <f>"FY "&amp;RIGHT(A6,4)+1</f>
        <v>FY 2026</v>
      </c>
    </row>
    <row r="22" spans="1:6" ht="12" customHeight="1" x14ac:dyDescent="0.2">
      <c r="A22" s="2" t="str">
        <f>"Oct "&amp;RIGHT(A6,4)</f>
        <v>Oct 2025</v>
      </c>
      <c r="B22" s="11">
        <v>39468.410000000003</v>
      </c>
      <c r="C22" s="11" t="s">
        <v>419</v>
      </c>
      <c r="D22" s="11" t="s">
        <v>419</v>
      </c>
      <c r="E22" s="11" t="s">
        <v>419</v>
      </c>
      <c r="F22" s="11">
        <v>39468.410000000003</v>
      </c>
    </row>
    <row r="23" spans="1:6" ht="12" customHeight="1" x14ac:dyDescent="0.2">
      <c r="A23" s="2" t="str">
        <f>"Nov "&amp;RIGHT(A6,4)</f>
        <v>Nov 2025</v>
      </c>
      <c r="B23" s="11">
        <v>5801.33</v>
      </c>
      <c r="C23" s="11">
        <v>4436.6400000000003</v>
      </c>
      <c r="D23" s="11" t="s">
        <v>419</v>
      </c>
      <c r="E23" s="11" t="s">
        <v>419</v>
      </c>
      <c r="F23" s="11">
        <v>10237.969999999999</v>
      </c>
    </row>
    <row r="24" spans="1:6" ht="12" customHeight="1" x14ac:dyDescent="0.2">
      <c r="A24" s="2" t="str">
        <f>"Dec "&amp;RIGHT(A6,4)</f>
        <v>Dec 2025</v>
      </c>
      <c r="B24" s="11">
        <v>56036.11</v>
      </c>
      <c r="C24" s="11">
        <v>3691.82</v>
      </c>
      <c r="D24" s="11">
        <v>4805</v>
      </c>
      <c r="E24" s="11">
        <v>2278473</v>
      </c>
      <c r="F24" s="11">
        <v>2343005.9300000002</v>
      </c>
    </row>
    <row r="25" spans="1:6" ht="12" customHeight="1" x14ac:dyDescent="0.2">
      <c r="A25" s="2" t="str">
        <f>"Jan "&amp;RIGHT(A6,4)+1</f>
        <v>Jan 2026</v>
      </c>
      <c r="B25" s="11" t="s">
        <v>419</v>
      </c>
      <c r="C25" s="11" t="s">
        <v>419</v>
      </c>
      <c r="D25" s="11" t="s">
        <v>419</v>
      </c>
      <c r="E25" s="11" t="s">
        <v>419</v>
      </c>
      <c r="F25" s="11" t="s">
        <v>419</v>
      </c>
    </row>
    <row r="26" spans="1:6" ht="12" customHeight="1" x14ac:dyDescent="0.2">
      <c r="A26" s="2" t="str">
        <f>"Feb "&amp;RIGHT(A6,4)+1</f>
        <v>Feb 2026</v>
      </c>
      <c r="B26" s="11" t="s">
        <v>419</v>
      </c>
      <c r="C26" s="11" t="s">
        <v>419</v>
      </c>
      <c r="D26" s="11" t="s">
        <v>419</v>
      </c>
      <c r="E26" s="11" t="s">
        <v>419</v>
      </c>
      <c r="F26" s="11" t="s">
        <v>419</v>
      </c>
    </row>
    <row r="27" spans="1:6" ht="12" customHeight="1" x14ac:dyDescent="0.2">
      <c r="A27" s="2" t="str">
        <f>"Mar "&amp;RIGHT(A6,4)+1</f>
        <v>Mar 2026</v>
      </c>
      <c r="B27" s="11" t="s">
        <v>419</v>
      </c>
      <c r="C27" s="11" t="s">
        <v>419</v>
      </c>
      <c r="D27" s="11" t="s">
        <v>419</v>
      </c>
      <c r="E27" s="11" t="s">
        <v>419</v>
      </c>
      <c r="F27" s="11" t="s">
        <v>419</v>
      </c>
    </row>
    <row r="28" spans="1:6" ht="12" customHeight="1" x14ac:dyDescent="0.2">
      <c r="A28" s="2" t="str">
        <f>"Apr "&amp;RIGHT(A6,4)+1</f>
        <v>Apr 2026</v>
      </c>
      <c r="B28" s="11" t="s">
        <v>419</v>
      </c>
      <c r="C28" s="11" t="s">
        <v>419</v>
      </c>
      <c r="D28" s="11" t="s">
        <v>419</v>
      </c>
      <c r="E28" s="11" t="s">
        <v>419</v>
      </c>
      <c r="F28" s="11" t="s">
        <v>419</v>
      </c>
    </row>
    <row r="29" spans="1:6" ht="12" customHeight="1" x14ac:dyDescent="0.2">
      <c r="A29" s="2" t="str">
        <f>"May "&amp;RIGHT(A6,4)+1</f>
        <v>May 2026</v>
      </c>
      <c r="B29" s="11" t="s">
        <v>419</v>
      </c>
      <c r="C29" s="11" t="s">
        <v>419</v>
      </c>
      <c r="D29" s="11" t="s">
        <v>419</v>
      </c>
      <c r="E29" s="11" t="s">
        <v>419</v>
      </c>
      <c r="F29" s="11" t="s">
        <v>419</v>
      </c>
    </row>
    <row r="30" spans="1:6" ht="12" customHeight="1" x14ac:dyDescent="0.2">
      <c r="A30" s="2" t="str">
        <f>"Jun "&amp;RIGHT(A6,4)+1</f>
        <v>Jun 2026</v>
      </c>
      <c r="B30" s="11" t="s">
        <v>419</v>
      </c>
      <c r="C30" s="11" t="s">
        <v>419</v>
      </c>
      <c r="D30" s="11" t="s">
        <v>419</v>
      </c>
      <c r="E30" s="11" t="s">
        <v>419</v>
      </c>
      <c r="F30" s="11" t="s">
        <v>419</v>
      </c>
    </row>
    <row r="31" spans="1:6" ht="12" customHeight="1" x14ac:dyDescent="0.2">
      <c r="A31" s="2" t="str">
        <f>"Jul "&amp;RIGHT(A6,4)+1</f>
        <v>Jul 2026</v>
      </c>
      <c r="B31" s="11" t="s">
        <v>419</v>
      </c>
      <c r="C31" s="11" t="s">
        <v>419</v>
      </c>
      <c r="D31" s="11" t="s">
        <v>419</v>
      </c>
      <c r="E31" s="11" t="s">
        <v>419</v>
      </c>
      <c r="F31" s="11" t="s">
        <v>419</v>
      </c>
    </row>
    <row r="32" spans="1:6" ht="12" customHeight="1" x14ac:dyDescent="0.2">
      <c r="A32" s="2" t="str">
        <f>"Aug "&amp;RIGHT(A6,4)+1</f>
        <v>Aug 2026</v>
      </c>
      <c r="B32" s="11" t="s">
        <v>419</v>
      </c>
      <c r="C32" s="11" t="s">
        <v>419</v>
      </c>
      <c r="D32" s="11" t="s">
        <v>419</v>
      </c>
      <c r="E32" s="11" t="s">
        <v>419</v>
      </c>
      <c r="F32" s="11" t="s">
        <v>419</v>
      </c>
    </row>
    <row r="33" spans="1:6" ht="12" customHeight="1" x14ac:dyDescent="0.2">
      <c r="A33" s="2" t="str">
        <f>"Sep "&amp;RIGHT(A6,4)+1</f>
        <v>Sep 2026</v>
      </c>
      <c r="B33" s="11" t="s">
        <v>419</v>
      </c>
      <c r="C33" s="11" t="s">
        <v>419</v>
      </c>
      <c r="D33" s="11" t="s">
        <v>419</v>
      </c>
      <c r="E33" s="11" t="s">
        <v>419</v>
      </c>
      <c r="F33" s="11" t="s">
        <v>419</v>
      </c>
    </row>
    <row r="34" spans="1:6" ht="12" customHeight="1" x14ac:dyDescent="0.2">
      <c r="A34" s="12" t="s">
        <v>55</v>
      </c>
      <c r="B34" s="13">
        <v>101305.85</v>
      </c>
      <c r="C34" s="13">
        <v>8128.46</v>
      </c>
      <c r="D34" s="13">
        <v>4805</v>
      </c>
      <c r="E34" s="13">
        <v>2278473</v>
      </c>
      <c r="F34" s="13">
        <v>2392712.31</v>
      </c>
    </row>
    <row r="35" spans="1:6" ht="12" customHeight="1" x14ac:dyDescent="0.2">
      <c r="A35" s="14" t="str">
        <f>"Total "&amp;MID(A20,7,LEN(A20)-13)&amp;" Months"</f>
        <v>Total 3 Months</v>
      </c>
      <c r="B35" s="15">
        <v>101305.85</v>
      </c>
      <c r="C35" s="15">
        <v>8128.46</v>
      </c>
      <c r="D35" s="15">
        <v>4805</v>
      </c>
      <c r="E35" s="15">
        <v>2278473</v>
      </c>
      <c r="F35" s="15">
        <v>2392712.31</v>
      </c>
    </row>
    <row r="36" spans="1:6" ht="12" customHeight="1" x14ac:dyDescent="0.2">
      <c r="A36" s="78"/>
      <c r="B36" s="78"/>
      <c r="C36" s="78"/>
      <c r="D36" s="78"/>
      <c r="E36" s="78"/>
    </row>
    <row r="37" spans="1:6" ht="84.75" customHeight="1" x14ac:dyDescent="0.2">
      <c r="A37" s="89" t="s">
        <v>324</v>
      </c>
      <c r="B37" s="89"/>
      <c r="C37" s="89"/>
      <c r="D37" s="89"/>
      <c r="E37" s="89"/>
      <c r="F37" s="89"/>
    </row>
    <row r="38" spans="1:6" x14ac:dyDescent="0.2">
      <c r="A38" s="25"/>
    </row>
  </sheetData>
  <mergeCells count="11">
    <mergeCell ref="F3:F4"/>
    <mergeCell ref="B5:F5"/>
    <mergeCell ref="A36:E36"/>
    <mergeCell ref="A37:F37"/>
    <mergeCell ref="A1:E1"/>
    <mergeCell ref="A2:E2"/>
    <mergeCell ref="A3:A4"/>
    <mergeCell ref="B3:B4"/>
    <mergeCell ref="C3:C4"/>
    <mergeCell ref="D3:D4"/>
    <mergeCell ref="E3:E4"/>
  </mergeCells>
  <phoneticPr fontId="0" type="noConversion"/>
  <pageMargins left="0.75" right="0.5" top="0.75" bottom="0.5" header="0.5" footer="0.25"/>
  <pageSetup orientation="landscape"/>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101"/>
  <sheetViews>
    <sheetView showGridLines="0" workbookViewId="0">
      <selection sqref="A1:E1"/>
    </sheetView>
  </sheetViews>
  <sheetFormatPr defaultRowHeight="12.75" x14ac:dyDescent="0.2"/>
  <cols>
    <col min="1" max="1" width="15.140625" customWidth="1"/>
    <col min="2" max="6" width="15.42578125" customWidth="1"/>
  </cols>
  <sheetData>
    <row r="1" spans="1:6" ht="12" customHeight="1" x14ac:dyDescent="0.2">
      <c r="A1" s="79" t="s">
        <v>438</v>
      </c>
      <c r="B1" s="79"/>
      <c r="C1" s="79"/>
      <c r="D1" s="79"/>
      <c r="E1" s="79"/>
      <c r="F1" s="2" t="s">
        <v>420</v>
      </c>
    </row>
    <row r="2" spans="1:6" ht="12" customHeight="1" x14ac:dyDescent="0.2">
      <c r="A2" s="81" t="s">
        <v>408</v>
      </c>
      <c r="B2" s="82"/>
      <c r="C2" s="82"/>
      <c r="D2" s="82"/>
      <c r="E2" s="82"/>
      <c r="F2" s="82"/>
    </row>
    <row r="3" spans="1:6" ht="24" customHeight="1" x14ac:dyDescent="0.2">
      <c r="A3" s="83" t="s">
        <v>50</v>
      </c>
      <c r="B3" s="72" t="s">
        <v>409</v>
      </c>
      <c r="C3" s="10" t="s">
        <v>410</v>
      </c>
      <c r="D3" s="85" t="s">
        <v>411</v>
      </c>
      <c r="E3" s="85" t="s">
        <v>412</v>
      </c>
      <c r="F3" s="90" t="s">
        <v>58</v>
      </c>
    </row>
    <row r="4" spans="1:6" ht="24" customHeight="1" x14ac:dyDescent="0.2">
      <c r="A4" s="84"/>
      <c r="B4" s="10" t="s">
        <v>152</v>
      </c>
      <c r="C4" s="10" t="s">
        <v>126</v>
      </c>
      <c r="D4" s="86"/>
      <c r="E4" s="86"/>
      <c r="F4" s="87"/>
    </row>
    <row r="5" spans="1:6" ht="12" customHeight="1" x14ac:dyDescent="0.2">
      <c r="A5" s="1"/>
      <c r="B5" s="71"/>
      <c r="C5" s="78" t="str">
        <f>REPT("-",70)&amp;" Dollars "&amp;REPT("-",90)</f>
        <v>---------------------------------------------------------------------- Dollars ------------------------------------------------------------------------------------------</v>
      </c>
      <c r="D5" s="117"/>
      <c r="E5" s="117"/>
      <c r="F5" s="117"/>
    </row>
    <row r="6" spans="1:6" ht="12" customHeight="1" x14ac:dyDescent="0.2">
      <c r="A6" s="3" t="s">
        <v>421</v>
      </c>
    </row>
    <row r="7" spans="1:6" ht="12" customHeight="1" x14ac:dyDescent="0.2">
      <c r="A7" s="2" t="str">
        <f>"Oct "&amp;RIGHT(A6,4)-1</f>
        <v>Oct 2024</v>
      </c>
      <c r="B7" s="11">
        <v>178444</v>
      </c>
      <c r="C7" s="11">
        <v>11046323</v>
      </c>
      <c r="D7" s="11" t="s">
        <v>419</v>
      </c>
      <c r="E7" s="11" t="s">
        <v>419</v>
      </c>
      <c r="F7" s="11">
        <v>11046323</v>
      </c>
    </row>
    <row r="8" spans="1:6" ht="12" customHeight="1" x14ac:dyDescent="0.2">
      <c r="A8" s="2" t="str">
        <f>"Nov "&amp;RIGHT(A6,4)-1</f>
        <v>Nov 2024</v>
      </c>
      <c r="B8" s="11">
        <v>352524</v>
      </c>
      <c r="C8" s="11">
        <v>369678</v>
      </c>
      <c r="D8" s="11" t="s">
        <v>419</v>
      </c>
      <c r="E8" s="11" t="s">
        <v>419</v>
      </c>
      <c r="F8" s="11">
        <v>369678</v>
      </c>
    </row>
    <row r="9" spans="1:6" ht="12" customHeight="1" x14ac:dyDescent="0.2">
      <c r="A9" s="2" t="str">
        <f>"Dec "&amp;RIGHT(A6,4)-1</f>
        <v>Dec 2024</v>
      </c>
      <c r="B9" s="11">
        <v>202007</v>
      </c>
      <c r="C9" s="11">
        <v>45960</v>
      </c>
      <c r="D9" s="11">
        <v>14457345</v>
      </c>
      <c r="E9" s="11">
        <v>2202070</v>
      </c>
      <c r="F9" s="11">
        <v>16705375</v>
      </c>
    </row>
    <row r="10" spans="1:6" ht="12" customHeight="1" x14ac:dyDescent="0.2">
      <c r="A10" s="2" t="str">
        <f>"Jan "&amp;RIGHT(A6,4)</f>
        <v>Jan 2025</v>
      </c>
      <c r="B10" s="11">
        <v>177571</v>
      </c>
      <c r="C10" s="11">
        <v>64509</v>
      </c>
      <c r="D10" s="11" t="s">
        <v>419</v>
      </c>
      <c r="E10" s="11" t="s">
        <v>419</v>
      </c>
      <c r="F10" s="11">
        <v>64509</v>
      </c>
    </row>
    <row r="11" spans="1:6" ht="12" customHeight="1" x14ac:dyDescent="0.2">
      <c r="A11" s="2" t="str">
        <f>"Feb "&amp;RIGHT(A6,4)</f>
        <v>Feb 2025</v>
      </c>
      <c r="B11" s="11">
        <v>25395</v>
      </c>
      <c r="C11" s="11">
        <v>-523623</v>
      </c>
      <c r="D11" s="11" t="s">
        <v>419</v>
      </c>
      <c r="E11" s="11" t="s">
        <v>419</v>
      </c>
      <c r="F11" s="11">
        <v>-523623</v>
      </c>
    </row>
    <row r="12" spans="1:6" ht="12" customHeight="1" x14ac:dyDescent="0.2">
      <c r="A12" s="2" t="str">
        <f>"Mar "&amp;RIGHT(A6,4)</f>
        <v>Mar 2025</v>
      </c>
      <c r="B12" s="11">
        <v>1628</v>
      </c>
      <c r="C12" s="11">
        <v>-13880</v>
      </c>
      <c r="D12" s="11">
        <v>18997507</v>
      </c>
      <c r="E12" s="11">
        <v>1690548</v>
      </c>
      <c r="F12" s="11">
        <v>20674175</v>
      </c>
    </row>
    <row r="13" spans="1:6" ht="12" customHeight="1" x14ac:dyDescent="0.2">
      <c r="A13" s="2" t="str">
        <f>"Apr "&amp;RIGHT(A6,4)</f>
        <v>Apr 2025</v>
      </c>
      <c r="B13" s="11">
        <v>398483</v>
      </c>
      <c r="C13" s="11">
        <v>47751894</v>
      </c>
      <c r="D13" s="11" t="s">
        <v>419</v>
      </c>
      <c r="E13" s="11" t="s">
        <v>419</v>
      </c>
      <c r="F13" s="11">
        <v>47751894</v>
      </c>
    </row>
    <row r="14" spans="1:6" ht="12" customHeight="1" x14ac:dyDescent="0.2">
      <c r="A14" s="2" t="str">
        <f>"May "&amp;RIGHT(A6,4)</f>
        <v>May 2025</v>
      </c>
      <c r="B14" s="11">
        <v>7147129</v>
      </c>
      <c r="C14" s="11">
        <v>865844547</v>
      </c>
      <c r="D14" s="11" t="s">
        <v>419</v>
      </c>
      <c r="E14" s="11" t="s">
        <v>419</v>
      </c>
      <c r="F14" s="11">
        <v>865844547</v>
      </c>
    </row>
    <row r="15" spans="1:6" ht="12" customHeight="1" x14ac:dyDescent="0.2">
      <c r="A15" s="2" t="str">
        <f>"Jun "&amp;RIGHT(A6,4)</f>
        <v>Jun 2025</v>
      </c>
      <c r="B15" s="11">
        <v>8588912</v>
      </c>
      <c r="C15" s="11">
        <v>989664270</v>
      </c>
      <c r="D15" s="11">
        <v>17731552</v>
      </c>
      <c r="E15" s="11">
        <v>3385704</v>
      </c>
      <c r="F15" s="11">
        <v>1010781526</v>
      </c>
    </row>
    <row r="16" spans="1:6" ht="12" customHeight="1" x14ac:dyDescent="0.2">
      <c r="A16" s="2" t="str">
        <f>"Jul "&amp;RIGHT(A6,4)</f>
        <v>Jul 2025</v>
      </c>
      <c r="B16" s="11">
        <v>3123986</v>
      </c>
      <c r="C16" s="11">
        <v>403071650</v>
      </c>
      <c r="D16" s="11" t="s">
        <v>419</v>
      </c>
      <c r="E16" s="11" t="s">
        <v>419</v>
      </c>
      <c r="F16" s="11">
        <v>403071650</v>
      </c>
    </row>
    <row r="17" spans="1:6" ht="12" customHeight="1" x14ac:dyDescent="0.2">
      <c r="A17" s="2" t="str">
        <f>"Aug "&amp;RIGHT(A6,4)</f>
        <v>Aug 2025</v>
      </c>
      <c r="B17" s="11">
        <v>2165723</v>
      </c>
      <c r="C17" s="11">
        <v>163374901</v>
      </c>
      <c r="D17" s="11" t="s">
        <v>419</v>
      </c>
      <c r="E17" s="11" t="s">
        <v>419</v>
      </c>
      <c r="F17" s="11">
        <v>163374901</v>
      </c>
    </row>
    <row r="18" spans="1:6" ht="12" customHeight="1" x14ac:dyDescent="0.2">
      <c r="A18" s="2" t="str">
        <f>"Sep "&amp;RIGHT(A6,4)</f>
        <v>Sep 2025</v>
      </c>
      <c r="B18" s="11">
        <v>846918</v>
      </c>
      <c r="C18" s="11">
        <v>-74011309</v>
      </c>
      <c r="D18" s="11">
        <v>72413198</v>
      </c>
      <c r="E18" s="11">
        <v>4619983</v>
      </c>
      <c r="F18" s="11">
        <v>3021872</v>
      </c>
    </row>
    <row r="19" spans="1:6" ht="12" customHeight="1" x14ac:dyDescent="0.2">
      <c r="A19" s="12" t="s">
        <v>55</v>
      </c>
      <c r="B19" s="13">
        <v>1934060</v>
      </c>
      <c r="C19" s="13">
        <v>2406684920</v>
      </c>
      <c r="D19" s="13">
        <v>123599602</v>
      </c>
      <c r="E19" s="13">
        <v>11898305</v>
      </c>
      <c r="F19" s="13">
        <v>2542182827</v>
      </c>
    </row>
    <row r="20" spans="1:6" ht="12" customHeight="1" x14ac:dyDescent="0.2">
      <c r="A20" s="14" t="s">
        <v>422</v>
      </c>
      <c r="B20" s="15">
        <v>244325</v>
      </c>
      <c r="C20" s="15">
        <v>11461961</v>
      </c>
      <c r="D20" s="15">
        <v>14457345</v>
      </c>
      <c r="E20" s="15">
        <v>2202070</v>
      </c>
      <c r="F20" s="15">
        <v>28121376</v>
      </c>
    </row>
    <row r="21" spans="1:6" ht="12" customHeight="1" x14ac:dyDescent="0.2">
      <c r="A21" s="3" t="str">
        <f>"FY "&amp;RIGHT(A6,4)+1</f>
        <v>FY 2026</v>
      </c>
    </row>
    <row r="22" spans="1:6" ht="12" customHeight="1" x14ac:dyDescent="0.2">
      <c r="A22" s="2" t="str">
        <f>"Oct "&amp;RIGHT(A6,4)</f>
        <v>Oct 2025</v>
      </c>
      <c r="B22" s="11">
        <v>82511</v>
      </c>
      <c r="C22" s="11">
        <v>-806406</v>
      </c>
      <c r="D22" s="11" t="s">
        <v>419</v>
      </c>
      <c r="E22" s="11" t="s">
        <v>419</v>
      </c>
      <c r="F22" s="11">
        <v>-806406</v>
      </c>
    </row>
    <row r="23" spans="1:6" ht="12" customHeight="1" x14ac:dyDescent="0.2">
      <c r="A23" s="2" t="str">
        <f>"Nov "&amp;RIGHT(A6,4)</f>
        <v>Nov 2025</v>
      </c>
      <c r="B23" s="11">
        <v>266948</v>
      </c>
      <c r="C23" s="11">
        <v>-681904</v>
      </c>
      <c r="D23" s="11" t="s">
        <v>419</v>
      </c>
      <c r="E23" s="11" t="s">
        <v>419</v>
      </c>
      <c r="F23" s="11">
        <v>-681904</v>
      </c>
    </row>
    <row r="24" spans="1:6" ht="12" customHeight="1" x14ac:dyDescent="0.2">
      <c r="A24" s="2" t="str">
        <f>"Dec "&amp;RIGHT(A6,4)</f>
        <v>Dec 2025</v>
      </c>
      <c r="B24" s="11">
        <v>145157</v>
      </c>
      <c r="C24" s="11">
        <v>-705281</v>
      </c>
      <c r="D24" s="11">
        <v>8608541</v>
      </c>
      <c r="E24" s="11" t="s">
        <v>419</v>
      </c>
      <c r="F24" s="11">
        <v>7903260</v>
      </c>
    </row>
    <row r="25" spans="1:6" ht="12" customHeight="1" x14ac:dyDescent="0.2">
      <c r="A25" s="2" t="str">
        <f>"Jan "&amp;RIGHT(A6,4)+1</f>
        <v>Jan 2026</v>
      </c>
      <c r="B25" s="11" t="s">
        <v>419</v>
      </c>
      <c r="C25" s="11" t="s">
        <v>419</v>
      </c>
      <c r="D25" s="11" t="s">
        <v>419</v>
      </c>
      <c r="E25" s="11" t="s">
        <v>419</v>
      </c>
      <c r="F25" s="11" t="s">
        <v>419</v>
      </c>
    </row>
    <row r="26" spans="1:6" ht="12" customHeight="1" x14ac:dyDescent="0.2">
      <c r="A26" s="2" t="str">
        <f>"Feb "&amp;RIGHT(A6,4)+1</f>
        <v>Feb 2026</v>
      </c>
      <c r="B26" s="11" t="s">
        <v>419</v>
      </c>
      <c r="C26" s="11" t="s">
        <v>419</v>
      </c>
      <c r="D26" s="11" t="s">
        <v>419</v>
      </c>
      <c r="E26" s="11" t="s">
        <v>419</v>
      </c>
      <c r="F26" s="11" t="s">
        <v>419</v>
      </c>
    </row>
    <row r="27" spans="1:6" ht="12" customHeight="1" x14ac:dyDescent="0.2">
      <c r="A27" s="2" t="str">
        <f>"Mar "&amp;RIGHT(A6,4)+1</f>
        <v>Mar 2026</v>
      </c>
      <c r="B27" s="11" t="s">
        <v>419</v>
      </c>
      <c r="C27" s="11" t="s">
        <v>419</v>
      </c>
      <c r="D27" s="11" t="s">
        <v>419</v>
      </c>
      <c r="E27" s="11" t="s">
        <v>419</v>
      </c>
      <c r="F27" s="11" t="s">
        <v>419</v>
      </c>
    </row>
    <row r="28" spans="1:6" ht="12" customHeight="1" x14ac:dyDescent="0.2">
      <c r="A28" s="2" t="str">
        <f>"Apr "&amp;RIGHT(A6,4)+1</f>
        <v>Apr 2026</v>
      </c>
      <c r="B28" s="11" t="s">
        <v>419</v>
      </c>
      <c r="C28" s="11" t="s">
        <v>419</v>
      </c>
      <c r="D28" s="11" t="s">
        <v>419</v>
      </c>
      <c r="E28" s="11" t="s">
        <v>419</v>
      </c>
      <c r="F28" s="11" t="s">
        <v>419</v>
      </c>
    </row>
    <row r="29" spans="1:6" ht="12" customHeight="1" x14ac:dyDescent="0.2">
      <c r="A29" s="2" t="str">
        <f>"May "&amp;RIGHT(A6,4)+1</f>
        <v>May 2026</v>
      </c>
      <c r="B29" s="11" t="s">
        <v>419</v>
      </c>
      <c r="C29" s="11" t="s">
        <v>419</v>
      </c>
      <c r="D29" s="11" t="s">
        <v>419</v>
      </c>
      <c r="E29" s="11" t="s">
        <v>419</v>
      </c>
      <c r="F29" s="11" t="s">
        <v>419</v>
      </c>
    </row>
    <row r="30" spans="1:6" ht="12" customHeight="1" x14ac:dyDescent="0.2">
      <c r="A30" s="2" t="str">
        <f>"Jun "&amp;RIGHT(A6,4)+1</f>
        <v>Jun 2026</v>
      </c>
      <c r="B30" s="11" t="s">
        <v>419</v>
      </c>
      <c r="C30" s="11" t="s">
        <v>419</v>
      </c>
      <c r="D30" s="11" t="s">
        <v>419</v>
      </c>
      <c r="E30" s="11" t="s">
        <v>419</v>
      </c>
      <c r="F30" s="11" t="s">
        <v>419</v>
      </c>
    </row>
    <row r="31" spans="1:6" ht="12" customHeight="1" x14ac:dyDescent="0.2">
      <c r="A31" s="2" t="str">
        <f>"Jul "&amp;RIGHT(A6,4)+1</f>
        <v>Jul 2026</v>
      </c>
      <c r="B31" s="11" t="s">
        <v>419</v>
      </c>
      <c r="C31" s="11" t="s">
        <v>419</v>
      </c>
      <c r="D31" s="11" t="s">
        <v>419</v>
      </c>
      <c r="E31" s="11" t="s">
        <v>419</v>
      </c>
      <c r="F31" s="11" t="s">
        <v>419</v>
      </c>
    </row>
    <row r="32" spans="1:6" ht="12" customHeight="1" x14ac:dyDescent="0.2">
      <c r="A32" s="2" t="str">
        <f>"Aug "&amp;RIGHT(A6,4)+1</f>
        <v>Aug 2026</v>
      </c>
      <c r="B32" s="11" t="s">
        <v>419</v>
      </c>
      <c r="C32" s="11" t="s">
        <v>419</v>
      </c>
      <c r="D32" s="11" t="s">
        <v>419</v>
      </c>
      <c r="E32" s="11" t="s">
        <v>419</v>
      </c>
      <c r="F32" s="11" t="s">
        <v>419</v>
      </c>
    </row>
    <row r="33" spans="1:6" ht="12" customHeight="1" x14ac:dyDescent="0.2">
      <c r="A33" s="2" t="str">
        <f>"Sep "&amp;RIGHT(A6,4)+1</f>
        <v>Sep 2026</v>
      </c>
      <c r="B33" s="11" t="s">
        <v>419</v>
      </c>
      <c r="C33" s="11" t="s">
        <v>419</v>
      </c>
      <c r="D33" s="11" t="s">
        <v>419</v>
      </c>
      <c r="E33" s="11" t="s">
        <v>419</v>
      </c>
      <c r="F33" s="11" t="s">
        <v>419</v>
      </c>
    </row>
    <row r="34" spans="1:6" ht="12" customHeight="1" x14ac:dyDescent="0.2">
      <c r="A34" s="12" t="s">
        <v>55</v>
      </c>
      <c r="B34" s="13">
        <v>164872</v>
      </c>
      <c r="C34" s="13">
        <v>-2193591</v>
      </c>
      <c r="D34" s="13">
        <v>8608541</v>
      </c>
      <c r="E34" s="13" t="s">
        <v>419</v>
      </c>
      <c r="F34" s="13">
        <v>6414950</v>
      </c>
    </row>
    <row r="35" spans="1:6" ht="12" customHeight="1" x14ac:dyDescent="0.2">
      <c r="A35" s="14" t="str">
        <f>"Total "&amp;MID(A20,7,LEN(A20)-13)&amp;" Months"</f>
        <v>Total 3 Months</v>
      </c>
      <c r="B35" s="15">
        <v>164872</v>
      </c>
      <c r="C35" s="15">
        <v>-2193591</v>
      </c>
      <c r="D35" s="15">
        <v>8608541</v>
      </c>
      <c r="E35" s="15" t="s">
        <v>419</v>
      </c>
      <c r="F35" s="15">
        <v>6414950</v>
      </c>
    </row>
    <row r="36" spans="1:6" ht="12" customHeight="1" x14ac:dyDescent="0.2">
      <c r="A36" s="78"/>
      <c r="B36" s="78"/>
      <c r="C36" s="78"/>
      <c r="D36" s="78"/>
      <c r="E36" s="78"/>
    </row>
    <row r="37" spans="1:6" ht="94.35" customHeight="1" x14ac:dyDescent="0.2">
      <c r="A37" s="89" t="s">
        <v>413</v>
      </c>
      <c r="B37" s="89"/>
      <c r="C37" s="89"/>
      <c r="D37" s="89"/>
      <c r="E37" s="89"/>
      <c r="F37" s="89"/>
    </row>
    <row r="38" spans="1:6" x14ac:dyDescent="0.2">
      <c r="A38" s="25"/>
    </row>
    <row r="101" spans="2:6" x14ac:dyDescent="0.2">
      <c r="B101" s="26"/>
      <c r="C101" s="26"/>
      <c r="D101" s="26"/>
      <c r="E101" s="26"/>
      <c r="F101" s="26"/>
    </row>
  </sheetData>
  <mergeCells count="9">
    <mergeCell ref="C5:F5"/>
    <mergeCell ref="A36:E36"/>
    <mergeCell ref="A37:F37"/>
    <mergeCell ref="A1:E1"/>
    <mergeCell ref="A2:F2"/>
    <mergeCell ref="A3:A4"/>
    <mergeCell ref="D3:D4"/>
    <mergeCell ref="E3:E4"/>
    <mergeCell ref="F3:F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pageSetUpPr fitToPage="1"/>
  </sheetPr>
  <dimension ref="A1:J37"/>
  <sheetViews>
    <sheetView showGridLines="0" workbookViewId="0">
      <selection sqref="A1:I1"/>
    </sheetView>
  </sheetViews>
  <sheetFormatPr defaultRowHeight="12.75" x14ac:dyDescent="0.2"/>
  <cols>
    <col min="1" max="10" width="11.42578125" customWidth="1"/>
  </cols>
  <sheetData>
    <row r="1" spans="1:10" ht="12" customHeight="1" x14ac:dyDescent="0.2">
      <c r="A1" s="79" t="s">
        <v>438</v>
      </c>
      <c r="B1" s="79"/>
      <c r="C1" s="79"/>
      <c r="D1" s="79"/>
      <c r="E1" s="79"/>
      <c r="F1" s="79"/>
      <c r="G1" s="79"/>
      <c r="H1" s="79"/>
      <c r="I1" s="79"/>
      <c r="J1" s="2" t="s">
        <v>420</v>
      </c>
    </row>
    <row r="2" spans="1:10" ht="12" customHeight="1" x14ac:dyDescent="0.2">
      <c r="A2" s="81" t="s">
        <v>130</v>
      </c>
      <c r="B2" s="81"/>
      <c r="C2" s="81"/>
      <c r="D2" s="81"/>
      <c r="E2" s="81"/>
      <c r="F2" s="81"/>
      <c r="G2" s="81"/>
      <c r="H2" s="81"/>
      <c r="I2" s="81"/>
      <c r="J2" s="1"/>
    </row>
    <row r="3" spans="1:10" ht="24" customHeight="1" x14ac:dyDescent="0.2">
      <c r="A3" s="83" t="s">
        <v>50</v>
      </c>
      <c r="B3" s="87" t="s">
        <v>131</v>
      </c>
      <c r="C3" s="87"/>
      <c r="D3" s="86"/>
      <c r="E3" s="85" t="s">
        <v>19</v>
      </c>
      <c r="F3" s="85" t="s">
        <v>132</v>
      </c>
      <c r="G3" s="85" t="s">
        <v>390</v>
      </c>
      <c r="H3" s="85" t="s">
        <v>133</v>
      </c>
      <c r="I3" s="85" t="s">
        <v>134</v>
      </c>
      <c r="J3" s="90" t="s">
        <v>135</v>
      </c>
    </row>
    <row r="4" spans="1:10" ht="24" customHeight="1" x14ac:dyDescent="0.2">
      <c r="A4" s="84"/>
      <c r="B4" s="10" t="s">
        <v>136</v>
      </c>
      <c r="C4" s="10" t="s">
        <v>84</v>
      </c>
      <c r="D4" s="10" t="s">
        <v>55</v>
      </c>
      <c r="E4" s="86"/>
      <c r="F4" s="88"/>
      <c r="G4" s="86"/>
      <c r="H4" s="86"/>
      <c r="I4" s="86"/>
      <c r="J4" s="87"/>
    </row>
    <row r="5" spans="1:10" ht="12" customHeight="1" x14ac:dyDescent="0.2">
      <c r="A5" s="1"/>
      <c r="B5" s="78" t="str">
        <f>REPT("-",90)&amp;" Dollars "&amp;REPT("-",140)</f>
        <v>------------------------------------------------------------------------------------------ Dollars --------------------------------------------------------------------------------------------------------------------------------------------</v>
      </c>
      <c r="C5" s="78"/>
      <c r="D5" s="78"/>
      <c r="E5" s="78"/>
      <c r="F5" s="78"/>
      <c r="G5" s="78"/>
      <c r="H5" s="78"/>
      <c r="I5" s="78"/>
      <c r="J5" s="78"/>
    </row>
    <row r="6" spans="1:10" ht="12" customHeight="1" x14ac:dyDescent="0.2">
      <c r="A6" s="3" t="s">
        <v>421</v>
      </c>
    </row>
    <row r="7" spans="1:10" ht="12" customHeight="1" x14ac:dyDescent="0.2">
      <c r="A7" s="2" t="str">
        <f>"Oct "&amp;RIGHT(A6,4)-1</f>
        <v>Oct 2024</v>
      </c>
      <c r="B7" s="11">
        <v>304360980.98000002</v>
      </c>
      <c r="C7" s="11">
        <v>1710908163.5799999</v>
      </c>
      <c r="D7" s="11">
        <v>2015269144.5599999</v>
      </c>
      <c r="E7" s="11" t="s">
        <v>419</v>
      </c>
      <c r="F7" s="11">
        <v>711936964.07000005</v>
      </c>
      <c r="G7" s="11">
        <v>719368.37</v>
      </c>
      <c r="H7" s="11">
        <v>386866312.38</v>
      </c>
      <c r="I7" s="11">
        <v>555816.06999999995</v>
      </c>
      <c r="J7" s="11">
        <v>3115347605.4499998</v>
      </c>
    </row>
    <row r="8" spans="1:10" ht="12" customHeight="1" x14ac:dyDescent="0.2">
      <c r="A8" s="2" t="str">
        <f>"Nov "&amp;RIGHT(A6,4)-1</f>
        <v>Nov 2024</v>
      </c>
      <c r="B8" s="11">
        <v>234196092.55000001</v>
      </c>
      <c r="C8" s="11">
        <v>1316784182.8299999</v>
      </c>
      <c r="D8" s="11">
        <v>1550980275.3800001</v>
      </c>
      <c r="E8" s="11" t="s">
        <v>419</v>
      </c>
      <c r="F8" s="11">
        <v>557844752.30999994</v>
      </c>
      <c r="G8" s="11">
        <v>102485.28</v>
      </c>
      <c r="H8" s="11">
        <v>311839621.14999998</v>
      </c>
      <c r="I8" s="11">
        <v>68123.460000000006</v>
      </c>
      <c r="J8" s="11">
        <v>2420835257.5799999</v>
      </c>
    </row>
    <row r="9" spans="1:10" ht="12" customHeight="1" x14ac:dyDescent="0.2">
      <c r="A9" s="2" t="str">
        <f>"Dec "&amp;RIGHT(A6,4)-1</f>
        <v>Dec 2024</v>
      </c>
      <c r="B9" s="11">
        <v>213558355.99000001</v>
      </c>
      <c r="C9" s="11">
        <v>1204796587.48</v>
      </c>
      <c r="D9" s="11">
        <v>1418354943.47</v>
      </c>
      <c r="E9" s="11" t="s">
        <v>419</v>
      </c>
      <c r="F9" s="11">
        <v>494915208.13999999</v>
      </c>
      <c r="G9" s="11">
        <v>74558.820000000007</v>
      </c>
      <c r="H9" s="11">
        <v>338849134.97000003</v>
      </c>
      <c r="I9" s="11">
        <v>2834110.6</v>
      </c>
      <c r="J9" s="11">
        <v>2255027956</v>
      </c>
    </row>
    <row r="10" spans="1:10" ht="12" customHeight="1" x14ac:dyDescent="0.2">
      <c r="A10" s="2" t="str">
        <f>"Jan "&amp;RIGHT(A6,4)</f>
        <v>Jan 2025</v>
      </c>
      <c r="B10" s="11">
        <v>246590910.06999999</v>
      </c>
      <c r="C10" s="11">
        <v>1383706062.54</v>
      </c>
      <c r="D10" s="11">
        <v>1630296972.6099999</v>
      </c>
      <c r="E10" s="11" t="s">
        <v>419</v>
      </c>
      <c r="F10" s="11">
        <v>552985088.89999998</v>
      </c>
      <c r="G10" s="11">
        <v>570490.65</v>
      </c>
      <c r="H10" s="11">
        <v>336283577.13</v>
      </c>
      <c r="I10" s="11">
        <v>167282.35</v>
      </c>
      <c r="J10" s="11">
        <v>2520303411.6399999</v>
      </c>
    </row>
    <row r="11" spans="1:10" ht="12" customHeight="1" x14ac:dyDescent="0.2">
      <c r="A11" s="2" t="str">
        <f>"Feb "&amp;RIGHT(A6,4)</f>
        <v>Feb 2025</v>
      </c>
      <c r="B11" s="11">
        <v>251598655.63999999</v>
      </c>
      <c r="C11" s="11">
        <v>1431420337.4300001</v>
      </c>
      <c r="D11" s="11">
        <v>1683018993.0699999</v>
      </c>
      <c r="E11" s="11" t="s">
        <v>419</v>
      </c>
      <c r="F11" s="11">
        <v>582003648.96000004</v>
      </c>
      <c r="G11" s="11">
        <v>32604.93</v>
      </c>
      <c r="H11" s="11">
        <v>336392408.61000001</v>
      </c>
      <c r="I11" s="11">
        <v>317915.34000000003</v>
      </c>
      <c r="J11" s="11">
        <v>2601765570.9099998</v>
      </c>
    </row>
    <row r="12" spans="1:10" ht="12" customHeight="1" x14ac:dyDescent="0.2">
      <c r="A12" s="2" t="str">
        <f>"Mar "&amp;RIGHT(A6,4)</f>
        <v>Mar 2025</v>
      </c>
      <c r="B12" s="11">
        <v>256525624.12</v>
      </c>
      <c r="C12" s="11">
        <v>1454444799.1800001</v>
      </c>
      <c r="D12" s="11">
        <v>1710970423.3</v>
      </c>
      <c r="E12" s="11" t="s">
        <v>419</v>
      </c>
      <c r="F12" s="11">
        <v>605435661.46000004</v>
      </c>
      <c r="G12" s="11">
        <v>143046.35</v>
      </c>
      <c r="H12" s="11">
        <v>396320295.89999998</v>
      </c>
      <c r="I12" s="11">
        <v>2871533.53</v>
      </c>
      <c r="J12" s="11">
        <v>2715740960.54</v>
      </c>
    </row>
    <row r="13" spans="1:10" ht="12" customHeight="1" x14ac:dyDescent="0.2">
      <c r="A13" s="2" t="str">
        <f>"Apr "&amp;RIGHT(A6,4)</f>
        <v>Apr 2025</v>
      </c>
      <c r="B13" s="11">
        <v>275872283.22000003</v>
      </c>
      <c r="C13" s="11">
        <v>1567324944.6700001</v>
      </c>
      <c r="D13" s="11">
        <v>1843197227.8900001</v>
      </c>
      <c r="E13" s="11" t="s">
        <v>419</v>
      </c>
      <c r="F13" s="11">
        <v>648399634.35000002</v>
      </c>
      <c r="G13" s="11">
        <v>21918.1</v>
      </c>
      <c r="H13" s="11">
        <v>379212876.73000002</v>
      </c>
      <c r="I13" s="11">
        <v>26929.77</v>
      </c>
      <c r="J13" s="11">
        <v>2870858586.8400002</v>
      </c>
    </row>
    <row r="14" spans="1:10" ht="12" customHeight="1" x14ac:dyDescent="0.2">
      <c r="A14" s="2" t="str">
        <f>"May "&amp;RIGHT(A6,4)</f>
        <v>May 2025</v>
      </c>
      <c r="B14" s="11">
        <v>264078067.06</v>
      </c>
      <c r="C14" s="11">
        <v>1493650696.25</v>
      </c>
      <c r="D14" s="11">
        <v>1757728763.3099999</v>
      </c>
      <c r="E14" s="11" t="s">
        <v>419</v>
      </c>
      <c r="F14" s="11">
        <v>629039904.64999998</v>
      </c>
      <c r="G14" s="11">
        <v>2627884.7200000002</v>
      </c>
      <c r="H14" s="11">
        <v>358884585.76999998</v>
      </c>
      <c r="I14" s="11">
        <v>7941342.5099999998</v>
      </c>
      <c r="J14" s="11">
        <v>2756222480.96</v>
      </c>
    </row>
    <row r="15" spans="1:10" ht="12" customHeight="1" x14ac:dyDescent="0.2">
      <c r="A15" s="2" t="str">
        <f>"Jun "&amp;RIGHT(A6,4)</f>
        <v>Jun 2025</v>
      </c>
      <c r="B15" s="11">
        <v>47033016.799999997</v>
      </c>
      <c r="C15" s="11">
        <v>281206796.56999999</v>
      </c>
      <c r="D15" s="11">
        <v>328239813.37</v>
      </c>
      <c r="E15" s="11" t="s">
        <v>419</v>
      </c>
      <c r="F15" s="11">
        <v>128581439.31999999</v>
      </c>
      <c r="G15" s="11">
        <v>94436347.030000001</v>
      </c>
      <c r="H15" s="11">
        <v>279646966.24000001</v>
      </c>
      <c r="I15" s="11">
        <v>244293998.03999999</v>
      </c>
      <c r="J15" s="11">
        <v>1075198564</v>
      </c>
    </row>
    <row r="16" spans="1:10" ht="12" customHeight="1" x14ac:dyDescent="0.2">
      <c r="A16" s="2" t="str">
        <f>"Jul "&amp;RIGHT(A6,4)</f>
        <v>Jul 2025</v>
      </c>
      <c r="B16" s="11">
        <v>6078735.6399999997</v>
      </c>
      <c r="C16" s="11">
        <v>41821307.420000002</v>
      </c>
      <c r="D16" s="11">
        <v>47900043.060000002</v>
      </c>
      <c r="E16" s="11" t="s">
        <v>419</v>
      </c>
      <c r="F16" s="11">
        <v>23152424.16</v>
      </c>
      <c r="G16" s="11">
        <v>56739814.159999996</v>
      </c>
      <c r="H16" s="11">
        <v>246185215.33000001</v>
      </c>
      <c r="I16" s="11">
        <v>320385161.95999998</v>
      </c>
      <c r="J16" s="11">
        <v>694362658.66999996</v>
      </c>
    </row>
    <row r="17" spans="1:10" ht="12" customHeight="1" x14ac:dyDescent="0.2">
      <c r="A17" s="2" t="str">
        <f>"Aug "&amp;RIGHT(A6,4)</f>
        <v>Aug 2025</v>
      </c>
      <c r="B17" s="11">
        <v>151022881.96000001</v>
      </c>
      <c r="C17" s="11">
        <v>899595284.50999999</v>
      </c>
      <c r="D17" s="11">
        <v>1050618166.47</v>
      </c>
      <c r="E17" s="11" t="s">
        <v>419</v>
      </c>
      <c r="F17" s="11">
        <v>357810268.95999998</v>
      </c>
      <c r="G17" s="11">
        <v>4015401.39</v>
      </c>
      <c r="H17" s="11">
        <v>284747646.38</v>
      </c>
      <c r="I17" s="11">
        <v>88652899.459999993</v>
      </c>
      <c r="J17" s="11">
        <v>1785844382.6600001</v>
      </c>
    </row>
    <row r="18" spans="1:10" ht="12" customHeight="1" x14ac:dyDescent="0.2">
      <c r="A18" s="2" t="str">
        <f>"Sep "&amp;RIGHT(A6,4)</f>
        <v>Sep 2025</v>
      </c>
      <c r="B18" s="11">
        <v>310243153.67000002</v>
      </c>
      <c r="C18" s="11">
        <v>1768082680.72</v>
      </c>
      <c r="D18" s="11">
        <v>2078325834.3900001</v>
      </c>
      <c r="E18" s="11" t="s">
        <v>419</v>
      </c>
      <c r="F18" s="11">
        <v>729320364.98000002</v>
      </c>
      <c r="G18" s="11">
        <v>43529.279999999999</v>
      </c>
      <c r="H18" s="11">
        <v>412927067.54000002</v>
      </c>
      <c r="I18" s="11">
        <v>70482501.629999995</v>
      </c>
      <c r="J18" s="11">
        <v>3291099297.8200002</v>
      </c>
    </row>
    <row r="19" spans="1:10" ht="12" customHeight="1" x14ac:dyDescent="0.2">
      <c r="A19" s="12" t="s">
        <v>55</v>
      </c>
      <c r="B19" s="13">
        <v>2561158757.6999998</v>
      </c>
      <c r="C19" s="13">
        <v>14553741843.18</v>
      </c>
      <c r="D19" s="13">
        <v>17114900600.879999</v>
      </c>
      <c r="E19" s="13" t="s">
        <v>419</v>
      </c>
      <c r="F19" s="13">
        <v>6021425360.2600002</v>
      </c>
      <c r="G19" s="13">
        <v>159527449.08000001</v>
      </c>
      <c r="H19" s="13">
        <v>4068155708.1300001</v>
      </c>
      <c r="I19" s="13">
        <v>738597614.72000003</v>
      </c>
      <c r="J19" s="13">
        <v>28102606733.07</v>
      </c>
    </row>
    <row r="20" spans="1:10" ht="12" customHeight="1" x14ac:dyDescent="0.2">
      <c r="A20" s="14" t="s">
        <v>422</v>
      </c>
      <c r="B20" s="15">
        <v>752115429.51999998</v>
      </c>
      <c r="C20" s="15">
        <v>4232488933.8899999</v>
      </c>
      <c r="D20" s="15">
        <v>4984604363.4099998</v>
      </c>
      <c r="E20" s="15" t="s">
        <v>419</v>
      </c>
      <c r="F20" s="15">
        <v>1764696924.52</v>
      </c>
      <c r="G20" s="15">
        <v>896412.47</v>
      </c>
      <c r="H20" s="15">
        <v>1037555068.5</v>
      </c>
      <c r="I20" s="15">
        <v>3458050.13</v>
      </c>
      <c r="J20" s="15">
        <v>7791210819.0299997</v>
      </c>
    </row>
    <row r="21" spans="1:10" ht="12" customHeight="1" x14ac:dyDescent="0.2">
      <c r="A21" s="3" t="str">
        <f>"FY "&amp;RIGHT(A6,4)+1</f>
        <v>FY 2026</v>
      </c>
    </row>
    <row r="22" spans="1:10" ht="12" customHeight="1" x14ac:dyDescent="0.2">
      <c r="A22" s="2" t="str">
        <f>"Oct "&amp;RIGHT(A6,4)</f>
        <v>Oct 2025</v>
      </c>
      <c r="B22" s="11">
        <v>312953978.02999997</v>
      </c>
      <c r="C22" s="11">
        <v>1762935098.3499999</v>
      </c>
      <c r="D22" s="11">
        <v>2075889076.3800001</v>
      </c>
      <c r="E22" s="11" t="s">
        <v>419</v>
      </c>
      <c r="F22" s="11">
        <v>736377965.37</v>
      </c>
      <c r="G22" s="11">
        <v>155241.79999999999</v>
      </c>
      <c r="H22" s="11">
        <v>405413765.44</v>
      </c>
      <c r="I22" s="11">
        <v>39468.410000000003</v>
      </c>
      <c r="J22" s="11">
        <v>3217875517.4000001</v>
      </c>
    </row>
    <row r="23" spans="1:10" ht="12" customHeight="1" x14ac:dyDescent="0.2">
      <c r="A23" s="2" t="str">
        <f>"Nov "&amp;RIGHT(A6,4)</f>
        <v>Nov 2025</v>
      </c>
      <c r="B23" s="11">
        <v>229534456.37</v>
      </c>
      <c r="C23" s="11">
        <v>1291491306.3599999</v>
      </c>
      <c r="D23" s="11">
        <v>1521025762.73</v>
      </c>
      <c r="E23" s="11" t="s">
        <v>419</v>
      </c>
      <c r="F23" s="11">
        <v>551532288.96000004</v>
      </c>
      <c r="G23" s="11">
        <v>0</v>
      </c>
      <c r="H23" s="11">
        <v>303649020.17000002</v>
      </c>
      <c r="I23" s="11">
        <v>5801.33</v>
      </c>
      <c r="J23" s="11">
        <v>2376212873.1900001</v>
      </c>
    </row>
    <row r="24" spans="1:10" ht="12" customHeight="1" x14ac:dyDescent="0.2">
      <c r="A24" s="2" t="str">
        <f>"Dec "&amp;RIGHT(A6,4)</f>
        <v>Dec 2025</v>
      </c>
      <c r="B24" s="11">
        <v>217357081.47999999</v>
      </c>
      <c r="C24" s="11">
        <v>1219059956.04</v>
      </c>
      <c r="D24" s="11">
        <v>1436417037.52</v>
      </c>
      <c r="E24" s="11" t="s">
        <v>419</v>
      </c>
      <c r="F24" s="11">
        <v>499344074.31999999</v>
      </c>
      <c r="G24" s="11">
        <v>1657943.52</v>
      </c>
      <c r="H24" s="11">
        <v>344504021.14999998</v>
      </c>
      <c r="I24" s="11">
        <v>2339314.11</v>
      </c>
      <c r="J24" s="11">
        <v>2284262390.6199999</v>
      </c>
    </row>
    <row r="25" spans="1:10" ht="12" customHeight="1" x14ac:dyDescent="0.2">
      <c r="A25" s="2" t="str">
        <f>"Jan "&amp;RIGHT(A6,4)+1</f>
        <v>Jan 2026</v>
      </c>
      <c r="B25" s="11" t="s">
        <v>419</v>
      </c>
      <c r="C25" s="11" t="s">
        <v>419</v>
      </c>
      <c r="D25" s="11" t="s">
        <v>419</v>
      </c>
      <c r="E25" s="11" t="s">
        <v>419</v>
      </c>
      <c r="F25" s="11" t="s">
        <v>419</v>
      </c>
      <c r="G25" s="11" t="s">
        <v>419</v>
      </c>
      <c r="H25" s="11" t="s">
        <v>419</v>
      </c>
      <c r="I25" s="11" t="s">
        <v>419</v>
      </c>
      <c r="J25" s="11" t="s">
        <v>419</v>
      </c>
    </row>
    <row r="26" spans="1:10" ht="12" customHeight="1" x14ac:dyDescent="0.2">
      <c r="A26" s="2" t="str">
        <f>"Feb "&amp;RIGHT(A6,4)+1</f>
        <v>Feb 2026</v>
      </c>
      <c r="B26" s="11" t="s">
        <v>419</v>
      </c>
      <c r="C26" s="11" t="s">
        <v>419</v>
      </c>
      <c r="D26" s="11" t="s">
        <v>419</v>
      </c>
      <c r="E26" s="11" t="s">
        <v>419</v>
      </c>
      <c r="F26" s="11" t="s">
        <v>419</v>
      </c>
      <c r="G26" s="11" t="s">
        <v>419</v>
      </c>
      <c r="H26" s="11" t="s">
        <v>419</v>
      </c>
      <c r="I26" s="11" t="s">
        <v>419</v>
      </c>
      <c r="J26" s="11" t="s">
        <v>419</v>
      </c>
    </row>
    <row r="27" spans="1:10" ht="12" customHeight="1" x14ac:dyDescent="0.2">
      <c r="A27" s="2" t="str">
        <f>"Mar "&amp;RIGHT(A6,4)+1</f>
        <v>Mar 2026</v>
      </c>
      <c r="B27" s="11" t="s">
        <v>419</v>
      </c>
      <c r="C27" s="11" t="s">
        <v>419</v>
      </c>
      <c r="D27" s="11" t="s">
        <v>419</v>
      </c>
      <c r="E27" s="11" t="s">
        <v>419</v>
      </c>
      <c r="F27" s="11" t="s">
        <v>419</v>
      </c>
      <c r="G27" s="11" t="s">
        <v>419</v>
      </c>
      <c r="H27" s="11" t="s">
        <v>419</v>
      </c>
      <c r="I27" s="11" t="s">
        <v>419</v>
      </c>
      <c r="J27" s="11" t="s">
        <v>419</v>
      </c>
    </row>
    <row r="28" spans="1:10" ht="12" customHeight="1" x14ac:dyDescent="0.2">
      <c r="A28" s="2" t="str">
        <f>"Apr "&amp;RIGHT(A6,4)+1</f>
        <v>Apr 2026</v>
      </c>
      <c r="B28" s="11" t="s">
        <v>419</v>
      </c>
      <c r="C28" s="11" t="s">
        <v>419</v>
      </c>
      <c r="D28" s="11" t="s">
        <v>419</v>
      </c>
      <c r="E28" s="11" t="s">
        <v>419</v>
      </c>
      <c r="F28" s="11" t="s">
        <v>419</v>
      </c>
      <c r="G28" s="11" t="s">
        <v>419</v>
      </c>
      <c r="H28" s="11" t="s">
        <v>419</v>
      </c>
      <c r="I28" s="11" t="s">
        <v>419</v>
      </c>
      <c r="J28" s="11" t="s">
        <v>419</v>
      </c>
    </row>
    <row r="29" spans="1:10" ht="12" customHeight="1" x14ac:dyDescent="0.2">
      <c r="A29" s="2" t="str">
        <f>"May "&amp;RIGHT(A6,4)+1</f>
        <v>May 2026</v>
      </c>
      <c r="B29" s="11" t="s">
        <v>419</v>
      </c>
      <c r="C29" s="11" t="s">
        <v>419</v>
      </c>
      <c r="D29" s="11" t="s">
        <v>419</v>
      </c>
      <c r="E29" s="11" t="s">
        <v>419</v>
      </c>
      <c r="F29" s="11" t="s">
        <v>419</v>
      </c>
      <c r="G29" s="11" t="s">
        <v>419</v>
      </c>
      <c r="H29" s="11" t="s">
        <v>419</v>
      </c>
      <c r="I29" s="11" t="s">
        <v>419</v>
      </c>
      <c r="J29" s="11" t="s">
        <v>419</v>
      </c>
    </row>
    <row r="30" spans="1:10" ht="12" customHeight="1" x14ac:dyDescent="0.2">
      <c r="A30" s="2" t="str">
        <f>"Jun "&amp;RIGHT(A6,4)+1</f>
        <v>Jun 2026</v>
      </c>
      <c r="B30" s="11" t="s">
        <v>419</v>
      </c>
      <c r="C30" s="11" t="s">
        <v>419</v>
      </c>
      <c r="D30" s="11" t="s">
        <v>419</v>
      </c>
      <c r="E30" s="11" t="s">
        <v>419</v>
      </c>
      <c r="F30" s="11" t="s">
        <v>419</v>
      </c>
      <c r="G30" s="11" t="s">
        <v>419</v>
      </c>
      <c r="H30" s="11" t="s">
        <v>419</v>
      </c>
      <c r="I30" s="11" t="s">
        <v>419</v>
      </c>
      <c r="J30" s="11" t="s">
        <v>419</v>
      </c>
    </row>
    <row r="31" spans="1:10" ht="12" customHeight="1" x14ac:dyDescent="0.2">
      <c r="A31" s="2" t="str">
        <f>"Jul "&amp;RIGHT(A6,4)+1</f>
        <v>Jul 2026</v>
      </c>
      <c r="B31" s="11" t="s">
        <v>419</v>
      </c>
      <c r="C31" s="11" t="s">
        <v>419</v>
      </c>
      <c r="D31" s="11" t="s">
        <v>419</v>
      </c>
      <c r="E31" s="11" t="s">
        <v>419</v>
      </c>
      <c r="F31" s="11" t="s">
        <v>419</v>
      </c>
      <c r="G31" s="11" t="s">
        <v>419</v>
      </c>
      <c r="H31" s="11" t="s">
        <v>419</v>
      </c>
      <c r="I31" s="11" t="s">
        <v>419</v>
      </c>
      <c r="J31" s="11" t="s">
        <v>419</v>
      </c>
    </row>
    <row r="32" spans="1:10" ht="12" customHeight="1" x14ac:dyDescent="0.2">
      <c r="A32" s="2" t="str">
        <f>"Aug "&amp;RIGHT(A6,4)+1</f>
        <v>Aug 2026</v>
      </c>
      <c r="B32" s="11" t="s">
        <v>419</v>
      </c>
      <c r="C32" s="11" t="s">
        <v>419</v>
      </c>
      <c r="D32" s="11" t="s">
        <v>419</v>
      </c>
      <c r="E32" s="11" t="s">
        <v>419</v>
      </c>
      <c r="F32" s="11" t="s">
        <v>419</v>
      </c>
      <c r="G32" s="11" t="s">
        <v>419</v>
      </c>
      <c r="H32" s="11" t="s">
        <v>419</v>
      </c>
      <c r="I32" s="11" t="s">
        <v>419</v>
      </c>
      <c r="J32" s="11" t="s">
        <v>419</v>
      </c>
    </row>
    <row r="33" spans="1:10" ht="12" customHeight="1" x14ac:dyDescent="0.2">
      <c r="A33" s="2" t="str">
        <f>"Sep "&amp;RIGHT(A6,4)+1</f>
        <v>Sep 2026</v>
      </c>
      <c r="B33" s="11" t="s">
        <v>419</v>
      </c>
      <c r="C33" s="11" t="s">
        <v>419</v>
      </c>
      <c r="D33" s="11" t="s">
        <v>419</v>
      </c>
      <c r="E33" s="11" t="s">
        <v>419</v>
      </c>
      <c r="F33" s="11" t="s">
        <v>419</v>
      </c>
      <c r="G33" s="11" t="s">
        <v>419</v>
      </c>
      <c r="H33" s="11" t="s">
        <v>419</v>
      </c>
      <c r="I33" s="11" t="s">
        <v>419</v>
      </c>
      <c r="J33" s="11" t="s">
        <v>419</v>
      </c>
    </row>
    <row r="34" spans="1:10" ht="12" customHeight="1" x14ac:dyDescent="0.2">
      <c r="A34" s="12" t="s">
        <v>55</v>
      </c>
      <c r="B34" s="13">
        <v>759845515.88</v>
      </c>
      <c r="C34" s="13">
        <v>4273486360.75</v>
      </c>
      <c r="D34" s="13">
        <v>5033331876.6300001</v>
      </c>
      <c r="E34" s="13" t="s">
        <v>419</v>
      </c>
      <c r="F34" s="13">
        <v>1787254328.6500001</v>
      </c>
      <c r="G34" s="13">
        <v>1813185.32</v>
      </c>
      <c r="H34" s="13">
        <v>1053566806.76</v>
      </c>
      <c r="I34" s="13">
        <v>2384583.85</v>
      </c>
      <c r="J34" s="13">
        <v>7878350781.21</v>
      </c>
    </row>
    <row r="35" spans="1:10" ht="12" customHeight="1" x14ac:dyDescent="0.2">
      <c r="A35" s="14" t="str">
        <f>"Total "&amp;MID(A20,7,LEN(A20)-13)&amp;" Months"</f>
        <v>Total 3 Months</v>
      </c>
      <c r="B35" s="15">
        <v>759845515.88</v>
      </c>
      <c r="C35" s="15">
        <v>4273486360.75</v>
      </c>
      <c r="D35" s="15">
        <v>5033331876.6300001</v>
      </c>
      <c r="E35" s="15" t="s">
        <v>419</v>
      </c>
      <c r="F35" s="15">
        <v>1787254328.6500001</v>
      </c>
      <c r="G35" s="15">
        <v>1813185.32</v>
      </c>
      <c r="H35" s="15">
        <v>1053566806.76</v>
      </c>
      <c r="I35" s="15">
        <v>2384583.85</v>
      </c>
      <c r="J35" s="15">
        <v>7878350781.21</v>
      </c>
    </row>
    <row r="36" spans="1:10" ht="12" customHeight="1" x14ac:dyDescent="0.2">
      <c r="A36" s="78"/>
      <c r="B36" s="78"/>
      <c r="C36" s="78"/>
      <c r="D36" s="78"/>
      <c r="E36" s="78"/>
      <c r="F36" s="78"/>
      <c r="G36" s="78"/>
      <c r="H36" s="78"/>
      <c r="I36" s="78"/>
    </row>
    <row r="37" spans="1:10" ht="69.95" customHeight="1" x14ac:dyDescent="0.2">
      <c r="A37" s="118" t="s">
        <v>436</v>
      </c>
      <c r="B37" s="118"/>
      <c r="C37" s="118"/>
      <c r="D37" s="118"/>
      <c r="E37" s="118"/>
      <c r="F37" s="118"/>
      <c r="G37" s="118"/>
      <c r="H37" s="118"/>
      <c r="I37" s="118"/>
      <c r="J37" s="118"/>
    </row>
  </sheetData>
  <mergeCells count="13">
    <mergeCell ref="B5:J5"/>
    <mergeCell ref="A36:I36"/>
    <mergeCell ref="A37:J37"/>
    <mergeCell ref="J3:J4"/>
    <mergeCell ref="A1:I1"/>
    <mergeCell ref="A2:I2"/>
    <mergeCell ref="I3:I4"/>
    <mergeCell ref="A3:A4"/>
    <mergeCell ref="B3:D3"/>
    <mergeCell ref="E3:E4"/>
    <mergeCell ref="F3:F4"/>
    <mergeCell ref="G3:G4"/>
    <mergeCell ref="H3:H4"/>
  </mergeCells>
  <phoneticPr fontId="0" type="noConversion"/>
  <pageMargins left="0.75" right="0.5" top="0.75" bottom="0.5" header="0.5" footer="0.25"/>
  <pageSetup orientation="landscape"/>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pageSetUpPr fitToPage="1"/>
  </sheetPr>
  <dimension ref="A1:R37"/>
  <sheetViews>
    <sheetView showGridLines="0" zoomScaleNormal="100" workbookViewId="0">
      <selection sqref="A1:H1"/>
    </sheetView>
  </sheetViews>
  <sheetFormatPr defaultRowHeight="12.75" x14ac:dyDescent="0.2"/>
  <cols>
    <col min="1" max="6" width="11.42578125" customWidth="1"/>
    <col min="7" max="7" width="12.42578125" customWidth="1"/>
    <col min="8" max="9" width="11.42578125" customWidth="1"/>
    <col min="14" max="14" width="8.85546875" customWidth="1"/>
  </cols>
  <sheetData>
    <row r="1" spans="1:18" ht="12" customHeight="1" x14ac:dyDescent="0.2">
      <c r="A1" s="79" t="s">
        <v>438</v>
      </c>
      <c r="B1" s="79"/>
      <c r="C1" s="79"/>
      <c r="D1" s="79"/>
      <c r="E1" s="79"/>
      <c r="F1" s="79"/>
      <c r="G1" s="79"/>
      <c r="H1" s="79"/>
      <c r="I1" s="2" t="s">
        <v>420</v>
      </c>
      <c r="J1" s="89"/>
      <c r="K1" s="89"/>
      <c r="L1" s="89"/>
      <c r="M1" s="89"/>
      <c r="N1" s="89"/>
      <c r="O1" s="89"/>
      <c r="P1" s="89"/>
      <c r="Q1" s="89"/>
      <c r="R1" s="119"/>
    </row>
    <row r="2" spans="1:18" ht="12" customHeight="1" x14ac:dyDescent="0.2">
      <c r="A2" s="81" t="s">
        <v>219</v>
      </c>
      <c r="B2" s="81"/>
      <c r="C2" s="81"/>
      <c r="D2" s="81"/>
      <c r="E2" s="81"/>
      <c r="F2" s="81"/>
      <c r="G2" s="81"/>
      <c r="H2" s="81"/>
      <c r="I2" s="1"/>
    </row>
    <row r="3" spans="1:18" ht="24" customHeight="1" x14ac:dyDescent="0.2">
      <c r="A3" s="83" t="s">
        <v>50</v>
      </c>
      <c r="B3" s="85" t="s">
        <v>131</v>
      </c>
      <c r="C3" s="85" t="s">
        <v>19</v>
      </c>
      <c r="D3" s="85" t="s">
        <v>132</v>
      </c>
      <c r="E3" s="85" t="s">
        <v>133</v>
      </c>
      <c r="F3" s="85" t="s">
        <v>134</v>
      </c>
      <c r="G3" s="85" t="s">
        <v>220</v>
      </c>
      <c r="H3" s="85" t="s">
        <v>221</v>
      </c>
      <c r="I3" s="90" t="s">
        <v>137</v>
      </c>
    </row>
    <row r="4" spans="1:18" ht="24" customHeight="1" x14ac:dyDescent="0.2">
      <c r="A4" s="84"/>
      <c r="B4" s="86"/>
      <c r="C4" s="86"/>
      <c r="D4" s="86"/>
      <c r="E4" s="86"/>
      <c r="F4" s="86"/>
      <c r="G4" s="86"/>
      <c r="H4" s="86"/>
      <c r="I4" s="87"/>
    </row>
    <row r="5" spans="1:18" ht="12" customHeight="1" x14ac:dyDescent="0.2">
      <c r="A5" s="1"/>
      <c r="B5" s="78" t="str">
        <f>REPT("-",90)&amp;" Dollars "&amp;REPT("-",94)</f>
        <v>------------------------------------------------------------------------------------------ Dollars ----------------------------------------------------------------------------------------------</v>
      </c>
      <c r="C5" s="78"/>
      <c r="D5" s="78"/>
      <c r="E5" s="78"/>
      <c r="F5" s="78"/>
      <c r="G5" s="78"/>
      <c r="H5" s="78"/>
      <c r="I5" s="78"/>
    </row>
    <row r="6" spans="1:18" ht="12" customHeight="1" x14ac:dyDescent="0.2">
      <c r="A6" s="3" t="s">
        <v>421</v>
      </c>
    </row>
    <row r="7" spans="1:18" ht="12" customHeight="1" x14ac:dyDescent="0.2">
      <c r="A7" s="2" t="str">
        <f>"Oct "&amp;RIGHT(A6,4)-1</f>
        <v>Oct 2024</v>
      </c>
      <c r="B7" s="11">
        <v>2242934161.8800001</v>
      </c>
      <c r="C7" s="11" t="s">
        <v>419</v>
      </c>
      <c r="D7" s="11">
        <v>712199346.26999998</v>
      </c>
      <c r="E7" s="11">
        <v>387008670.60000002</v>
      </c>
      <c r="F7" s="11">
        <v>556347.93999999994</v>
      </c>
      <c r="G7" s="11" t="s">
        <v>419</v>
      </c>
      <c r="H7" s="11" t="s">
        <v>419</v>
      </c>
      <c r="I7" s="11">
        <v>3342698526.6900001</v>
      </c>
    </row>
    <row r="8" spans="1:18" ht="12" customHeight="1" x14ac:dyDescent="0.2">
      <c r="A8" s="2" t="str">
        <f>"Nov "&amp;RIGHT(A6,4)-1</f>
        <v>Nov 2024</v>
      </c>
      <c r="B8" s="11">
        <v>1717329652.46</v>
      </c>
      <c r="C8" s="11" t="s">
        <v>419</v>
      </c>
      <c r="D8" s="11">
        <v>557883638.02999997</v>
      </c>
      <c r="E8" s="11">
        <v>311887432.69</v>
      </c>
      <c r="F8" s="11">
        <v>72573.600000000006</v>
      </c>
      <c r="G8" s="11" t="s">
        <v>419</v>
      </c>
      <c r="H8" s="11" t="s">
        <v>419</v>
      </c>
      <c r="I8" s="11">
        <v>2587173296.7800002</v>
      </c>
    </row>
    <row r="9" spans="1:18" ht="12" customHeight="1" x14ac:dyDescent="0.2">
      <c r="A9" s="2" t="str">
        <f>"Dec "&amp;RIGHT(A6,4)-1</f>
        <v>Dec 2024</v>
      </c>
      <c r="B9" s="11">
        <v>1549796371.5699999</v>
      </c>
      <c r="C9" s="11" t="s">
        <v>419</v>
      </c>
      <c r="D9" s="11">
        <v>494937274.94</v>
      </c>
      <c r="E9" s="11">
        <v>373140699.31999999</v>
      </c>
      <c r="F9" s="11">
        <v>2860238.68</v>
      </c>
      <c r="G9" s="11">
        <v>52039688</v>
      </c>
      <c r="H9" s="11">
        <v>96790678</v>
      </c>
      <c r="I9" s="11">
        <v>2569564950.5100002</v>
      </c>
    </row>
    <row r="10" spans="1:18" ht="12" customHeight="1" x14ac:dyDescent="0.2">
      <c r="A10" s="2" t="str">
        <f>"Jan "&amp;RIGHT(A6,4)</f>
        <v>Jan 2025</v>
      </c>
      <c r="B10" s="11">
        <v>1798174327.51</v>
      </c>
      <c r="C10" s="11" t="s">
        <v>419</v>
      </c>
      <c r="D10" s="11">
        <v>553184393.12</v>
      </c>
      <c r="E10" s="11">
        <v>336695791.33999997</v>
      </c>
      <c r="F10" s="11">
        <v>180232.45</v>
      </c>
      <c r="G10" s="11" t="s">
        <v>419</v>
      </c>
      <c r="H10" s="11" t="s">
        <v>419</v>
      </c>
      <c r="I10" s="11">
        <v>2688234744.4200001</v>
      </c>
    </row>
    <row r="11" spans="1:18" ht="12" customHeight="1" x14ac:dyDescent="0.2">
      <c r="A11" s="2" t="str">
        <f>"Feb "&amp;RIGHT(A6,4)</f>
        <v>Feb 2025</v>
      </c>
      <c r="B11" s="11">
        <v>1820047579.4100001</v>
      </c>
      <c r="C11" s="11" t="s">
        <v>419</v>
      </c>
      <c r="D11" s="11">
        <v>582016073.96000004</v>
      </c>
      <c r="E11" s="11">
        <v>336676109.10000002</v>
      </c>
      <c r="F11" s="11">
        <v>318835.65999999997</v>
      </c>
      <c r="G11" s="11" t="s">
        <v>419</v>
      </c>
      <c r="H11" s="11" t="s">
        <v>419</v>
      </c>
      <c r="I11" s="11">
        <v>2739058598.1300001</v>
      </c>
    </row>
    <row r="12" spans="1:18" ht="12" customHeight="1" x14ac:dyDescent="0.2">
      <c r="A12" s="2" t="str">
        <f>"Mar "&amp;RIGHT(A6,4)</f>
        <v>Mar 2025</v>
      </c>
      <c r="B12" s="11">
        <v>1831817607.3</v>
      </c>
      <c r="C12" s="11" t="s">
        <v>419</v>
      </c>
      <c r="D12" s="11">
        <v>605475668.53999996</v>
      </c>
      <c r="E12" s="11">
        <v>441611390</v>
      </c>
      <c r="F12" s="11">
        <v>2982841.27</v>
      </c>
      <c r="G12" s="11">
        <v>66211517</v>
      </c>
      <c r="H12" s="11">
        <v>52912990</v>
      </c>
      <c r="I12" s="11">
        <v>3001012014.1100001</v>
      </c>
    </row>
    <row r="13" spans="1:18" ht="12" customHeight="1" x14ac:dyDescent="0.2">
      <c r="A13" s="2" t="str">
        <f>"Apr "&amp;RIGHT(A6,4)</f>
        <v>Apr 2025</v>
      </c>
      <c r="B13" s="11">
        <v>1927439331.53</v>
      </c>
      <c r="C13" s="11" t="s">
        <v>419</v>
      </c>
      <c r="D13" s="11">
        <v>648400026.26999998</v>
      </c>
      <c r="E13" s="11">
        <v>379399886.63999999</v>
      </c>
      <c r="F13" s="11">
        <v>385938.97</v>
      </c>
      <c r="G13" s="11" t="s">
        <v>419</v>
      </c>
      <c r="H13" s="11" t="s">
        <v>419</v>
      </c>
      <c r="I13" s="11">
        <v>2955625183.4099998</v>
      </c>
    </row>
    <row r="14" spans="1:18" ht="12" customHeight="1" x14ac:dyDescent="0.2">
      <c r="A14" s="2" t="str">
        <f>"May "&amp;RIGHT(A6,4)</f>
        <v>May 2025</v>
      </c>
      <c r="B14" s="11">
        <v>1812562064.0899999</v>
      </c>
      <c r="C14" s="11" t="s">
        <v>419</v>
      </c>
      <c r="D14" s="11">
        <v>629903330.38</v>
      </c>
      <c r="E14" s="11">
        <v>358884585.76999998</v>
      </c>
      <c r="F14" s="11">
        <v>7941342.5099999998</v>
      </c>
      <c r="G14" s="11" t="s">
        <v>419</v>
      </c>
      <c r="H14" s="11" t="s">
        <v>419</v>
      </c>
      <c r="I14" s="11">
        <v>2809291322.75</v>
      </c>
    </row>
    <row r="15" spans="1:18" ht="12" customHeight="1" x14ac:dyDescent="0.2">
      <c r="A15" s="2" t="str">
        <f>"Jun "&amp;RIGHT(A6,4)</f>
        <v>Jun 2025</v>
      </c>
      <c r="B15" s="11">
        <v>426406806.75999999</v>
      </c>
      <c r="C15" s="11" t="s">
        <v>419</v>
      </c>
      <c r="D15" s="11">
        <v>156322066.36000001</v>
      </c>
      <c r="E15" s="11">
        <v>330762410.24000001</v>
      </c>
      <c r="F15" s="11">
        <v>244293998.03999999</v>
      </c>
      <c r="G15" s="11">
        <v>74978362</v>
      </c>
      <c r="H15" s="11">
        <v>50042497</v>
      </c>
      <c r="I15" s="11">
        <v>1282806140.4000001</v>
      </c>
    </row>
    <row r="16" spans="1:18" ht="12" customHeight="1" x14ac:dyDescent="0.2">
      <c r="A16" s="2" t="str">
        <f>"Jul "&amp;RIGHT(A6,4)</f>
        <v>Jul 2025</v>
      </c>
      <c r="B16" s="11">
        <v>265304480.505</v>
      </c>
      <c r="C16" s="11" t="s">
        <v>419</v>
      </c>
      <c r="D16" s="11">
        <v>39705142.560000002</v>
      </c>
      <c r="E16" s="11">
        <v>246624834.87</v>
      </c>
      <c r="F16" s="11">
        <v>320538654.5</v>
      </c>
      <c r="G16" s="11" t="s">
        <v>419</v>
      </c>
      <c r="H16" s="11" t="s">
        <v>419</v>
      </c>
      <c r="I16" s="11">
        <v>872173112.43499994</v>
      </c>
    </row>
    <row r="17" spans="1:9" ht="12" customHeight="1" x14ac:dyDescent="0.2">
      <c r="A17" s="2" t="str">
        <f>"Aug "&amp;RIGHT(A6,4)</f>
        <v>Aug 2025</v>
      </c>
      <c r="B17" s="11">
        <v>1247210932.29</v>
      </c>
      <c r="C17" s="11" t="s">
        <v>419</v>
      </c>
      <c r="D17" s="11">
        <v>358962641.56</v>
      </c>
      <c r="E17" s="11">
        <v>284897480.56999999</v>
      </c>
      <c r="F17" s="11">
        <v>88851738.109999999</v>
      </c>
      <c r="G17" s="11" t="s">
        <v>419</v>
      </c>
      <c r="H17" s="11" t="s">
        <v>419</v>
      </c>
      <c r="I17" s="11">
        <v>1979922792.53</v>
      </c>
    </row>
    <row r="18" spans="1:9" ht="12" customHeight="1" x14ac:dyDescent="0.2">
      <c r="A18" s="2" t="str">
        <f>"Sep "&amp;RIGHT(A6,4)</f>
        <v>Sep 2025</v>
      </c>
      <c r="B18" s="11">
        <v>2251181654.29</v>
      </c>
      <c r="C18" s="11" t="s">
        <v>419</v>
      </c>
      <c r="D18" s="11">
        <v>729334768.03999996</v>
      </c>
      <c r="E18" s="11">
        <v>468996144.77999997</v>
      </c>
      <c r="F18" s="11">
        <v>70483104.909999996</v>
      </c>
      <c r="G18" s="11">
        <v>206272093</v>
      </c>
      <c r="H18" s="11">
        <v>31868439</v>
      </c>
      <c r="I18" s="11">
        <v>3758136204.02</v>
      </c>
    </row>
    <row r="19" spans="1:9" ht="12" customHeight="1" x14ac:dyDescent="0.2">
      <c r="A19" s="12" t="s">
        <v>55</v>
      </c>
      <c r="B19" s="13">
        <v>18890204969.595001</v>
      </c>
      <c r="C19" s="13" t="s">
        <v>419</v>
      </c>
      <c r="D19" s="13">
        <v>6068324370.0299997</v>
      </c>
      <c r="E19" s="13">
        <v>4256585435.9200001</v>
      </c>
      <c r="F19" s="13">
        <v>739465846.63999999</v>
      </c>
      <c r="G19" s="13">
        <v>399501660</v>
      </c>
      <c r="H19" s="13">
        <v>231614604</v>
      </c>
      <c r="I19" s="13">
        <v>30585696886.185001</v>
      </c>
    </row>
    <row r="20" spans="1:9" ht="12" customHeight="1" x14ac:dyDescent="0.2">
      <c r="A20" s="14" t="s">
        <v>422</v>
      </c>
      <c r="B20" s="15">
        <v>5510060185.9099998</v>
      </c>
      <c r="C20" s="15" t="s">
        <v>419</v>
      </c>
      <c r="D20" s="15">
        <v>1765020259.24</v>
      </c>
      <c r="E20" s="15">
        <v>1072036802.61</v>
      </c>
      <c r="F20" s="15">
        <v>3489160.22</v>
      </c>
      <c r="G20" s="15">
        <v>52039688</v>
      </c>
      <c r="H20" s="15">
        <v>96790678</v>
      </c>
      <c r="I20" s="15">
        <v>8499436773.9799995</v>
      </c>
    </row>
    <row r="21" spans="1:9" ht="12" customHeight="1" x14ac:dyDescent="0.2">
      <c r="A21" s="3" t="str">
        <f>"FY "&amp;RIGHT(A6,4)+1</f>
        <v>FY 2026</v>
      </c>
    </row>
    <row r="22" spans="1:9" ht="12" customHeight="1" x14ac:dyDescent="0.2">
      <c r="A22" s="2" t="str">
        <f>"Oct "&amp;RIGHT(A6,4)</f>
        <v>Oct 2025</v>
      </c>
      <c r="B22" s="11">
        <v>2314048227.3150001</v>
      </c>
      <c r="C22" s="11" t="s">
        <v>419</v>
      </c>
      <c r="D22" s="11">
        <v>736430785.40999997</v>
      </c>
      <c r="E22" s="11">
        <v>405816706.88999999</v>
      </c>
      <c r="F22" s="11">
        <v>39468.410000000003</v>
      </c>
      <c r="G22" s="11" t="s">
        <v>419</v>
      </c>
      <c r="H22" s="11" t="s">
        <v>419</v>
      </c>
      <c r="I22" s="11">
        <v>3456335188.0250001</v>
      </c>
    </row>
    <row r="23" spans="1:9" ht="12" customHeight="1" x14ac:dyDescent="0.2">
      <c r="A23" s="2" t="str">
        <f>"Nov "&amp;RIGHT(A6,4)</f>
        <v>Nov 2025</v>
      </c>
      <c r="B23" s="11">
        <v>1699313161.135</v>
      </c>
      <c r="C23" s="11" t="s">
        <v>419</v>
      </c>
      <c r="D23" s="11">
        <v>551532288.96000004</v>
      </c>
      <c r="E23" s="11">
        <v>303695714.97000003</v>
      </c>
      <c r="F23" s="11">
        <v>10237.969999999999</v>
      </c>
      <c r="G23" s="11" t="s">
        <v>419</v>
      </c>
      <c r="H23" s="11" t="s">
        <v>419</v>
      </c>
      <c r="I23" s="11">
        <v>2554551403.0349998</v>
      </c>
    </row>
    <row r="24" spans="1:9" ht="12" customHeight="1" x14ac:dyDescent="0.2">
      <c r="A24" s="2" t="str">
        <f>"Dec "&amp;RIGHT(A6,4)</f>
        <v>Dec 2025</v>
      </c>
      <c r="B24" s="11">
        <v>1575860348.98</v>
      </c>
      <c r="C24" s="11" t="s">
        <v>419</v>
      </c>
      <c r="D24" s="11">
        <v>499968238.77999997</v>
      </c>
      <c r="E24" s="11">
        <v>375229836.54000002</v>
      </c>
      <c r="F24" s="11">
        <v>2343005.9300000002</v>
      </c>
      <c r="G24" s="11">
        <v>50803413.25</v>
      </c>
      <c r="H24" s="11">
        <v>103298886</v>
      </c>
      <c r="I24" s="11">
        <v>2607503729.48</v>
      </c>
    </row>
    <row r="25" spans="1:9" ht="12" customHeight="1" x14ac:dyDescent="0.2">
      <c r="A25" s="2" t="str">
        <f>"Jan "&amp;RIGHT(A6,4)+1</f>
        <v>Jan 2026</v>
      </c>
      <c r="B25" s="11" t="s">
        <v>419</v>
      </c>
      <c r="C25" s="11" t="s">
        <v>419</v>
      </c>
      <c r="D25" s="11" t="s">
        <v>419</v>
      </c>
      <c r="E25" s="11" t="s">
        <v>419</v>
      </c>
      <c r="F25" s="11" t="s">
        <v>419</v>
      </c>
      <c r="G25" s="11" t="s">
        <v>419</v>
      </c>
      <c r="H25" s="11" t="s">
        <v>419</v>
      </c>
      <c r="I25" s="11" t="s">
        <v>419</v>
      </c>
    </row>
    <row r="26" spans="1:9" ht="12" customHeight="1" x14ac:dyDescent="0.2">
      <c r="A26" s="2" t="str">
        <f>"Feb "&amp;RIGHT(A6,4)+1</f>
        <v>Feb 2026</v>
      </c>
      <c r="B26" s="11" t="s">
        <v>419</v>
      </c>
      <c r="C26" s="11" t="s">
        <v>419</v>
      </c>
      <c r="D26" s="11" t="s">
        <v>419</v>
      </c>
      <c r="E26" s="11" t="s">
        <v>419</v>
      </c>
      <c r="F26" s="11" t="s">
        <v>419</v>
      </c>
      <c r="G26" s="11" t="s">
        <v>419</v>
      </c>
      <c r="H26" s="11" t="s">
        <v>419</v>
      </c>
      <c r="I26" s="11" t="s">
        <v>419</v>
      </c>
    </row>
    <row r="27" spans="1:9" ht="12" customHeight="1" x14ac:dyDescent="0.2">
      <c r="A27" s="2" t="str">
        <f>"Mar "&amp;RIGHT(A6,4)+1</f>
        <v>Mar 2026</v>
      </c>
      <c r="B27" s="11" t="s">
        <v>419</v>
      </c>
      <c r="C27" s="11" t="s">
        <v>419</v>
      </c>
      <c r="D27" s="11" t="s">
        <v>419</v>
      </c>
      <c r="E27" s="11" t="s">
        <v>419</v>
      </c>
      <c r="F27" s="11" t="s">
        <v>419</v>
      </c>
      <c r="G27" s="11" t="s">
        <v>419</v>
      </c>
      <c r="H27" s="11" t="s">
        <v>419</v>
      </c>
      <c r="I27" s="11" t="s">
        <v>419</v>
      </c>
    </row>
    <row r="28" spans="1:9" ht="12" customHeight="1" x14ac:dyDescent="0.2">
      <c r="A28" s="2" t="str">
        <f>"Apr "&amp;RIGHT(A6,4)+1</f>
        <v>Apr 2026</v>
      </c>
      <c r="B28" s="11" t="s">
        <v>419</v>
      </c>
      <c r="C28" s="11" t="s">
        <v>419</v>
      </c>
      <c r="D28" s="11" t="s">
        <v>419</v>
      </c>
      <c r="E28" s="11" t="s">
        <v>419</v>
      </c>
      <c r="F28" s="11" t="s">
        <v>419</v>
      </c>
      <c r="G28" s="11" t="s">
        <v>419</v>
      </c>
      <c r="H28" s="11" t="s">
        <v>419</v>
      </c>
      <c r="I28" s="11" t="s">
        <v>419</v>
      </c>
    </row>
    <row r="29" spans="1:9" ht="12" customHeight="1" x14ac:dyDescent="0.2">
      <c r="A29" s="2" t="str">
        <f>"May "&amp;RIGHT(A6,4)+1</f>
        <v>May 2026</v>
      </c>
      <c r="B29" s="11" t="s">
        <v>419</v>
      </c>
      <c r="C29" s="11" t="s">
        <v>419</v>
      </c>
      <c r="D29" s="11" t="s">
        <v>419</v>
      </c>
      <c r="E29" s="11" t="s">
        <v>419</v>
      </c>
      <c r="F29" s="11" t="s">
        <v>419</v>
      </c>
      <c r="G29" s="11" t="s">
        <v>419</v>
      </c>
      <c r="H29" s="11" t="s">
        <v>419</v>
      </c>
      <c r="I29" s="11" t="s">
        <v>419</v>
      </c>
    </row>
    <row r="30" spans="1:9" ht="12" customHeight="1" x14ac:dyDescent="0.2">
      <c r="A30" s="2" t="str">
        <f>"Jun "&amp;RIGHT(A6,4)+1</f>
        <v>Jun 2026</v>
      </c>
      <c r="B30" s="11" t="s">
        <v>419</v>
      </c>
      <c r="C30" s="11" t="s">
        <v>419</v>
      </c>
      <c r="D30" s="11" t="s">
        <v>419</v>
      </c>
      <c r="E30" s="11" t="s">
        <v>419</v>
      </c>
      <c r="F30" s="11" t="s">
        <v>419</v>
      </c>
      <c r="G30" s="11" t="s">
        <v>419</v>
      </c>
      <c r="H30" s="11" t="s">
        <v>419</v>
      </c>
      <c r="I30" s="11" t="s">
        <v>419</v>
      </c>
    </row>
    <row r="31" spans="1:9" ht="12" customHeight="1" x14ac:dyDescent="0.2">
      <c r="A31" s="2" t="str">
        <f>"Jul "&amp;RIGHT(A6,4)+1</f>
        <v>Jul 2026</v>
      </c>
      <c r="B31" s="11" t="s">
        <v>419</v>
      </c>
      <c r="C31" s="11" t="s">
        <v>419</v>
      </c>
      <c r="D31" s="11" t="s">
        <v>419</v>
      </c>
      <c r="E31" s="11" t="s">
        <v>419</v>
      </c>
      <c r="F31" s="11" t="s">
        <v>419</v>
      </c>
      <c r="G31" s="11" t="s">
        <v>419</v>
      </c>
      <c r="H31" s="11" t="s">
        <v>419</v>
      </c>
      <c r="I31" s="11" t="s">
        <v>419</v>
      </c>
    </row>
    <row r="32" spans="1:9" ht="12" customHeight="1" x14ac:dyDescent="0.2">
      <c r="A32" s="2" t="str">
        <f>"Aug "&amp;RIGHT(A6,4)+1</f>
        <v>Aug 2026</v>
      </c>
      <c r="B32" s="11" t="s">
        <v>419</v>
      </c>
      <c r="C32" s="11" t="s">
        <v>419</v>
      </c>
      <c r="D32" s="11" t="s">
        <v>419</v>
      </c>
      <c r="E32" s="11" t="s">
        <v>419</v>
      </c>
      <c r="F32" s="11" t="s">
        <v>419</v>
      </c>
      <c r="G32" s="11" t="s">
        <v>419</v>
      </c>
      <c r="H32" s="11" t="s">
        <v>419</v>
      </c>
      <c r="I32" s="11" t="s">
        <v>419</v>
      </c>
    </row>
    <row r="33" spans="1:9" ht="12" customHeight="1" x14ac:dyDescent="0.2">
      <c r="A33" s="2" t="str">
        <f>"Sep "&amp;RIGHT(A6,4)+1</f>
        <v>Sep 2026</v>
      </c>
      <c r="B33" s="11" t="s">
        <v>419</v>
      </c>
      <c r="C33" s="11" t="s">
        <v>419</v>
      </c>
      <c r="D33" s="11" t="s">
        <v>419</v>
      </c>
      <c r="E33" s="11" t="s">
        <v>419</v>
      </c>
      <c r="F33" s="11" t="s">
        <v>419</v>
      </c>
      <c r="G33" s="11" t="s">
        <v>419</v>
      </c>
      <c r="H33" s="11" t="s">
        <v>419</v>
      </c>
      <c r="I33" s="11" t="s">
        <v>419</v>
      </c>
    </row>
    <row r="34" spans="1:9" ht="12" customHeight="1" x14ac:dyDescent="0.2">
      <c r="A34" s="12" t="s">
        <v>55</v>
      </c>
      <c r="B34" s="13">
        <v>5589221737.4300003</v>
      </c>
      <c r="C34" s="13" t="s">
        <v>419</v>
      </c>
      <c r="D34" s="13">
        <v>1787931313.1500001</v>
      </c>
      <c r="E34" s="13">
        <v>1084742258.4000001</v>
      </c>
      <c r="F34" s="13">
        <v>2392712.31</v>
      </c>
      <c r="G34" s="13">
        <v>50803413.25</v>
      </c>
      <c r="H34" s="13">
        <v>103298886</v>
      </c>
      <c r="I34" s="13">
        <v>8618390320.5400009</v>
      </c>
    </row>
    <row r="35" spans="1:9" ht="12" customHeight="1" x14ac:dyDescent="0.2">
      <c r="A35" s="14" t="str">
        <f>"Total "&amp;MID(A20,7,LEN(A20)-13)&amp;" Months"</f>
        <v>Total 3 Months</v>
      </c>
      <c r="B35" s="15">
        <v>5589221737.4300003</v>
      </c>
      <c r="C35" s="15" t="s">
        <v>419</v>
      </c>
      <c r="D35" s="15">
        <v>1787931313.1500001</v>
      </c>
      <c r="E35" s="15">
        <v>1084742258.4000001</v>
      </c>
      <c r="F35" s="15">
        <v>2392712.31</v>
      </c>
      <c r="G35" s="15">
        <v>50803413.25</v>
      </c>
      <c r="H35" s="15">
        <v>103298886</v>
      </c>
      <c r="I35" s="15">
        <v>8618390320.5400009</v>
      </c>
    </row>
    <row r="36" spans="1:9" ht="12" customHeight="1" x14ac:dyDescent="0.2">
      <c r="A36" s="78"/>
      <c r="B36" s="78"/>
      <c r="C36" s="78"/>
      <c r="D36" s="78"/>
      <c r="E36" s="78"/>
      <c r="F36" s="78"/>
      <c r="G36" s="78"/>
      <c r="H36" s="78"/>
    </row>
    <row r="37" spans="1:9" ht="333" customHeight="1" x14ac:dyDescent="0.2">
      <c r="A37" s="89" t="s">
        <v>406</v>
      </c>
      <c r="B37" s="89"/>
      <c r="C37" s="89"/>
      <c r="D37" s="89"/>
      <c r="E37" s="89"/>
      <c r="F37" s="89"/>
      <c r="G37" s="89"/>
      <c r="H37" s="89"/>
      <c r="I37" s="119"/>
    </row>
  </sheetData>
  <mergeCells count="15">
    <mergeCell ref="J1:R1"/>
    <mergeCell ref="B5:I5"/>
    <mergeCell ref="A36:H36"/>
    <mergeCell ref="A37:I37"/>
    <mergeCell ref="A1:H1"/>
    <mergeCell ref="A2:H2"/>
    <mergeCell ref="A3:A4"/>
    <mergeCell ref="B3:B4"/>
    <mergeCell ref="C3:C4"/>
    <mergeCell ref="D3:D4"/>
    <mergeCell ref="E3:E4"/>
    <mergeCell ref="F3:F4"/>
    <mergeCell ref="G3:G4"/>
    <mergeCell ref="H3:H4"/>
    <mergeCell ref="I3:I4"/>
  </mergeCells>
  <phoneticPr fontId="0" type="noConversion"/>
  <pageMargins left="0.75" right="0.5" top="0.75" bottom="0.5" header="0.5" footer="0.25"/>
  <pageSetup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42"/>
  <sheetViews>
    <sheetView showGridLines="0" workbookViewId="0">
      <selection sqref="A1:J1"/>
    </sheetView>
  </sheetViews>
  <sheetFormatPr defaultRowHeight="12.75" x14ac:dyDescent="0.2"/>
  <cols>
    <col min="1" max="1" width="11.42578125" customWidth="1"/>
    <col min="2" max="2" width="19.28515625" bestFit="1" customWidth="1"/>
    <col min="3" max="7" width="11.42578125" customWidth="1"/>
    <col min="8" max="8" width="12.42578125" customWidth="1"/>
    <col min="9" max="9" width="11.42578125" customWidth="1"/>
    <col min="10" max="11" width="15.5703125" customWidth="1"/>
  </cols>
  <sheetData>
    <row r="1" spans="1:11" ht="12" customHeight="1" x14ac:dyDescent="0.2">
      <c r="A1" s="79" t="s">
        <v>438</v>
      </c>
      <c r="B1" s="79"/>
      <c r="C1" s="79"/>
      <c r="D1" s="79"/>
      <c r="E1" s="79"/>
      <c r="F1" s="79"/>
      <c r="G1" s="79"/>
      <c r="H1" s="79"/>
      <c r="I1" s="79"/>
      <c r="J1" s="80"/>
      <c r="K1" s="2" t="s">
        <v>420</v>
      </c>
    </row>
    <row r="2" spans="1:11" ht="12" customHeight="1" x14ac:dyDescent="0.2">
      <c r="A2" s="81" t="s">
        <v>319</v>
      </c>
      <c r="B2" s="81"/>
      <c r="C2" s="81"/>
      <c r="D2" s="81"/>
      <c r="E2" s="81"/>
      <c r="F2" s="81"/>
      <c r="G2" s="81"/>
      <c r="H2" s="81"/>
      <c r="I2" s="81"/>
      <c r="J2" s="82"/>
      <c r="K2" s="1"/>
    </row>
    <row r="3" spans="1:11" ht="24" customHeight="1" x14ac:dyDescent="0.2">
      <c r="A3" s="83" t="s">
        <v>50</v>
      </c>
      <c r="B3" s="85" t="s">
        <v>320</v>
      </c>
      <c r="C3" s="85" t="s">
        <v>51</v>
      </c>
      <c r="D3" s="85" t="s">
        <v>52</v>
      </c>
      <c r="E3" s="87" t="s">
        <v>53</v>
      </c>
      <c r="F3" s="86"/>
      <c r="G3" s="85" t="s">
        <v>192</v>
      </c>
      <c r="H3" s="85" t="s">
        <v>310</v>
      </c>
      <c r="I3" s="85" t="s">
        <v>258</v>
      </c>
      <c r="J3" s="85" t="s">
        <v>355</v>
      </c>
      <c r="K3" s="90" t="s">
        <v>54</v>
      </c>
    </row>
    <row r="4" spans="1:11" ht="24" customHeight="1" x14ac:dyDescent="0.2">
      <c r="A4" s="84"/>
      <c r="B4" s="86"/>
      <c r="C4" s="86"/>
      <c r="D4" s="86"/>
      <c r="E4" s="10" t="s">
        <v>191</v>
      </c>
      <c r="F4" s="10" t="s">
        <v>336</v>
      </c>
      <c r="G4" s="86"/>
      <c r="H4" s="86"/>
      <c r="I4" s="86"/>
      <c r="J4" s="88"/>
      <c r="K4" s="87"/>
    </row>
    <row r="5" spans="1:11" ht="12" customHeight="1" x14ac:dyDescent="0.2">
      <c r="A5" s="1"/>
      <c r="B5" s="78" t="str">
        <f>REPT("-",125)&amp;" Dollars "&amp;REPT("-",135)</f>
        <v>----------------------------------------------------------------------------------------------------------------------------- Dollars ---------------------------------------------------------------------------------------------------------------------------------------</v>
      </c>
      <c r="C5" s="78"/>
      <c r="D5" s="78"/>
      <c r="E5" s="78"/>
      <c r="F5" s="78"/>
      <c r="G5" s="78"/>
      <c r="H5" s="78"/>
      <c r="I5" s="78"/>
      <c r="J5" s="78"/>
      <c r="K5" s="78"/>
    </row>
    <row r="6" spans="1:11" ht="12" customHeight="1" x14ac:dyDescent="0.2">
      <c r="A6" s="3" t="s">
        <v>421</v>
      </c>
    </row>
    <row r="7" spans="1:11" ht="12" customHeight="1" x14ac:dyDescent="0.2">
      <c r="A7" s="2" t="str">
        <f>"Oct "&amp;RIGHT(A6,4)-1</f>
        <v>Oct 2024</v>
      </c>
      <c r="B7" s="11">
        <v>7803260380</v>
      </c>
      <c r="C7" s="11">
        <v>3342698526.6900001</v>
      </c>
      <c r="D7" s="11">
        <v>480570.77</v>
      </c>
      <c r="E7" s="11">
        <v>1206560764</v>
      </c>
      <c r="F7" s="11">
        <v>23640029.861499999</v>
      </c>
      <c r="G7" s="11">
        <v>205959710.942</v>
      </c>
      <c r="H7" s="11">
        <v>6727854</v>
      </c>
      <c r="I7" s="11" t="s">
        <v>419</v>
      </c>
      <c r="J7" s="11" t="s">
        <v>419</v>
      </c>
      <c r="K7" s="11">
        <v>12589327836.2635</v>
      </c>
    </row>
    <row r="8" spans="1:11" ht="12" customHeight="1" x14ac:dyDescent="0.2">
      <c r="A8" s="2" t="str">
        <f>"Nov "&amp;RIGHT(A6,4)-1</f>
        <v>Nov 2024</v>
      </c>
      <c r="B8" s="11">
        <v>8377479190</v>
      </c>
      <c r="C8" s="11">
        <v>2587173296.7800002</v>
      </c>
      <c r="D8" s="11">
        <v>379126.37</v>
      </c>
      <c r="E8" s="11">
        <v>601573492</v>
      </c>
      <c r="F8" s="11">
        <v>23617313.781399999</v>
      </c>
      <c r="G8" s="11">
        <v>183556677.50639999</v>
      </c>
      <c r="H8" s="11">
        <v>16336095</v>
      </c>
      <c r="I8" s="11" t="s">
        <v>419</v>
      </c>
      <c r="J8" s="11" t="s">
        <v>419</v>
      </c>
      <c r="K8" s="11">
        <v>11790115191.437799</v>
      </c>
    </row>
    <row r="9" spans="1:11" ht="12" customHeight="1" x14ac:dyDescent="0.2">
      <c r="A9" s="2" t="str">
        <f>"Dec "&amp;RIGHT(A6,4)-1</f>
        <v>Dec 2024</v>
      </c>
      <c r="B9" s="11">
        <v>9639260766</v>
      </c>
      <c r="C9" s="11">
        <v>2569564950.5100002</v>
      </c>
      <c r="D9" s="11">
        <v>334907.43</v>
      </c>
      <c r="E9" s="11">
        <v>588388441</v>
      </c>
      <c r="F9" s="11">
        <v>22913652.0517</v>
      </c>
      <c r="G9" s="11">
        <v>190054572.25369999</v>
      </c>
      <c r="H9" s="11">
        <v>14240273</v>
      </c>
      <c r="I9" s="11">
        <v>10254443</v>
      </c>
      <c r="J9" s="11" t="s">
        <v>419</v>
      </c>
      <c r="K9" s="11">
        <v>13035012005.245399</v>
      </c>
    </row>
    <row r="10" spans="1:11" ht="12" customHeight="1" x14ac:dyDescent="0.2">
      <c r="A10" s="2" t="str">
        <f>"Jan "&amp;RIGHT(A6,4)</f>
        <v>Jan 2025</v>
      </c>
      <c r="B10" s="11">
        <v>7996302196</v>
      </c>
      <c r="C10" s="11">
        <v>2688234744.4200001</v>
      </c>
      <c r="D10" s="11">
        <v>413034.97</v>
      </c>
      <c r="E10" s="11">
        <v>595015952</v>
      </c>
      <c r="F10" s="11">
        <v>23061701.972899999</v>
      </c>
      <c r="G10" s="11">
        <v>136725359.71990001</v>
      </c>
      <c r="H10" s="11">
        <v>14237741</v>
      </c>
      <c r="I10" s="11" t="s">
        <v>419</v>
      </c>
      <c r="J10" s="11" t="s">
        <v>419</v>
      </c>
      <c r="K10" s="11">
        <v>11453990730.0828</v>
      </c>
    </row>
    <row r="11" spans="1:11" ht="12" customHeight="1" x14ac:dyDescent="0.2">
      <c r="A11" s="2" t="str">
        <f>"Feb "&amp;RIGHT(A6,4)</f>
        <v>Feb 2025</v>
      </c>
      <c r="B11" s="11">
        <v>7941219551</v>
      </c>
      <c r="C11" s="11">
        <v>2739058598.1300001</v>
      </c>
      <c r="D11" s="11">
        <v>389437.86</v>
      </c>
      <c r="E11" s="11">
        <v>567021902</v>
      </c>
      <c r="F11" s="11">
        <v>23199240.335299999</v>
      </c>
      <c r="G11" s="11">
        <v>104308970.7304</v>
      </c>
      <c r="H11" s="11">
        <v>13849353</v>
      </c>
      <c r="I11" s="11" t="s">
        <v>419</v>
      </c>
      <c r="J11" s="11" t="s">
        <v>419</v>
      </c>
      <c r="K11" s="11">
        <v>11389047053.0557</v>
      </c>
    </row>
    <row r="12" spans="1:11" ht="12" customHeight="1" x14ac:dyDescent="0.2">
      <c r="A12" s="2" t="str">
        <f>"Mar "&amp;RIGHT(A6,4)</f>
        <v>Mar 2025</v>
      </c>
      <c r="B12" s="11">
        <v>9378918108</v>
      </c>
      <c r="C12" s="11">
        <v>3001012014.1100001</v>
      </c>
      <c r="D12" s="11">
        <v>383294.17</v>
      </c>
      <c r="E12" s="11">
        <v>575786463</v>
      </c>
      <c r="F12" s="11">
        <v>23931240.005399998</v>
      </c>
      <c r="G12" s="11">
        <v>131242318.3008</v>
      </c>
      <c r="H12" s="11">
        <v>12369418</v>
      </c>
      <c r="I12" s="11">
        <v>5925816</v>
      </c>
      <c r="J12" s="11" t="s">
        <v>419</v>
      </c>
      <c r="K12" s="11">
        <v>13129568671.586201</v>
      </c>
    </row>
    <row r="13" spans="1:11" ht="12" customHeight="1" x14ac:dyDescent="0.2">
      <c r="A13" s="2" t="str">
        <f>"Apr "&amp;RIGHT(A6,4)</f>
        <v>Apr 2025</v>
      </c>
      <c r="B13" s="11">
        <v>7946961364</v>
      </c>
      <c r="C13" s="11">
        <v>2955625183.4099998</v>
      </c>
      <c r="D13" s="11">
        <v>415000.85</v>
      </c>
      <c r="E13" s="11">
        <v>605481067</v>
      </c>
      <c r="F13" s="11">
        <v>23467497.645500001</v>
      </c>
      <c r="G13" s="11">
        <v>103789688.7841</v>
      </c>
      <c r="H13" s="11">
        <v>14572662</v>
      </c>
      <c r="I13" s="11" t="s">
        <v>419</v>
      </c>
      <c r="J13" s="11" t="s">
        <v>419</v>
      </c>
      <c r="K13" s="11">
        <v>11650312463.6896</v>
      </c>
    </row>
    <row r="14" spans="1:11" ht="12" customHeight="1" x14ac:dyDescent="0.2">
      <c r="A14" s="2" t="str">
        <f>"May "&amp;RIGHT(A6,4)</f>
        <v>May 2025</v>
      </c>
      <c r="B14" s="11">
        <v>7904265571</v>
      </c>
      <c r="C14" s="11">
        <v>2809291322.75</v>
      </c>
      <c r="D14" s="11">
        <v>409996.54</v>
      </c>
      <c r="E14" s="11">
        <v>578002176.14289999</v>
      </c>
      <c r="F14" s="11">
        <v>23530733.575599998</v>
      </c>
      <c r="G14" s="11">
        <v>117529409.722</v>
      </c>
      <c r="H14" s="11">
        <v>15192049</v>
      </c>
      <c r="I14" s="11" t="s">
        <v>419</v>
      </c>
      <c r="J14" s="11" t="s">
        <v>419</v>
      </c>
      <c r="K14" s="11">
        <v>11448221258.730499</v>
      </c>
    </row>
    <row r="15" spans="1:11" ht="12" customHeight="1" x14ac:dyDescent="0.2">
      <c r="A15" s="2" t="str">
        <f>"Jun "&amp;RIGHT(A6,4)</f>
        <v>Jun 2025</v>
      </c>
      <c r="B15" s="11">
        <v>9335416120</v>
      </c>
      <c r="C15" s="11">
        <v>1282806140.4000001</v>
      </c>
      <c r="D15" s="11">
        <v>172285.62</v>
      </c>
      <c r="E15" s="11">
        <v>591642643.85710001</v>
      </c>
      <c r="F15" s="11">
        <v>23163139.802099999</v>
      </c>
      <c r="G15" s="11">
        <v>176840714.48769999</v>
      </c>
      <c r="H15" s="11">
        <v>11184553</v>
      </c>
      <c r="I15" s="11">
        <v>16376792</v>
      </c>
      <c r="J15" s="11" t="s">
        <v>419</v>
      </c>
      <c r="K15" s="11">
        <v>11437602389.166901</v>
      </c>
    </row>
    <row r="16" spans="1:11" ht="12" customHeight="1" x14ac:dyDescent="0.2">
      <c r="A16" s="2" t="str">
        <f>"Jul "&amp;RIGHT(A6,4)</f>
        <v>Jul 2025</v>
      </c>
      <c r="B16" s="11">
        <v>7853479751</v>
      </c>
      <c r="C16" s="11">
        <v>872173112.43499994</v>
      </c>
      <c r="D16" s="11">
        <v>238456.35750000001</v>
      </c>
      <c r="E16" s="11">
        <v>585764435</v>
      </c>
      <c r="F16" s="11">
        <v>23425509.7663</v>
      </c>
      <c r="G16" s="11">
        <v>130210778.5914</v>
      </c>
      <c r="H16" s="11">
        <v>8636647</v>
      </c>
      <c r="I16" s="11" t="s">
        <v>419</v>
      </c>
      <c r="J16" s="11" t="s">
        <v>419</v>
      </c>
      <c r="K16" s="11">
        <v>9473928690.1501999</v>
      </c>
    </row>
    <row r="17" spans="1:11" ht="12" customHeight="1" x14ac:dyDescent="0.2">
      <c r="A17" s="2" t="str">
        <f>"Aug "&amp;RIGHT(A6,4)</f>
        <v>Aug 2025</v>
      </c>
      <c r="B17" s="11">
        <v>7821960126</v>
      </c>
      <c r="C17" s="11">
        <v>1979922792.53</v>
      </c>
      <c r="D17" s="11">
        <v>197870.17499999999</v>
      </c>
      <c r="E17" s="11">
        <v>575163908</v>
      </c>
      <c r="F17" s="11">
        <v>22694676.360599998</v>
      </c>
      <c r="G17" s="11">
        <v>125439938.126</v>
      </c>
      <c r="H17" s="11">
        <v>11629562</v>
      </c>
      <c r="I17" s="11" t="s">
        <v>419</v>
      </c>
      <c r="J17" s="11" t="s">
        <v>419</v>
      </c>
      <c r="K17" s="11">
        <v>10537008873.191601</v>
      </c>
    </row>
    <row r="18" spans="1:11" ht="12" customHeight="1" x14ac:dyDescent="0.2">
      <c r="A18" s="2" t="str">
        <f>"Sep "&amp;RIGHT(A6,4)</f>
        <v>Sep 2025</v>
      </c>
      <c r="B18" s="11">
        <v>9690890212</v>
      </c>
      <c r="C18" s="11">
        <v>3758136204.02</v>
      </c>
      <c r="D18" s="11">
        <v>426976.72749999998</v>
      </c>
      <c r="E18" s="11">
        <v>733261662</v>
      </c>
      <c r="F18" s="11">
        <v>95409543.265900001</v>
      </c>
      <c r="G18" s="11">
        <v>224719788.07570001</v>
      </c>
      <c r="H18" s="11">
        <v>24894893</v>
      </c>
      <c r="I18" s="11">
        <v>9680888</v>
      </c>
      <c r="J18" s="11" t="s">
        <v>419</v>
      </c>
      <c r="K18" s="11">
        <v>14537420167.0891</v>
      </c>
    </row>
    <row r="19" spans="1:11" ht="12" customHeight="1" x14ac:dyDescent="0.2">
      <c r="A19" s="12" t="s">
        <v>55</v>
      </c>
      <c r="B19" s="13">
        <v>101689413335</v>
      </c>
      <c r="C19" s="13">
        <v>30585696886.185001</v>
      </c>
      <c r="D19" s="13">
        <v>4240957.84</v>
      </c>
      <c r="E19" s="13">
        <v>7803662906</v>
      </c>
      <c r="F19" s="13">
        <v>352054278.4242</v>
      </c>
      <c r="G19" s="13">
        <v>1830377927.2400999</v>
      </c>
      <c r="H19" s="13">
        <v>163871100</v>
      </c>
      <c r="I19" s="13">
        <v>42237939</v>
      </c>
      <c r="J19" s="13" t="s">
        <v>419</v>
      </c>
      <c r="K19" s="13">
        <v>142471555329.6893</v>
      </c>
    </row>
    <row r="20" spans="1:11" ht="12" customHeight="1" x14ac:dyDescent="0.2">
      <c r="A20" s="14" t="s">
        <v>422</v>
      </c>
      <c r="B20" s="15">
        <v>25820000336</v>
      </c>
      <c r="C20" s="15">
        <v>8499436773.9799995</v>
      </c>
      <c r="D20" s="15">
        <v>1194604.57</v>
      </c>
      <c r="E20" s="15">
        <v>2396522697</v>
      </c>
      <c r="F20" s="15">
        <v>70170995.694600001</v>
      </c>
      <c r="G20" s="15">
        <v>579570960.70210004</v>
      </c>
      <c r="H20" s="15">
        <v>37304222</v>
      </c>
      <c r="I20" s="15">
        <v>10254443</v>
      </c>
      <c r="J20" s="15" t="s">
        <v>419</v>
      </c>
      <c r="K20" s="15">
        <v>37414455032.946701</v>
      </c>
    </row>
    <row r="21" spans="1:11" ht="12" customHeight="1" x14ac:dyDescent="0.2">
      <c r="A21" s="3" t="str">
        <f>"FY "&amp;RIGHT(A6,4)+1</f>
        <v>FY 2026</v>
      </c>
    </row>
    <row r="22" spans="1:11" ht="12" customHeight="1" x14ac:dyDescent="0.2">
      <c r="A22" s="2" t="str">
        <f>"Oct "&amp;RIGHT(A6,4)</f>
        <v>Oct 2025</v>
      </c>
      <c r="B22" s="11">
        <v>7813293020</v>
      </c>
      <c r="C22" s="11">
        <v>3456335188.0250001</v>
      </c>
      <c r="D22" s="11">
        <v>423634.64250000002</v>
      </c>
      <c r="E22" s="11">
        <v>1119978702</v>
      </c>
      <c r="F22" s="11">
        <v>23223435.5031</v>
      </c>
      <c r="G22" s="11">
        <v>136954288.02590001</v>
      </c>
      <c r="H22" s="11" t="s">
        <v>419</v>
      </c>
      <c r="I22" s="11" t="s">
        <v>419</v>
      </c>
      <c r="J22" s="11" t="s">
        <v>419</v>
      </c>
      <c r="K22" s="11">
        <v>12550208268.196501</v>
      </c>
    </row>
    <row r="23" spans="1:11" ht="12" customHeight="1" x14ac:dyDescent="0.2">
      <c r="A23" s="2" t="str">
        <f>"Nov "&amp;RIGHT(A6,4)</f>
        <v>Nov 2025</v>
      </c>
      <c r="B23" s="11">
        <v>7691488629</v>
      </c>
      <c r="C23" s="11">
        <v>2554551403.0349998</v>
      </c>
      <c r="D23" s="11">
        <v>338581.21250000002</v>
      </c>
      <c r="E23" s="11">
        <v>595938251</v>
      </c>
      <c r="F23" s="11">
        <v>23713285.072900001</v>
      </c>
      <c r="G23" s="11">
        <v>132727694.27240001</v>
      </c>
      <c r="H23" s="11" t="s">
        <v>419</v>
      </c>
      <c r="I23" s="11" t="s">
        <v>419</v>
      </c>
      <c r="J23" s="11" t="s">
        <v>419</v>
      </c>
      <c r="K23" s="11">
        <v>10998757843.5928</v>
      </c>
    </row>
    <row r="24" spans="1:11" ht="12" customHeight="1" x14ac:dyDescent="0.2">
      <c r="A24" s="2" t="str">
        <f>"Dec "&amp;RIGHT(A6,4)</f>
        <v>Dec 2025</v>
      </c>
      <c r="B24" s="11">
        <v>8815150299.75</v>
      </c>
      <c r="C24" s="11">
        <v>2607503729.48</v>
      </c>
      <c r="D24" s="11">
        <v>346602.01250000001</v>
      </c>
      <c r="E24" s="11">
        <v>622182193.5</v>
      </c>
      <c r="F24" s="11">
        <v>52264251.307700001</v>
      </c>
      <c r="G24" s="11">
        <v>172285421.7771</v>
      </c>
      <c r="H24" s="11" t="s">
        <v>419</v>
      </c>
      <c r="I24" s="11">
        <v>11047039</v>
      </c>
      <c r="J24" s="11" t="s">
        <v>419</v>
      </c>
      <c r="K24" s="11">
        <v>12280779536.827299</v>
      </c>
    </row>
    <row r="25" spans="1:11" ht="12" customHeight="1" x14ac:dyDescent="0.2">
      <c r="A25" s="2" t="str">
        <f>"Jan "&amp;RIGHT(A6,4)+1</f>
        <v>Jan 2026</v>
      </c>
      <c r="B25" s="11" t="s">
        <v>419</v>
      </c>
      <c r="C25" s="11" t="s">
        <v>419</v>
      </c>
      <c r="D25" s="11" t="s">
        <v>419</v>
      </c>
      <c r="E25" s="11" t="s">
        <v>419</v>
      </c>
      <c r="F25" s="11" t="s">
        <v>419</v>
      </c>
      <c r="G25" s="11" t="s">
        <v>419</v>
      </c>
      <c r="H25" s="11" t="s">
        <v>419</v>
      </c>
      <c r="I25" s="11" t="s">
        <v>419</v>
      </c>
      <c r="J25" s="11" t="s">
        <v>419</v>
      </c>
      <c r="K25" s="11" t="s">
        <v>419</v>
      </c>
    </row>
    <row r="26" spans="1:11" ht="12" customHeight="1" x14ac:dyDescent="0.2">
      <c r="A26" s="2" t="str">
        <f>"Feb "&amp;RIGHT(A6,4)+1</f>
        <v>Feb 2026</v>
      </c>
      <c r="B26" s="11" t="s">
        <v>419</v>
      </c>
      <c r="C26" s="11" t="s">
        <v>419</v>
      </c>
      <c r="D26" s="11" t="s">
        <v>419</v>
      </c>
      <c r="E26" s="11" t="s">
        <v>419</v>
      </c>
      <c r="F26" s="11" t="s">
        <v>419</v>
      </c>
      <c r="G26" s="11" t="s">
        <v>419</v>
      </c>
      <c r="H26" s="11" t="s">
        <v>419</v>
      </c>
      <c r="I26" s="11" t="s">
        <v>419</v>
      </c>
      <c r="J26" s="11" t="s">
        <v>419</v>
      </c>
      <c r="K26" s="11" t="s">
        <v>419</v>
      </c>
    </row>
    <row r="27" spans="1:11" ht="12" customHeight="1" x14ac:dyDescent="0.2">
      <c r="A27" s="2" t="str">
        <f>"Mar "&amp;RIGHT(A6,4)+1</f>
        <v>Mar 2026</v>
      </c>
      <c r="B27" s="11" t="s">
        <v>419</v>
      </c>
      <c r="C27" s="11" t="s">
        <v>419</v>
      </c>
      <c r="D27" s="11" t="s">
        <v>419</v>
      </c>
      <c r="E27" s="11" t="s">
        <v>419</v>
      </c>
      <c r="F27" s="11" t="s">
        <v>419</v>
      </c>
      <c r="G27" s="11" t="s">
        <v>419</v>
      </c>
      <c r="H27" s="11" t="s">
        <v>419</v>
      </c>
      <c r="I27" s="11" t="s">
        <v>419</v>
      </c>
      <c r="J27" s="11" t="s">
        <v>419</v>
      </c>
      <c r="K27" s="11" t="s">
        <v>419</v>
      </c>
    </row>
    <row r="28" spans="1:11" ht="12" customHeight="1" x14ac:dyDescent="0.2">
      <c r="A28" s="2" t="str">
        <f>"Apr "&amp;RIGHT(A6,4)+1</f>
        <v>Apr 2026</v>
      </c>
      <c r="B28" s="11" t="s">
        <v>419</v>
      </c>
      <c r="C28" s="11" t="s">
        <v>419</v>
      </c>
      <c r="D28" s="11" t="s">
        <v>419</v>
      </c>
      <c r="E28" s="11" t="s">
        <v>419</v>
      </c>
      <c r="F28" s="11" t="s">
        <v>419</v>
      </c>
      <c r="G28" s="11" t="s">
        <v>419</v>
      </c>
      <c r="H28" s="11" t="s">
        <v>419</v>
      </c>
      <c r="I28" s="11" t="s">
        <v>419</v>
      </c>
      <c r="J28" s="11" t="s">
        <v>419</v>
      </c>
      <c r="K28" s="11" t="s">
        <v>419</v>
      </c>
    </row>
    <row r="29" spans="1:11" ht="12" customHeight="1" x14ac:dyDescent="0.2">
      <c r="A29" s="2" t="str">
        <f>"May "&amp;RIGHT(A6,4)+1</f>
        <v>May 2026</v>
      </c>
      <c r="B29" s="11" t="s">
        <v>419</v>
      </c>
      <c r="C29" s="11" t="s">
        <v>419</v>
      </c>
      <c r="D29" s="11" t="s">
        <v>419</v>
      </c>
      <c r="E29" s="11" t="s">
        <v>419</v>
      </c>
      <c r="F29" s="11" t="s">
        <v>419</v>
      </c>
      <c r="G29" s="11" t="s">
        <v>419</v>
      </c>
      <c r="H29" s="11" t="s">
        <v>419</v>
      </c>
      <c r="I29" s="11" t="s">
        <v>419</v>
      </c>
      <c r="J29" s="11" t="s">
        <v>419</v>
      </c>
      <c r="K29" s="11" t="s">
        <v>419</v>
      </c>
    </row>
    <row r="30" spans="1:11" ht="12" customHeight="1" x14ac:dyDescent="0.2">
      <c r="A30" s="2" t="str">
        <f>"Jun "&amp;RIGHT(A6,4)+1</f>
        <v>Jun 2026</v>
      </c>
      <c r="B30" s="11" t="s">
        <v>419</v>
      </c>
      <c r="C30" s="11" t="s">
        <v>419</v>
      </c>
      <c r="D30" s="11" t="s">
        <v>419</v>
      </c>
      <c r="E30" s="11" t="s">
        <v>419</v>
      </c>
      <c r="F30" s="11" t="s">
        <v>419</v>
      </c>
      <c r="G30" s="11" t="s">
        <v>419</v>
      </c>
      <c r="H30" s="11" t="s">
        <v>419</v>
      </c>
      <c r="I30" s="11" t="s">
        <v>419</v>
      </c>
      <c r="J30" s="11" t="s">
        <v>419</v>
      </c>
      <c r="K30" s="11" t="s">
        <v>419</v>
      </c>
    </row>
    <row r="31" spans="1:11" ht="12" customHeight="1" x14ac:dyDescent="0.2">
      <c r="A31" s="2" t="str">
        <f>"Jul "&amp;RIGHT(A6,4)+1</f>
        <v>Jul 2026</v>
      </c>
      <c r="B31" s="11" t="s">
        <v>419</v>
      </c>
      <c r="C31" s="11" t="s">
        <v>419</v>
      </c>
      <c r="D31" s="11" t="s">
        <v>419</v>
      </c>
      <c r="E31" s="11" t="s">
        <v>419</v>
      </c>
      <c r="F31" s="11" t="s">
        <v>419</v>
      </c>
      <c r="G31" s="11" t="s">
        <v>419</v>
      </c>
      <c r="H31" s="11" t="s">
        <v>419</v>
      </c>
      <c r="I31" s="11" t="s">
        <v>419</v>
      </c>
      <c r="J31" s="11" t="s">
        <v>419</v>
      </c>
      <c r="K31" s="11" t="s">
        <v>419</v>
      </c>
    </row>
    <row r="32" spans="1:11" ht="12" customHeight="1" x14ac:dyDescent="0.2">
      <c r="A32" s="2" t="str">
        <f>"Aug "&amp;RIGHT(A6,4)+1</f>
        <v>Aug 2026</v>
      </c>
      <c r="B32" s="11" t="s">
        <v>419</v>
      </c>
      <c r="C32" s="11" t="s">
        <v>419</v>
      </c>
      <c r="D32" s="11" t="s">
        <v>419</v>
      </c>
      <c r="E32" s="11" t="s">
        <v>419</v>
      </c>
      <c r="F32" s="11" t="s">
        <v>419</v>
      </c>
      <c r="G32" s="11" t="s">
        <v>419</v>
      </c>
      <c r="H32" s="11" t="s">
        <v>419</v>
      </c>
      <c r="I32" s="11" t="s">
        <v>419</v>
      </c>
      <c r="J32" s="11" t="s">
        <v>419</v>
      </c>
      <c r="K32" s="11" t="s">
        <v>419</v>
      </c>
    </row>
    <row r="33" spans="1:11" ht="12" customHeight="1" x14ac:dyDescent="0.2">
      <c r="A33" s="2" t="str">
        <f>"Sep "&amp;RIGHT(A6,4)+1</f>
        <v>Sep 2026</v>
      </c>
      <c r="B33" s="11" t="s">
        <v>419</v>
      </c>
      <c r="C33" s="11" t="s">
        <v>419</v>
      </c>
      <c r="D33" s="11" t="s">
        <v>419</v>
      </c>
      <c r="E33" s="11" t="s">
        <v>419</v>
      </c>
      <c r="F33" s="11" t="s">
        <v>419</v>
      </c>
      <c r="G33" s="11" t="s">
        <v>419</v>
      </c>
      <c r="H33" s="11" t="s">
        <v>419</v>
      </c>
      <c r="I33" s="11" t="s">
        <v>419</v>
      </c>
      <c r="J33" s="11" t="s">
        <v>419</v>
      </c>
      <c r="K33" s="11" t="s">
        <v>419</v>
      </c>
    </row>
    <row r="34" spans="1:11" ht="12" customHeight="1" x14ac:dyDescent="0.2">
      <c r="A34" s="12" t="s">
        <v>55</v>
      </c>
      <c r="B34" s="13">
        <v>24319931948.75</v>
      </c>
      <c r="C34" s="13">
        <v>8618390320.5400009</v>
      </c>
      <c r="D34" s="13">
        <v>1108817.8674999999</v>
      </c>
      <c r="E34" s="13">
        <v>2338099146.5</v>
      </c>
      <c r="F34" s="13">
        <v>99200971.883699998</v>
      </c>
      <c r="G34" s="13">
        <v>441967404.07539999</v>
      </c>
      <c r="H34" s="13" t="s">
        <v>419</v>
      </c>
      <c r="I34" s="13">
        <v>11047039</v>
      </c>
      <c r="J34" s="13" t="s">
        <v>419</v>
      </c>
      <c r="K34" s="13">
        <v>35829745648.6166</v>
      </c>
    </row>
    <row r="35" spans="1:11" ht="12" customHeight="1" x14ac:dyDescent="0.2">
      <c r="A35" s="14" t="str">
        <f>"Total "&amp;MID(A20,7,LEN(A20)-13)&amp;" Months"</f>
        <v>Total 3 Months</v>
      </c>
      <c r="B35" s="15">
        <v>24319931948.75</v>
      </c>
      <c r="C35" s="15">
        <v>8618390320.5400009</v>
      </c>
      <c r="D35" s="15">
        <v>1108817.8674999999</v>
      </c>
      <c r="E35" s="15">
        <v>2338099146.5</v>
      </c>
      <c r="F35" s="15">
        <v>99200971.883699998</v>
      </c>
      <c r="G35" s="15">
        <v>441967404.07539999</v>
      </c>
      <c r="H35" s="15" t="s">
        <v>419</v>
      </c>
      <c r="I35" s="15">
        <v>11047039</v>
      </c>
      <c r="J35" s="15" t="s">
        <v>419</v>
      </c>
      <c r="K35" s="15">
        <v>35829745648.6166</v>
      </c>
    </row>
    <row r="36" spans="1:11" ht="12" customHeight="1" x14ac:dyDescent="0.2">
      <c r="A36" s="78"/>
      <c r="B36" s="78"/>
      <c r="C36" s="78"/>
      <c r="D36" s="78"/>
      <c r="E36" s="78"/>
      <c r="F36" s="78"/>
      <c r="G36" s="78"/>
      <c r="H36" s="78"/>
      <c r="I36" s="78"/>
      <c r="J36" s="78"/>
      <c r="K36" s="78"/>
    </row>
    <row r="37" spans="1:11" ht="107.45" customHeight="1" x14ac:dyDescent="0.2">
      <c r="A37" s="89" t="s">
        <v>387</v>
      </c>
      <c r="B37" s="89"/>
      <c r="C37" s="89"/>
      <c r="D37" s="89"/>
      <c r="E37" s="89"/>
      <c r="F37" s="89"/>
      <c r="G37" s="89"/>
      <c r="H37" s="89"/>
      <c r="I37" s="89"/>
      <c r="J37" s="89"/>
      <c r="K37" s="89"/>
    </row>
    <row r="38" spans="1:11" ht="12.75" customHeight="1" x14ac:dyDescent="0.2">
      <c r="A38" s="26"/>
    </row>
    <row r="39" spans="1:11" x14ac:dyDescent="0.2">
      <c r="A39" s="26"/>
    </row>
    <row r="40" spans="1:11" x14ac:dyDescent="0.2">
      <c r="A40" s="26"/>
    </row>
    <row r="41" spans="1:11" x14ac:dyDescent="0.2">
      <c r="A41" s="26"/>
    </row>
    <row r="42" spans="1:11" x14ac:dyDescent="0.2">
      <c r="A42" s="26"/>
    </row>
  </sheetData>
  <mergeCells count="15">
    <mergeCell ref="A37:K37"/>
    <mergeCell ref="A36:K36"/>
    <mergeCell ref="B5:K5"/>
    <mergeCell ref="G3:G4"/>
    <mergeCell ref="H3:H4"/>
    <mergeCell ref="I3:I4"/>
    <mergeCell ref="K3:K4"/>
    <mergeCell ref="A1:J1"/>
    <mergeCell ref="A2:J2"/>
    <mergeCell ref="A3:A4"/>
    <mergeCell ref="B3:B4"/>
    <mergeCell ref="C3:C4"/>
    <mergeCell ref="D3:D4"/>
    <mergeCell ref="E3:F3"/>
    <mergeCell ref="J3:J4"/>
  </mergeCells>
  <phoneticPr fontId="0" type="noConversion"/>
  <pageMargins left="0.75" right="0.5" top="0.75" bottom="0.5" header="0.5" footer="0.25"/>
  <pageSetup scale="36"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pageSetUpPr fitToPage="1"/>
  </sheetPr>
  <dimension ref="A1:K37"/>
  <sheetViews>
    <sheetView showGridLines="0" workbookViewId="0">
      <selection sqref="A1:J1"/>
    </sheetView>
  </sheetViews>
  <sheetFormatPr defaultRowHeight="12.75" x14ac:dyDescent="0.2"/>
  <cols>
    <col min="1" max="11" width="11.42578125" customWidth="1"/>
  </cols>
  <sheetData>
    <row r="1" spans="1:11" ht="12" customHeight="1" x14ac:dyDescent="0.2">
      <c r="A1" s="79" t="s">
        <v>438</v>
      </c>
      <c r="B1" s="79"/>
      <c r="C1" s="79"/>
      <c r="D1" s="79"/>
      <c r="E1" s="79"/>
      <c r="F1" s="79"/>
      <c r="G1" s="79"/>
      <c r="H1" s="79"/>
      <c r="I1" s="79"/>
      <c r="J1" s="79"/>
      <c r="K1" s="2" t="s">
        <v>420</v>
      </c>
    </row>
    <row r="2" spans="1:11" ht="12" customHeight="1" x14ac:dyDescent="0.2">
      <c r="A2" s="81" t="s">
        <v>138</v>
      </c>
      <c r="B2" s="81"/>
      <c r="C2" s="81"/>
      <c r="D2" s="81"/>
      <c r="E2" s="81"/>
      <c r="F2" s="81"/>
      <c r="G2" s="81"/>
      <c r="H2" s="81"/>
      <c r="I2" s="81"/>
      <c r="J2" s="81"/>
      <c r="K2" s="1"/>
    </row>
    <row r="3" spans="1:11" ht="24" customHeight="1" x14ac:dyDescent="0.2">
      <c r="A3" s="83" t="s">
        <v>50</v>
      </c>
      <c r="B3" s="87" t="s">
        <v>139</v>
      </c>
      <c r="C3" s="87"/>
      <c r="D3" s="86"/>
      <c r="E3" s="87" t="s">
        <v>73</v>
      </c>
      <c r="F3" s="87"/>
      <c r="G3" s="86"/>
      <c r="H3" s="87" t="s">
        <v>140</v>
      </c>
      <c r="I3" s="87"/>
      <c r="J3" s="86"/>
      <c r="K3" s="90" t="s">
        <v>141</v>
      </c>
    </row>
    <row r="4" spans="1:11" ht="24" customHeight="1" x14ac:dyDescent="0.2">
      <c r="A4" s="84"/>
      <c r="B4" s="10" t="s">
        <v>77</v>
      </c>
      <c r="C4" s="10" t="s">
        <v>79</v>
      </c>
      <c r="D4" s="10" t="s">
        <v>55</v>
      </c>
      <c r="E4" s="10" t="s">
        <v>77</v>
      </c>
      <c r="F4" s="10" t="s">
        <v>79</v>
      </c>
      <c r="G4" s="10" t="s">
        <v>55</v>
      </c>
      <c r="H4" s="10" t="s">
        <v>77</v>
      </c>
      <c r="I4" s="10" t="s">
        <v>79</v>
      </c>
      <c r="J4" s="10" t="s">
        <v>55</v>
      </c>
      <c r="K4" s="87"/>
    </row>
    <row r="5" spans="1:11" ht="12" customHeight="1" x14ac:dyDescent="0.2">
      <c r="A5" s="1"/>
      <c r="B5" s="78" t="str">
        <f>REPT("-",113)&amp;" Number "&amp;REPT("-",119)</f>
        <v>----------------------------------------------------------------------------------------------------------------- Number -----------------------------------------------------------------------------------------------------------------------</v>
      </c>
      <c r="C5" s="78"/>
      <c r="D5" s="78"/>
      <c r="E5" s="78"/>
      <c r="F5" s="78"/>
      <c r="G5" s="78"/>
      <c r="H5" s="78"/>
      <c r="I5" s="78"/>
      <c r="J5" s="78"/>
      <c r="K5" s="78"/>
    </row>
    <row r="6" spans="1:11" ht="12" customHeight="1" x14ac:dyDescent="0.2">
      <c r="A6" s="3" t="s">
        <v>421</v>
      </c>
    </row>
    <row r="7" spans="1:11" ht="12" customHeight="1" x14ac:dyDescent="0.2">
      <c r="A7" s="2" t="str">
        <f>"Oct "&amp;RIGHT(A6,4)-1</f>
        <v>Oct 2024</v>
      </c>
      <c r="B7" s="11">
        <v>204568</v>
      </c>
      <c r="C7" s="11">
        <v>1417605</v>
      </c>
      <c r="D7" s="11">
        <v>1622173</v>
      </c>
      <c r="E7" s="11">
        <v>7888</v>
      </c>
      <c r="F7" s="11">
        <v>114628</v>
      </c>
      <c r="G7" s="11">
        <v>122516</v>
      </c>
      <c r="H7" s="11">
        <v>0</v>
      </c>
      <c r="I7" s="11">
        <v>27334</v>
      </c>
      <c r="J7" s="11">
        <v>27334</v>
      </c>
      <c r="K7" s="11">
        <v>1772023</v>
      </c>
    </row>
    <row r="8" spans="1:11" ht="12" customHeight="1" x14ac:dyDescent="0.2">
      <c r="A8" s="2" t="str">
        <f>"Nov "&amp;RIGHT(A6,4)-1</f>
        <v>Nov 2024</v>
      </c>
      <c r="B8" s="11">
        <v>168248</v>
      </c>
      <c r="C8" s="11">
        <v>1111659</v>
      </c>
      <c r="D8" s="11">
        <v>1279907</v>
      </c>
      <c r="E8" s="11">
        <v>5652</v>
      </c>
      <c r="F8" s="11">
        <v>94493</v>
      </c>
      <c r="G8" s="11">
        <v>100145</v>
      </c>
      <c r="H8" s="11">
        <v>0</v>
      </c>
      <c r="I8" s="11">
        <v>17679</v>
      </c>
      <c r="J8" s="11">
        <v>17679</v>
      </c>
      <c r="K8" s="11">
        <v>1397731</v>
      </c>
    </row>
    <row r="9" spans="1:11" ht="12" customHeight="1" x14ac:dyDescent="0.2">
      <c r="A9" s="2" t="str">
        <f>"Dec "&amp;RIGHT(A6,4)-1</f>
        <v>Dec 2024</v>
      </c>
      <c r="B9" s="11">
        <v>150622</v>
      </c>
      <c r="C9" s="11">
        <v>985768</v>
      </c>
      <c r="D9" s="11">
        <v>1136390</v>
      </c>
      <c r="E9" s="11">
        <v>3392</v>
      </c>
      <c r="F9" s="11">
        <v>84770</v>
      </c>
      <c r="G9" s="11">
        <v>88162</v>
      </c>
      <c r="H9" s="11">
        <v>1557</v>
      </c>
      <c r="I9" s="11">
        <v>8527</v>
      </c>
      <c r="J9" s="11">
        <v>10084</v>
      </c>
      <c r="K9" s="11">
        <v>1234636</v>
      </c>
    </row>
    <row r="10" spans="1:11" ht="12" customHeight="1" x14ac:dyDescent="0.2">
      <c r="A10" s="2" t="str">
        <f>"Jan "&amp;RIGHT(A6,4)</f>
        <v>Jan 2025</v>
      </c>
      <c r="B10" s="11">
        <v>182167</v>
      </c>
      <c r="C10" s="11">
        <v>1207585</v>
      </c>
      <c r="D10" s="11">
        <v>1389752</v>
      </c>
      <c r="E10" s="11">
        <v>7688</v>
      </c>
      <c r="F10" s="11">
        <v>103430</v>
      </c>
      <c r="G10" s="11">
        <v>111118</v>
      </c>
      <c r="H10" s="11">
        <v>1390</v>
      </c>
      <c r="I10" s="11">
        <v>20416</v>
      </c>
      <c r="J10" s="11">
        <v>21806</v>
      </c>
      <c r="K10" s="11">
        <v>1522676</v>
      </c>
    </row>
    <row r="11" spans="1:11" ht="12" customHeight="1" x14ac:dyDescent="0.2">
      <c r="A11" s="2" t="str">
        <f>"Feb "&amp;RIGHT(A6,4)</f>
        <v>Feb 2025</v>
      </c>
      <c r="B11" s="11">
        <v>170256</v>
      </c>
      <c r="C11" s="11">
        <v>1145705</v>
      </c>
      <c r="D11" s="11">
        <v>1315961</v>
      </c>
      <c r="E11" s="11">
        <v>7011</v>
      </c>
      <c r="F11" s="11">
        <v>92302</v>
      </c>
      <c r="G11" s="11">
        <v>99313</v>
      </c>
      <c r="H11" s="11">
        <v>0</v>
      </c>
      <c r="I11" s="11">
        <v>20523</v>
      </c>
      <c r="J11" s="11">
        <v>20523</v>
      </c>
      <c r="K11" s="11">
        <v>1435797</v>
      </c>
    </row>
    <row r="12" spans="1:11" ht="12" customHeight="1" x14ac:dyDescent="0.2">
      <c r="A12" s="2" t="str">
        <f>"Mar "&amp;RIGHT(A6,4)</f>
        <v>Mar 2025</v>
      </c>
      <c r="B12" s="11">
        <v>161828</v>
      </c>
      <c r="C12" s="11">
        <v>1141361</v>
      </c>
      <c r="D12" s="11">
        <v>1303189</v>
      </c>
      <c r="E12" s="11">
        <v>7048</v>
      </c>
      <c r="F12" s="11">
        <v>84406</v>
      </c>
      <c r="G12" s="11">
        <v>91454</v>
      </c>
      <c r="H12" s="11">
        <v>766</v>
      </c>
      <c r="I12" s="11">
        <v>17916</v>
      </c>
      <c r="J12" s="11">
        <v>18682</v>
      </c>
      <c r="K12" s="11">
        <v>1413325</v>
      </c>
    </row>
    <row r="13" spans="1:11" ht="12" customHeight="1" x14ac:dyDescent="0.2">
      <c r="A13" s="2" t="str">
        <f>"Apr "&amp;RIGHT(A6,4)</f>
        <v>Apr 2025</v>
      </c>
      <c r="B13" s="11">
        <v>197491</v>
      </c>
      <c r="C13" s="11">
        <v>1220430</v>
      </c>
      <c r="D13" s="11">
        <v>1417921</v>
      </c>
      <c r="E13" s="11">
        <v>8596</v>
      </c>
      <c r="F13" s="11">
        <v>83830</v>
      </c>
      <c r="G13" s="11">
        <v>92426</v>
      </c>
      <c r="H13" s="11">
        <v>441</v>
      </c>
      <c r="I13" s="11">
        <v>18603</v>
      </c>
      <c r="J13" s="11">
        <v>19044</v>
      </c>
      <c r="K13" s="11">
        <v>1529391</v>
      </c>
    </row>
    <row r="14" spans="1:11" ht="12" customHeight="1" x14ac:dyDescent="0.2">
      <c r="A14" s="2" t="str">
        <f>"May "&amp;RIGHT(A6,4)</f>
        <v>May 2025</v>
      </c>
      <c r="B14" s="11">
        <v>179428</v>
      </c>
      <c r="C14" s="11">
        <v>1166078</v>
      </c>
      <c r="D14" s="11">
        <v>1345506</v>
      </c>
      <c r="E14" s="11">
        <v>17794</v>
      </c>
      <c r="F14" s="11">
        <v>84366</v>
      </c>
      <c r="G14" s="11">
        <v>102160</v>
      </c>
      <c r="H14" s="11">
        <v>40856</v>
      </c>
      <c r="I14" s="11">
        <v>21166</v>
      </c>
      <c r="J14" s="11">
        <v>62022</v>
      </c>
      <c r="K14" s="11">
        <v>1509688</v>
      </c>
    </row>
    <row r="15" spans="1:11" ht="12" customHeight="1" x14ac:dyDescent="0.2">
      <c r="A15" s="2" t="str">
        <f>"Jun "&amp;RIGHT(A6,4)</f>
        <v>Jun 2025</v>
      </c>
      <c r="B15" s="11">
        <v>27313</v>
      </c>
      <c r="C15" s="11">
        <v>182227</v>
      </c>
      <c r="D15" s="11">
        <v>209540</v>
      </c>
      <c r="E15" s="11">
        <v>6044</v>
      </c>
      <c r="F15" s="11">
        <v>73718</v>
      </c>
      <c r="G15" s="11">
        <v>79762</v>
      </c>
      <c r="H15" s="11">
        <v>3981</v>
      </c>
      <c r="I15" s="11">
        <v>343429</v>
      </c>
      <c r="J15" s="11">
        <v>347410</v>
      </c>
      <c r="K15" s="11">
        <v>636712</v>
      </c>
    </row>
    <row r="16" spans="1:11" ht="12" customHeight="1" x14ac:dyDescent="0.2">
      <c r="A16" s="2" t="str">
        <f>"Jul "&amp;RIGHT(A6,4)</f>
        <v>Jul 2025</v>
      </c>
      <c r="B16" s="11">
        <v>3696</v>
      </c>
      <c r="C16" s="11">
        <v>76932</v>
      </c>
      <c r="D16" s="11">
        <v>80628</v>
      </c>
      <c r="E16" s="11">
        <v>5693</v>
      </c>
      <c r="F16" s="11">
        <v>81214</v>
      </c>
      <c r="G16" s="11">
        <v>86907</v>
      </c>
      <c r="H16" s="11">
        <v>73660</v>
      </c>
      <c r="I16" s="11">
        <v>647126</v>
      </c>
      <c r="J16" s="11">
        <v>720786</v>
      </c>
      <c r="K16" s="11">
        <v>888321</v>
      </c>
    </row>
    <row r="17" spans="1:11" ht="12" customHeight="1" x14ac:dyDescent="0.2">
      <c r="A17" s="2" t="str">
        <f>"Aug "&amp;RIGHT(A6,4)</f>
        <v>Aug 2025</v>
      </c>
      <c r="B17" s="11">
        <v>67666</v>
      </c>
      <c r="C17" s="11">
        <v>379202</v>
      </c>
      <c r="D17" s="11">
        <v>446868</v>
      </c>
      <c r="E17" s="11">
        <v>6061</v>
      </c>
      <c r="F17" s="11">
        <v>52090</v>
      </c>
      <c r="G17" s="11">
        <v>58151</v>
      </c>
      <c r="H17" s="11">
        <v>26842</v>
      </c>
      <c r="I17" s="11">
        <v>204081</v>
      </c>
      <c r="J17" s="11">
        <v>230923</v>
      </c>
      <c r="K17" s="11">
        <v>735942</v>
      </c>
    </row>
    <row r="18" spans="1:11" ht="12" customHeight="1" x14ac:dyDescent="0.2">
      <c r="A18" s="2" t="str">
        <f>"Sep "&amp;RIGHT(A6,4)</f>
        <v>Sep 2025</v>
      </c>
      <c r="B18" s="11">
        <v>156820</v>
      </c>
      <c r="C18" s="11">
        <v>1291695</v>
      </c>
      <c r="D18" s="11">
        <v>1448515</v>
      </c>
      <c r="E18" s="11">
        <v>6685</v>
      </c>
      <c r="F18" s="11">
        <v>113183</v>
      </c>
      <c r="G18" s="11">
        <v>119868</v>
      </c>
      <c r="H18" s="11">
        <v>250</v>
      </c>
      <c r="I18" s="11">
        <v>21420</v>
      </c>
      <c r="J18" s="11">
        <v>21670</v>
      </c>
      <c r="K18" s="11">
        <v>1590053</v>
      </c>
    </row>
    <row r="19" spans="1:11" ht="12" customHeight="1" x14ac:dyDescent="0.2">
      <c r="A19" s="12" t="s">
        <v>55</v>
      </c>
      <c r="B19" s="13">
        <v>1670103</v>
      </c>
      <c r="C19" s="13">
        <v>11326247</v>
      </c>
      <c r="D19" s="13">
        <v>12996350</v>
      </c>
      <c r="E19" s="13">
        <v>89552</v>
      </c>
      <c r="F19" s="13">
        <v>1062430</v>
      </c>
      <c r="G19" s="13">
        <v>1151982</v>
      </c>
      <c r="H19" s="13">
        <v>149743</v>
      </c>
      <c r="I19" s="13">
        <v>1368220</v>
      </c>
      <c r="J19" s="13">
        <v>1517963</v>
      </c>
      <c r="K19" s="13">
        <v>15666295</v>
      </c>
    </row>
    <row r="20" spans="1:11" ht="12" customHeight="1" x14ac:dyDescent="0.2">
      <c r="A20" s="14" t="s">
        <v>422</v>
      </c>
      <c r="B20" s="15">
        <v>523438</v>
      </c>
      <c r="C20" s="15">
        <v>3515032</v>
      </c>
      <c r="D20" s="15">
        <v>4038470</v>
      </c>
      <c r="E20" s="15">
        <v>16932</v>
      </c>
      <c r="F20" s="15">
        <v>293891</v>
      </c>
      <c r="G20" s="15">
        <v>310823</v>
      </c>
      <c r="H20" s="15">
        <v>1557</v>
      </c>
      <c r="I20" s="15">
        <v>53540</v>
      </c>
      <c r="J20" s="15">
        <v>55097</v>
      </c>
      <c r="K20" s="15">
        <v>4404390</v>
      </c>
    </row>
    <row r="21" spans="1:11" ht="12" customHeight="1" x14ac:dyDescent="0.2">
      <c r="A21" s="3" t="str">
        <f>"FY "&amp;RIGHT(A6,4)+1</f>
        <v>FY 2026</v>
      </c>
    </row>
    <row r="22" spans="1:11" ht="12" customHeight="1" x14ac:dyDescent="0.2">
      <c r="A22" s="2" t="str">
        <f>"Oct "&amp;RIGHT(A6,4)</f>
        <v>Oct 2025</v>
      </c>
      <c r="B22" s="11">
        <v>175015</v>
      </c>
      <c r="C22" s="11">
        <v>1255967</v>
      </c>
      <c r="D22" s="11">
        <v>1430982</v>
      </c>
      <c r="E22" s="11">
        <v>12286</v>
      </c>
      <c r="F22" s="11">
        <v>107923</v>
      </c>
      <c r="G22" s="11">
        <v>120209</v>
      </c>
      <c r="H22" s="11">
        <v>0</v>
      </c>
      <c r="I22" s="11">
        <v>25488</v>
      </c>
      <c r="J22" s="11">
        <v>25488</v>
      </c>
      <c r="K22" s="11">
        <v>1576679</v>
      </c>
    </row>
    <row r="23" spans="1:11" ht="12" customHeight="1" x14ac:dyDescent="0.2">
      <c r="A23" s="2" t="str">
        <f>"Nov "&amp;RIGHT(A6,4)</f>
        <v>Nov 2025</v>
      </c>
      <c r="B23" s="11">
        <v>144496</v>
      </c>
      <c r="C23" s="11">
        <v>998989</v>
      </c>
      <c r="D23" s="11">
        <v>1143485</v>
      </c>
      <c r="E23" s="11">
        <v>11755</v>
      </c>
      <c r="F23" s="11">
        <v>85137</v>
      </c>
      <c r="G23" s="11">
        <v>96892</v>
      </c>
      <c r="H23" s="11">
        <v>0</v>
      </c>
      <c r="I23" s="11">
        <v>19506</v>
      </c>
      <c r="J23" s="11">
        <v>19506</v>
      </c>
      <c r="K23" s="11">
        <v>1259883</v>
      </c>
    </row>
    <row r="24" spans="1:11" ht="12" customHeight="1" x14ac:dyDescent="0.2">
      <c r="A24" s="2" t="str">
        <f>"Dec "&amp;RIGHT(A6,4)</f>
        <v>Dec 2025</v>
      </c>
      <c r="B24" s="11">
        <v>135245</v>
      </c>
      <c r="C24" s="11">
        <v>981314</v>
      </c>
      <c r="D24" s="11">
        <v>1116559</v>
      </c>
      <c r="E24" s="11">
        <v>13061</v>
      </c>
      <c r="F24" s="11">
        <v>139303</v>
      </c>
      <c r="G24" s="11">
        <v>152364</v>
      </c>
      <c r="H24" s="11">
        <v>891</v>
      </c>
      <c r="I24" s="11">
        <v>20317</v>
      </c>
      <c r="J24" s="11">
        <v>21208</v>
      </c>
      <c r="K24" s="11">
        <v>1290131</v>
      </c>
    </row>
    <row r="25" spans="1:11" ht="12" customHeight="1" x14ac:dyDescent="0.2">
      <c r="A25" s="2" t="str">
        <f>"Jan "&amp;RIGHT(A6,4)+1</f>
        <v>Jan 2026</v>
      </c>
      <c r="B25" s="11" t="s">
        <v>419</v>
      </c>
      <c r="C25" s="11" t="s">
        <v>419</v>
      </c>
      <c r="D25" s="11" t="s">
        <v>419</v>
      </c>
      <c r="E25" s="11" t="s">
        <v>419</v>
      </c>
      <c r="F25" s="11" t="s">
        <v>419</v>
      </c>
      <c r="G25" s="11" t="s">
        <v>419</v>
      </c>
      <c r="H25" s="11" t="s">
        <v>419</v>
      </c>
      <c r="I25" s="11" t="s">
        <v>419</v>
      </c>
      <c r="J25" s="11" t="s">
        <v>419</v>
      </c>
      <c r="K25" s="11" t="s">
        <v>419</v>
      </c>
    </row>
    <row r="26" spans="1:11" ht="12" customHeight="1" x14ac:dyDescent="0.2">
      <c r="A26" s="2" t="str">
        <f>"Feb "&amp;RIGHT(A6,4)+1</f>
        <v>Feb 2026</v>
      </c>
      <c r="B26" s="11" t="s">
        <v>419</v>
      </c>
      <c r="C26" s="11" t="s">
        <v>419</v>
      </c>
      <c r="D26" s="11" t="s">
        <v>419</v>
      </c>
      <c r="E26" s="11" t="s">
        <v>419</v>
      </c>
      <c r="F26" s="11" t="s">
        <v>419</v>
      </c>
      <c r="G26" s="11" t="s">
        <v>419</v>
      </c>
      <c r="H26" s="11" t="s">
        <v>419</v>
      </c>
      <c r="I26" s="11" t="s">
        <v>419</v>
      </c>
      <c r="J26" s="11" t="s">
        <v>419</v>
      </c>
      <c r="K26" s="11" t="s">
        <v>419</v>
      </c>
    </row>
    <row r="27" spans="1:11" ht="12" customHeight="1" x14ac:dyDescent="0.2">
      <c r="A27" s="2" t="str">
        <f>"Mar "&amp;RIGHT(A6,4)+1</f>
        <v>Mar 2026</v>
      </c>
      <c r="B27" s="11" t="s">
        <v>419</v>
      </c>
      <c r="C27" s="11" t="s">
        <v>419</v>
      </c>
      <c r="D27" s="11" t="s">
        <v>419</v>
      </c>
      <c r="E27" s="11" t="s">
        <v>419</v>
      </c>
      <c r="F27" s="11" t="s">
        <v>419</v>
      </c>
      <c r="G27" s="11" t="s">
        <v>419</v>
      </c>
      <c r="H27" s="11" t="s">
        <v>419</v>
      </c>
      <c r="I27" s="11" t="s">
        <v>419</v>
      </c>
      <c r="J27" s="11" t="s">
        <v>419</v>
      </c>
      <c r="K27" s="11" t="s">
        <v>419</v>
      </c>
    </row>
    <row r="28" spans="1:11" ht="12" customHeight="1" x14ac:dyDescent="0.2">
      <c r="A28" s="2" t="str">
        <f>"Apr "&amp;RIGHT(A6,4)+1</f>
        <v>Apr 2026</v>
      </c>
      <c r="B28" s="11" t="s">
        <v>419</v>
      </c>
      <c r="C28" s="11" t="s">
        <v>419</v>
      </c>
      <c r="D28" s="11" t="s">
        <v>419</v>
      </c>
      <c r="E28" s="11" t="s">
        <v>419</v>
      </c>
      <c r="F28" s="11" t="s">
        <v>419</v>
      </c>
      <c r="G28" s="11" t="s">
        <v>419</v>
      </c>
      <c r="H28" s="11" t="s">
        <v>419</v>
      </c>
      <c r="I28" s="11" t="s">
        <v>419</v>
      </c>
      <c r="J28" s="11" t="s">
        <v>419</v>
      </c>
      <c r="K28" s="11" t="s">
        <v>419</v>
      </c>
    </row>
    <row r="29" spans="1:11" ht="12" customHeight="1" x14ac:dyDescent="0.2">
      <c r="A29" s="2" t="str">
        <f>"May "&amp;RIGHT(A6,4)+1</f>
        <v>May 2026</v>
      </c>
      <c r="B29" s="11" t="s">
        <v>419</v>
      </c>
      <c r="C29" s="11" t="s">
        <v>419</v>
      </c>
      <c r="D29" s="11" t="s">
        <v>419</v>
      </c>
      <c r="E29" s="11" t="s">
        <v>419</v>
      </c>
      <c r="F29" s="11" t="s">
        <v>419</v>
      </c>
      <c r="G29" s="11" t="s">
        <v>419</v>
      </c>
      <c r="H29" s="11" t="s">
        <v>419</v>
      </c>
      <c r="I29" s="11" t="s">
        <v>419</v>
      </c>
      <c r="J29" s="11" t="s">
        <v>419</v>
      </c>
      <c r="K29" s="11" t="s">
        <v>419</v>
      </c>
    </row>
    <row r="30" spans="1:11" ht="12" customHeight="1" x14ac:dyDescent="0.2">
      <c r="A30" s="2" t="str">
        <f>"Jun "&amp;RIGHT(A6,4)+1</f>
        <v>Jun 2026</v>
      </c>
      <c r="B30" s="11" t="s">
        <v>419</v>
      </c>
      <c r="C30" s="11" t="s">
        <v>419</v>
      </c>
      <c r="D30" s="11" t="s">
        <v>419</v>
      </c>
      <c r="E30" s="11" t="s">
        <v>419</v>
      </c>
      <c r="F30" s="11" t="s">
        <v>419</v>
      </c>
      <c r="G30" s="11" t="s">
        <v>419</v>
      </c>
      <c r="H30" s="11" t="s">
        <v>419</v>
      </c>
      <c r="I30" s="11" t="s">
        <v>419</v>
      </c>
      <c r="J30" s="11" t="s">
        <v>419</v>
      </c>
      <c r="K30" s="11" t="s">
        <v>419</v>
      </c>
    </row>
    <row r="31" spans="1:11" ht="12" customHeight="1" x14ac:dyDescent="0.2">
      <c r="A31" s="2" t="str">
        <f>"Jul "&amp;RIGHT(A6,4)+1</f>
        <v>Jul 2026</v>
      </c>
      <c r="B31" s="11" t="s">
        <v>419</v>
      </c>
      <c r="C31" s="11" t="s">
        <v>419</v>
      </c>
      <c r="D31" s="11" t="s">
        <v>419</v>
      </c>
      <c r="E31" s="11" t="s">
        <v>419</v>
      </c>
      <c r="F31" s="11" t="s">
        <v>419</v>
      </c>
      <c r="G31" s="11" t="s">
        <v>419</v>
      </c>
      <c r="H31" s="11" t="s">
        <v>419</v>
      </c>
      <c r="I31" s="11" t="s">
        <v>419</v>
      </c>
      <c r="J31" s="11" t="s">
        <v>419</v>
      </c>
      <c r="K31" s="11" t="s">
        <v>419</v>
      </c>
    </row>
    <row r="32" spans="1:11" ht="12" customHeight="1" x14ac:dyDescent="0.2">
      <c r="A32" s="2" t="str">
        <f>"Aug "&amp;RIGHT(A6,4)+1</f>
        <v>Aug 2026</v>
      </c>
      <c r="B32" s="11" t="s">
        <v>419</v>
      </c>
      <c r="C32" s="11" t="s">
        <v>419</v>
      </c>
      <c r="D32" s="11" t="s">
        <v>419</v>
      </c>
      <c r="E32" s="11" t="s">
        <v>419</v>
      </c>
      <c r="F32" s="11" t="s">
        <v>419</v>
      </c>
      <c r="G32" s="11" t="s">
        <v>419</v>
      </c>
      <c r="H32" s="11" t="s">
        <v>419</v>
      </c>
      <c r="I32" s="11" t="s">
        <v>419</v>
      </c>
      <c r="J32" s="11" t="s">
        <v>419</v>
      </c>
      <c r="K32" s="11" t="s">
        <v>419</v>
      </c>
    </row>
    <row r="33" spans="1:11" ht="12" customHeight="1" x14ac:dyDescent="0.2">
      <c r="A33" s="2" t="str">
        <f>"Sep "&amp;RIGHT(A6,4)+1</f>
        <v>Sep 2026</v>
      </c>
      <c r="B33" s="11" t="s">
        <v>419</v>
      </c>
      <c r="C33" s="11" t="s">
        <v>419</v>
      </c>
      <c r="D33" s="11" t="s">
        <v>419</v>
      </c>
      <c r="E33" s="11" t="s">
        <v>419</v>
      </c>
      <c r="F33" s="11" t="s">
        <v>419</v>
      </c>
      <c r="G33" s="11" t="s">
        <v>419</v>
      </c>
      <c r="H33" s="11" t="s">
        <v>419</v>
      </c>
      <c r="I33" s="11" t="s">
        <v>419</v>
      </c>
      <c r="J33" s="11" t="s">
        <v>419</v>
      </c>
      <c r="K33" s="11" t="s">
        <v>419</v>
      </c>
    </row>
    <row r="34" spans="1:11" ht="12" customHeight="1" x14ac:dyDescent="0.2">
      <c r="A34" s="12" t="s">
        <v>55</v>
      </c>
      <c r="B34" s="13">
        <v>454756</v>
      </c>
      <c r="C34" s="13">
        <v>3236270</v>
      </c>
      <c r="D34" s="13">
        <v>3691026</v>
      </c>
      <c r="E34" s="13">
        <v>37102</v>
      </c>
      <c r="F34" s="13">
        <v>332363</v>
      </c>
      <c r="G34" s="13">
        <v>369465</v>
      </c>
      <c r="H34" s="13">
        <v>891</v>
      </c>
      <c r="I34" s="13">
        <v>65311</v>
      </c>
      <c r="J34" s="13">
        <v>66202</v>
      </c>
      <c r="K34" s="13">
        <v>4126693</v>
      </c>
    </row>
    <row r="35" spans="1:11" ht="12" customHeight="1" x14ac:dyDescent="0.2">
      <c r="A35" s="14" t="str">
        <f>"Total "&amp;MID(A20,7,LEN(A20)-13)&amp;" Months"</f>
        <v>Total 3 Months</v>
      </c>
      <c r="B35" s="15">
        <v>454756</v>
      </c>
      <c r="C35" s="15">
        <v>3236270</v>
      </c>
      <c r="D35" s="15">
        <v>3691026</v>
      </c>
      <c r="E35" s="15">
        <v>37102</v>
      </c>
      <c r="F35" s="15">
        <v>332363</v>
      </c>
      <c r="G35" s="15">
        <v>369465</v>
      </c>
      <c r="H35" s="15">
        <v>891</v>
      </c>
      <c r="I35" s="15">
        <v>65311</v>
      </c>
      <c r="J35" s="15">
        <v>66202</v>
      </c>
      <c r="K35" s="15">
        <v>4126693</v>
      </c>
    </row>
    <row r="36" spans="1:11" ht="12" customHeight="1" x14ac:dyDescent="0.2">
      <c r="A36" s="78"/>
      <c r="B36" s="78"/>
      <c r="C36" s="78"/>
      <c r="D36" s="78"/>
      <c r="E36" s="78"/>
      <c r="F36" s="78"/>
      <c r="G36" s="78"/>
      <c r="H36" s="78"/>
    </row>
    <row r="37" spans="1:11" ht="69.95" customHeight="1" x14ac:dyDescent="0.2"/>
  </sheetData>
  <mergeCells count="9">
    <mergeCell ref="K3:K4"/>
    <mergeCell ref="B5:K5"/>
    <mergeCell ref="A36:H36"/>
    <mergeCell ref="A1:J1"/>
    <mergeCell ref="A2:J2"/>
    <mergeCell ref="A3:A4"/>
    <mergeCell ref="B3:D3"/>
    <mergeCell ref="E3:G3"/>
    <mergeCell ref="H3:J3"/>
  </mergeCells>
  <phoneticPr fontId="0" type="noConversion"/>
  <pageMargins left="0.75" right="0.5" top="0.75" bottom="0.5" header="0.5" footer="0.25"/>
  <pageSetup orientation="landscape"/>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pageSetUpPr fitToPage="1"/>
  </sheetPr>
  <dimension ref="A1:I37"/>
  <sheetViews>
    <sheetView showGridLines="0" workbookViewId="0">
      <selection sqref="A1:H1"/>
    </sheetView>
  </sheetViews>
  <sheetFormatPr defaultRowHeight="12.75" x14ac:dyDescent="0.2"/>
  <cols>
    <col min="1" max="9" width="11.42578125" customWidth="1"/>
  </cols>
  <sheetData>
    <row r="1" spans="1:9" ht="12" customHeight="1" x14ac:dyDescent="0.2">
      <c r="A1" s="79" t="s">
        <v>438</v>
      </c>
      <c r="B1" s="79"/>
      <c r="C1" s="79"/>
      <c r="D1" s="79"/>
      <c r="E1" s="79"/>
      <c r="F1" s="79"/>
      <c r="G1" s="79"/>
      <c r="H1" s="79"/>
      <c r="I1" s="2" t="s">
        <v>420</v>
      </c>
    </row>
    <row r="2" spans="1:9" ht="12" customHeight="1" x14ac:dyDescent="0.2">
      <c r="A2" s="81" t="s">
        <v>142</v>
      </c>
      <c r="B2" s="81"/>
      <c r="C2" s="81"/>
      <c r="D2" s="81"/>
      <c r="E2" s="81"/>
      <c r="F2" s="81"/>
      <c r="G2" s="81"/>
      <c r="H2" s="81"/>
      <c r="I2" s="1"/>
    </row>
    <row r="3" spans="1:9" ht="24" customHeight="1" x14ac:dyDescent="0.2">
      <c r="A3" s="83" t="s">
        <v>50</v>
      </c>
      <c r="B3" s="87" t="s">
        <v>143</v>
      </c>
      <c r="C3" s="87"/>
      <c r="D3" s="86"/>
      <c r="E3" s="87" t="s">
        <v>144</v>
      </c>
      <c r="F3" s="87"/>
      <c r="G3" s="86"/>
      <c r="H3" s="87" t="s">
        <v>145</v>
      </c>
      <c r="I3" s="87"/>
    </row>
    <row r="4" spans="1:9" ht="24" customHeight="1" x14ac:dyDescent="0.2">
      <c r="A4" s="84"/>
      <c r="B4" s="10" t="s">
        <v>77</v>
      </c>
      <c r="C4" s="10" t="s">
        <v>79</v>
      </c>
      <c r="D4" s="10" t="s">
        <v>55</v>
      </c>
      <c r="E4" s="10" t="s">
        <v>222</v>
      </c>
      <c r="F4" s="10" t="s">
        <v>79</v>
      </c>
      <c r="G4" s="10" t="s">
        <v>223</v>
      </c>
      <c r="H4" s="10" t="s">
        <v>224</v>
      </c>
      <c r="I4" s="9" t="s">
        <v>79</v>
      </c>
    </row>
    <row r="5" spans="1:9" ht="12" customHeight="1" x14ac:dyDescent="0.2">
      <c r="A5" s="1"/>
      <c r="B5" s="78" t="str">
        <f>REPT("-",29)&amp;" Number "&amp;REPT("-",28)&amp;"   "&amp;REPT("-",30)&amp;" Dollars "&amp;REPT("-",28)&amp;"   "&amp;REPT("-",19)&amp;" Cents "&amp;REPT("-",21)</f>
        <v>----------------------------- Number ----------------------------   ------------------------------ Dollars ----------------------------   ------------------- Cents ---------------------</v>
      </c>
      <c r="C5" s="78"/>
      <c r="D5" s="78"/>
      <c r="E5" s="78"/>
      <c r="F5" s="78"/>
      <c r="G5" s="78"/>
      <c r="H5" s="78"/>
      <c r="I5" s="78"/>
    </row>
    <row r="6" spans="1:9" ht="12" customHeight="1" x14ac:dyDescent="0.2">
      <c r="A6" s="3" t="s">
        <v>421</v>
      </c>
    </row>
    <row r="7" spans="1:9" ht="12" customHeight="1" x14ac:dyDescent="0.2">
      <c r="A7" s="2" t="str">
        <f>"Oct "&amp;RIGHT(A6,4)-1</f>
        <v>Oct 2024</v>
      </c>
      <c r="B7" s="11">
        <v>212456</v>
      </c>
      <c r="C7" s="11">
        <v>1559567</v>
      </c>
      <c r="D7" s="11">
        <v>1772023</v>
      </c>
      <c r="E7" s="11">
        <v>59487.68</v>
      </c>
      <c r="F7" s="11">
        <v>421083.09</v>
      </c>
      <c r="G7" s="11">
        <v>480570.77</v>
      </c>
      <c r="H7" s="16">
        <v>28</v>
      </c>
      <c r="I7" s="16">
        <v>27</v>
      </c>
    </row>
    <row r="8" spans="1:9" ht="12" customHeight="1" x14ac:dyDescent="0.2">
      <c r="A8" s="2" t="str">
        <f>"Nov "&amp;RIGHT(A6,4)-1</f>
        <v>Nov 2024</v>
      </c>
      <c r="B8" s="11">
        <v>173900</v>
      </c>
      <c r="C8" s="11">
        <v>1223831</v>
      </c>
      <c r="D8" s="11">
        <v>1397731</v>
      </c>
      <c r="E8" s="11">
        <v>48692</v>
      </c>
      <c r="F8" s="11">
        <v>330434.37</v>
      </c>
      <c r="G8" s="11">
        <v>379126.37</v>
      </c>
      <c r="H8" s="16">
        <v>28</v>
      </c>
      <c r="I8" s="16">
        <v>27</v>
      </c>
    </row>
    <row r="9" spans="1:9" ht="12" customHeight="1" x14ac:dyDescent="0.2">
      <c r="A9" s="2" t="str">
        <f>"Dec "&amp;RIGHT(A6,4)-1</f>
        <v>Dec 2024</v>
      </c>
      <c r="B9" s="11">
        <v>155571</v>
      </c>
      <c r="C9" s="11">
        <v>1079065</v>
      </c>
      <c r="D9" s="11">
        <v>1234636</v>
      </c>
      <c r="E9" s="11">
        <v>43559.88</v>
      </c>
      <c r="F9" s="11">
        <v>291347.55</v>
      </c>
      <c r="G9" s="11">
        <v>334907.43</v>
      </c>
      <c r="H9" s="16">
        <v>28</v>
      </c>
      <c r="I9" s="16">
        <v>27</v>
      </c>
    </row>
    <row r="10" spans="1:9" ht="12" customHeight="1" x14ac:dyDescent="0.2">
      <c r="A10" s="2" t="str">
        <f>"Jan "&amp;RIGHT(A6,4)</f>
        <v>Jan 2025</v>
      </c>
      <c r="B10" s="11">
        <v>191245</v>
      </c>
      <c r="C10" s="11">
        <v>1331431</v>
      </c>
      <c r="D10" s="11">
        <v>1522676</v>
      </c>
      <c r="E10" s="11">
        <v>53548.6</v>
      </c>
      <c r="F10" s="11">
        <v>359486.37</v>
      </c>
      <c r="G10" s="11">
        <v>413034.97</v>
      </c>
      <c r="H10" s="16">
        <v>28</v>
      </c>
      <c r="I10" s="16">
        <v>27</v>
      </c>
    </row>
    <row r="11" spans="1:9" ht="12" customHeight="1" x14ac:dyDescent="0.2">
      <c r="A11" s="2" t="str">
        <f>"Feb "&amp;RIGHT(A6,4)</f>
        <v>Feb 2025</v>
      </c>
      <c r="B11" s="11">
        <v>177267</v>
      </c>
      <c r="C11" s="11">
        <v>1258530</v>
      </c>
      <c r="D11" s="11">
        <v>1435797</v>
      </c>
      <c r="E11" s="11">
        <v>49634.76</v>
      </c>
      <c r="F11" s="11">
        <v>339803.1</v>
      </c>
      <c r="G11" s="11">
        <v>389437.86</v>
      </c>
      <c r="H11" s="16">
        <v>28</v>
      </c>
      <c r="I11" s="16">
        <v>27</v>
      </c>
    </row>
    <row r="12" spans="1:9" ht="12" customHeight="1" x14ac:dyDescent="0.2">
      <c r="A12" s="2" t="str">
        <f>"Mar "&amp;RIGHT(A6,4)</f>
        <v>Mar 2025</v>
      </c>
      <c r="B12" s="11">
        <v>169642</v>
      </c>
      <c r="C12" s="11">
        <v>1243683</v>
      </c>
      <c r="D12" s="11">
        <v>1413325</v>
      </c>
      <c r="E12" s="11">
        <v>47499.76</v>
      </c>
      <c r="F12" s="11">
        <v>335794.41</v>
      </c>
      <c r="G12" s="11">
        <v>383294.17</v>
      </c>
      <c r="H12" s="16">
        <v>28</v>
      </c>
      <c r="I12" s="16">
        <v>27</v>
      </c>
    </row>
    <row r="13" spans="1:9" ht="12" customHeight="1" x14ac:dyDescent="0.2">
      <c r="A13" s="2" t="str">
        <f>"Apr "&amp;RIGHT(A6,4)</f>
        <v>Apr 2025</v>
      </c>
      <c r="B13" s="11">
        <v>206528</v>
      </c>
      <c r="C13" s="11">
        <v>1322863</v>
      </c>
      <c r="D13" s="11">
        <v>1529391</v>
      </c>
      <c r="E13" s="11">
        <v>57827.839999999997</v>
      </c>
      <c r="F13" s="11">
        <v>357173.01</v>
      </c>
      <c r="G13" s="11">
        <v>415000.85</v>
      </c>
      <c r="H13" s="16">
        <v>28</v>
      </c>
      <c r="I13" s="16">
        <v>27</v>
      </c>
    </row>
    <row r="14" spans="1:9" ht="12" customHeight="1" x14ac:dyDescent="0.2">
      <c r="A14" s="2" t="str">
        <f>"May "&amp;RIGHT(A6,4)</f>
        <v>May 2025</v>
      </c>
      <c r="B14" s="11">
        <v>238078</v>
      </c>
      <c r="C14" s="11">
        <v>1271610</v>
      </c>
      <c r="D14" s="11">
        <v>1509688</v>
      </c>
      <c r="E14" s="11">
        <v>66661.84</v>
      </c>
      <c r="F14" s="11">
        <v>343334.7</v>
      </c>
      <c r="G14" s="11">
        <v>409996.54</v>
      </c>
      <c r="H14" s="16">
        <v>28</v>
      </c>
      <c r="I14" s="16">
        <v>27</v>
      </c>
    </row>
    <row r="15" spans="1:9" ht="12" customHeight="1" x14ac:dyDescent="0.2">
      <c r="A15" s="2" t="str">
        <f>"Jun "&amp;RIGHT(A6,4)</f>
        <v>Jun 2025</v>
      </c>
      <c r="B15" s="11">
        <v>37338</v>
      </c>
      <c r="C15" s="11">
        <v>599374</v>
      </c>
      <c r="D15" s="11">
        <v>636712</v>
      </c>
      <c r="E15" s="11">
        <v>10454.64</v>
      </c>
      <c r="F15" s="11">
        <v>161830.98000000001</v>
      </c>
      <c r="G15" s="11">
        <v>172285.62</v>
      </c>
      <c r="H15" s="16">
        <v>28</v>
      </c>
      <c r="I15" s="16">
        <v>27</v>
      </c>
    </row>
    <row r="16" spans="1:9" ht="12" customHeight="1" x14ac:dyDescent="0.2">
      <c r="A16" s="2" t="str">
        <f>"Jul "&amp;RIGHT(A6,4)</f>
        <v>Jul 2025</v>
      </c>
      <c r="B16" s="11">
        <v>83049</v>
      </c>
      <c r="C16" s="11">
        <v>805272</v>
      </c>
      <c r="D16" s="11">
        <v>888321</v>
      </c>
      <c r="E16" s="11">
        <v>23046.0975</v>
      </c>
      <c r="F16" s="11">
        <v>215410.26</v>
      </c>
      <c r="G16" s="11">
        <v>238456.35750000001</v>
      </c>
      <c r="H16" s="16">
        <v>27.75</v>
      </c>
      <c r="I16" s="16">
        <v>26.75</v>
      </c>
    </row>
    <row r="17" spans="1:9" ht="12" customHeight="1" x14ac:dyDescent="0.2">
      <c r="A17" s="2" t="str">
        <f>"Aug "&amp;RIGHT(A6,4)</f>
        <v>Aug 2025</v>
      </c>
      <c r="B17" s="11">
        <v>100569</v>
      </c>
      <c r="C17" s="11">
        <v>635373</v>
      </c>
      <c r="D17" s="11">
        <v>735942</v>
      </c>
      <c r="E17" s="11">
        <v>27907.897499999999</v>
      </c>
      <c r="F17" s="11">
        <v>169962.2775</v>
      </c>
      <c r="G17" s="11">
        <v>197870.17499999999</v>
      </c>
      <c r="H17" s="16">
        <v>27.75</v>
      </c>
      <c r="I17" s="16">
        <v>26.75</v>
      </c>
    </row>
    <row r="18" spans="1:9" ht="12" customHeight="1" x14ac:dyDescent="0.2">
      <c r="A18" s="2" t="str">
        <f>"Sep "&amp;RIGHT(A6,4)</f>
        <v>Sep 2025</v>
      </c>
      <c r="B18" s="11">
        <v>163755</v>
      </c>
      <c r="C18" s="11">
        <v>1426298</v>
      </c>
      <c r="D18" s="11">
        <v>1590053</v>
      </c>
      <c r="E18" s="11">
        <v>45442.012499999997</v>
      </c>
      <c r="F18" s="11">
        <v>381534.71500000003</v>
      </c>
      <c r="G18" s="11">
        <v>426976.72749999998</v>
      </c>
      <c r="H18" s="16">
        <v>27.75</v>
      </c>
      <c r="I18" s="16">
        <v>26.75</v>
      </c>
    </row>
    <row r="19" spans="1:9" ht="12" customHeight="1" x14ac:dyDescent="0.2">
      <c r="A19" s="12" t="s">
        <v>55</v>
      </c>
      <c r="B19" s="13">
        <v>1909398</v>
      </c>
      <c r="C19" s="13">
        <v>13756897</v>
      </c>
      <c r="D19" s="13">
        <v>15666295</v>
      </c>
      <c r="E19" s="13">
        <v>533763.00749999995</v>
      </c>
      <c r="F19" s="13">
        <v>3707194.8325</v>
      </c>
      <c r="G19" s="13">
        <v>4240957.84</v>
      </c>
      <c r="H19" s="17">
        <v>27.954499999999999</v>
      </c>
      <c r="I19" s="17">
        <v>26.947900000000001</v>
      </c>
    </row>
    <row r="20" spans="1:9" ht="12" customHeight="1" x14ac:dyDescent="0.2">
      <c r="A20" s="14" t="s">
        <v>422</v>
      </c>
      <c r="B20" s="15">
        <v>541927</v>
      </c>
      <c r="C20" s="15">
        <v>3862463</v>
      </c>
      <c r="D20" s="15">
        <v>4404390</v>
      </c>
      <c r="E20" s="15">
        <v>151739.56</v>
      </c>
      <c r="F20" s="15">
        <v>1042865.01</v>
      </c>
      <c r="G20" s="15">
        <v>1194604.57</v>
      </c>
      <c r="H20" s="18">
        <v>28</v>
      </c>
      <c r="I20" s="18">
        <v>27</v>
      </c>
    </row>
    <row r="21" spans="1:9" ht="12" customHeight="1" x14ac:dyDescent="0.2">
      <c r="A21" s="3" t="str">
        <f>"FY "&amp;RIGHT(A6,4)+1</f>
        <v>FY 2026</v>
      </c>
    </row>
    <row r="22" spans="1:9" ht="12" customHeight="1" x14ac:dyDescent="0.2">
      <c r="A22" s="2" t="str">
        <f>"Oct "&amp;RIGHT(A6,4)</f>
        <v>Oct 2025</v>
      </c>
      <c r="B22" s="11">
        <v>187301</v>
      </c>
      <c r="C22" s="11">
        <v>1389378</v>
      </c>
      <c r="D22" s="11">
        <v>1576679</v>
      </c>
      <c r="E22" s="11">
        <v>51976.027499999997</v>
      </c>
      <c r="F22" s="11">
        <v>371658.61499999999</v>
      </c>
      <c r="G22" s="11">
        <v>423634.64250000002</v>
      </c>
      <c r="H22" s="16">
        <v>27.75</v>
      </c>
      <c r="I22" s="16">
        <v>26.75</v>
      </c>
    </row>
    <row r="23" spans="1:9" ht="12" customHeight="1" x14ac:dyDescent="0.2">
      <c r="A23" s="2" t="str">
        <f>"Nov "&amp;RIGHT(A6,4)</f>
        <v>Nov 2025</v>
      </c>
      <c r="B23" s="11">
        <v>156251</v>
      </c>
      <c r="C23" s="11">
        <v>1103632</v>
      </c>
      <c r="D23" s="11">
        <v>1259883</v>
      </c>
      <c r="E23" s="11">
        <v>43359.652499999997</v>
      </c>
      <c r="F23" s="11">
        <v>295221.56</v>
      </c>
      <c r="G23" s="11">
        <v>338581.21250000002</v>
      </c>
      <c r="H23" s="16">
        <v>27.75</v>
      </c>
      <c r="I23" s="16">
        <v>26.75</v>
      </c>
    </row>
    <row r="24" spans="1:9" ht="12" customHeight="1" x14ac:dyDescent="0.2">
      <c r="A24" s="2" t="str">
        <f>"Dec "&amp;RIGHT(A6,4)</f>
        <v>Dec 2025</v>
      </c>
      <c r="B24" s="11">
        <v>149197</v>
      </c>
      <c r="C24" s="11">
        <v>1140934</v>
      </c>
      <c r="D24" s="11">
        <v>1290131</v>
      </c>
      <c r="E24" s="11">
        <v>41402.167500000003</v>
      </c>
      <c r="F24" s="11">
        <v>305199.84499999997</v>
      </c>
      <c r="G24" s="11">
        <v>346602.01250000001</v>
      </c>
      <c r="H24" s="16">
        <v>27.75</v>
      </c>
      <c r="I24" s="16">
        <v>26.75</v>
      </c>
    </row>
    <row r="25" spans="1:9" ht="12" customHeight="1" x14ac:dyDescent="0.2">
      <c r="A25" s="2" t="str">
        <f>"Jan "&amp;RIGHT(A6,4)+1</f>
        <v>Jan 2026</v>
      </c>
      <c r="B25" s="11" t="s">
        <v>419</v>
      </c>
      <c r="C25" s="11" t="s">
        <v>419</v>
      </c>
      <c r="D25" s="11" t="s">
        <v>419</v>
      </c>
      <c r="E25" s="11" t="s">
        <v>419</v>
      </c>
      <c r="F25" s="11" t="s">
        <v>419</v>
      </c>
      <c r="G25" s="11" t="s">
        <v>419</v>
      </c>
      <c r="H25" s="16" t="s">
        <v>419</v>
      </c>
      <c r="I25" s="16" t="s">
        <v>419</v>
      </c>
    </row>
    <row r="26" spans="1:9" ht="12" customHeight="1" x14ac:dyDescent="0.2">
      <c r="A26" s="2" t="str">
        <f>"Feb "&amp;RIGHT(A6,4)+1</f>
        <v>Feb 2026</v>
      </c>
      <c r="B26" s="11" t="s">
        <v>419</v>
      </c>
      <c r="C26" s="11" t="s">
        <v>419</v>
      </c>
      <c r="D26" s="11" t="s">
        <v>419</v>
      </c>
      <c r="E26" s="11" t="s">
        <v>419</v>
      </c>
      <c r="F26" s="11" t="s">
        <v>419</v>
      </c>
      <c r="G26" s="11" t="s">
        <v>419</v>
      </c>
      <c r="H26" s="16" t="s">
        <v>419</v>
      </c>
      <c r="I26" s="16" t="s">
        <v>419</v>
      </c>
    </row>
    <row r="27" spans="1:9" ht="12" customHeight="1" x14ac:dyDescent="0.2">
      <c r="A27" s="2" t="str">
        <f>"Mar "&amp;RIGHT(A6,4)+1</f>
        <v>Mar 2026</v>
      </c>
      <c r="B27" s="11" t="s">
        <v>419</v>
      </c>
      <c r="C27" s="11" t="s">
        <v>419</v>
      </c>
      <c r="D27" s="11" t="s">
        <v>419</v>
      </c>
      <c r="E27" s="11" t="s">
        <v>419</v>
      </c>
      <c r="F27" s="11" t="s">
        <v>419</v>
      </c>
      <c r="G27" s="11" t="s">
        <v>419</v>
      </c>
      <c r="H27" s="16" t="s">
        <v>419</v>
      </c>
      <c r="I27" s="16" t="s">
        <v>419</v>
      </c>
    </row>
    <row r="28" spans="1:9" ht="12" customHeight="1" x14ac:dyDescent="0.2">
      <c r="A28" s="2" t="str">
        <f>"Apr "&amp;RIGHT(A6,4)+1</f>
        <v>Apr 2026</v>
      </c>
      <c r="B28" s="11" t="s">
        <v>419</v>
      </c>
      <c r="C28" s="11" t="s">
        <v>419</v>
      </c>
      <c r="D28" s="11" t="s">
        <v>419</v>
      </c>
      <c r="E28" s="11" t="s">
        <v>419</v>
      </c>
      <c r="F28" s="11" t="s">
        <v>419</v>
      </c>
      <c r="G28" s="11" t="s">
        <v>419</v>
      </c>
      <c r="H28" s="16" t="s">
        <v>419</v>
      </c>
      <c r="I28" s="16" t="s">
        <v>419</v>
      </c>
    </row>
    <row r="29" spans="1:9" ht="12" customHeight="1" x14ac:dyDescent="0.2">
      <c r="A29" s="2" t="str">
        <f>"May "&amp;RIGHT(A6,4)+1</f>
        <v>May 2026</v>
      </c>
      <c r="B29" s="11" t="s">
        <v>419</v>
      </c>
      <c r="C29" s="11" t="s">
        <v>419</v>
      </c>
      <c r="D29" s="11" t="s">
        <v>419</v>
      </c>
      <c r="E29" s="11" t="s">
        <v>419</v>
      </c>
      <c r="F29" s="11" t="s">
        <v>419</v>
      </c>
      <c r="G29" s="11" t="s">
        <v>419</v>
      </c>
      <c r="H29" s="16" t="s">
        <v>419</v>
      </c>
      <c r="I29" s="16" t="s">
        <v>419</v>
      </c>
    </row>
    <row r="30" spans="1:9" ht="12" customHeight="1" x14ac:dyDescent="0.2">
      <c r="A30" s="2" t="str">
        <f>"Jun "&amp;RIGHT(A6,4)+1</f>
        <v>Jun 2026</v>
      </c>
      <c r="B30" s="11" t="s">
        <v>419</v>
      </c>
      <c r="C30" s="11" t="s">
        <v>419</v>
      </c>
      <c r="D30" s="11" t="s">
        <v>419</v>
      </c>
      <c r="E30" s="11" t="s">
        <v>419</v>
      </c>
      <c r="F30" s="11" t="s">
        <v>419</v>
      </c>
      <c r="G30" s="11" t="s">
        <v>419</v>
      </c>
      <c r="H30" s="16" t="s">
        <v>419</v>
      </c>
      <c r="I30" s="16" t="s">
        <v>419</v>
      </c>
    </row>
    <row r="31" spans="1:9" ht="12" customHeight="1" x14ac:dyDescent="0.2">
      <c r="A31" s="2" t="str">
        <f>"Jul "&amp;RIGHT(A6,4)+1</f>
        <v>Jul 2026</v>
      </c>
      <c r="B31" s="11" t="s">
        <v>419</v>
      </c>
      <c r="C31" s="11" t="s">
        <v>419</v>
      </c>
      <c r="D31" s="11" t="s">
        <v>419</v>
      </c>
      <c r="E31" s="11" t="s">
        <v>419</v>
      </c>
      <c r="F31" s="11" t="s">
        <v>419</v>
      </c>
      <c r="G31" s="11" t="s">
        <v>419</v>
      </c>
      <c r="H31" s="16" t="s">
        <v>419</v>
      </c>
      <c r="I31" s="16" t="s">
        <v>419</v>
      </c>
    </row>
    <row r="32" spans="1:9" ht="12" customHeight="1" x14ac:dyDescent="0.2">
      <c r="A32" s="2" t="str">
        <f>"Aug "&amp;RIGHT(A6,4)+1</f>
        <v>Aug 2026</v>
      </c>
      <c r="B32" s="11" t="s">
        <v>419</v>
      </c>
      <c r="C32" s="11" t="s">
        <v>419</v>
      </c>
      <c r="D32" s="11" t="s">
        <v>419</v>
      </c>
      <c r="E32" s="11" t="s">
        <v>419</v>
      </c>
      <c r="F32" s="11" t="s">
        <v>419</v>
      </c>
      <c r="G32" s="11" t="s">
        <v>419</v>
      </c>
      <c r="H32" s="16" t="s">
        <v>419</v>
      </c>
      <c r="I32" s="16" t="s">
        <v>419</v>
      </c>
    </row>
    <row r="33" spans="1:9" ht="12" customHeight="1" x14ac:dyDescent="0.2">
      <c r="A33" s="2" t="str">
        <f>"Sep "&amp;RIGHT(A6,4)+1</f>
        <v>Sep 2026</v>
      </c>
      <c r="B33" s="11" t="s">
        <v>419</v>
      </c>
      <c r="C33" s="11" t="s">
        <v>419</v>
      </c>
      <c r="D33" s="11" t="s">
        <v>419</v>
      </c>
      <c r="E33" s="11" t="s">
        <v>419</v>
      </c>
      <c r="F33" s="11" t="s">
        <v>419</v>
      </c>
      <c r="G33" s="11" t="s">
        <v>419</v>
      </c>
      <c r="H33" s="16" t="s">
        <v>419</v>
      </c>
      <c r="I33" s="16" t="s">
        <v>419</v>
      </c>
    </row>
    <row r="34" spans="1:9" ht="12" customHeight="1" x14ac:dyDescent="0.2">
      <c r="A34" s="12" t="s">
        <v>55</v>
      </c>
      <c r="B34" s="13">
        <v>492749</v>
      </c>
      <c r="C34" s="13">
        <v>3633944</v>
      </c>
      <c r="D34" s="13">
        <v>4126693</v>
      </c>
      <c r="E34" s="13">
        <v>136737.8475</v>
      </c>
      <c r="F34" s="13">
        <v>972080.02</v>
      </c>
      <c r="G34" s="13">
        <v>1108817.8674999999</v>
      </c>
      <c r="H34" s="17">
        <v>27.75</v>
      </c>
      <c r="I34" s="17">
        <v>26.75</v>
      </c>
    </row>
    <row r="35" spans="1:9" ht="12" customHeight="1" x14ac:dyDescent="0.2">
      <c r="A35" s="14" t="str">
        <f>"Total "&amp;MID(A20,7,LEN(A20)-13)&amp;" Months"</f>
        <v>Total 3 Months</v>
      </c>
      <c r="B35" s="15">
        <v>492749</v>
      </c>
      <c r="C35" s="15">
        <v>3633944</v>
      </c>
      <c r="D35" s="15">
        <v>4126693</v>
      </c>
      <c r="E35" s="15">
        <v>136737.8475</v>
      </c>
      <c r="F35" s="15">
        <v>972080.02</v>
      </c>
      <c r="G35" s="15">
        <v>1108817.8674999999</v>
      </c>
      <c r="H35" s="18">
        <v>27.75</v>
      </c>
      <c r="I35" s="18">
        <v>26.75</v>
      </c>
    </row>
    <row r="36" spans="1:9" ht="12" customHeight="1" x14ac:dyDescent="0.2">
      <c r="A36" s="78"/>
      <c r="B36" s="78"/>
      <c r="C36" s="78"/>
      <c r="D36" s="78"/>
      <c r="E36" s="78"/>
      <c r="F36" s="78"/>
      <c r="G36" s="78"/>
      <c r="H36" s="78"/>
      <c r="I36" s="78"/>
    </row>
    <row r="37" spans="1:9" ht="69.95" customHeight="1" x14ac:dyDescent="0.2">
      <c r="A37" s="89" t="s">
        <v>146</v>
      </c>
      <c r="B37" s="89"/>
      <c r="C37" s="89"/>
      <c r="D37" s="89"/>
      <c r="E37" s="89"/>
      <c r="F37" s="89"/>
      <c r="G37" s="89"/>
      <c r="H37" s="89"/>
      <c r="I37" s="89"/>
    </row>
  </sheetData>
  <mergeCells count="9">
    <mergeCell ref="B5:I5"/>
    <mergeCell ref="A36:I36"/>
    <mergeCell ref="A37:I37"/>
    <mergeCell ref="A1:H1"/>
    <mergeCell ref="A2:H2"/>
    <mergeCell ref="A3:A4"/>
    <mergeCell ref="B3:D3"/>
    <mergeCell ref="E3:G3"/>
    <mergeCell ref="H3:I3"/>
  </mergeCells>
  <phoneticPr fontId="0" type="noConversion"/>
  <pageMargins left="0.75" right="0.5" top="0.75" bottom="0.5" header="0.5" footer="0.25"/>
  <pageSetup orientation="landscape"/>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pageSetUpPr fitToPage="1"/>
  </sheetPr>
  <dimension ref="A1:N44"/>
  <sheetViews>
    <sheetView showGridLines="0" zoomScaleNormal="100" workbookViewId="0">
      <selection sqref="A1:J1"/>
    </sheetView>
  </sheetViews>
  <sheetFormatPr defaultRowHeight="12.75" x14ac:dyDescent="0.2"/>
  <cols>
    <col min="1" max="6" width="11.42578125" customWidth="1"/>
    <col min="7" max="7" width="12.42578125" customWidth="1"/>
    <col min="8" max="11" width="11.42578125" customWidth="1"/>
  </cols>
  <sheetData>
    <row r="1" spans="1:11" ht="12" customHeight="1" x14ac:dyDescent="0.2">
      <c r="A1" s="79" t="s">
        <v>438</v>
      </c>
      <c r="B1" s="79"/>
      <c r="C1" s="79"/>
      <c r="D1" s="79"/>
      <c r="E1" s="79"/>
      <c r="F1" s="79"/>
      <c r="G1" s="79"/>
      <c r="H1" s="79"/>
      <c r="I1" s="79"/>
      <c r="J1" s="79"/>
      <c r="K1" s="2" t="s">
        <v>420</v>
      </c>
    </row>
    <row r="2" spans="1:11" ht="12" customHeight="1" x14ac:dyDescent="0.2">
      <c r="A2" s="81" t="s">
        <v>147</v>
      </c>
      <c r="B2" s="81"/>
      <c r="C2" s="81"/>
      <c r="D2" s="81"/>
      <c r="E2" s="81"/>
      <c r="F2" s="81"/>
      <c r="G2" s="81"/>
      <c r="H2" s="81"/>
      <c r="I2" s="81"/>
      <c r="J2" s="81"/>
      <c r="K2" s="1"/>
    </row>
    <row r="3" spans="1:11" ht="24" customHeight="1" x14ac:dyDescent="0.2">
      <c r="A3" s="83" t="s">
        <v>50</v>
      </c>
      <c r="B3" s="87" t="s">
        <v>193</v>
      </c>
      <c r="C3" s="87"/>
      <c r="D3" s="87"/>
      <c r="E3" s="86"/>
      <c r="F3" s="87" t="s">
        <v>148</v>
      </c>
      <c r="G3" s="87"/>
      <c r="H3" s="87"/>
      <c r="I3" s="86"/>
      <c r="J3" s="87" t="s">
        <v>149</v>
      </c>
      <c r="K3" s="87"/>
    </row>
    <row r="4" spans="1:11" ht="45" customHeight="1" x14ac:dyDescent="0.2">
      <c r="A4" s="84"/>
      <c r="B4" s="10" t="s">
        <v>150</v>
      </c>
      <c r="C4" s="10" t="s">
        <v>151</v>
      </c>
      <c r="D4" s="10" t="s">
        <v>152</v>
      </c>
      <c r="E4" s="10" t="s">
        <v>55</v>
      </c>
      <c r="F4" s="10" t="s">
        <v>329</v>
      </c>
      <c r="G4" s="10" t="s">
        <v>331</v>
      </c>
      <c r="H4" s="10" t="s">
        <v>330</v>
      </c>
      <c r="I4" s="10" t="s">
        <v>337</v>
      </c>
      <c r="J4" s="10" t="s">
        <v>153</v>
      </c>
      <c r="K4" s="9" t="s">
        <v>332</v>
      </c>
    </row>
    <row r="5" spans="1:11" ht="12" customHeight="1" x14ac:dyDescent="0.2">
      <c r="A5" s="1"/>
      <c r="B5" s="78" t="str">
        <f>REPT("-",42)&amp;" Number "&amp;REPT("-",39)&amp;"   "&amp;REPT("-",52)&amp;" Dollars "&amp;REPT("-",58)</f>
        <v>------------------------------------------ Number ---------------------------------------   ---------------------------------------------------- Dollars ----------------------------------------------------------</v>
      </c>
      <c r="C5" s="78"/>
      <c r="D5" s="78"/>
      <c r="E5" s="78"/>
      <c r="F5" s="78"/>
      <c r="G5" s="78"/>
      <c r="H5" s="78"/>
      <c r="I5" s="78"/>
      <c r="J5" s="78"/>
      <c r="K5" s="78"/>
    </row>
    <row r="6" spans="1:11" ht="12" customHeight="1" x14ac:dyDescent="0.2">
      <c r="A6" s="3" t="s">
        <v>421</v>
      </c>
    </row>
    <row r="7" spans="1:11" ht="12" customHeight="1" x14ac:dyDescent="0.2">
      <c r="A7" s="2" t="str">
        <f>"Oct "&amp;RIGHT(A6,4)-1</f>
        <v>Oct 2024</v>
      </c>
      <c r="B7" s="11">
        <v>1565387</v>
      </c>
      <c r="C7" s="11">
        <v>1520718</v>
      </c>
      <c r="D7" s="11">
        <v>3821642</v>
      </c>
      <c r="E7" s="11">
        <v>6907747</v>
      </c>
      <c r="F7" s="11">
        <v>413385133</v>
      </c>
      <c r="G7" s="11" t="s">
        <v>419</v>
      </c>
      <c r="H7" s="11" t="s">
        <v>419</v>
      </c>
      <c r="I7" s="11">
        <v>1206560764</v>
      </c>
      <c r="J7" s="16">
        <v>59.843699999999998</v>
      </c>
      <c r="K7" s="16" t="s">
        <v>419</v>
      </c>
    </row>
    <row r="8" spans="1:11" ht="12" customHeight="1" x14ac:dyDescent="0.2">
      <c r="A8" s="2" t="str">
        <f>"Nov "&amp;RIGHT(A6,4)-1</f>
        <v>Nov 2024</v>
      </c>
      <c r="B8" s="11">
        <v>1536366</v>
      </c>
      <c r="C8" s="11">
        <v>1494928</v>
      </c>
      <c r="D8" s="11">
        <v>3798027</v>
      </c>
      <c r="E8" s="11">
        <v>6829321</v>
      </c>
      <c r="F8" s="11">
        <v>429726730</v>
      </c>
      <c r="G8" s="11" t="s">
        <v>419</v>
      </c>
      <c r="H8" s="11" t="s">
        <v>419</v>
      </c>
      <c r="I8" s="11">
        <v>601573492</v>
      </c>
      <c r="J8" s="16">
        <v>62.9238</v>
      </c>
      <c r="K8" s="16" t="s">
        <v>419</v>
      </c>
    </row>
    <row r="9" spans="1:11" ht="12" customHeight="1" x14ac:dyDescent="0.2">
      <c r="A9" s="2" t="str">
        <f>"Dec "&amp;RIGHT(A6,4)-1</f>
        <v>Dec 2024</v>
      </c>
      <c r="B9" s="11">
        <v>1515356</v>
      </c>
      <c r="C9" s="11">
        <v>1485770</v>
      </c>
      <c r="D9" s="11">
        <v>3783609</v>
      </c>
      <c r="E9" s="11">
        <v>6784735</v>
      </c>
      <c r="F9" s="11">
        <v>444933624</v>
      </c>
      <c r="G9" s="11" t="s">
        <v>419</v>
      </c>
      <c r="H9" s="11">
        <v>4844115</v>
      </c>
      <c r="I9" s="11">
        <v>588388441</v>
      </c>
      <c r="J9" s="16">
        <v>65.578599999999994</v>
      </c>
      <c r="K9" s="16" t="s">
        <v>419</v>
      </c>
    </row>
    <row r="10" spans="1:11" ht="12" customHeight="1" x14ac:dyDescent="0.2">
      <c r="A10" s="2" t="str">
        <f>"Jan "&amp;RIGHT(A6,4)</f>
        <v>Jan 2025</v>
      </c>
      <c r="B10" s="11">
        <v>1528557</v>
      </c>
      <c r="C10" s="11">
        <v>1497342</v>
      </c>
      <c r="D10" s="11">
        <v>3796977</v>
      </c>
      <c r="E10" s="11">
        <v>6822876</v>
      </c>
      <c r="F10" s="11">
        <v>436855707</v>
      </c>
      <c r="G10" s="11" t="s">
        <v>419</v>
      </c>
      <c r="H10" s="11" t="s">
        <v>419</v>
      </c>
      <c r="I10" s="11">
        <v>595015952</v>
      </c>
      <c r="J10" s="16">
        <v>64.028099999999995</v>
      </c>
      <c r="K10" s="16" t="s">
        <v>419</v>
      </c>
    </row>
    <row r="11" spans="1:11" ht="12" customHeight="1" x14ac:dyDescent="0.2">
      <c r="A11" s="2" t="str">
        <f>"Feb "&amp;RIGHT(A6,4)</f>
        <v>Feb 2025</v>
      </c>
      <c r="B11" s="11">
        <v>1521457</v>
      </c>
      <c r="C11" s="11">
        <v>1488312</v>
      </c>
      <c r="D11" s="11">
        <v>3792406</v>
      </c>
      <c r="E11" s="11">
        <v>6802175</v>
      </c>
      <c r="F11" s="11">
        <v>435705500</v>
      </c>
      <c r="G11" s="11" t="s">
        <v>419</v>
      </c>
      <c r="H11" s="11" t="s">
        <v>419</v>
      </c>
      <c r="I11" s="11">
        <v>567021902</v>
      </c>
      <c r="J11" s="16">
        <v>64.053899999999999</v>
      </c>
      <c r="K11" s="16" t="s">
        <v>419</v>
      </c>
    </row>
    <row r="12" spans="1:11" ht="12" customHeight="1" x14ac:dyDescent="0.2">
      <c r="A12" s="2" t="str">
        <f>"Mar "&amp;RIGHT(A6,4)</f>
        <v>Mar 2025</v>
      </c>
      <c r="B12" s="11">
        <v>1533978</v>
      </c>
      <c r="C12" s="11">
        <v>1491809</v>
      </c>
      <c r="D12" s="11">
        <v>3825049</v>
      </c>
      <c r="E12" s="11">
        <v>6850836</v>
      </c>
      <c r="F12" s="11">
        <v>448116216</v>
      </c>
      <c r="G12" s="11" t="s">
        <v>419</v>
      </c>
      <c r="H12" s="11">
        <v>-135696</v>
      </c>
      <c r="I12" s="11">
        <v>575786463</v>
      </c>
      <c r="J12" s="16">
        <v>65.410399999999996</v>
      </c>
      <c r="K12" s="16" t="s">
        <v>419</v>
      </c>
    </row>
    <row r="13" spans="1:11" ht="12" customHeight="1" x14ac:dyDescent="0.2">
      <c r="A13" s="2" t="str">
        <f>"Apr "&amp;RIGHT(A6,4)</f>
        <v>Apr 2025</v>
      </c>
      <c r="B13" s="11">
        <v>1542915</v>
      </c>
      <c r="C13" s="11">
        <v>1493905</v>
      </c>
      <c r="D13" s="11">
        <v>3840395</v>
      </c>
      <c r="E13" s="11">
        <v>6877215</v>
      </c>
      <c r="F13" s="11">
        <v>464778936</v>
      </c>
      <c r="G13" s="11" t="s">
        <v>419</v>
      </c>
      <c r="H13" s="11" t="s">
        <v>419</v>
      </c>
      <c r="I13" s="11">
        <v>605481067</v>
      </c>
      <c r="J13" s="16">
        <v>67.582400000000007</v>
      </c>
      <c r="K13" s="16" t="s">
        <v>419</v>
      </c>
    </row>
    <row r="14" spans="1:11" ht="12" customHeight="1" x14ac:dyDescent="0.2">
      <c r="A14" s="2" t="str">
        <f>"May "&amp;RIGHT(A6,4)</f>
        <v>May 2025</v>
      </c>
      <c r="B14" s="11">
        <v>1546227</v>
      </c>
      <c r="C14" s="11">
        <v>1493040</v>
      </c>
      <c r="D14" s="11">
        <v>3855343</v>
      </c>
      <c r="E14" s="11">
        <v>6894610</v>
      </c>
      <c r="F14" s="11">
        <v>451135177</v>
      </c>
      <c r="G14" s="11" t="s">
        <v>419</v>
      </c>
      <c r="H14" s="11" t="s">
        <v>419</v>
      </c>
      <c r="I14" s="11">
        <v>578002176.14289999</v>
      </c>
      <c r="J14" s="16">
        <v>65.433000000000007</v>
      </c>
      <c r="K14" s="16" t="s">
        <v>419</v>
      </c>
    </row>
    <row r="15" spans="1:11" ht="12" customHeight="1" x14ac:dyDescent="0.2">
      <c r="A15" s="2" t="str">
        <f>"Jun "&amp;RIGHT(A6,4)</f>
        <v>Jun 2025</v>
      </c>
      <c r="B15" s="11">
        <v>1539355</v>
      </c>
      <c r="C15" s="11">
        <v>1484521</v>
      </c>
      <c r="D15" s="11">
        <v>3859324</v>
      </c>
      <c r="E15" s="11">
        <v>6883200</v>
      </c>
      <c r="F15" s="11">
        <v>441660214</v>
      </c>
      <c r="G15" s="11" t="s">
        <v>419</v>
      </c>
      <c r="H15" s="11">
        <v>687452</v>
      </c>
      <c r="I15" s="11">
        <v>591642643.85710001</v>
      </c>
      <c r="J15" s="16">
        <v>64.165000000000006</v>
      </c>
      <c r="K15" s="16" t="s">
        <v>419</v>
      </c>
    </row>
    <row r="16" spans="1:11" ht="12" customHeight="1" x14ac:dyDescent="0.2">
      <c r="A16" s="2" t="str">
        <f>"Jul "&amp;RIGHT(A6,4)</f>
        <v>Jul 2025</v>
      </c>
      <c r="B16" s="11">
        <v>1547480</v>
      </c>
      <c r="C16" s="11">
        <v>1493323</v>
      </c>
      <c r="D16" s="11">
        <v>3882522</v>
      </c>
      <c r="E16" s="11">
        <v>6923325</v>
      </c>
      <c r="F16" s="11">
        <v>449586252</v>
      </c>
      <c r="G16" s="11" t="s">
        <v>419</v>
      </c>
      <c r="H16" s="11" t="s">
        <v>419</v>
      </c>
      <c r="I16" s="11">
        <v>585764435</v>
      </c>
      <c r="J16" s="16">
        <v>64.937899999999999</v>
      </c>
      <c r="K16" s="16" t="s">
        <v>419</v>
      </c>
    </row>
    <row r="17" spans="1:11" ht="12" customHeight="1" x14ac:dyDescent="0.2">
      <c r="A17" s="2" t="str">
        <f>"Aug "&amp;RIGHT(A6,4)</f>
        <v>Aug 2025</v>
      </c>
      <c r="B17" s="11">
        <v>1537615</v>
      </c>
      <c r="C17" s="11">
        <v>1480860</v>
      </c>
      <c r="D17" s="11">
        <v>3892625</v>
      </c>
      <c r="E17" s="11">
        <v>6911100</v>
      </c>
      <c r="F17" s="11">
        <v>451402706</v>
      </c>
      <c r="G17" s="11" t="s">
        <v>419</v>
      </c>
      <c r="H17" s="11" t="s">
        <v>419</v>
      </c>
      <c r="I17" s="11">
        <v>575163908</v>
      </c>
      <c r="J17" s="16">
        <v>65.315600000000003</v>
      </c>
      <c r="K17" s="16" t="s">
        <v>419</v>
      </c>
    </row>
    <row r="18" spans="1:11" ht="12" customHeight="1" x14ac:dyDescent="0.2">
      <c r="A18" s="2" t="str">
        <f>"Sep "&amp;RIGHT(A6,4)</f>
        <v>Sep 2025</v>
      </c>
      <c r="B18" s="11">
        <v>1537287</v>
      </c>
      <c r="C18" s="11">
        <v>1479489</v>
      </c>
      <c r="D18" s="11">
        <v>3904910</v>
      </c>
      <c r="E18" s="11">
        <v>6921686</v>
      </c>
      <c r="F18" s="11">
        <v>474421777</v>
      </c>
      <c r="G18" s="11" t="s">
        <v>419</v>
      </c>
      <c r="H18" s="11">
        <v>85153108</v>
      </c>
      <c r="I18" s="11">
        <v>733261662</v>
      </c>
      <c r="J18" s="16">
        <v>68.541399999999996</v>
      </c>
      <c r="K18" s="16" t="s">
        <v>419</v>
      </c>
    </row>
    <row r="19" spans="1:11" ht="12" customHeight="1" x14ac:dyDescent="0.2">
      <c r="A19" s="12" t="s">
        <v>55</v>
      </c>
      <c r="B19" s="13">
        <v>1537665</v>
      </c>
      <c r="C19" s="13">
        <v>1492001.4166999999</v>
      </c>
      <c r="D19" s="13">
        <v>3837735.75</v>
      </c>
      <c r="E19" s="13">
        <v>6867402.1666999999</v>
      </c>
      <c r="F19" s="13">
        <v>5341707972</v>
      </c>
      <c r="G19" s="13">
        <v>2358901460</v>
      </c>
      <c r="H19" s="13">
        <v>90548979</v>
      </c>
      <c r="I19" s="13">
        <v>7803662906</v>
      </c>
      <c r="J19" s="17">
        <v>64.819599999999994</v>
      </c>
      <c r="K19" s="17">
        <v>28.624400000000001</v>
      </c>
    </row>
    <row r="20" spans="1:11" ht="12" customHeight="1" x14ac:dyDescent="0.2">
      <c r="A20" s="14" t="s">
        <v>422</v>
      </c>
      <c r="B20" s="15">
        <v>1539036.3333000001</v>
      </c>
      <c r="C20" s="15">
        <v>1500472</v>
      </c>
      <c r="D20" s="15">
        <v>3801092.6666999999</v>
      </c>
      <c r="E20" s="15">
        <v>6840601</v>
      </c>
      <c r="F20" s="15">
        <v>1288045487</v>
      </c>
      <c r="G20" s="15">
        <v>1103633095</v>
      </c>
      <c r="H20" s="15">
        <v>4844115</v>
      </c>
      <c r="I20" s="15">
        <v>2396522697</v>
      </c>
      <c r="J20" s="18">
        <v>62.764699999999998</v>
      </c>
      <c r="K20" s="18">
        <v>53.778599999999997</v>
      </c>
    </row>
    <row r="21" spans="1:11" ht="12" customHeight="1" x14ac:dyDescent="0.2">
      <c r="A21" s="3" t="str">
        <f>"FY "&amp;RIGHT(A6,4)+1</f>
        <v>FY 2026</v>
      </c>
    </row>
    <row r="22" spans="1:11" ht="12" customHeight="1" x14ac:dyDescent="0.2">
      <c r="A22" s="2" t="str">
        <f>"Oct "&amp;RIGHT(A6,4)</f>
        <v>Oct 2025</v>
      </c>
      <c r="B22" s="11">
        <v>1530220</v>
      </c>
      <c r="C22" s="11">
        <v>1479742</v>
      </c>
      <c r="D22" s="11">
        <v>3899936</v>
      </c>
      <c r="E22" s="11">
        <v>6909898</v>
      </c>
      <c r="F22" s="11">
        <v>349873156</v>
      </c>
      <c r="G22" s="11" t="s">
        <v>419</v>
      </c>
      <c r="H22" s="11" t="s">
        <v>419</v>
      </c>
      <c r="I22" s="11">
        <v>1119978702</v>
      </c>
      <c r="J22" s="16">
        <v>50.633600000000001</v>
      </c>
      <c r="K22" s="16" t="s">
        <v>419</v>
      </c>
    </row>
    <row r="23" spans="1:11" ht="12" customHeight="1" x14ac:dyDescent="0.2">
      <c r="A23" s="2" t="str">
        <f>"Nov "&amp;RIGHT(A6,4)</f>
        <v>Nov 2025</v>
      </c>
      <c r="B23" s="11">
        <v>1481488</v>
      </c>
      <c r="C23" s="11">
        <v>1439242</v>
      </c>
      <c r="D23" s="11">
        <v>3850680</v>
      </c>
      <c r="E23" s="11">
        <v>6771410</v>
      </c>
      <c r="F23" s="11">
        <v>434475215</v>
      </c>
      <c r="G23" s="11" t="s">
        <v>419</v>
      </c>
      <c r="H23" s="11" t="s">
        <v>419</v>
      </c>
      <c r="I23" s="11">
        <v>595938251</v>
      </c>
      <c r="J23" s="16">
        <v>64.163200000000003</v>
      </c>
      <c r="K23" s="16" t="s">
        <v>419</v>
      </c>
    </row>
    <row r="24" spans="1:11" ht="12" customHeight="1" x14ac:dyDescent="0.2">
      <c r="A24" s="2" t="str">
        <f>"Dec "&amp;RIGHT(A6,4)</f>
        <v>Dec 2025</v>
      </c>
      <c r="B24" s="11">
        <v>1454301</v>
      </c>
      <c r="C24" s="11">
        <v>1425700</v>
      </c>
      <c r="D24" s="11">
        <v>3814837</v>
      </c>
      <c r="E24" s="11">
        <v>6694838</v>
      </c>
      <c r="F24" s="11">
        <v>432086581</v>
      </c>
      <c r="G24" s="11" t="s">
        <v>419</v>
      </c>
      <c r="H24" s="11">
        <v>453050</v>
      </c>
      <c r="I24" s="11">
        <v>622182193.5</v>
      </c>
      <c r="J24" s="16">
        <v>64.540300000000002</v>
      </c>
      <c r="K24" s="16" t="s">
        <v>419</v>
      </c>
    </row>
    <row r="25" spans="1:11" ht="12" customHeight="1" x14ac:dyDescent="0.2">
      <c r="A25" s="2" t="str">
        <f>"Jan "&amp;RIGHT(A6,4)+1</f>
        <v>Jan 2026</v>
      </c>
      <c r="B25" s="11" t="s">
        <v>419</v>
      </c>
      <c r="C25" s="11" t="s">
        <v>419</v>
      </c>
      <c r="D25" s="11" t="s">
        <v>419</v>
      </c>
      <c r="E25" s="11" t="s">
        <v>419</v>
      </c>
      <c r="F25" s="11" t="s">
        <v>419</v>
      </c>
      <c r="G25" s="11" t="s">
        <v>419</v>
      </c>
      <c r="H25" s="11" t="s">
        <v>419</v>
      </c>
      <c r="I25" s="11" t="s">
        <v>419</v>
      </c>
      <c r="J25" s="16" t="s">
        <v>419</v>
      </c>
      <c r="K25" s="16" t="s">
        <v>419</v>
      </c>
    </row>
    <row r="26" spans="1:11" ht="12" customHeight="1" x14ac:dyDescent="0.2">
      <c r="A26" s="2" t="str">
        <f>"Feb "&amp;RIGHT(A6,4)+1</f>
        <v>Feb 2026</v>
      </c>
      <c r="B26" s="11" t="s">
        <v>419</v>
      </c>
      <c r="C26" s="11" t="s">
        <v>419</v>
      </c>
      <c r="D26" s="11" t="s">
        <v>419</v>
      </c>
      <c r="E26" s="11" t="s">
        <v>419</v>
      </c>
      <c r="F26" s="11" t="s">
        <v>419</v>
      </c>
      <c r="G26" s="11" t="s">
        <v>419</v>
      </c>
      <c r="H26" s="11" t="s">
        <v>419</v>
      </c>
      <c r="I26" s="11" t="s">
        <v>419</v>
      </c>
      <c r="J26" s="16" t="s">
        <v>419</v>
      </c>
      <c r="K26" s="16" t="s">
        <v>419</v>
      </c>
    </row>
    <row r="27" spans="1:11" ht="12" customHeight="1" x14ac:dyDescent="0.2">
      <c r="A27" s="2" t="str">
        <f>"Mar "&amp;RIGHT(A6,4)+1</f>
        <v>Mar 2026</v>
      </c>
      <c r="B27" s="11" t="s">
        <v>419</v>
      </c>
      <c r="C27" s="11" t="s">
        <v>419</v>
      </c>
      <c r="D27" s="11" t="s">
        <v>419</v>
      </c>
      <c r="E27" s="11" t="s">
        <v>419</v>
      </c>
      <c r="F27" s="11" t="s">
        <v>419</v>
      </c>
      <c r="G27" s="11" t="s">
        <v>419</v>
      </c>
      <c r="H27" s="11" t="s">
        <v>419</v>
      </c>
      <c r="I27" s="11" t="s">
        <v>419</v>
      </c>
      <c r="J27" s="16" t="s">
        <v>419</v>
      </c>
      <c r="K27" s="16" t="s">
        <v>419</v>
      </c>
    </row>
    <row r="28" spans="1:11" ht="12" customHeight="1" x14ac:dyDescent="0.2">
      <c r="A28" s="2" t="str">
        <f>"Apr "&amp;RIGHT(A6,4)+1</f>
        <v>Apr 2026</v>
      </c>
      <c r="B28" s="11" t="s">
        <v>419</v>
      </c>
      <c r="C28" s="11" t="s">
        <v>419</v>
      </c>
      <c r="D28" s="11" t="s">
        <v>419</v>
      </c>
      <c r="E28" s="11" t="s">
        <v>419</v>
      </c>
      <c r="F28" s="11" t="s">
        <v>419</v>
      </c>
      <c r="G28" s="11" t="s">
        <v>419</v>
      </c>
      <c r="H28" s="11" t="s">
        <v>419</v>
      </c>
      <c r="I28" s="11" t="s">
        <v>419</v>
      </c>
      <c r="J28" s="16" t="s">
        <v>419</v>
      </c>
      <c r="K28" s="16" t="s">
        <v>419</v>
      </c>
    </row>
    <row r="29" spans="1:11" ht="12" customHeight="1" x14ac:dyDescent="0.2">
      <c r="A29" s="2" t="str">
        <f>"May "&amp;RIGHT(A6,4)+1</f>
        <v>May 2026</v>
      </c>
      <c r="B29" s="11" t="s">
        <v>419</v>
      </c>
      <c r="C29" s="11" t="s">
        <v>419</v>
      </c>
      <c r="D29" s="11" t="s">
        <v>419</v>
      </c>
      <c r="E29" s="11" t="s">
        <v>419</v>
      </c>
      <c r="F29" s="11" t="s">
        <v>419</v>
      </c>
      <c r="G29" s="11" t="s">
        <v>419</v>
      </c>
      <c r="H29" s="11" t="s">
        <v>419</v>
      </c>
      <c r="I29" s="11" t="s">
        <v>419</v>
      </c>
      <c r="J29" s="16" t="s">
        <v>419</v>
      </c>
      <c r="K29" s="16" t="s">
        <v>419</v>
      </c>
    </row>
    <row r="30" spans="1:11" ht="12" customHeight="1" x14ac:dyDescent="0.2">
      <c r="A30" s="2" t="str">
        <f>"Jun "&amp;RIGHT(A6,4)+1</f>
        <v>Jun 2026</v>
      </c>
      <c r="B30" s="11" t="s">
        <v>419</v>
      </c>
      <c r="C30" s="11" t="s">
        <v>419</v>
      </c>
      <c r="D30" s="11" t="s">
        <v>419</v>
      </c>
      <c r="E30" s="11" t="s">
        <v>419</v>
      </c>
      <c r="F30" s="11" t="s">
        <v>419</v>
      </c>
      <c r="G30" s="11" t="s">
        <v>419</v>
      </c>
      <c r="H30" s="11" t="s">
        <v>419</v>
      </c>
      <c r="I30" s="11" t="s">
        <v>419</v>
      </c>
      <c r="J30" s="16" t="s">
        <v>419</v>
      </c>
      <c r="K30" s="16" t="s">
        <v>419</v>
      </c>
    </row>
    <row r="31" spans="1:11" ht="12" customHeight="1" x14ac:dyDescent="0.2">
      <c r="A31" s="2" t="str">
        <f>"Jul "&amp;RIGHT(A6,4)+1</f>
        <v>Jul 2026</v>
      </c>
      <c r="B31" s="11" t="s">
        <v>419</v>
      </c>
      <c r="C31" s="11" t="s">
        <v>419</v>
      </c>
      <c r="D31" s="11" t="s">
        <v>419</v>
      </c>
      <c r="E31" s="11" t="s">
        <v>419</v>
      </c>
      <c r="F31" s="11" t="s">
        <v>419</v>
      </c>
      <c r="G31" s="11" t="s">
        <v>419</v>
      </c>
      <c r="H31" s="11" t="s">
        <v>419</v>
      </c>
      <c r="I31" s="11" t="s">
        <v>419</v>
      </c>
      <c r="J31" s="16" t="s">
        <v>419</v>
      </c>
      <c r="K31" s="16" t="s">
        <v>419</v>
      </c>
    </row>
    <row r="32" spans="1:11" ht="12" customHeight="1" x14ac:dyDescent="0.2">
      <c r="A32" s="2" t="str">
        <f>"Aug "&amp;RIGHT(A6,4)+1</f>
        <v>Aug 2026</v>
      </c>
      <c r="B32" s="11" t="s">
        <v>419</v>
      </c>
      <c r="C32" s="11" t="s">
        <v>419</v>
      </c>
      <c r="D32" s="11" t="s">
        <v>419</v>
      </c>
      <c r="E32" s="11" t="s">
        <v>419</v>
      </c>
      <c r="F32" s="11" t="s">
        <v>419</v>
      </c>
      <c r="G32" s="11" t="s">
        <v>419</v>
      </c>
      <c r="H32" s="11" t="s">
        <v>419</v>
      </c>
      <c r="I32" s="11" t="s">
        <v>419</v>
      </c>
      <c r="J32" s="16" t="s">
        <v>419</v>
      </c>
      <c r="K32" s="16" t="s">
        <v>419</v>
      </c>
    </row>
    <row r="33" spans="1:14" ht="12" customHeight="1" x14ac:dyDescent="0.2">
      <c r="A33" s="2" t="str">
        <f>"Sep "&amp;RIGHT(A6,4)+1</f>
        <v>Sep 2026</v>
      </c>
      <c r="B33" s="11" t="s">
        <v>419</v>
      </c>
      <c r="C33" s="11" t="s">
        <v>419</v>
      </c>
      <c r="D33" s="11" t="s">
        <v>419</v>
      </c>
      <c r="E33" s="11" t="s">
        <v>419</v>
      </c>
      <c r="F33" s="11" t="s">
        <v>419</v>
      </c>
      <c r="G33" s="11" t="s">
        <v>419</v>
      </c>
      <c r="H33" s="11" t="s">
        <v>419</v>
      </c>
      <c r="I33" s="11" t="s">
        <v>419</v>
      </c>
      <c r="J33" s="16" t="s">
        <v>419</v>
      </c>
      <c r="K33" s="16" t="s">
        <v>419</v>
      </c>
    </row>
    <row r="34" spans="1:14" ht="12" customHeight="1" x14ac:dyDescent="0.2">
      <c r="A34" s="12" t="s">
        <v>55</v>
      </c>
      <c r="B34" s="13">
        <v>1488669.6666999999</v>
      </c>
      <c r="C34" s="13">
        <v>1448228</v>
      </c>
      <c r="D34" s="13">
        <v>3855151</v>
      </c>
      <c r="E34" s="13">
        <v>6792048.6666999999</v>
      </c>
      <c r="F34" s="13">
        <v>1216434952</v>
      </c>
      <c r="G34" s="13">
        <v>1121211144.5</v>
      </c>
      <c r="H34" s="13">
        <v>453050</v>
      </c>
      <c r="I34" s="13">
        <v>2338099146.5</v>
      </c>
      <c r="J34" s="17">
        <v>59.698999999999998</v>
      </c>
      <c r="K34" s="17">
        <v>55.025700000000001</v>
      </c>
    </row>
    <row r="35" spans="1:14" ht="12" customHeight="1" x14ac:dyDescent="0.2">
      <c r="A35" s="14" t="str">
        <f>"Total "&amp;MID(A20,7,LEN(A20)-13)&amp;" Months"</f>
        <v>Total 3 Months</v>
      </c>
      <c r="B35" s="15">
        <v>1488669.6666999999</v>
      </c>
      <c r="C35" s="15">
        <v>1448228</v>
      </c>
      <c r="D35" s="15">
        <v>3855151</v>
      </c>
      <c r="E35" s="15">
        <v>6792048.6666999999</v>
      </c>
      <c r="F35" s="15">
        <v>1216434952</v>
      </c>
      <c r="G35" s="15">
        <v>1121211144.5</v>
      </c>
      <c r="H35" s="15">
        <v>453050</v>
      </c>
      <c r="I35" s="15">
        <v>2338099146.5</v>
      </c>
      <c r="J35" s="18">
        <v>59.698999999999998</v>
      </c>
      <c r="K35" s="18">
        <v>55.025700000000001</v>
      </c>
    </row>
    <row r="36" spans="1:14" ht="12" customHeight="1" x14ac:dyDescent="0.2">
      <c r="A36" s="78"/>
      <c r="B36" s="78"/>
      <c r="C36" s="78"/>
      <c r="D36" s="78"/>
      <c r="E36" s="78"/>
      <c r="F36" s="78"/>
      <c r="G36" s="78"/>
      <c r="H36" s="78"/>
      <c r="I36" s="78"/>
      <c r="J36" s="78"/>
    </row>
    <row r="37" spans="1:14" ht="12" customHeight="1" x14ac:dyDescent="0.2">
      <c r="A37" s="120" t="s">
        <v>353</v>
      </c>
      <c r="B37" s="120"/>
      <c r="C37" s="120"/>
      <c r="D37" s="120"/>
      <c r="E37" s="120"/>
      <c r="F37" s="120"/>
      <c r="G37" s="120"/>
      <c r="H37" s="120"/>
      <c r="I37" s="120"/>
      <c r="J37" s="120"/>
      <c r="K37" s="120"/>
      <c r="L37" s="120"/>
      <c r="M37" s="120"/>
      <c r="N37" s="120"/>
    </row>
    <row r="38" spans="1:14" ht="20.100000000000001" customHeight="1" x14ac:dyDescent="0.2">
      <c r="A38" s="120" t="s">
        <v>416</v>
      </c>
      <c r="B38" s="120"/>
      <c r="C38" s="120"/>
      <c r="D38" s="120"/>
      <c r="E38" s="120"/>
      <c r="F38" s="120"/>
      <c r="G38" s="120"/>
      <c r="H38" s="120"/>
      <c r="I38" s="120"/>
      <c r="J38" s="120"/>
      <c r="K38" s="120"/>
      <c r="L38" s="120"/>
      <c r="M38" s="120"/>
      <c r="N38" s="120"/>
    </row>
    <row r="39" spans="1:14" ht="4.3499999999999996" customHeight="1" x14ac:dyDescent="0.2">
      <c r="A39" s="120"/>
      <c r="B39" s="120"/>
      <c r="C39" s="120"/>
      <c r="D39" s="120"/>
      <c r="E39" s="120"/>
      <c r="F39" s="120"/>
      <c r="G39" s="120"/>
      <c r="H39" s="120"/>
      <c r="I39" s="120"/>
      <c r="J39" s="120"/>
      <c r="K39" s="120"/>
      <c r="L39" s="120"/>
      <c r="M39" s="120"/>
      <c r="N39" s="120"/>
    </row>
    <row r="40" spans="1:14" ht="19.7" hidden="1" customHeight="1" x14ac:dyDescent="0.2">
      <c r="A40" s="120"/>
      <c r="B40" s="120"/>
      <c r="C40" s="120"/>
      <c r="D40" s="120"/>
      <c r="E40" s="120"/>
      <c r="F40" s="120"/>
      <c r="G40" s="120"/>
      <c r="H40" s="120"/>
      <c r="I40" s="120"/>
      <c r="J40" s="120"/>
      <c r="K40" s="120"/>
      <c r="L40" s="120"/>
      <c r="M40" s="120"/>
      <c r="N40" s="120"/>
    </row>
    <row r="41" spans="1:14" ht="19.7" hidden="1" customHeight="1" x14ac:dyDescent="0.2">
      <c r="A41" s="120"/>
      <c r="B41" s="120"/>
      <c r="C41" s="120"/>
      <c r="D41" s="120"/>
      <c r="E41" s="120"/>
      <c r="F41" s="120"/>
      <c r="G41" s="120"/>
      <c r="H41" s="120"/>
      <c r="I41" s="120"/>
      <c r="J41" s="120"/>
      <c r="K41" s="120"/>
      <c r="L41" s="120"/>
      <c r="M41" s="120"/>
      <c r="N41" s="120"/>
    </row>
    <row r="42" spans="1:14" ht="20.100000000000001" customHeight="1" x14ac:dyDescent="0.2">
      <c r="A42" s="120" t="s">
        <v>354</v>
      </c>
      <c r="B42" s="120"/>
      <c r="C42" s="120"/>
      <c r="D42" s="120"/>
      <c r="E42" s="120"/>
      <c r="F42" s="120"/>
      <c r="G42" s="120"/>
      <c r="H42" s="120"/>
      <c r="I42" s="120"/>
      <c r="J42" s="120"/>
      <c r="K42" s="120"/>
      <c r="L42" s="120"/>
      <c r="M42" s="120"/>
      <c r="N42" s="120"/>
    </row>
    <row r="43" spans="1:14" ht="35.450000000000003" customHeight="1" x14ac:dyDescent="0.2">
      <c r="A43" s="120"/>
      <c r="B43" s="120"/>
      <c r="C43" s="120"/>
      <c r="D43" s="120"/>
      <c r="E43" s="120"/>
      <c r="F43" s="120"/>
      <c r="G43" s="120"/>
      <c r="H43" s="120"/>
      <c r="I43" s="120"/>
      <c r="J43" s="120"/>
      <c r="K43" s="120"/>
      <c r="L43" s="120"/>
      <c r="M43" s="120"/>
      <c r="N43" s="120"/>
    </row>
    <row r="44" spans="1:14" x14ac:dyDescent="0.2">
      <c r="A44" s="27"/>
      <c r="B44" s="27"/>
      <c r="C44" s="27"/>
      <c r="D44" s="27"/>
      <c r="E44" s="27"/>
      <c r="F44" s="27"/>
      <c r="G44" s="27"/>
      <c r="H44" s="27"/>
      <c r="I44" s="27"/>
      <c r="J44" s="27"/>
      <c r="K44" s="27"/>
    </row>
  </sheetData>
  <mergeCells count="12">
    <mergeCell ref="A42:N42"/>
    <mergeCell ref="A43:N43"/>
    <mergeCell ref="B5:K5"/>
    <mergeCell ref="A36:J36"/>
    <mergeCell ref="A1:J1"/>
    <mergeCell ref="A2:J2"/>
    <mergeCell ref="A3:A4"/>
    <mergeCell ref="B3:E3"/>
    <mergeCell ref="F3:I3"/>
    <mergeCell ref="J3:K3"/>
    <mergeCell ref="A37:N37"/>
    <mergeCell ref="A38:N41"/>
  </mergeCells>
  <phoneticPr fontId="0" type="noConversion"/>
  <pageMargins left="0.75" right="0.5" top="0.75" bottom="0.5" header="0.5" footer="0.25"/>
  <pageSetup scale="37"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pageSetUpPr fitToPage="1"/>
  </sheetPr>
  <dimension ref="A1:M101"/>
  <sheetViews>
    <sheetView showGridLines="0" workbookViewId="0">
      <selection sqref="A1:L1"/>
    </sheetView>
  </sheetViews>
  <sheetFormatPr defaultRowHeight="12.75" x14ac:dyDescent="0.2"/>
  <cols>
    <col min="1" max="1" width="11.42578125" customWidth="1"/>
    <col min="2" max="7" width="11" customWidth="1"/>
    <col min="8" max="9" width="12.42578125" customWidth="1"/>
    <col min="10" max="13" width="11" customWidth="1"/>
  </cols>
  <sheetData>
    <row r="1" spans="1:13" ht="12" customHeight="1" x14ac:dyDescent="0.2">
      <c r="A1" s="79" t="s">
        <v>438</v>
      </c>
      <c r="B1" s="79"/>
      <c r="C1" s="79"/>
      <c r="D1" s="79"/>
      <c r="E1" s="79"/>
      <c r="F1" s="79"/>
      <c r="G1" s="79"/>
      <c r="H1" s="79"/>
      <c r="I1" s="79"/>
      <c r="J1" s="79"/>
      <c r="K1" s="79"/>
      <c r="L1" s="79"/>
      <c r="M1" s="2" t="s">
        <v>420</v>
      </c>
    </row>
    <row r="2" spans="1:13" ht="12" customHeight="1" x14ac:dyDescent="0.2">
      <c r="A2" s="81" t="s">
        <v>226</v>
      </c>
      <c r="B2" s="81"/>
      <c r="C2" s="81"/>
      <c r="D2" s="81"/>
      <c r="E2" s="81"/>
      <c r="F2" s="81"/>
      <c r="G2" s="81"/>
      <c r="H2" s="81"/>
      <c r="I2" s="81"/>
      <c r="J2" s="81"/>
      <c r="K2" s="81"/>
      <c r="L2" s="81"/>
      <c r="M2" s="1"/>
    </row>
    <row r="3" spans="1:13" ht="24" customHeight="1" x14ac:dyDescent="0.2">
      <c r="A3" s="83" t="s">
        <v>50</v>
      </c>
      <c r="B3" s="87" t="s">
        <v>193</v>
      </c>
      <c r="C3" s="87"/>
      <c r="D3" s="87"/>
      <c r="E3" s="87"/>
      <c r="F3" s="86"/>
      <c r="G3" s="85" t="s">
        <v>227</v>
      </c>
      <c r="H3" s="85" t="s">
        <v>228</v>
      </c>
      <c r="I3" s="85" t="s">
        <v>378</v>
      </c>
      <c r="J3" s="85" t="s">
        <v>379</v>
      </c>
      <c r="K3" s="85" t="s">
        <v>58</v>
      </c>
      <c r="L3" s="87" t="s">
        <v>225</v>
      </c>
      <c r="M3" s="87"/>
    </row>
    <row r="4" spans="1:13" ht="27.6" customHeight="1" x14ac:dyDescent="0.2">
      <c r="A4" s="84"/>
      <c r="B4" s="10" t="s">
        <v>150</v>
      </c>
      <c r="C4" s="10" t="s">
        <v>151</v>
      </c>
      <c r="D4" s="10" t="s">
        <v>152</v>
      </c>
      <c r="E4" s="10" t="s">
        <v>154</v>
      </c>
      <c r="F4" s="10" t="s">
        <v>55</v>
      </c>
      <c r="G4" s="86"/>
      <c r="H4" s="86"/>
      <c r="I4" s="86"/>
      <c r="J4" s="86"/>
      <c r="K4" s="86"/>
      <c r="L4" s="10" t="s">
        <v>260</v>
      </c>
      <c r="M4" s="9" t="s">
        <v>154</v>
      </c>
    </row>
    <row r="5" spans="1:13" ht="12" customHeight="1" x14ac:dyDescent="0.2">
      <c r="A5" s="1"/>
      <c r="B5" s="78" t="str">
        <f>REPT("-",50)&amp;" Number "&amp;REPT("-",51)&amp;"   "&amp;REPT("-",62)&amp;" Dollars "&amp;REPT("-",63)</f>
        <v>-------------------------------------------------- Number ---------------------------------------------------   -------------------------------------------------------------- Dollars ---------------------------------------------------------------</v>
      </c>
      <c r="C5" s="78"/>
      <c r="D5" s="78"/>
      <c r="E5" s="78"/>
      <c r="F5" s="78"/>
      <c r="G5" s="78"/>
      <c r="H5" s="78"/>
      <c r="I5" s="78"/>
      <c r="J5" s="78"/>
      <c r="K5" s="78"/>
      <c r="L5" s="78"/>
      <c r="M5" s="78"/>
    </row>
    <row r="6" spans="1:13" ht="12" customHeight="1" x14ac:dyDescent="0.2">
      <c r="A6" s="3" t="s">
        <v>421</v>
      </c>
    </row>
    <row r="7" spans="1:13" ht="12" customHeight="1" x14ac:dyDescent="0.2">
      <c r="A7" s="2" t="str">
        <f>"Oct "&amp;RIGHT(A6,4)-1</f>
        <v>Oct 2024</v>
      </c>
      <c r="B7" s="11">
        <v>0</v>
      </c>
      <c r="C7" s="11">
        <v>0</v>
      </c>
      <c r="D7" s="11">
        <v>0</v>
      </c>
      <c r="E7" s="11">
        <v>713573</v>
      </c>
      <c r="F7" s="11">
        <v>713573</v>
      </c>
      <c r="G7" s="11">
        <v>23640029.861499999</v>
      </c>
      <c r="H7" s="11" t="s">
        <v>419</v>
      </c>
      <c r="I7" s="11" t="s">
        <v>419</v>
      </c>
      <c r="J7" s="11" t="s">
        <v>419</v>
      </c>
      <c r="K7" s="11">
        <v>23640029.861499999</v>
      </c>
      <c r="L7" s="16" t="s">
        <v>419</v>
      </c>
      <c r="M7" s="16">
        <v>33.129100000000001</v>
      </c>
    </row>
    <row r="8" spans="1:13" ht="12" customHeight="1" x14ac:dyDescent="0.2">
      <c r="A8" s="2" t="str">
        <f>"Nov "&amp;RIGHT(A6,4)-1</f>
        <v>Nov 2024</v>
      </c>
      <c r="B8" s="11">
        <v>0</v>
      </c>
      <c r="C8" s="11">
        <v>0</v>
      </c>
      <c r="D8" s="11">
        <v>0</v>
      </c>
      <c r="E8" s="11">
        <v>715197</v>
      </c>
      <c r="F8" s="11">
        <v>715197</v>
      </c>
      <c r="G8" s="11">
        <v>23617313.781399999</v>
      </c>
      <c r="H8" s="11" t="s">
        <v>419</v>
      </c>
      <c r="I8" s="11" t="s">
        <v>419</v>
      </c>
      <c r="J8" s="11" t="s">
        <v>419</v>
      </c>
      <c r="K8" s="11">
        <v>23617313.781399999</v>
      </c>
      <c r="L8" s="16" t="s">
        <v>419</v>
      </c>
      <c r="M8" s="16">
        <v>33.022100000000002</v>
      </c>
    </row>
    <row r="9" spans="1:13" ht="12" customHeight="1" x14ac:dyDescent="0.2">
      <c r="A9" s="2" t="str">
        <f>"Dec "&amp;RIGHT(A6,4)-1</f>
        <v>Dec 2024</v>
      </c>
      <c r="B9" s="11">
        <v>0</v>
      </c>
      <c r="C9" s="11">
        <v>0</v>
      </c>
      <c r="D9" s="11">
        <v>0</v>
      </c>
      <c r="E9" s="11">
        <v>704194</v>
      </c>
      <c r="F9" s="11">
        <v>704194</v>
      </c>
      <c r="G9" s="11">
        <v>22913652.0517</v>
      </c>
      <c r="H9" s="11" t="s">
        <v>419</v>
      </c>
      <c r="I9" s="11" t="s">
        <v>419</v>
      </c>
      <c r="J9" s="11" t="s">
        <v>419</v>
      </c>
      <c r="K9" s="11">
        <v>22913652.0517</v>
      </c>
      <c r="L9" s="16" t="s">
        <v>419</v>
      </c>
      <c r="M9" s="16">
        <v>32.538800000000002</v>
      </c>
    </row>
    <row r="10" spans="1:13" ht="12" customHeight="1" x14ac:dyDescent="0.2">
      <c r="A10" s="2" t="str">
        <f>"Jan "&amp;RIGHT(A6,4)</f>
        <v>Jan 2025</v>
      </c>
      <c r="B10" s="11">
        <v>0</v>
      </c>
      <c r="C10" s="11">
        <v>0</v>
      </c>
      <c r="D10" s="11">
        <v>0</v>
      </c>
      <c r="E10" s="11">
        <v>695921</v>
      </c>
      <c r="F10" s="11">
        <v>695921</v>
      </c>
      <c r="G10" s="11">
        <v>23061701.972899999</v>
      </c>
      <c r="H10" s="11" t="s">
        <v>419</v>
      </c>
      <c r="I10" s="11" t="s">
        <v>419</v>
      </c>
      <c r="J10" s="11" t="s">
        <v>419</v>
      </c>
      <c r="K10" s="11">
        <v>23061701.972899999</v>
      </c>
      <c r="L10" s="16" t="s">
        <v>419</v>
      </c>
      <c r="M10" s="16">
        <v>33.138399999999997</v>
      </c>
    </row>
    <row r="11" spans="1:13" ht="12" customHeight="1" x14ac:dyDescent="0.2">
      <c r="A11" s="2" t="str">
        <f>"Feb "&amp;RIGHT(A6,4)</f>
        <v>Feb 2025</v>
      </c>
      <c r="B11" s="11">
        <v>0</v>
      </c>
      <c r="C11" s="11">
        <v>0</v>
      </c>
      <c r="D11" s="11">
        <v>0</v>
      </c>
      <c r="E11" s="11">
        <v>696172</v>
      </c>
      <c r="F11" s="11">
        <v>696172</v>
      </c>
      <c r="G11" s="11">
        <v>23199240.335299999</v>
      </c>
      <c r="H11" s="11" t="s">
        <v>419</v>
      </c>
      <c r="I11" s="11" t="s">
        <v>419</v>
      </c>
      <c r="J11" s="11" t="s">
        <v>419</v>
      </c>
      <c r="K11" s="11">
        <v>23199240.335299999</v>
      </c>
      <c r="L11" s="16" t="s">
        <v>419</v>
      </c>
      <c r="M11" s="16">
        <v>33.323999999999998</v>
      </c>
    </row>
    <row r="12" spans="1:13" ht="12" customHeight="1" x14ac:dyDescent="0.2">
      <c r="A12" s="2" t="str">
        <f>"Mar "&amp;RIGHT(A6,4)</f>
        <v>Mar 2025</v>
      </c>
      <c r="B12" s="11">
        <v>0</v>
      </c>
      <c r="C12" s="11">
        <v>0</v>
      </c>
      <c r="D12" s="11">
        <v>0</v>
      </c>
      <c r="E12" s="11">
        <v>706856</v>
      </c>
      <c r="F12" s="11">
        <v>706856</v>
      </c>
      <c r="G12" s="11">
        <v>23931240.005399998</v>
      </c>
      <c r="H12" s="11" t="s">
        <v>419</v>
      </c>
      <c r="I12" s="11" t="s">
        <v>419</v>
      </c>
      <c r="J12" s="11" t="s">
        <v>419</v>
      </c>
      <c r="K12" s="11">
        <v>23931240.005399998</v>
      </c>
      <c r="L12" s="16" t="s">
        <v>419</v>
      </c>
      <c r="M12" s="16">
        <v>33.855899999999998</v>
      </c>
    </row>
    <row r="13" spans="1:13" ht="12" customHeight="1" x14ac:dyDescent="0.2">
      <c r="A13" s="2" t="str">
        <f>"Apr "&amp;RIGHT(A6,4)</f>
        <v>Apr 2025</v>
      </c>
      <c r="B13" s="11">
        <v>0</v>
      </c>
      <c r="C13" s="11">
        <v>0</v>
      </c>
      <c r="D13" s="11">
        <v>0</v>
      </c>
      <c r="E13" s="11">
        <v>709085</v>
      </c>
      <c r="F13" s="11">
        <v>709085</v>
      </c>
      <c r="G13" s="11">
        <v>23467497.645500001</v>
      </c>
      <c r="H13" s="11" t="s">
        <v>419</v>
      </c>
      <c r="I13" s="11" t="s">
        <v>419</v>
      </c>
      <c r="J13" s="11" t="s">
        <v>419</v>
      </c>
      <c r="K13" s="11">
        <v>23467497.645500001</v>
      </c>
      <c r="L13" s="16" t="s">
        <v>419</v>
      </c>
      <c r="M13" s="16">
        <v>33.095500000000001</v>
      </c>
    </row>
    <row r="14" spans="1:13" ht="12" customHeight="1" x14ac:dyDescent="0.2">
      <c r="A14" s="2" t="str">
        <f>"May "&amp;RIGHT(A6,4)</f>
        <v>May 2025</v>
      </c>
      <c r="B14" s="11">
        <v>0</v>
      </c>
      <c r="C14" s="11">
        <v>0</v>
      </c>
      <c r="D14" s="11">
        <v>0</v>
      </c>
      <c r="E14" s="11">
        <v>695000</v>
      </c>
      <c r="F14" s="11">
        <v>695000</v>
      </c>
      <c r="G14" s="11">
        <v>23530733.575599998</v>
      </c>
      <c r="H14" s="11" t="s">
        <v>419</v>
      </c>
      <c r="I14" s="11" t="s">
        <v>419</v>
      </c>
      <c r="J14" s="11" t="s">
        <v>419</v>
      </c>
      <c r="K14" s="11">
        <v>23530733.575599998</v>
      </c>
      <c r="L14" s="16" t="s">
        <v>419</v>
      </c>
      <c r="M14" s="16">
        <v>33.857199999999999</v>
      </c>
    </row>
    <row r="15" spans="1:13" ht="12" customHeight="1" x14ac:dyDescent="0.2">
      <c r="A15" s="2" t="str">
        <f>"Jun "&amp;RIGHT(A6,4)</f>
        <v>Jun 2025</v>
      </c>
      <c r="B15" s="11">
        <v>0</v>
      </c>
      <c r="C15" s="11">
        <v>0</v>
      </c>
      <c r="D15" s="11">
        <v>0</v>
      </c>
      <c r="E15" s="11">
        <v>691095</v>
      </c>
      <c r="F15" s="11">
        <v>691095</v>
      </c>
      <c r="G15" s="11">
        <v>23163139.802099999</v>
      </c>
      <c r="H15" s="11" t="s">
        <v>419</v>
      </c>
      <c r="I15" s="11" t="s">
        <v>419</v>
      </c>
      <c r="J15" s="11" t="s">
        <v>419</v>
      </c>
      <c r="K15" s="11">
        <v>23163139.802099999</v>
      </c>
      <c r="L15" s="16" t="s">
        <v>419</v>
      </c>
      <c r="M15" s="16">
        <v>33.516599999999997</v>
      </c>
    </row>
    <row r="16" spans="1:13" ht="12" customHeight="1" x14ac:dyDescent="0.2">
      <c r="A16" s="2" t="str">
        <f>"Jul "&amp;RIGHT(A6,4)</f>
        <v>Jul 2025</v>
      </c>
      <c r="B16" s="11">
        <v>0</v>
      </c>
      <c r="C16" s="11">
        <v>0</v>
      </c>
      <c r="D16" s="11">
        <v>0</v>
      </c>
      <c r="E16" s="11">
        <v>691460</v>
      </c>
      <c r="F16" s="11">
        <v>691460</v>
      </c>
      <c r="G16" s="11">
        <v>23425509.7663</v>
      </c>
      <c r="H16" s="11" t="s">
        <v>419</v>
      </c>
      <c r="I16" s="11" t="s">
        <v>419</v>
      </c>
      <c r="J16" s="11" t="s">
        <v>419</v>
      </c>
      <c r="K16" s="11">
        <v>23425509.7663</v>
      </c>
      <c r="L16" s="16" t="s">
        <v>419</v>
      </c>
      <c r="M16" s="16">
        <v>33.878300000000003</v>
      </c>
    </row>
    <row r="17" spans="1:13" ht="12" customHeight="1" x14ac:dyDescent="0.2">
      <c r="A17" s="2" t="str">
        <f>"Aug "&amp;RIGHT(A6,4)</f>
        <v>Aug 2025</v>
      </c>
      <c r="B17" s="11">
        <v>0</v>
      </c>
      <c r="C17" s="11">
        <v>0</v>
      </c>
      <c r="D17" s="11">
        <v>0</v>
      </c>
      <c r="E17" s="11">
        <v>695276</v>
      </c>
      <c r="F17" s="11">
        <v>695276</v>
      </c>
      <c r="G17" s="11">
        <v>22694676.360599998</v>
      </c>
      <c r="H17" s="11" t="s">
        <v>419</v>
      </c>
      <c r="I17" s="11" t="s">
        <v>419</v>
      </c>
      <c r="J17" s="11" t="s">
        <v>419</v>
      </c>
      <c r="K17" s="11">
        <v>22694676.360599998</v>
      </c>
      <c r="L17" s="16" t="s">
        <v>419</v>
      </c>
      <c r="M17" s="16">
        <v>32.641199999999998</v>
      </c>
    </row>
    <row r="18" spans="1:13" ht="12" customHeight="1" x14ac:dyDescent="0.2">
      <c r="A18" s="2" t="str">
        <f>"Sep "&amp;RIGHT(A6,4)</f>
        <v>Sep 2025</v>
      </c>
      <c r="B18" s="11">
        <v>0</v>
      </c>
      <c r="C18" s="11">
        <v>0</v>
      </c>
      <c r="D18" s="11">
        <v>0</v>
      </c>
      <c r="E18" s="11">
        <v>694649</v>
      </c>
      <c r="F18" s="11">
        <v>694649</v>
      </c>
      <c r="G18" s="11">
        <v>23339818.265900001</v>
      </c>
      <c r="H18" s="11">
        <v>72069725</v>
      </c>
      <c r="I18" s="11" t="s">
        <v>419</v>
      </c>
      <c r="J18" s="11" t="s">
        <v>419</v>
      </c>
      <c r="K18" s="11">
        <v>95409543.265900001</v>
      </c>
      <c r="L18" s="16" t="s">
        <v>419</v>
      </c>
      <c r="M18" s="16">
        <v>33.599400000000003</v>
      </c>
    </row>
    <row r="19" spans="1:13" ht="12" customHeight="1" x14ac:dyDescent="0.2">
      <c r="A19" s="12" t="s">
        <v>55</v>
      </c>
      <c r="B19" s="13">
        <v>0</v>
      </c>
      <c r="C19" s="13">
        <v>0</v>
      </c>
      <c r="D19" s="13">
        <v>0</v>
      </c>
      <c r="E19" s="13">
        <v>700706.5</v>
      </c>
      <c r="F19" s="13">
        <v>700706.5</v>
      </c>
      <c r="G19" s="13">
        <v>279984553.4242</v>
      </c>
      <c r="H19" s="13">
        <v>72069725</v>
      </c>
      <c r="I19" s="13" t="s">
        <v>419</v>
      </c>
      <c r="J19" s="13" t="s">
        <v>419</v>
      </c>
      <c r="K19" s="13">
        <v>352054278.4242</v>
      </c>
      <c r="L19" s="17" t="s">
        <v>419</v>
      </c>
      <c r="M19" s="17">
        <v>33.297899999999998</v>
      </c>
    </row>
    <row r="20" spans="1:13" ht="12" customHeight="1" x14ac:dyDescent="0.2">
      <c r="A20" s="14" t="s">
        <v>422</v>
      </c>
      <c r="B20" s="15">
        <v>0</v>
      </c>
      <c r="C20" s="15">
        <v>0</v>
      </c>
      <c r="D20" s="15">
        <v>0</v>
      </c>
      <c r="E20" s="15">
        <v>710988</v>
      </c>
      <c r="F20" s="15">
        <v>710988</v>
      </c>
      <c r="G20" s="15">
        <v>70170995.694600001</v>
      </c>
      <c r="H20" s="15" t="s">
        <v>419</v>
      </c>
      <c r="I20" s="15" t="s">
        <v>419</v>
      </c>
      <c r="J20" s="15" t="s">
        <v>419</v>
      </c>
      <c r="K20" s="15">
        <v>23390331.898200002</v>
      </c>
      <c r="L20" s="18" t="s">
        <v>419</v>
      </c>
      <c r="M20" s="18">
        <v>32.896666666666697</v>
      </c>
    </row>
    <row r="21" spans="1:13" ht="12" customHeight="1" x14ac:dyDescent="0.2">
      <c r="A21" s="3" t="str">
        <f>"FY "&amp;RIGHT(A6,4)+1</f>
        <v>FY 2026</v>
      </c>
    </row>
    <row r="22" spans="1:13" ht="12" customHeight="1" x14ac:dyDescent="0.2">
      <c r="A22" s="2" t="str">
        <f>"Oct "&amp;RIGHT(A6,4)</f>
        <v>Oct 2025</v>
      </c>
      <c r="B22" s="11">
        <v>0</v>
      </c>
      <c r="C22" s="11">
        <v>0</v>
      </c>
      <c r="D22" s="11">
        <v>0</v>
      </c>
      <c r="E22" s="11">
        <v>698652</v>
      </c>
      <c r="F22" s="11">
        <v>698652</v>
      </c>
      <c r="G22" s="11">
        <v>23223435.5031</v>
      </c>
      <c r="H22" s="11" t="s">
        <v>419</v>
      </c>
      <c r="I22" s="11" t="s">
        <v>419</v>
      </c>
      <c r="J22" s="11" t="s">
        <v>419</v>
      </c>
      <c r="K22" s="11">
        <v>23223435.5031</v>
      </c>
      <c r="L22" s="16" t="s">
        <v>419</v>
      </c>
      <c r="M22" s="16">
        <v>33.240299999999998</v>
      </c>
    </row>
    <row r="23" spans="1:13" ht="12" customHeight="1" x14ac:dyDescent="0.2">
      <c r="A23" s="2" t="str">
        <f>"Nov "&amp;RIGHT(A6,4)</f>
        <v>Nov 2025</v>
      </c>
      <c r="B23" s="11">
        <v>0</v>
      </c>
      <c r="C23" s="11">
        <v>0</v>
      </c>
      <c r="D23" s="11">
        <v>0</v>
      </c>
      <c r="E23" s="11">
        <v>702065</v>
      </c>
      <c r="F23" s="11">
        <v>702065</v>
      </c>
      <c r="G23" s="11">
        <v>23713285.072900001</v>
      </c>
      <c r="H23" s="11" t="s">
        <v>419</v>
      </c>
      <c r="I23" s="11" t="s">
        <v>419</v>
      </c>
      <c r="J23" s="11" t="s">
        <v>419</v>
      </c>
      <c r="K23" s="11">
        <v>23713285.072900001</v>
      </c>
      <c r="L23" s="16" t="s">
        <v>419</v>
      </c>
      <c r="M23" s="16">
        <v>33.776499999999999</v>
      </c>
    </row>
    <row r="24" spans="1:13" ht="12" customHeight="1" x14ac:dyDescent="0.2">
      <c r="A24" s="2" t="str">
        <f>"Dec "&amp;RIGHT(A6,4)</f>
        <v>Dec 2025</v>
      </c>
      <c r="B24" s="11">
        <v>0</v>
      </c>
      <c r="C24" s="11">
        <v>0</v>
      </c>
      <c r="D24" s="11">
        <v>0</v>
      </c>
      <c r="E24" s="11">
        <v>687978</v>
      </c>
      <c r="F24" s="11">
        <v>687978</v>
      </c>
      <c r="G24" s="11">
        <v>22572542.307700001</v>
      </c>
      <c r="H24" s="11">
        <v>29691709</v>
      </c>
      <c r="I24" s="11" t="s">
        <v>419</v>
      </c>
      <c r="J24" s="11" t="s">
        <v>419</v>
      </c>
      <c r="K24" s="11">
        <v>52264251.307700001</v>
      </c>
      <c r="L24" s="16" t="s">
        <v>419</v>
      </c>
      <c r="M24" s="16">
        <v>32.81</v>
      </c>
    </row>
    <row r="25" spans="1:13" ht="12" customHeight="1" x14ac:dyDescent="0.2">
      <c r="A25" s="2" t="str">
        <f>"Jan "&amp;RIGHT(A6,4)+1</f>
        <v>Jan 2026</v>
      </c>
      <c r="B25" s="11" t="s">
        <v>419</v>
      </c>
      <c r="C25" s="11" t="s">
        <v>419</v>
      </c>
      <c r="D25" s="11" t="s">
        <v>419</v>
      </c>
      <c r="E25" s="11" t="s">
        <v>419</v>
      </c>
      <c r="F25" s="11" t="s">
        <v>419</v>
      </c>
      <c r="G25" s="11" t="s">
        <v>419</v>
      </c>
      <c r="H25" s="11" t="s">
        <v>419</v>
      </c>
      <c r="I25" s="11" t="s">
        <v>419</v>
      </c>
      <c r="J25" s="11" t="s">
        <v>419</v>
      </c>
      <c r="K25" s="11" t="s">
        <v>419</v>
      </c>
      <c r="L25" s="16" t="s">
        <v>419</v>
      </c>
      <c r="M25" s="16" t="s">
        <v>419</v>
      </c>
    </row>
    <row r="26" spans="1:13" ht="12" customHeight="1" x14ac:dyDescent="0.2">
      <c r="A26" s="2" t="str">
        <f>"Feb "&amp;RIGHT(A6,4)+1</f>
        <v>Feb 2026</v>
      </c>
      <c r="B26" s="11" t="s">
        <v>419</v>
      </c>
      <c r="C26" s="11" t="s">
        <v>419</v>
      </c>
      <c r="D26" s="11" t="s">
        <v>419</v>
      </c>
      <c r="E26" s="11" t="s">
        <v>419</v>
      </c>
      <c r="F26" s="11" t="s">
        <v>419</v>
      </c>
      <c r="G26" s="11" t="s">
        <v>419</v>
      </c>
      <c r="H26" s="11" t="s">
        <v>419</v>
      </c>
      <c r="I26" s="11" t="s">
        <v>419</v>
      </c>
      <c r="J26" s="11" t="s">
        <v>419</v>
      </c>
      <c r="K26" s="11" t="s">
        <v>419</v>
      </c>
      <c r="L26" s="16" t="s">
        <v>419</v>
      </c>
      <c r="M26" s="16" t="s">
        <v>419</v>
      </c>
    </row>
    <row r="27" spans="1:13" ht="12" customHeight="1" x14ac:dyDescent="0.2">
      <c r="A27" s="2" t="str">
        <f>"Mar "&amp;RIGHT(A6,4)+1</f>
        <v>Mar 2026</v>
      </c>
      <c r="B27" s="11" t="s">
        <v>419</v>
      </c>
      <c r="C27" s="11" t="s">
        <v>419</v>
      </c>
      <c r="D27" s="11" t="s">
        <v>419</v>
      </c>
      <c r="E27" s="11" t="s">
        <v>419</v>
      </c>
      <c r="F27" s="11" t="s">
        <v>419</v>
      </c>
      <c r="G27" s="11" t="s">
        <v>419</v>
      </c>
      <c r="H27" s="11" t="s">
        <v>419</v>
      </c>
      <c r="I27" s="11" t="s">
        <v>419</v>
      </c>
      <c r="J27" s="11" t="s">
        <v>419</v>
      </c>
      <c r="K27" s="11" t="s">
        <v>419</v>
      </c>
      <c r="L27" s="16" t="s">
        <v>419</v>
      </c>
      <c r="M27" s="16" t="s">
        <v>419</v>
      </c>
    </row>
    <row r="28" spans="1:13" ht="12" customHeight="1" x14ac:dyDescent="0.2">
      <c r="A28" s="2" t="str">
        <f>"Apr "&amp;RIGHT(A6,4)+1</f>
        <v>Apr 2026</v>
      </c>
      <c r="B28" s="11" t="s">
        <v>419</v>
      </c>
      <c r="C28" s="11" t="s">
        <v>419</v>
      </c>
      <c r="D28" s="11" t="s">
        <v>419</v>
      </c>
      <c r="E28" s="11" t="s">
        <v>419</v>
      </c>
      <c r="F28" s="11" t="s">
        <v>419</v>
      </c>
      <c r="G28" s="11" t="s">
        <v>419</v>
      </c>
      <c r="H28" s="11" t="s">
        <v>419</v>
      </c>
      <c r="I28" s="11" t="s">
        <v>419</v>
      </c>
      <c r="J28" s="11" t="s">
        <v>419</v>
      </c>
      <c r="K28" s="11" t="s">
        <v>419</v>
      </c>
      <c r="L28" s="16" t="s">
        <v>419</v>
      </c>
      <c r="M28" s="16" t="s">
        <v>419</v>
      </c>
    </row>
    <row r="29" spans="1:13" ht="12" customHeight="1" x14ac:dyDescent="0.2">
      <c r="A29" s="2" t="str">
        <f>"May "&amp;RIGHT(A6,4)+1</f>
        <v>May 2026</v>
      </c>
      <c r="B29" s="11" t="s">
        <v>419</v>
      </c>
      <c r="C29" s="11" t="s">
        <v>419</v>
      </c>
      <c r="D29" s="11" t="s">
        <v>419</v>
      </c>
      <c r="E29" s="11" t="s">
        <v>419</v>
      </c>
      <c r="F29" s="11" t="s">
        <v>419</v>
      </c>
      <c r="G29" s="11" t="s">
        <v>419</v>
      </c>
      <c r="H29" s="11" t="s">
        <v>419</v>
      </c>
      <c r="I29" s="11" t="s">
        <v>419</v>
      </c>
      <c r="J29" s="11" t="s">
        <v>419</v>
      </c>
      <c r="K29" s="11" t="s">
        <v>419</v>
      </c>
      <c r="L29" s="16" t="s">
        <v>419</v>
      </c>
      <c r="M29" s="16" t="s">
        <v>419</v>
      </c>
    </row>
    <row r="30" spans="1:13" ht="12" customHeight="1" x14ac:dyDescent="0.2">
      <c r="A30" s="2" t="str">
        <f>"Jun "&amp;RIGHT(A6,4)+1</f>
        <v>Jun 2026</v>
      </c>
      <c r="B30" s="11" t="s">
        <v>419</v>
      </c>
      <c r="C30" s="11" t="s">
        <v>419</v>
      </c>
      <c r="D30" s="11" t="s">
        <v>419</v>
      </c>
      <c r="E30" s="11" t="s">
        <v>419</v>
      </c>
      <c r="F30" s="11" t="s">
        <v>419</v>
      </c>
      <c r="G30" s="11" t="s">
        <v>419</v>
      </c>
      <c r="H30" s="11" t="s">
        <v>419</v>
      </c>
      <c r="I30" s="11" t="s">
        <v>419</v>
      </c>
      <c r="J30" s="11" t="s">
        <v>419</v>
      </c>
      <c r="K30" s="11" t="s">
        <v>419</v>
      </c>
      <c r="L30" s="16" t="s">
        <v>419</v>
      </c>
      <c r="M30" s="16" t="s">
        <v>419</v>
      </c>
    </row>
    <row r="31" spans="1:13" ht="12" customHeight="1" x14ac:dyDescent="0.2">
      <c r="A31" s="2" t="str">
        <f>"Jul "&amp;RIGHT(A6,4)+1</f>
        <v>Jul 2026</v>
      </c>
      <c r="B31" s="11" t="s">
        <v>419</v>
      </c>
      <c r="C31" s="11" t="s">
        <v>419</v>
      </c>
      <c r="D31" s="11" t="s">
        <v>419</v>
      </c>
      <c r="E31" s="11" t="s">
        <v>419</v>
      </c>
      <c r="F31" s="11" t="s">
        <v>419</v>
      </c>
      <c r="G31" s="11" t="s">
        <v>419</v>
      </c>
      <c r="H31" s="11" t="s">
        <v>419</v>
      </c>
      <c r="I31" s="11" t="s">
        <v>419</v>
      </c>
      <c r="J31" s="11" t="s">
        <v>419</v>
      </c>
      <c r="K31" s="11" t="s">
        <v>419</v>
      </c>
      <c r="L31" s="16" t="s">
        <v>419</v>
      </c>
      <c r="M31" s="16" t="s">
        <v>419</v>
      </c>
    </row>
    <row r="32" spans="1:13" ht="12" customHeight="1" x14ac:dyDescent="0.2">
      <c r="A32" s="2" t="str">
        <f>"Aug "&amp;RIGHT(A6,4)+1</f>
        <v>Aug 2026</v>
      </c>
      <c r="B32" s="11" t="s">
        <v>419</v>
      </c>
      <c r="C32" s="11" t="s">
        <v>419</v>
      </c>
      <c r="D32" s="11" t="s">
        <v>419</v>
      </c>
      <c r="E32" s="11" t="s">
        <v>419</v>
      </c>
      <c r="F32" s="11" t="s">
        <v>419</v>
      </c>
      <c r="G32" s="11" t="s">
        <v>419</v>
      </c>
      <c r="H32" s="11" t="s">
        <v>419</v>
      </c>
      <c r="I32" s="11" t="s">
        <v>419</v>
      </c>
      <c r="J32" s="11" t="s">
        <v>419</v>
      </c>
      <c r="K32" s="11" t="s">
        <v>419</v>
      </c>
      <c r="L32" s="16" t="s">
        <v>419</v>
      </c>
      <c r="M32" s="16" t="s">
        <v>419</v>
      </c>
    </row>
    <row r="33" spans="1:13" ht="12" customHeight="1" x14ac:dyDescent="0.2">
      <c r="A33" s="2" t="str">
        <f>"Sep "&amp;RIGHT(A6,4)+1</f>
        <v>Sep 2026</v>
      </c>
      <c r="B33" s="11" t="s">
        <v>419</v>
      </c>
      <c r="C33" s="11" t="s">
        <v>419</v>
      </c>
      <c r="D33" s="11" t="s">
        <v>419</v>
      </c>
      <c r="E33" s="11" t="s">
        <v>419</v>
      </c>
      <c r="F33" s="11" t="s">
        <v>419</v>
      </c>
      <c r="G33" s="11" t="s">
        <v>419</v>
      </c>
      <c r="H33" s="11" t="s">
        <v>419</v>
      </c>
      <c r="I33" s="11" t="s">
        <v>419</v>
      </c>
      <c r="J33" s="11" t="s">
        <v>419</v>
      </c>
      <c r="K33" s="11" t="s">
        <v>419</v>
      </c>
      <c r="L33" s="16" t="s">
        <v>419</v>
      </c>
      <c r="M33" s="16" t="s">
        <v>419</v>
      </c>
    </row>
    <row r="34" spans="1:13" ht="12" customHeight="1" x14ac:dyDescent="0.2">
      <c r="A34" s="12" t="s">
        <v>55</v>
      </c>
      <c r="B34" s="13">
        <v>0</v>
      </c>
      <c r="C34" s="13">
        <v>0</v>
      </c>
      <c r="D34" s="13">
        <v>0</v>
      </c>
      <c r="E34" s="13">
        <v>696231.66669999994</v>
      </c>
      <c r="F34" s="13">
        <v>696231.66669999994</v>
      </c>
      <c r="G34" s="13">
        <v>69509262.883699998</v>
      </c>
      <c r="H34" s="13">
        <v>29691709</v>
      </c>
      <c r="I34" s="13" t="s">
        <v>419</v>
      </c>
      <c r="J34" s="13" t="s">
        <v>419</v>
      </c>
      <c r="K34" s="13">
        <v>99200971.883699998</v>
      </c>
      <c r="L34" s="17" t="s">
        <v>419</v>
      </c>
      <c r="M34" s="17">
        <v>33.278799999999997</v>
      </c>
    </row>
    <row r="35" spans="1:13" ht="12" customHeight="1" x14ac:dyDescent="0.2">
      <c r="A35" s="14" t="str">
        <f>"Total "&amp;MID(A20,7,LEN(A20)-13)&amp;" Months"</f>
        <v>Total 3 Months</v>
      </c>
      <c r="B35" s="15">
        <v>0</v>
      </c>
      <c r="C35" s="15">
        <v>0</v>
      </c>
      <c r="D35" s="15">
        <v>0</v>
      </c>
      <c r="E35" s="15">
        <v>696231.66669999994</v>
      </c>
      <c r="F35" s="15">
        <v>696231.66669999994</v>
      </c>
      <c r="G35" s="15">
        <v>69509262.883699998</v>
      </c>
      <c r="H35" s="15">
        <v>29691709</v>
      </c>
      <c r="I35" s="15" t="s">
        <v>419</v>
      </c>
      <c r="J35" s="15" t="s">
        <v>419</v>
      </c>
      <c r="K35" s="15">
        <v>99200971.883699998</v>
      </c>
      <c r="L35" s="18" t="s">
        <v>419</v>
      </c>
      <c r="M35" s="18">
        <v>33.278799999999997</v>
      </c>
    </row>
    <row r="36" spans="1:13" ht="12" customHeight="1" x14ac:dyDescent="0.2">
      <c r="A36" s="78"/>
      <c r="B36" s="78"/>
      <c r="C36" s="78"/>
      <c r="D36" s="78"/>
      <c r="E36" s="78"/>
      <c r="F36" s="78"/>
      <c r="G36" s="78"/>
      <c r="H36" s="78"/>
      <c r="I36" s="78"/>
      <c r="J36" s="78"/>
      <c r="K36" s="78"/>
    </row>
    <row r="37" spans="1:13" ht="79.5" customHeight="1" x14ac:dyDescent="0.2">
      <c r="A37" s="89" t="s">
        <v>388</v>
      </c>
      <c r="B37" s="89"/>
      <c r="C37" s="89"/>
      <c r="D37" s="89"/>
      <c r="E37" s="89"/>
      <c r="F37" s="89"/>
      <c r="G37" s="89"/>
      <c r="H37" s="89"/>
      <c r="I37" s="89"/>
      <c r="J37" s="89"/>
      <c r="K37" s="89"/>
      <c r="L37" s="89"/>
      <c r="M37" s="89"/>
    </row>
    <row r="101" spans="10:10" ht="15" x14ac:dyDescent="0.25">
      <c r="J101" s="56"/>
    </row>
  </sheetData>
  <mergeCells count="13">
    <mergeCell ref="A1:L1"/>
    <mergeCell ref="A2:L2"/>
    <mergeCell ref="K3:K4"/>
    <mergeCell ref="L3:M3"/>
    <mergeCell ref="B5:M5"/>
    <mergeCell ref="A36:K36"/>
    <mergeCell ref="A37:M37"/>
    <mergeCell ref="A3:A4"/>
    <mergeCell ref="B3:F3"/>
    <mergeCell ref="G3:G4"/>
    <mergeCell ref="H3:H4"/>
    <mergeCell ref="J3:J4"/>
    <mergeCell ref="I3:I4"/>
  </mergeCells>
  <phoneticPr fontId="0" type="noConversion"/>
  <pageMargins left="0.75" right="0.5" top="0.75" bottom="0.5" header="0.5" footer="0.25"/>
  <pageSetup scale="37"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pageSetUpPr fitToPage="1"/>
  </sheetPr>
  <dimension ref="A1:J37"/>
  <sheetViews>
    <sheetView showGridLines="0" workbookViewId="0">
      <selection sqref="A1:H1"/>
    </sheetView>
  </sheetViews>
  <sheetFormatPr defaultRowHeight="12.75" x14ac:dyDescent="0.2"/>
  <cols>
    <col min="1" max="6" width="11.42578125" customWidth="1"/>
    <col min="7" max="7" width="16.85546875" customWidth="1"/>
    <col min="8" max="8" width="11.42578125" customWidth="1"/>
    <col min="9" max="9" width="11.140625" customWidth="1"/>
    <col min="10" max="10" width="11.42578125" customWidth="1"/>
  </cols>
  <sheetData>
    <row r="1" spans="1:10" ht="12" customHeight="1" x14ac:dyDescent="0.2">
      <c r="A1" s="79" t="s">
        <v>438</v>
      </c>
      <c r="B1" s="79"/>
      <c r="C1" s="79"/>
      <c r="D1" s="79"/>
      <c r="E1" s="79"/>
      <c r="F1" s="79"/>
      <c r="G1" s="79"/>
      <c r="H1" s="79"/>
      <c r="I1" s="2" t="s">
        <v>420</v>
      </c>
      <c r="J1" s="2"/>
    </row>
    <row r="2" spans="1:10" ht="12" customHeight="1" x14ac:dyDescent="0.2">
      <c r="A2" s="81" t="s">
        <v>372</v>
      </c>
      <c r="B2" s="81"/>
      <c r="C2" s="81"/>
      <c r="D2" s="81"/>
      <c r="E2" s="81"/>
      <c r="F2" s="81"/>
      <c r="G2" s="81"/>
      <c r="H2" s="81"/>
      <c r="I2" s="5"/>
      <c r="J2" s="1"/>
    </row>
    <row r="3" spans="1:10" ht="24" customHeight="1" x14ac:dyDescent="0.2">
      <c r="A3" s="83" t="s">
        <v>50</v>
      </c>
      <c r="B3" s="87" t="s">
        <v>196</v>
      </c>
      <c r="C3" s="87"/>
      <c r="D3" s="86"/>
      <c r="E3" s="85" t="s">
        <v>227</v>
      </c>
      <c r="F3" s="85" t="s">
        <v>155</v>
      </c>
      <c r="G3" s="85" t="s">
        <v>375</v>
      </c>
      <c r="H3" s="85" t="s">
        <v>156</v>
      </c>
      <c r="I3" s="85" t="s">
        <v>376</v>
      </c>
      <c r="J3" s="90" t="s">
        <v>58</v>
      </c>
    </row>
    <row r="4" spans="1:10" ht="24" customHeight="1" x14ac:dyDescent="0.2">
      <c r="A4" s="84"/>
      <c r="B4" s="10" t="s">
        <v>157</v>
      </c>
      <c r="C4" s="10" t="s">
        <v>158</v>
      </c>
      <c r="D4" s="10" t="s">
        <v>55</v>
      </c>
      <c r="E4" s="86"/>
      <c r="F4" s="86"/>
      <c r="G4" s="86"/>
      <c r="H4" s="86"/>
      <c r="I4" s="86"/>
      <c r="J4" s="87"/>
    </row>
    <row r="5" spans="1:10" ht="12" customHeight="1" x14ac:dyDescent="0.2">
      <c r="A5" s="1"/>
      <c r="B5" s="78" t="str">
        <f>REPT("-",29)&amp;" Number "&amp;REPT("-",28)&amp;"   "&amp;REPT("-",55)&amp;" Dollars "&amp;REPT("-",155)</f>
        <v>----------------------------- Number ----------------------------   ------------------------------------------------------- Dollars -----------------------------------------------------------------------------------------------------------------------------------------------------------</v>
      </c>
      <c r="C5" s="78"/>
      <c r="D5" s="78"/>
      <c r="E5" s="78"/>
      <c r="F5" s="78"/>
      <c r="G5" s="78"/>
      <c r="H5" s="78"/>
      <c r="I5" s="78"/>
      <c r="J5" s="78"/>
    </row>
    <row r="6" spans="1:10" ht="12" customHeight="1" x14ac:dyDescent="0.2">
      <c r="A6" s="3" t="s">
        <v>421</v>
      </c>
    </row>
    <row r="7" spans="1:10" ht="12" customHeight="1" x14ac:dyDescent="0.2">
      <c r="A7" s="2" t="str">
        <f>"Oct "&amp;RIGHT(A6,4)-1</f>
        <v>Oct 2024</v>
      </c>
      <c r="B7" s="11" t="s">
        <v>419</v>
      </c>
      <c r="C7" s="11">
        <v>56408</v>
      </c>
      <c r="D7" s="11">
        <v>56408</v>
      </c>
      <c r="E7" s="11">
        <v>7839759.0219999999</v>
      </c>
      <c r="F7" s="11" t="s">
        <v>419</v>
      </c>
      <c r="G7" s="11" t="s">
        <v>419</v>
      </c>
      <c r="H7" s="11" t="s">
        <v>419</v>
      </c>
      <c r="I7" s="11" t="s">
        <v>419</v>
      </c>
      <c r="J7" s="11">
        <v>7839759.0219999999</v>
      </c>
    </row>
    <row r="8" spans="1:10" ht="12" customHeight="1" x14ac:dyDescent="0.2">
      <c r="A8" s="2" t="str">
        <f>"Nov "&amp;RIGHT(A6,4)-1</f>
        <v>Nov 2024</v>
      </c>
      <c r="B8" s="11" t="s">
        <v>419</v>
      </c>
      <c r="C8" s="11">
        <v>54545</v>
      </c>
      <c r="D8" s="11">
        <v>54545</v>
      </c>
      <c r="E8" s="11">
        <v>7815333.0164000001</v>
      </c>
      <c r="F8" s="11" t="s">
        <v>419</v>
      </c>
      <c r="G8" s="11" t="s">
        <v>419</v>
      </c>
      <c r="H8" s="11" t="s">
        <v>419</v>
      </c>
      <c r="I8" s="11" t="s">
        <v>419</v>
      </c>
      <c r="J8" s="11">
        <v>7815333.0164000001</v>
      </c>
    </row>
    <row r="9" spans="1:10" ht="12" customHeight="1" x14ac:dyDescent="0.2">
      <c r="A9" s="2" t="str">
        <f>"Dec "&amp;RIGHT(A6,4)-1</f>
        <v>Dec 2024</v>
      </c>
      <c r="B9" s="11" t="s">
        <v>419</v>
      </c>
      <c r="C9" s="11">
        <v>53118</v>
      </c>
      <c r="D9" s="11">
        <v>53118</v>
      </c>
      <c r="E9" s="11">
        <v>7625532.5437000003</v>
      </c>
      <c r="F9" s="11">
        <v>6896266</v>
      </c>
      <c r="G9" s="11" t="s">
        <v>419</v>
      </c>
      <c r="H9" s="11" t="s">
        <v>419</v>
      </c>
      <c r="I9" s="11" t="s">
        <v>419</v>
      </c>
      <c r="J9" s="11">
        <v>14521798.5437</v>
      </c>
    </row>
    <row r="10" spans="1:10" ht="12" customHeight="1" x14ac:dyDescent="0.2">
      <c r="A10" s="2" t="str">
        <f>"Jan "&amp;RIGHT(A6,4)</f>
        <v>Jan 2025</v>
      </c>
      <c r="B10" s="11" t="s">
        <v>419</v>
      </c>
      <c r="C10" s="11">
        <v>58237</v>
      </c>
      <c r="D10" s="11">
        <v>58237</v>
      </c>
      <c r="E10" s="11">
        <v>8330490.8898999998</v>
      </c>
      <c r="F10" s="11" t="s">
        <v>419</v>
      </c>
      <c r="G10" s="11" t="s">
        <v>419</v>
      </c>
      <c r="H10" s="11" t="s">
        <v>419</v>
      </c>
      <c r="I10" s="11" t="s">
        <v>419</v>
      </c>
      <c r="J10" s="11">
        <v>8330490.8898999998</v>
      </c>
    </row>
    <row r="11" spans="1:10" ht="12" customHeight="1" x14ac:dyDescent="0.2">
      <c r="A11" s="2" t="str">
        <f>"Feb "&amp;RIGHT(A6,4)</f>
        <v>Feb 2025</v>
      </c>
      <c r="B11" s="11" t="s">
        <v>419</v>
      </c>
      <c r="C11" s="11">
        <v>55027</v>
      </c>
      <c r="D11" s="11">
        <v>55027</v>
      </c>
      <c r="E11" s="11">
        <v>7769240.8103999998</v>
      </c>
      <c r="F11" s="11" t="s">
        <v>419</v>
      </c>
      <c r="G11" s="11" t="s">
        <v>419</v>
      </c>
      <c r="H11" s="11" t="s">
        <v>419</v>
      </c>
      <c r="I11" s="11" t="s">
        <v>419</v>
      </c>
      <c r="J11" s="11">
        <v>7769240.8103999998</v>
      </c>
    </row>
    <row r="12" spans="1:10" ht="12" customHeight="1" x14ac:dyDescent="0.2">
      <c r="A12" s="2" t="str">
        <f>"Mar "&amp;RIGHT(A6,4)</f>
        <v>Mar 2025</v>
      </c>
      <c r="B12" s="11" t="s">
        <v>419</v>
      </c>
      <c r="C12" s="11">
        <v>57726</v>
      </c>
      <c r="D12" s="11">
        <v>57726</v>
      </c>
      <c r="E12" s="11">
        <v>8172581.9708000002</v>
      </c>
      <c r="F12" s="11">
        <v>9667699</v>
      </c>
      <c r="G12" s="11" t="s">
        <v>419</v>
      </c>
      <c r="H12" s="11" t="s">
        <v>419</v>
      </c>
      <c r="I12" s="11" t="s">
        <v>419</v>
      </c>
      <c r="J12" s="11">
        <v>17840280.970800001</v>
      </c>
    </row>
    <row r="13" spans="1:10" ht="12" customHeight="1" x14ac:dyDescent="0.2">
      <c r="A13" s="2" t="str">
        <f>"Apr "&amp;RIGHT(A6,4)</f>
        <v>Apr 2025</v>
      </c>
      <c r="B13" s="11" t="s">
        <v>419</v>
      </c>
      <c r="C13" s="11">
        <v>58577</v>
      </c>
      <c r="D13" s="11">
        <v>58577</v>
      </c>
      <c r="E13" s="11">
        <v>8377229.9040999999</v>
      </c>
      <c r="F13" s="11" t="s">
        <v>419</v>
      </c>
      <c r="G13" s="11" t="s">
        <v>419</v>
      </c>
      <c r="H13" s="11" t="s">
        <v>419</v>
      </c>
      <c r="I13" s="11" t="s">
        <v>419</v>
      </c>
      <c r="J13" s="11">
        <v>8377229.9040999999</v>
      </c>
    </row>
    <row r="14" spans="1:10" ht="12" customHeight="1" x14ac:dyDescent="0.2">
      <c r="A14" s="2" t="str">
        <f>"May "&amp;RIGHT(A6,4)</f>
        <v>May 2025</v>
      </c>
      <c r="B14" s="11" t="s">
        <v>419</v>
      </c>
      <c r="C14" s="11">
        <v>58208</v>
      </c>
      <c r="D14" s="11">
        <v>58208</v>
      </c>
      <c r="E14" s="11">
        <v>8538885.2719999999</v>
      </c>
      <c r="F14" s="11" t="s">
        <v>419</v>
      </c>
      <c r="G14" s="11" t="s">
        <v>419</v>
      </c>
      <c r="H14" s="11" t="s">
        <v>419</v>
      </c>
      <c r="I14" s="11" t="s">
        <v>419</v>
      </c>
      <c r="J14" s="11">
        <v>8538885.2719999999</v>
      </c>
    </row>
    <row r="15" spans="1:10" ht="12" customHeight="1" x14ac:dyDescent="0.2">
      <c r="A15" s="2" t="str">
        <f>"Jun "&amp;RIGHT(A6,4)</f>
        <v>Jun 2025</v>
      </c>
      <c r="B15" s="11" t="s">
        <v>419</v>
      </c>
      <c r="C15" s="11">
        <v>59715</v>
      </c>
      <c r="D15" s="11">
        <v>59715</v>
      </c>
      <c r="E15" s="11">
        <v>8533142.3177000005</v>
      </c>
      <c r="F15" s="11">
        <v>14063011.5</v>
      </c>
      <c r="G15" s="11" t="s">
        <v>419</v>
      </c>
      <c r="H15" s="11" t="s">
        <v>419</v>
      </c>
      <c r="I15" s="11" t="s">
        <v>419</v>
      </c>
      <c r="J15" s="11">
        <v>22596153.817699999</v>
      </c>
    </row>
    <row r="16" spans="1:10" ht="12" customHeight="1" x14ac:dyDescent="0.2">
      <c r="A16" s="2" t="str">
        <f>"Jul "&amp;RIGHT(A6,4)</f>
        <v>Jul 2025</v>
      </c>
      <c r="B16" s="11" t="s">
        <v>419</v>
      </c>
      <c r="C16" s="11">
        <v>63159</v>
      </c>
      <c r="D16" s="11">
        <v>63159</v>
      </c>
      <c r="E16" s="11">
        <v>9025234.4714000002</v>
      </c>
      <c r="F16" s="11" t="s">
        <v>419</v>
      </c>
      <c r="G16" s="11" t="s">
        <v>419</v>
      </c>
      <c r="H16" s="11" t="s">
        <v>419</v>
      </c>
      <c r="I16" s="11" t="s">
        <v>419</v>
      </c>
      <c r="J16" s="11">
        <v>9025234.4714000002</v>
      </c>
    </row>
    <row r="17" spans="1:10" ht="12" customHeight="1" x14ac:dyDescent="0.2">
      <c r="A17" s="2" t="str">
        <f>"Aug "&amp;RIGHT(A6,4)</f>
        <v>Aug 2025</v>
      </c>
      <c r="B17" s="11" t="s">
        <v>419</v>
      </c>
      <c r="C17" s="11">
        <v>62445</v>
      </c>
      <c r="D17" s="11">
        <v>62445</v>
      </c>
      <c r="E17" s="11">
        <v>9003799.9260000009</v>
      </c>
      <c r="F17" s="11" t="s">
        <v>419</v>
      </c>
      <c r="G17" s="11" t="s">
        <v>419</v>
      </c>
      <c r="H17" s="11" t="s">
        <v>419</v>
      </c>
      <c r="I17" s="11" t="s">
        <v>419</v>
      </c>
      <c r="J17" s="11">
        <v>9003799.9260000009</v>
      </c>
    </row>
    <row r="18" spans="1:10" ht="12" customHeight="1" x14ac:dyDescent="0.2">
      <c r="A18" s="2" t="str">
        <f>"Sep "&amp;RIGHT(A6,4)</f>
        <v>Sep 2025</v>
      </c>
      <c r="B18" s="11" t="s">
        <v>419</v>
      </c>
      <c r="C18" s="11">
        <v>63676</v>
      </c>
      <c r="D18" s="11">
        <v>63676</v>
      </c>
      <c r="E18" s="11">
        <v>9367843.2924000006</v>
      </c>
      <c r="F18" s="11">
        <v>25123142.833299998</v>
      </c>
      <c r="G18" s="11" t="s">
        <v>419</v>
      </c>
      <c r="H18" s="11">
        <v>1120375</v>
      </c>
      <c r="I18" s="11" t="s">
        <v>419</v>
      </c>
      <c r="J18" s="11">
        <v>35611361.125699997</v>
      </c>
    </row>
    <row r="19" spans="1:10" ht="12" customHeight="1" x14ac:dyDescent="0.2">
      <c r="A19" s="12" t="s">
        <v>55</v>
      </c>
      <c r="B19" s="13" t="s">
        <v>419</v>
      </c>
      <c r="C19" s="13">
        <v>58403.416700000002</v>
      </c>
      <c r="D19" s="13">
        <v>58403.416700000002</v>
      </c>
      <c r="E19" s="13">
        <v>100399073.4368</v>
      </c>
      <c r="F19" s="13">
        <v>55750119.333300002</v>
      </c>
      <c r="G19" s="13" t="s">
        <v>419</v>
      </c>
      <c r="H19" s="13">
        <v>1120375</v>
      </c>
      <c r="I19" s="13" t="s">
        <v>419</v>
      </c>
      <c r="J19" s="13">
        <v>157269567.7701</v>
      </c>
    </row>
    <row r="20" spans="1:10" ht="12" customHeight="1" x14ac:dyDescent="0.2">
      <c r="A20" s="14" t="s">
        <v>422</v>
      </c>
      <c r="B20" s="15" t="s">
        <v>419</v>
      </c>
      <c r="C20" s="15">
        <v>54690.333299999998</v>
      </c>
      <c r="D20" s="15">
        <v>54690.333299999998</v>
      </c>
      <c r="E20" s="15">
        <v>23280624.5821</v>
      </c>
      <c r="F20" s="15">
        <v>6896266</v>
      </c>
      <c r="G20" s="15" t="s">
        <v>419</v>
      </c>
      <c r="H20" s="15" t="s">
        <v>419</v>
      </c>
      <c r="I20" s="15" t="s">
        <v>419</v>
      </c>
      <c r="J20" s="15">
        <v>30176890.5821</v>
      </c>
    </row>
    <row r="21" spans="1:10" ht="12" customHeight="1" x14ac:dyDescent="0.2">
      <c r="A21" s="3" t="str">
        <f>"FY "&amp;RIGHT(A6,4)+1</f>
        <v>FY 2026</v>
      </c>
    </row>
    <row r="22" spans="1:10" ht="12" customHeight="1" x14ac:dyDescent="0.2">
      <c r="A22" s="2" t="str">
        <f>"Oct "&amp;RIGHT(A6,4)</f>
        <v>Oct 2025</v>
      </c>
      <c r="B22" s="11" t="s">
        <v>419</v>
      </c>
      <c r="C22" s="11">
        <v>68316</v>
      </c>
      <c r="D22" s="11">
        <v>68316</v>
      </c>
      <c r="E22" s="11">
        <v>10069460.7259</v>
      </c>
      <c r="F22" s="11" t="s">
        <v>419</v>
      </c>
      <c r="G22" s="11" t="s">
        <v>419</v>
      </c>
      <c r="H22" s="11" t="s">
        <v>419</v>
      </c>
      <c r="I22" s="11" t="s">
        <v>419</v>
      </c>
      <c r="J22" s="11">
        <v>10069460.7259</v>
      </c>
    </row>
    <row r="23" spans="1:10" ht="12" customHeight="1" x14ac:dyDescent="0.2">
      <c r="A23" s="2" t="str">
        <f>"Nov "&amp;RIGHT(A6,4)</f>
        <v>Nov 2025</v>
      </c>
      <c r="B23" s="11" t="s">
        <v>419</v>
      </c>
      <c r="C23" s="11">
        <v>69847</v>
      </c>
      <c r="D23" s="11">
        <v>69847</v>
      </c>
      <c r="E23" s="11">
        <v>10158564.522399999</v>
      </c>
      <c r="F23" s="11" t="s">
        <v>419</v>
      </c>
      <c r="G23" s="11" t="s">
        <v>419</v>
      </c>
      <c r="H23" s="11" t="s">
        <v>419</v>
      </c>
      <c r="I23" s="11" t="s">
        <v>419</v>
      </c>
      <c r="J23" s="11">
        <v>10158564.522399999</v>
      </c>
    </row>
    <row r="24" spans="1:10" ht="12" customHeight="1" x14ac:dyDescent="0.2">
      <c r="A24" s="2" t="str">
        <f>"Dec "&amp;RIGHT(A6,4)</f>
        <v>Dec 2025</v>
      </c>
      <c r="B24" s="11" t="s">
        <v>419</v>
      </c>
      <c r="C24" s="11">
        <v>66938</v>
      </c>
      <c r="D24" s="11">
        <v>66938</v>
      </c>
      <c r="E24" s="11">
        <v>9520324.0971000008</v>
      </c>
      <c r="F24" s="11">
        <v>11449496.75</v>
      </c>
      <c r="G24" s="11" t="s">
        <v>419</v>
      </c>
      <c r="H24" s="11" t="s">
        <v>419</v>
      </c>
      <c r="I24" s="11" t="s">
        <v>419</v>
      </c>
      <c r="J24" s="11">
        <v>20969820.847100001</v>
      </c>
    </row>
    <row r="25" spans="1:10" ht="12" customHeight="1" x14ac:dyDescent="0.2">
      <c r="A25" s="2" t="str">
        <f>"Jan "&amp;RIGHT(A6,4)+1</f>
        <v>Jan 2026</v>
      </c>
      <c r="B25" s="11" t="s">
        <v>419</v>
      </c>
      <c r="C25" s="11" t="s">
        <v>419</v>
      </c>
      <c r="D25" s="11" t="s">
        <v>419</v>
      </c>
      <c r="E25" s="11" t="s">
        <v>419</v>
      </c>
      <c r="F25" s="11" t="s">
        <v>419</v>
      </c>
      <c r="G25" s="11" t="s">
        <v>419</v>
      </c>
      <c r="H25" s="11" t="s">
        <v>419</v>
      </c>
      <c r="I25" s="11" t="s">
        <v>419</v>
      </c>
      <c r="J25" s="11" t="s">
        <v>419</v>
      </c>
    </row>
    <row r="26" spans="1:10" ht="12" customHeight="1" x14ac:dyDescent="0.2">
      <c r="A26" s="2" t="str">
        <f>"Feb "&amp;RIGHT(A6,4)+1</f>
        <v>Feb 2026</v>
      </c>
      <c r="B26" s="11" t="s">
        <v>419</v>
      </c>
      <c r="C26" s="11" t="s">
        <v>419</v>
      </c>
      <c r="D26" s="11" t="s">
        <v>419</v>
      </c>
      <c r="E26" s="11" t="s">
        <v>419</v>
      </c>
      <c r="F26" s="11" t="s">
        <v>419</v>
      </c>
      <c r="G26" s="11" t="s">
        <v>419</v>
      </c>
      <c r="H26" s="11" t="s">
        <v>419</v>
      </c>
      <c r="I26" s="11" t="s">
        <v>419</v>
      </c>
      <c r="J26" s="11" t="s">
        <v>419</v>
      </c>
    </row>
    <row r="27" spans="1:10" ht="12" customHeight="1" x14ac:dyDescent="0.2">
      <c r="A27" s="2" t="str">
        <f>"Mar "&amp;RIGHT(A6,4)+1</f>
        <v>Mar 2026</v>
      </c>
      <c r="B27" s="11" t="s">
        <v>419</v>
      </c>
      <c r="C27" s="11" t="s">
        <v>419</v>
      </c>
      <c r="D27" s="11" t="s">
        <v>419</v>
      </c>
      <c r="E27" s="11" t="s">
        <v>419</v>
      </c>
      <c r="F27" s="11" t="s">
        <v>419</v>
      </c>
      <c r="G27" s="11" t="s">
        <v>419</v>
      </c>
      <c r="H27" s="11" t="s">
        <v>419</v>
      </c>
      <c r="I27" s="11" t="s">
        <v>419</v>
      </c>
      <c r="J27" s="11" t="s">
        <v>419</v>
      </c>
    </row>
    <row r="28" spans="1:10" ht="12" customHeight="1" x14ac:dyDescent="0.2">
      <c r="A28" s="2" t="str">
        <f>"Apr "&amp;RIGHT(A6,4)+1</f>
        <v>Apr 2026</v>
      </c>
      <c r="B28" s="11" t="s">
        <v>419</v>
      </c>
      <c r="C28" s="11" t="s">
        <v>419</v>
      </c>
      <c r="D28" s="11" t="s">
        <v>419</v>
      </c>
      <c r="E28" s="11" t="s">
        <v>419</v>
      </c>
      <c r="F28" s="11" t="s">
        <v>419</v>
      </c>
      <c r="G28" s="11" t="s">
        <v>419</v>
      </c>
      <c r="H28" s="11" t="s">
        <v>419</v>
      </c>
      <c r="I28" s="11" t="s">
        <v>419</v>
      </c>
      <c r="J28" s="11" t="s">
        <v>419</v>
      </c>
    </row>
    <row r="29" spans="1:10" ht="12" customHeight="1" x14ac:dyDescent="0.2">
      <c r="A29" s="2" t="str">
        <f>"May "&amp;RIGHT(A6,4)+1</f>
        <v>May 2026</v>
      </c>
      <c r="B29" s="11" t="s">
        <v>419</v>
      </c>
      <c r="C29" s="11" t="s">
        <v>419</v>
      </c>
      <c r="D29" s="11" t="s">
        <v>419</v>
      </c>
      <c r="E29" s="11" t="s">
        <v>419</v>
      </c>
      <c r="F29" s="11" t="s">
        <v>419</v>
      </c>
      <c r="G29" s="11" t="s">
        <v>419</v>
      </c>
      <c r="H29" s="11" t="s">
        <v>419</v>
      </c>
      <c r="I29" s="11" t="s">
        <v>419</v>
      </c>
      <c r="J29" s="11" t="s">
        <v>419</v>
      </c>
    </row>
    <row r="30" spans="1:10" ht="12" customHeight="1" x14ac:dyDescent="0.2">
      <c r="A30" s="2" t="str">
        <f>"Jun "&amp;RIGHT(A6,4)+1</f>
        <v>Jun 2026</v>
      </c>
      <c r="B30" s="11" t="s">
        <v>419</v>
      </c>
      <c r="C30" s="11" t="s">
        <v>419</v>
      </c>
      <c r="D30" s="11" t="s">
        <v>419</v>
      </c>
      <c r="E30" s="11" t="s">
        <v>419</v>
      </c>
      <c r="F30" s="11" t="s">
        <v>419</v>
      </c>
      <c r="G30" s="11" t="s">
        <v>419</v>
      </c>
      <c r="H30" s="11" t="s">
        <v>419</v>
      </c>
      <c r="I30" s="11" t="s">
        <v>419</v>
      </c>
      <c r="J30" s="11" t="s">
        <v>419</v>
      </c>
    </row>
    <row r="31" spans="1:10" ht="12" customHeight="1" x14ac:dyDescent="0.2">
      <c r="A31" s="2" t="str">
        <f>"Jul "&amp;RIGHT(A6,4)+1</f>
        <v>Jul 2026</v>
      </c>
      <c r="B31" s="11" t="s">
        <v>419</v>
      </c>
      <c r="C31" s="11" t="s">
        <v>419</v>
      </c>
      <c r="D31" s="11" t="s">
        <v>419</v>
      </c>
      <c r="E31" s="11" t="s">
        <v>419</v>
      </c>
      <c r="F31" s="11" t="s">
        <v>419</v>
      </c>
      <c r="G31" s="11" t="s">
        <v>419</v>
      </c>
      <c r="H31" s="11" t="s">
        <v>419</v>
      </c>
      <c r="I31" s="11" t="s">
        <v>419</v>
      </c>
      <c r="J31" s="11" t="s">
        <v>419</v>
      </c>
    </row>
    <row r="32" spans="1:10" ht="12" customHeight="1" x14ac:dyDescent="0.2">
      <c r="A32" s="2" t="str">
        <f>"Aug "&amp;RIGHT(A6,4)+1</f>
        <v>Aug 2026</v>
      </c>
      <c r="B32" s="11" t="s">
        <v>419</v>
      </c>
      <c r="C32" s="11" t="s">
        <v>419</v>
      </c>
      <c r="D32" s="11" t="s">
        <v>419</v>
      </c>
      <c r="E32" s="11" t="s">
        <v>419</v>
      </c>
      <c r="F32" s="11" t="s">
        <v>419</v>
      </c>
      <c r="G32" s="11" t="s">
        <v>419</v>
      </c>
      <c r="H32" s="11" t="s">
        <v>419</v>
      </c>
      <c r="I32" s="11" t="s">
        <v>419</v>
      </c>
      <c r="J32" s="11" t="s">
        <v>419</v>
      </c>
    </row>
    <row r="33" spans="1:10" ht="12" customHeight="1" x14ac:dyDescent="0.2">
      <c r="A33" s="2" t="str">
        <f>"Sep "&amp;RIGHT(A6,4)+1</f>
        <v>Sep 2026</v>
      </c>
      <c r="B33" s="11" t="s">
        <v>419</v>
      </c>
      <c r="C33" s="11" t="s">
        <v>419</v>
      </c>
      <c r="D33" s="11" t="s">
        <v>419</v>
      </c>
      <c r="E33" s="11" t="s">
        <v>419</v>
      </c>
      <c r="F33" s="11" t="s">
        <v>419</v>
      </c>
      <c r="G33" s="11" t="s">
        <v>419</v>
      </c>
      <c r="H33" s="11" t="s">
        <v>419</v>
      </c>
      <c r="I33" s="11" t="s">
        <v>419</v>
      </c>
      <c r="J33" s="11" t="s">
        <v>419</v>
      </c>
    </row>
    <row r="34" spans="1:10" ht="12" customHeight="1" x14ac:dyDescent="0.2">
      <c r="A34" s="12" t="s">
        <v>55</v>
      </c>
      <c r="B34" s="13" t="s">
        <v>419</v>
      </c>
      <c r="C34" s="13">
        <v>68367</v>
      </c>
      <c r="D34" s="13">
        <v>68367</v>
      </c>
      <c r="E34" s="13">
        <v>29748349.345400002</v>
      </c>
      <c r="F34" s="13">
        <v>11449496.75</v>
      </c>
      <c r="G34" s="13" t="s">
        <v>419</v>
      </c>
      <c r="H34" s="13" t="s">
        <v>419</v>
      </c>
      <c r="I34" s="13" t="s">
        <v>419</v>
      </c>
      <c r="J34" s="13">
        <v>41197846.095399998</v>
      </c>
    </row>
    <row r="35" spans="1:10" ht="12" customHeight="1" x14ac:dyDescent="0.2">
      <c r="A35" s="14" t="str">
        <f>"Total "&amp;MID(A20,7,LEN(A20)-13)&amp;" Months"</f>
        <v>Total 3 Months</v>
      </c>
      <c r="B35" s="15" t="s">
        <v>419</v>
      </c>
      <c r="C35" s="15">
        <v>68367</v>
      </c>
      <c r="D35" s="15">
        <v>68367</v>
      </c>
      <c r="E35" s="15">
        <v>29748349.345400002</v>
      </c>
      <c r="F35" s="15">
        <v>11449496.75</v>
      </c>
      <c r="G35" s="15" t="s">
        <v>419</v>
      </c>
      <c r="H35" s="15" t="s">
        <v>419</v>
      </c>
      <c r="I35" s="15" t="s">
        <v>419</v>
      </c>
      <c r="J35" s="15">
        <v>41197846.095399998</v>
      </c>
    </row>
    <row r="36" spans="1:10" ht="12" customHeight="1" x14ac:dyDescent="0.2">
      <c r="A36" s="78"/>
      <c r="B36" s="78"/>
      <c r="C36" s="78"/>
      <c r="D36" s="78"/>
      <c r="E36" s="78"/>
      <c r="F36" s="78"/>
      <c r="G36" s="1"/>
    </row>
    <row r="37" spans="1:10" ht="69.95" customHeight="1" x14ac:dyDescent="0.2">
      <c r="A37" s="89" t="s">
        <v>386</v>
      </c>
      <c r="B37" s="89"/>
      <c r="C37" s="89"/>
      <c r="D37" s="89"/>
      <c r="E37" s="89"/>
      <c r="F37" s="89"/>
      <c r="G37" s="89"/>
      <c r="H37" s="89"/>
      <c r="I37" s="89"/>
      <c r="J37" s="89"/>
    </row>
  </sheetData>
  <mergeCells count="13">
    <mergeCell ref="J3:J4"/>
    <mergeCell ref="B5:J5"/>
    <mergeCell ref="A37:J37"/>
    <mergeCell ref="A1:H1"/>
    <mergeCell ref="A2:H2"/>
    <mergeCell ref="A3:A4"/>
    <mergeCell ref="B3:D3"/>
    <mergeCell ref="E3:E4"/>
    <mergeCell ref="F3:F4"/>
    <mergeCell ref="H3:H4"/>
    <mergeCell ref="G3:G4"/>
    <mergeCell ref="I3:I4"/>
    <mergeCell ref="A36:F36"/>
  </mergeCells>
  <phoneticPr fontId="0" type="noConversion"/>
  <pageMargins left="0.75" right="0.5" top="0.75" bottom="0.5" header="0.5" footer="0.25"/>
  <pageSetup scale="37"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pageSetUpPr fitToPage="1"/>
  </sheetPr>
  <dimension ref="A1:K37"/>
  <sheetViews>
    <sheetView showGridLines="0" workbookViewId="0">
      <selection sqref="A1:J1"/>
    </sheetView>
  </sheetViews>
  <sheetFormatPr defaultRowHeight="12.75" x14ac:dyDescent="0.2"/>
  <cols>
    <col min="1" max="11" width="11.42578125" customWidth="1"/>
  </cols>
  <sheetData>
    <row r="1" spans="1:11" ht="12" customHeight="1" x14ac:dyDescent="0.2">
      <c r="A1" s="79" t="s">
        <v>438</v>
      </c>
      <c r="B1" s="79"/>
      <c r="C1" s="79"/>
      <c r="D1" s="79"/>
      <c r="E1" s="79"/>
      <c r="F1" s="79"/>
      <c r="G1" s="79"/>
      <c r="H1" s="79"/>
      <c r="I1" s="79"/>
      <c r="J1" s="79"/>
      <c r="K1" s="2" t="s">
        <v>420</v>
      </c>
    </row>
    <row r="2" spans="1:11" ht="12" customHeight="1" x14ac:dyDescent="0.2">
      <c r="A2" s="81" t="s">
        <v>159</v>
      </c>
      <c r="B2" s="81"/>
      <c r="C2" s="81"/>
      <c r="D2" s="81"/>
      <c r="E2" s="81"/>
      <c r="F2" s="81"/>
      <c r="G2" s="81"/>
      <c r="H2" s="81"/>
      <c r="I2" s="81"/>
      <c r="J2" s="81"/>
      <c r="K2" s="1"/>
    </row>
    <row r="3" spans="1:11" ht="24" customHeight="1" x14ac:dyDescent="0.2">
      <c r="A3" s="83" t="s">
        <v>50</v>
      </c>
      <c r="B3" s="87" t="s">
        <v>68</v>
      </c>
      <c r="C3" s="87"/>
      <c r="D3" s="86"/>
      <c r="E3" s="87" t="s">
        <v>133</v>
      </c>
      <c r="F3" s="87"/>
      <c r="G3" s="86"/>
      <c r="H3" s="85" t="s">
        <v>231</v>
      </c>
      <c r="I3" s="87" t="s">
        <v>160</v>
      </c>
      <c r="J3" s="87"/>
      <c r="K3" s="87"/>
    </row>
    <row r="4" spans="1:11" ht="24" customHeight="1" x14ac:dyDescent="0.2">
      <c r="A4" s="84"/>
      <c r="B4" s="10" t="s">
        <v>229</v>
      </c>
      <c r="C4" s="10" t="s">
        <v>161</v>
      </c>
      <c r="D4" s="10" t="s">
        <v>55</v>
      </c>
      <c r="E4" s="10" t="s">
        <v>229</v>
      </c>
      <c r="F4" s="10" t="s">
        <v>230</v>
      </c>
      <c r="G4" s="10" t="s">
        <v>55</v>
      </c>
      <c r="H4" s="86"/>
      <c r="I4" s="10" t="s">
        <v>229</v>
      </c>
      <c r="J4" s="10" t="s">
        <v>230</v>
      </c>
      <c r="K4" s="9" t="s">
        <v>55</v>
      </c>
    </row>
    <row r="5" spans="1:11" ht="12" customHeight="1" x14ac:dyDescent="0.2">
      <c r="A5" s="1"/>
      <c r="B5" s="78" t="str">
        <f>REPT("-",102)&amp;" Dollars "&amp;REPT("-",148)</f>
        <v>------------------------------------------------------------------------------------------------------ Dollars ----------------------------------------------------------------------------------------------------------------------------------------------------</v>
      </c>
      <c r="C5" s="78"/>
      <c r="D5" s="78"/>
      <c r="E5" s="78"/>
      <c r="F5" s="78"/>
      <c r="G5" s="78"/>
      <c r="H5" s="78"/>
      <c r="I5" s="78"/>
      <c r="J5" s="78"/>
      <c r="K5" s="78"/>
    </row>
    <row r="6" spans="1:11" ht="12" customHeight="1" x14ac:dyDescent="0.2">
      <c r="A6" s="3" t="s">
        <v>421</v>
      </c>
    </row>
    <row r="7" spans="1:11" ht="12" customHeight="1" x14ac:dyDescent="0.2">
      <c r="A7" s="2" t="str">
        <f>"Oct "&amp;RIGHT(A6,4)-1</f>
        <v>Oct 2024</v>
      </c>
      <c r="B7" s="11">
        <v>225401381.65000001</v>
      </c>
      <c r="C7" s="11">
        <v>1806649.5</v>
      </c>
      <c r="D7" s="11">
        <v>227208031.15000001</v>
      </c>
      <c r="E7" s="11">
        <v>142358.22</v>
      </c>
      <c r="F7" s="11" t="s">
        <v>419</v>
      </c>
      <c r="G7" s="11">
        <v>142358.22</v>
      </c>
      <c r="H7" s="11">
        <v>531.87</v>
      </c>
      <c r="I7" s="11">
        <v>225544271.74000001</v>
      </c>
      <c r="J7" s="11">
        <v>1806649.5</v>
      </c>
      <c r="K7" s="11">
        <v>227350921.24000001</v>
      </c>
    </row>
    <row r="8" spans="1:11" ht="12" customHeight="1" x14ac:dyDescent="0.2">
      <c r="A8" s="2" t="str">
        <f>"Nov "&amp;RIGHT(A6,4)-1</f>
        <v>Nov 2024</v>
      </c>
      <c r="B8" s="11">
        <v>164858510.41999999</v>
      </c>
      <c r="C8" s="11">
        <v>1427267.1</v>
      </c>
      <c r="D8" s="11">
        <v>166285777.52000001</v>
      </c>
      <c r="E8" s="11">
        <v>47811.54</v>
      </c>
      <c r="F8" s="11" t="s">
        <v>419</v>
      </c>
      <c r="G8" s="11">
        <v>47811.54</v>
      </c>
      <c r="H8" s="11">
        <v>4450.1400000000003</v>
      </c>
      <c r="I8" s="11">
        <v>164910772.09999999</v>
      </c>
      <c r="J8" s="11">
        <v>1427267.1</v>
      </c>
      <c r="K8" s="11">
        <v>166338039.19999999</v>
      </c>
    </row>
    <row r="9" spans="1:11" ht="12" customHeight="1" x14ac:dyDescent="0.2">
      <c r="A9" s="2" t="str">
        <f>"Dec "&amp;RIGHT(A6,4)-1</f>
        <v>Dec 2024</v>
      </c>
      <c r="B9" s="11">
        <v>130132236.98</v>
      </c>
      <c r="C9" s="11">
        <v>1256699.1000000001</v>
      </c>
      <c r="D9" s="11">
        <v>131388936.08</v>
      </c>
      <c r="E9" s="11">
        <v>185934.35</v>
      </c>
      <c r="F9" s="11">
        <v>34105630</v>
      </c>
      <c r="G9" s="11">
        <v>34291564.350000001</v>
      </c>
      <c r="H9" s="11">
        <v>26128.080000000002</v>
      </c>
      <c r="I9" s="11">
        <v>130344299.41</v>
      </c>
      <c r="J9" s="11">
        <v>35362329.100000001</v>
      </c>
      <c r="K9" s="11">
        <v>165706628.50999999</v>
      </c>
    </row>
    <row r="10" spans="1:11" ht="12" customHeight="1" x14ac:dyDescent="0.2">
      <c r="A10" s="2" t="str">
        <f>"Jan "&amp;RIGHT(A6,4)</f>
        <v>Jan 2025</v>
      </c>
      <c r="B10" s="11">
        <v>166182502.77000001</v>
      </c>
      <c r="C10" s="11">
        <v>1323665.7</v>
      </c>
      <c r="D10" s="11">
        <v>167506168.47</v>
      </c>
      <c r="E10" s="11">
        <v>412214.21</v>
      </c>
      <c r="F10" s="11" t="s">
        <v>419</v>
      </c>
      <c r="G10" s="11">
        <v>412214.21</v>
      </c>
      <c r="H10" s="11">
        <v>12950.1</v>
      </c>
      <c r="I10" s="11">
        <v>166607667.08000001</v>
      </c>
      <c r="J10" s="11">
        <v>1323665.7</v>
      </c>
      <c r="K10" s="11">
        <v>167931332.78</v>
      </c>
    </row>
    <row r="11" spans="1:11" ht="12" customHeight="1" x14ac:dyDescent="0.2">
      <c r="A11" s="2" t="str">
        <f>"Feb "&amp;RIGHT(A6,4)</f>
        <v>Feb 2025</v>
      </c>
      <c r="B11" s="11">
        <v>135805269.31</v>
      </c>
      <c r="C11" s="11">
        <v>1203137.1000000001</v>
      </c>
      <c r="D11" s="11">
        <v>137008406.41</v>
      </c>
      <c r="E11" s="11">
        <v>283700.49</v>
      </c>
      <c r="F11" s="11" t="s">
        <v>419</v>
      </c>
      <c r="G11" s="11">
        <v>283700.49</v>
      </c>
      <c r="H11" s="11">
        <v>920.32</v>
      </c>
      <c r="I11" s="11">
        <v>136089890.12</v>
      </c>
      <c r="J11" s="11">
        <v>1203137.1000000001</v>
      </c>
      <c r="K11" s="11">
        <v>137293027.22</v>
      </c>
    </row>
    <row r="12" spans="1:11" ht="12" customHeight="1" x14ac:dyDescent="0.2">
      <c r="A12" s="2" t="str">
        <f>"Mar "&amp;RIGHT(A6,4)</f>
        <v>Mar 2025</v>
      </c>
      <c r="B12" s="11">
        <v>119455817.23</v>
      </c>
      <c r="C12" s="11">
        <v>1288327.5</v>
      </c>
      <c r="D12" s="11">
        <v>120744144.73</v>
      </c>
      <c r="E12" s="11">
        <v>95022.1</v>
      </c>
      <c r="F12" s="11">
        <v>45196072</v>
      </c>
      <c r="G12" s="11">
        <v>45291094.100000001</v>
      </c>
      <c r="H12" s="11">
        <v>111307.74</v>
      </c>
      <c r="I12" s="11">
        <v>119662147.06999999</v>
      </c>
      <c r="J12" s="11">
        <v>46484399.5</v>
      </c>
      <c r="K12" s="11">
        <v>166146546.56999999</v>
      </c>
    </row>
    <row r="13" spans="1:11" ht="12" customHeight="1" x14ac:dyDescent="0.2">
      <c r="A13" s="2" t="str">
        <f>"Apr "&amp;RIGHT(A6,4)</f>
        <v>Apr 2025</v>
      </c>
      <c r="B13" s="11">
        <v>82442758.260000005</v>
      </c>
      <c r="C13" s="11">
        <v>1777819.2</v>
      </c>
      <c r="D13" s="11">
        <v>84220577.459999993</v>
      </c>
      <c r="E13" s="11">
        <v>187009.91</v>
      </c>
      <c r="F13" s="11" t="s">
        <v>419</v>
      </c>
      <c r="G13" s="11">
        <v>187009.91</v>
      </c>
      <c r="H13" s="11">
        <v>359009.2</v>
      </c>
      <c r="I13" s="11">
        <v>82988777.370000005</v>
      </c>
      <c r="J13" s="11">
        <v>1777819.2</v>
      </c>
      <c r="K13" s="11">
        <v>84766596.569999993</v>
      </c>
    </row>
    <row r="14" spans="1:11" ht="12" customHeight="1" x14ac:dyDescent="0.2">
      <c r="A14" s="2" t="str">
        <f>"May "&amp;RIGHT(A6,4)</f>
        <v>May 2025</v>
      </c>
      <c r="B14" s="11">
        <v>51844989.689999998</v>
      </c>
      <c r="C14" s="11">
        <v>1223852.1000000001</v>
      </c>
      <c r="D14" s="11">
        <v>53068841.789999999</v>
      </c>
      <c r="E14" s="11" t="s">
        <v>419</v>
      </c>
      <c r="F14" s="11" t="s">
        <v>419</v>
      </c>
      <c r="G14" s="11" t="s">
        <v>419</v>
      </c>
      <c r="H14" s="11" t="s">
        <v>419</v>
      </c>
      <c r="I14" s="11">
        <v>51844989.689999998</v>
      </c>
      <c r="J14" s="11">
        <v>1223852.1000000001</v>
      </c>
      <c r="K14" s="11">
        <v>53068841.789999999</v>
      </c>
    </row>
    <row r="15" spans="1:11" ht="12" customHeight="1" x14ac:dyDescent="0.2">
      <c r="A15" s="2" t="str">
        <f>"Jun "&amp;RIGHT(A6,4)</f>
        <v>Jun 2025</v>
      </c>
      <c r="B15" s="11">
        <v>31466294.899999999</v>
      </c>
      <c r="C15" s="11">
        <v>4978.5</v>
      </c>
      <c r="D15" s="11">
        <v>31471273.399999999</v>
      </c>
      <c r="E15" s="11" t="s">
        <v>419</v>
      </c>
      <c r="F15" s="11">
        <v>51115444</v>
      </c>
      <c r="G15" s="11">
        <v>51115444</v>
      </c>
      <c r="H15" s="11" t="s">
        <v>419</v>
      </c>
      <c r="I15" s="11">
        <v>31466294.899999999</v>
      </c>
      <c r="J15" s="11">
        <v>51120422.5</v>
      </c>
      <c r="K15" s="11">
        <v>82586717.400000006</v>
      </c>
    </row>
    <row r="16" spans="1:11" ht="12" customHeight="1" x14ac:dyDescent="0.2">
      <c r="A16" s="2" t="str">
        <f>"Jul "&amp;RIGHT(A6,4)</f>
        <v>Jul 2025</v>
      </c>
      <c r="B16" s="11">
        <v>177212387.56999999</v>
      </c>
      <c r="C16" s="11">
        <v>4954.1149999999998</v>
      </c>
      <c r="D16" s="11">
        <v>177217341.685</v>
      </c>
      <c r="E16" s="11">
        <v>439619.54</v>
      </c>
      <c r="F16" s="11" t="s">
        <v>419</v>
      </c>
      <c r="G16" s="11">
        <v>439619.54</v>
      </c>
      <c r="H16" s="11">
        <v>153492.54</v>
      </c>
      <c r="I16" s="11">
        <v>177805499.65000001</v>
      </c>
      <c r="J16" s="11">
        <v>4954.1149999999998</v>
      </c>
      <c r="K16" s="11">
        <v>177810453.76499999</v>
      </c>
    </row>
    <row r="17" spans="1:11" ht="12" customHeight="1" x14ac:dyDescent="0.2">
      <c r="A17" s="2" t="str">
        <f>"Aug "&amp;RIGHT(A6,4)</f>
        <v>Aug 2025</v>
      </c>
      <c r="B17" s="11">
        <v>192706537.06</v>
      </c>
      <c r="C17" s="11">
        <v>1023199.97</v>
      </c>
      <c r="D17" s="11">
        <v>193729737.03</v>
      </c>
      <c r="E17" s="11">
        <v>149834.19</v>
      </c>
      <c r="F17" s="11" t="s">
        <v>419</v>
      </c>
      <c r="G17" s="11">
        <v>149834.19</v>
      </c>
      <c r="H17" s="11">
        <v>198838.65</v>
      </c>
      <c r="I17" s="11">
        <v>193055209.90000001</v>
      </c>
      <c r="J17" s="11">
        <v>1023199.97</v>
      </c>
      <c r="K17" s="11">
        <v>194078409.87</v>
      </c>
    </row>
    <row r="18" spans="1:11" ht="12" customHeight="1" x14ac:dyDescent="0.2">
      <c r="A18" s="2" t="str">
        <f>"Sep "&amp;RIGHT(A6,4)</f>
        <v>Sep 2025</v>
      </c>
      <c r="B18" s="11">
        <v>171044299.91</v>
      </c>
      <c r="C18" s="11">
        <v>1782393.77</v>
      </c>
      <c r="D18" s="11">
        <v>172826693.68000001</v>
      </c>
      <c r="E18" s="11">
        <v>259157.24</v>
      </c>
      <c r="F18" s="11">
        <v>55809920</v>
      </c>
      <c r="G18" s="11">
        <v>56069077.240000002</v>
      </c>
      <c r="H18" s="11">
        <v>603.28</v>
      </c>
      <c r="I18" s="11">
        <v>171304060.43000001</v>
      </c>
      <c r="J18" s="11">
        <v>57592313.770000003</v>
      </c>
      <c r="K18" s="11">
        <v>228896374.19999999</v>
      </c>
    </row>
    <row r="19" spans="1:11" ht="12" customHeight="1" x14ac:dyDescent="0.2">
      <c r="A19" s="12" t="s">
        <v>55</v>
      </c>
      <c r="B19" s="13">
        <v>1648552985.75</v>
      </c>
      <c r="C19" s="13">
        <v>14122943.654999999</v>
      </c>
      <c r="D19" s="13">
        <v>1662675929.405</v>
      </c>
      <c r="E19" s="13">
        <v>2202661.79</v>
      </c>
      <c r="F19" s="13">
        <v>186227066</v>
      </c>
      <c r="G19" s="13">
        <v>188429727.78999999</v>
      </c>
      <c r="H19" s="13">
        <v>868231.92</v>
      </c>
      <c r="I19" s="13">
        <v>1651623879.46</v>
      </c>
      <c r="J19" s="13">
        <v>200350009.655</v>
      </c>
      <c r="K19" s="13">
        <v>1851973889.115</v>
      </c>
    </row>
    <row r="20" spans="1:11" ht="12" customHeight="1" x14ac:dyDescent="0.2">
      <c r="A20" s="14" t="s">
        <v>422</v>
      </c>
      <c r="B20" s="15">
        <v>520392129.05000001</v>
      </c>
      <c r="C20" s="15">
        <v>4490615.7</v>
      </c>
      <c r="D20" s="15">
        <v>524882744.75</v>
      </c>
      <c r="E20" s="15">
        <v>376104.11</v>
      </c>
      <c r="F20" s="15">
        <v>34105630</v>
      </c>
      <c r="G20" s="15">
        <v>34481734.109999999</v>
      </c>
      <c r="H20" s="15">
        <v>31110.09</v>
      </c>
      <c r="I20" s="15">
        <v>520799343.25</v>
      </c>
      <c r="J20" s="15">
        <v>38596245.700000003</v>
      </c>
      <c r="K20" s="15">
        <v>559395588.95000005</v>
      </c>
    </row>
    <row r="21" spans="1:11" ht="12" customHeight="1" x14ac:dyDescent="0.2">
      <c r="A21" s="3" t="str">
        <f>"FY "&amp;RIGHT(A6,4)+1</f>
        <v>FY 2026</v>
      </c>
    </row>
    <row r="22" spans="1:11" ht="12" customHeight="1" x14ac:dyDescent="0.2">
      <c r="A22" s="2" t="str">
        <f>"Oct "&amp;RIGHT(A6,4)</f>
        <v>Oct 2025</v>
      </c>
      <c r="B22" s="11">
        <v>236378674.99000001</v>
      </c>
      <c r="C22" s="11">
        <v>1678054.1850000001</v>
      </c>
      <c r="D22" s="11">
        <v>238056729.17500001</v>
      </c>
      <c r="E22" s="11">
        <v>402941.45</v>
      </c>
      <c r="F22" s="11" t="s">
        <v>419</v>
      </c>
      <c r="G22" s="11">
        <v>402941.45</v>
      </c>
      <c r="H22" s="11" t="s">
        <v>419</v>
      </c>
      <c r="I22" s="11">
        <v>236781616.44</v>
      </c>
      <c r="J22" s="11">
        <v>1678054.1850000001</v>
      </c>
      <c r="K22" s="11">
        <v>238459670.625</v>
      </c>
    </row>
    <row r="23" spans="1:11" ht="12" customHeight="1" x14ac:dyDescent="0.2">
      <c r="A23" s="2" t="str">
        <f>"Nov "&amp;RIGHT(A6,4)</f>
        <v>Nov 2025</v>
      </c>
      <c r="B23" s="11">
        <v>176961009.83000001</v>
      </c>
      <c r="C23" s="11">
        <v>1326388.575</v>
      </c>
      <c r="D23" s="11">
        <v>178287398.405</v>
      </c>
      <c r="E23" s="11">
        <v>46694.8</v>
      </c>
      <c r="F23" s="11" t="s">
        <v>419</v>
      </c>
      <c r="G23" s="11">
        <v>46694.8</v>
      </c>
      <c r="H23" s="11">
        <v>4436.6400000000003</v>
      </c>
      <c r="I23" s="11">
        <v>177012141.27000001</v>
      </c>
      <c r="J23" s="11">
        <v>1326388.575</v>
      </c>
      <c r="K23" s="11">
        <v>178338529.845</v>
      </c>
    </row>
    <row r="24" spans="1:11" ht="12" customHeight="1" x14ac:dyDescent="0.2">
      <c r="A24" s="2" t="str">
        <f>"Dec "&amp;RIGHT(A6,4)</f>
        <v>Dec 2025</v>
      </c>
      <c r="B24" s="11">
        <v>137197478.87</v>
      </c>
      <c r="C24" s="11">
        <v>1212053.53</v>
      </c>
      <c r="D24" s="11">
        <v>138409532.40000001</v>
      </c>
      <c r="E24" s="11">
        <v>88133.39</v>
      </c>
      <c r="F24" s="11">
        <v>30637682</v>
      </c>
      <c r="G24" s="11">
        <v>30725815.390000001</v>
      </c>
      <c r="H24" s="11">
        <v>3691.82</v>
      </c>
      <c r="I24" s="11">
        <v>137289304.08000001</v>
      </c>
      <c r="J24" s="11">
        <v>31849735.530000001</v>
      </c>
      <c r="K24" s="11">
        <v>169139039.61000001</v>
      </c>
    </row>
    <row r="25" spans="1:11" ht="12" customHeight="1" x14ac:dyDescent="0.2">
      <c r="A25" s="2" t="str">
        <f>"Jan "&amp;RIGHT(A6,4)+1</f>
        <v>Jan 2026</v>
      </c>
      <c r="B25" s="11" t="s">
        <v>419</v>
      </c>
      <c r="C25" s="11" t="s">
        <v>419</v>
      </c>
      <c r="D25" s="11" t="s">
        <v>419</v>
      </c>
      <c r="E25" s="11" t="s">
        <v>419</v>
      </c>
      <c r="F25" s="11" t="s">
        <v>419</v>
      </c>
      <c r="G25" s="11" t="s">
        <v>419</v>
      </c>
      <c r="H25" s="11" t="s">
        <v>419</v>
      </c>
      <c r="I25" s="11" t="s">
        <v>419</v>
      </c>
      <c r="J25" s="11" t="s">
        <v>419</v>
      </c>
      <c r="K25" s="11" t="s">
        <v>419</v>
      </c>
    </row>
    <row r="26" spans="1:11" ht="12" customHeight="1" x14ac:dyDescent="0.2">
      <c r="A26" s="2" t="str">
        <f>"Feb "&amp;RIGHT(A6,4)+1</f>
        <v>Feb 2026</v>
      </c>
      <c r="B26" s="11" t="s">
        <v>419</v>
      </c>
      <c r="C26" s="11" t="s">
        <v>419</v>
      </c>
      <c r="D26" s="11" t="s">
        <v>419</v>
      </c>
      <c r="E26" s="11" t="s">
        <v>419</v>
      </c>
      <c r="F26" s="11" t="s">
        <v>419</v>
      </c>
      <c r="G26" s="11" t="s">
        <v>419</v>
      </c>
      <c r="H26" s="11" t="s">
        <v>419</v>
      </c>
      <c r="I26" s="11" t="s">
        <v>419</v>
      </c>
      <c r="J26" s="11" t="s">
        <v>419</v>
      </c>
      <c r="K26" s="11" t="s">
        <v>419</v>
      </c>
    </row>
    <row r="27" spans="1:11" ht="12" customHeight="1" x14ac:dyDescent="0.2">
      <c r="A27" s="2" t="str">
        <f>"Mar "&amp;RIGHT(A6,4)+1</f>
        <v>Mar 2026</v>
      </c>
      <c r="B27" s="11" t="s">
        <v>419</v>
      </c>
      <c r="C27" s="11" t="s">
        <v>419</v>
      </c>
      <c r="D27" s="11" t="s">
        <v>419</v>
      </c>
      <c r="E27" s="11" t="s">
        <v>419</v>
      </c>
      <c r="F27" s="11" t="s">
        <v>419</v>
      </c>
      <c r="G27" s="11" t="s">
        <v>419</v>
      </c>
      <c r="H27" s="11" t="s">
        <v>419</v>
      </c>
      <c r="I27" s="11" t="s">
        <v>419</v>
      </c>
      <c r="J27" s="11" t="s">
        <v>419</v>
      </c>
      <c r="K27" s="11" t="s">
        <v>419</v>
      </c>
    </row>
    <row r="28" spans="1:11" ht="12" customHeight="1" x14ac:dyDescent="0.2">
      <c r="A28" s="2" t="str">
        <f>"Apr "&amp;RIGHT(A6,4)+1</f>
        <v>Apr 2026</v>
      </c>
      <c r="B28" s="11" t="s">
        <v>419</v>
      </c>
      <c r="C28" s="11" t="s">
        <v>419</v>
      </c>
      <c r="D28" s="11" t="s">
        <v>419</v>
      </c>
      <c r="E28" s="11" t="s">
        <v>419</v>
      </c>
      <c r="F28" s="11" t="s">
        <v>419</v>
      </c>
      <c r="G28" s="11" t="s">
        <v>419</v>
      </c>
      <c r="H28" s="11" t="s">
        <v>419</v>
      </c>
      <c r="I28" s="11" t="s">
        <v>419</v>
      </c>
      <c r="J28" s="11" t="s">
        <v>419</v>
      </c>
      <c r="K28" s="11" t="s">
        <v>419</v>
      </c>
    </row>
    <row r="29" spans="1:11" ht="12" customHeight="1" x14ac:dyDescent="0.2">
      <c r="A29" s="2" t="str">
        <f>"May "&amp;RIGHT(A6,4)+1</f>
        <v>May 2026</v>
      </c>
      <c r="B29" s="11" t="s">
        <v>419</v>
      </c>
      <c r="C29" s="11" t="s">
        <v>419</v>
      </c>
      <c r="D29" s="11" t="s">
        <v>419</v>
      </c>
      <c r="E29" s="11" t="s">
        <v>419</v>
      </c>
      <c r="F29" s="11" t="s">
        <v>419</v>
      </c>
      <c r="G29" s="11" t="s">
        <v>419</v>
      </c>
      <c r="H29" s="11" t="s">
        <v>419</v>
      </c>
      <c r="I29" s="11" t="s">
        <v>419</v>
      </c>
      <c r="J29" s="11" t="s">
        <v>419</v>
      </c>
      <c r="K29" s="11" t="s">
        <v>419</v>
      </c>
    </row>
    <row r="30" spans="1:11" ht="12" customHeight="1" x14ac:dyDescent="0.2">
      <c r="A30" s="2" t="str">
        <f>"Jun "&amp;RIGHT(A6,4)+1</f>
        <v>Jun 2026</v>
      </c>
      <c r="B30" s="11" t="s">
        <v>419</v>
      </c>
      <c r="C30" s="11" t="s">
        <v>419</v>
      </c>
      <c r="D30" s="11" t="s">
        <v>419</v>
      </c>
      <c r="E30" s="11" t="s">
        <v>419</v>
      </c>
      <c r="F30" s="11" t="s">
        <v>419</v>
      </c>
      <c r="G30" s="11" t="s">
        <v>419</v>
      </c>
      <c r="H30" s="11" t="s">
        <v>419</v>
      </c>
      <c r="I30" s="11" t="s">
        <v>419</v>
      </c>
      <c r="J30" s="11" t="s">
        <v>419</v>
      </c>
      <c r="K30" s="11" t="s">
        <v>419</v>
      </c>
    </row>
    <row r="31" spans="1:11" ht="12" customHeight="1" x14ac:dyDescent="0.2">
      <c r="A31" s="2" t="str">
        <f>"Jul "&amp;RIGHT(A6,4)+1</f>
        <v>Jul 2026</v>
      </c>
      <c r="B31" s="11" t="s">
        <v>419</v>
      </c>
      <c r="C31" s="11" t="s">
        <v>419</v>
      </c>
      <c r="D31" s="11" t="s">
        <v>419</v>
      </c>
      <c r="E31" s="11" t="s">
        <v>419</v>
      </c>
      <c r="F31" s="11" t="s">
        <v>419</v>
      </c>
      <c r="G31" s="11" t="s">
        <v>419</v>
      </c>
      <c r="H31" s="11" t="s">
        <v>419</v>
      </c>
      <c r="I31" s="11" t="s">
        <v>419</v>
      </c>
      <c r="J31" s="11" t="s">
        <v>419</v>
      </c>
      <c r="K31" s="11" t="s">
        <v>419</v>
      </c>
    </row>
    <row r="32" spans="1:11" ht="12" customHeight="1" x14ac:dyDescent="0.2">
      <c r="A32" s="2" t="str">
        <f>"Aug "&amp;RIGHT(A6,4)+1</f>
        <v>Aug 2026</v>
      </c>
      <c r="B32" s="11" t="s">
        <v>419</v>
      </c>
      <c r="C32" s="11" t="s">
        <v>419</v>
      </c>
      <c r="D32" s="11" t="s">
        <v>419</v>
      </c>
      <c r="E32" s="11" t="s">
        <v>419</v>
      </c>
      <c r="F32" s="11" t="s">
        <v>419</v>
      </c>
      <c r="G32" s="11" t="s">
        <v>419</v>
      </c>
      <c r="H32" s="11" t="s">
        <v>419</v>
      </c>
      <c r="I32" s="11" t="s">
        <v>419</v>
      </c>
      <c r="J32" s="11" t="s">
        <v>419</v>
      </c>
      <c r="K32" s="11" t="s">
        <v>419</v>
      </c>
    </row>
    <row r="33" spans="1:11" ht="12" customHeight="1" x14ac:dyDescent="0.2">
      <c r="A33" s="2" t="str">
        <f>"Sep "&amp;RIGHT(A6,4)+1</f>
        <v>Sep 2026</v>
      </c>
      <c r="B33" s="11" t="s">
        <v>419</v>
      </c>
      <c r="C33" s="11" t="s">
        <v>419</v>
      </c>
      <c r="D33" s="11" t="s">
        <v>419</v>
      </c>
      <c r="E33" s="11" t="s">
        <v>419</v>
      </c>
      <c r="F33" s="11" t="s">
        <v>419</v>
      </c>
      <c r="G33" s="11" t="s">
        <v>419</v>
      </c>
      <c r="H33" s="11" t="s">
        <v>419</v>
      </c>
      <c r="I33" s="11" t="s">
        <v>419</v>
      </c>
      <c r="J33" s="11" t="s">
        <v>419</v>
      </c>
      <c r="K33" s="11" t="s">
        <v>419</v>
      </c>
    </row>
    <row r="34" spans="1:11" ht="12" customHeight="1" x14ac:dyDescent="0.2">
      <c r="A34" s="12" t="s">
        <v>55</v>
      </c>
      <c r="B34" s="13">
        <v>550537163.69000006</v>
      </c>
      <c r="C34" s="13">
        <v>4216496.29</v>
      </c>
      <c r="D34" s="13">
        <v>554753659.98000002</v>
      </c>
      <c r="E34" s="13">
        <v>537769.64</v>
      </c>
      <c r="F34" s="13">
        <v>30637682</v>
      </c>
      <c r="G34" s="13">
        <v>31175451.640000001</v>
      </c>
      <c r="H34" s="13">
        <v>8128.46</v>
      </c>
      <c r="I34" s="13">
        <v>551083061.78999996</v>
      </c>
      <c r="J34" s="13">
        <v>34854178.289999999</v>
      </c>
      <c r="K34" s="13">
        <v>585937240.08000004</v>
      </c>
    </row>
    <row r="35" spans="1:11" ht="12" customHeight="1" x14ac:dyDescent="0.2">
      <c r="A35" s="14" t="str">
        <f>"Total "&amp;MID(A20,7,LEN(A20)-13)&amp;" Months"</f>
        <v>Total 3 Months</v>
      </c>
      <c r="B35" s="15">
        <v>550537163.69000006</v>
      </c>
      <c r="C35" s="15">
        <v>4216496.29</v>
      </c>
      <c r="D35" s="15">
        <v>554753659.98000002</v>
      </c>
      <c r="E35" s="15">
        <v>537769.64</v>
      </c>
      <c r="F35" s="15">
        <v>30637682</v>
      </c>
      <c r="G35" s="15">
        <v>31175451.640000001</v>
      </c>
      <c r="H35" s="15">
        <v>8128.46</v>
      </c>
      <c r="I35" s="15">
        <v>551083061.78999996</v>
      </c>
      <c r="J35" s="15">
        <v>34854178.289999999</v>
      </c>
      <c r="K35" s="15">
        <v>585937240.08000004</v>
      </c>
    </row>
    <row r="36" spans="1:11" ht="12" customHeight="1" x14ac:dyDescent="0.2">
      <c r="A36" s="78"/>
      <c r="B36" s="78"/>
      <c r="C36" s="78"/>
      <c r="D36" s="78"/>
      <c r="E36" s="78"/>
      <c r="F36" s="78"/>
      <c r="G36" s="78"/>
      <c r="H36" s="78"/>
      <c r="I36" s="78"/>
      <c r="J36" s="78"/>
    </row>
    <row r="37" spans="1:11" ht="69.95" customHeight="1" x14ac:dyDescent="0.2">
      <c r="A37" s="89" t="s">
        <v>323</v>
      </c>
      <c r="B37" s="89"/>
      <c r="C37" s="89"/>
      <c r="D37" s="89"/>
      <c r="E37" s="89"/>
      <c r="F37" s="89"/>
      <c r="G37" s="89"/>
      <c r="H37" s="89"/>
      <c r="I37" s="89"/>
      <c r="J37" s="89"/>
    </row>
  </sheetData>
  <mergeCells count="10">
    <mergeCell ref="B5:K5"/>
    <mergeCell ref="A36:J36"/>
    <mergeCell ref="A37:J37"/>
    <mergeCell ref="A1:J1"/>
    <mergeCell ref="A2:J2"/>
    <mergeCell ref="A3:A4"/>
    <mergeCell ref="B3:D3"/>
    <mergeCell ref="E3:G3"/>
    <mergeCell ref="H3:H4"/>
    <mergeCell ref="I3:K3"/>
  </mergeCells>
  <phoneticPr fontId="0" type="noConversion"/>
  <pageMargins left="0.75" right="0.5" top="0.75" bottom="0.5" header="0.5" footer="0.25"/>
  <pageSetup orientation="landscape"/>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A1:J37"/>
  <sheetViews>
    <sheetView showGridLines="0" workbookViewId="0">
      <selection sqref="A1:I1"/>
    </sheetView>
  </sheetViews>
  <sheetFormatPr defaultRowHeight="12.75" x14ac:dyDescent="0.2"/>
  <cols>
    <col min="1" max="1" width="11.42578125" customWidth="1"/>
    <col min="2" max="2" width="12.140625" customWidth="1"/>
    <col min="3" max="10" width="11.42578125" customWidth="1"/>
  </cols>
  <sheetData>
    <row r="1" spans="1:10" ht="12" customHeight="1" x14ac:dyDescent="0.2">
      <c r="A1" s="79" t="s">
        <v>438</v>
      </c>
      <c r="B1" s="79"/>
      <c r="C1" s="79"/>
      <c r="D1" s="79"/>
      <c r="E1" s="79"/>
      <c r="F1" s="79"/>
      <c r="G1" s="79"/>
      <c r="H1" s="79"/>
      <c r="I1" s="79"/>
      <c r="J1" s="2" t="s">
        <v>420</v>
      </c>
    </row>
    <row r="2" spans="1:10" ht="12" customHeight="1" x14ac:dyDescent="0.2">
      <c r="A2" s="81" t="s">
        <v>162</v>
      </c>
      <c r="B2" s="81"/>
      <c r="C2" s="81"/>
      <c r="D2" s="81"/>
      <c r="E2" s="81"/>
      <c r="F2" s="81"/>
      <c r="G2" s="81"/>
      <c r="H2" s="81"/>
      <c r="I2" s="81"/>
      <c r="J2" s="1"/>
    </row>
    <row r="3" spans="1:10" ht="24" customHeight="1" x14ac:dyDescent="0.2">
      <c r="A3" s="83" t="s">
        <v>50</v>
      </c>
      <c r="B3" s="85" t="s">
        <v>232</v>
      </c>
      <c r="C3" s="85" t="s">
        <v>233</v>
      </c>
      <c r="D3" s="87" t="s">
        <v>163</v>
      </c>
      <c r="E3" s="87"/>
      <c r="F3" s="86"/>
      <c r="G3" s="87" t="s">
        <v>164</v>
      </c>
      <c r="H3" s="87"/>
      <c r="I3" s="86"/>
      <c r="J3" s="90" t="s">
        <v>237</v>
      </c>
    </row>
    <row r="4" spans="1:10" ht="24" customHeight="1" x14ac:dyDescent="0.2">
      <c r="A4" s="84"/>
      <c r="B4" s="86"/>
      <c r="C4" s="86"/>
      <c r="D4" s="10" t="s">
        <v>234</v>
      </c>
      <c r="E4" s="10" t="s">
        <v>235</v>
      </c>
      <c r="F4" s="10" t="s">
        <v>236</v>
      </c>
      <c r="G4" s="10" t="s">
        <v>153</v>
      </c>
      <c r="H4" s="10" t="s">
        <v>161</v>
      </c>
      <c r="I4" s="10" t="s">
        <v>55</v>
      </c>
      <c r="J4" s="87"/>
    </row>
    <row r="5" spans="1:10" ht="12" customHeight="1" x14ac:dyDescent="0.2">
      <c r="A5" s="1"/>
      <c r="B5" s="78" t="str">
        <f>REPT("-",100)&amp;" Dollars "&amp;REPT("-",136)</f>
        <v>---------------------------------------------------------------------------------------------------- Dollars ----------------------------------------------------------------------------------------------------------------------------------------</v>
      </c>
      <c r="C5" s="78"/>
      <c r="D5" s="78"/>
      <c r="E5" s="78"/>
      <c r="F5" s="78"/>
      <c r="G5" s="78"/>
      <c r="H5" s="78"/>
      <c r="I5" s="78"/>
      <c r="J5" s="78"/>
    </row>
    <row r="6" spans="1:10" ht="12" customHeight="1" x14ac:dyDescent="0.2">
      <c r="A6" s="3" t="s">
        <v>421</v>
      </c>
    </row>
    <row r="7" spans="1:10" ht="12" customHeight="1" x14ac:dyDescent="0.2">
      <c r="A7" s="2" t="str">
        <f>"Oct "&amp;RIGHT(A6,4)-1</f>
        <v>Oct 2024</v>
      </c>
      <c r="B7" s="11">
        <v>23640029.861499999</v>
      </c>
      <c r="C7" s="11">
        <v>7839759.0219999999</v>
      </c>
      <c r="D7" s="11" t="s">
        <v>419</v>
      </c>
      <c r="E7" s="11" t="s">
        <v>419</v>
      </c>
      <c r="F7" s="11" t="s">
        <v>419</v>
      </c>
      <c r="G7" s="11">
        <v>7839759.0219999999</v>
      </c>
      <c r="H7" s="11" t="str">
        <f t="shared" ref="H7:H20" si="0">IF(ISBLANK(E7),"",E7)</f>
        <v>--</v>
      </c>
      <c r="I7" s="11">
        <v>7839759.0219999999</v>
      </c>
      <c r="J7" s="11" t="s">
        <v>419</v>
      </c>
    </row>
    <row r="8" spans="1:10" ht="12" customHeight="1" x14ac:dyDescent="0.2">
      <c r="A8" s="2" t="str">
        <f>"Nov "&amp;RIGHT(A6,4)-1</f>
        <v>Nov 2024</v>
      </c>
      <c r="B8" s="11">
        <v>23617313.781399999</v>
      </c>
      <c r="C8" s="11">
        <v>7815333.0164000001</v>
      </c>
      <c r="D8" s="11" t="s">
        <v>419</v>
      </c>
      <c r="E8" s="11" t="s">
        <v>419</v>
      </c>
      <c r="F8" s="11" t="s">
        <v>419</v>
      </c>
      <c r="G8" s="11">
        <v>7815333.0164000001</v>
      </c>
      <c r="H8" s="11" t="str">
        <f t="shared" si="0"/>
        <v>--</v>
      </c>
      <c r="I8" s="11">
        <v>7815333.0164000001</v>
      </c>
      <c r="J8" s="11" t="s">
        <v>419</v>
      </c>
    </row>
    <row r="9" spans="1:10" ht="12" customHeight="1" x14ac:dyDescent="0.2">
      <c r="A9" s="2" t="str">
        <f>"Dec "&amp;RIGHT(A6,4)-1</f>
        <v>Dec 2024</v>
      </c>
      <c r="B9" s="11">
        <v>22913652.0517</v>
      </c>
      <c r="C9" s="11">
        <v>7625532.5437000003</v>
      </c>
      <c r="D9" s="11" t="s">
        <v>419</v>
      </c>
      <c r="E9" s="11" t="s">
        <v>419</v>
      </c>
      <c r="F9" s="11" t="s">
        <v>419</v>
      </c>
      <c r="G9" s="11">
        <v>7625532.5437000003</v>
      </c>
      <c r="H9" s="11" t="str">
        <f t="shared" si="0"/>
        <v>--</v>
      </c>
      <c r="I9" s="11">
        <v>7625532.5437000003</v>
      </c>
      <c r="J9" s="11" t="s">
        <v>419</v>
      </c>
    </row>
    <row r="10" spans="1:10" ht="12" customHeight="1" x14ac:dyDescent="0.2">
      <c r="A10" s="2" t="str">
        <f>"Jan "&amp;RIGHT(A6,4)</f>
        <v>Jan 2025</v>
      </c>
      <c r="B10" s="11">
        <v>23061701.972899999</v>
      </c>
      <c r="C10" s="11">
        <v>8330490.8898999998</v>
      </c>
      <c r="D10" s="11" t="s">
        <v>419</v>
      </c>
      <c r="E10" s="11" t="s">
        <v>419</v>
      </c>
      <c r="F10" s="11" t="s">
        <v>419</v>
      </c>
      <c r="G10" s="11">
        <v>8330490.8898999998</v>
      </c>
      <c r="H10" s="11" t="str">
        <f t="shared" si="0"/>
        <v>--</v>
      </c>
      <c r="I10" s="11">
        <v>8330490.8898999998</v>
      </c>
      <c r="J10" s="11" t="s">
        <v>419</v>
      </c>
    </row>
    <row r="11" spans="1:10" ht="12" customHeight="1" x14ac:dyDescent="0.2">
      <c r="A11" s="2" t="str">
        <f>"Feb "&amp;RIGHT(A6,4)</f>
        <v>Feb 2025</v>
      </c>
      <c r="B11" s="11">
        <v>23199240.335299999</v>
      </c>
      <c r="C11" s="11">
        <v>7769240.8103999998</v>
      </c>
      <c r="D11" s="11" t="s">
        <v>419</v>
      </c>
      <c r="E11" s="11" t="s">
        <v>419</v>
      </c>
      <c r="F11" s="11" t="s">
        <v>419</v>
      </c>
      <c r="G11" s="11">
        <v>7769240.8103999998</v>
      </c>
      <c r="H11" s="11" t="str">
        <f t="shared" si="0"/>
        <v>--</v>
      </c>
      <c r="I11" s="11">
        <v>7769240.8103999998</v>
      </c>
      <c r="J11" s="11" t="s">
        <v>419</v>
      </c>
    </row>
    <row r="12" spans="1:10" ht="12" customHeight="1" x14ac:dyDescent="0.2">
      <c r="A12" s="2" t="str">
        <f>"Mar "&amp;RIGHT(A6,4)</f>
        <v>Mar 2025</v>
      </c>
      <c r="B12" s="11">
        <v>23931240.005399998</v>
      </c>
      <c r="C12" s="11">
        <v>8172581.9708000002</v>
      </c>
      <c r="D12" s="11" t="s">
        <v>419</v>
      </c>
      <c r="E12" s="11" t="s">
        <v>419</v>
      </c>
      <c r="F12" s="11" t="s">
        <v>419</v>
      </c>
      <c r="G12" s="11">
        <v>8172581.9708000002</v>
      </c>
      <c r="H12" s="11" t="str">
        <f t="shared" si="0"/>
        <v>--</v>
      </c>
      <c r="I12" s="11">
        <v>8172581.9708000002</v>
      </c>
      <c r="J12" s="11" t="s">
        <v>419</v>
      </c>
    </row>
    <row r="13" spans="1:10" ht="12" customHeight="1" x14ac:dyDescent="0.2">
      <c r="A13" s="2" t="str">
        <f>"Apr "&amp;RIGHT(A6,4)</f>
        <v>Apr 2025</v>
      </c>
      <c r="B13" s="11">
        <v>23467497.645500001</v>
      </c>
      <c r="C13" s="11">
        <v>8377229.9040999999</v>
      </c>
      <c r="D13" s="11">
        <v>104687.7</v>
      </c>
      <c r="E13" s="11">
        <v>0</v>
      </c>
      <c r="F13" s="11">
        <v>104687.7</v>
      </c>
      <c r="G13" s="11">
        <v>8481917.6041000001</v>
      </c>
      <c r="H13" s="11">
        <f t="shared" si="0"/>
        <v>0</v>
      </c>
      <c r="I13" s="11">
        <v>8481917.6041000001</v>
      </c>
      <c r="J13" s="11" t="s">
        <v>419</v>
      </c>
    </row>
    <row r="14" spans="1:10" ht="12" customHeight="1" x14ac:dyDescent="0.2">
      <c r="A14" s="2" t="str">
        <f>"May "&amp;RIGHT(A6,4)</f>
        <v>May 2025</v>
      </c>
      <c r="B14" s="11">
        <v>23530733.575599998</v>
      </c>
      <c r="C14" s="11">
        <v>8538885.2719999999</v>
      </c>
      <c r="D14" s="11" t="s">
        <v>419</v>
      </c>
      <c r="E14" s="11" t="s">
        <v>419</v>
      </c>
      <c r="F14" s="11" t="s">
        <v>419</v>
      </c>
      <c r="G14" s="11">
        <v>8538885.2719999999</v>
      </c>
      <c r="H14" s="11" t="str">
        <f t="shared" si="0"/>
        <v>--</v>
      </c>
      <c r="I14" s="11">
        <v>8538885.2719999999</v>
      </c>
      <c r="J14" s="11" t="s">
        <v>419</v>
      </c>
    </row>
    <row r="15" spans="1:10" ht="12" customHeight="1" x14ac:dyDescent="0.2">
      <c r="A15" s="2" t="str">
        <f>"Jun "&amp;RIGHT(A6,4)</f>
        <v>Jun 2025</v>
      </c>
      <c r="B15" s="11">
        <v>23163139.802099999</v>
      </c>
      <c r="C15" s="11">
        <v>8533142.3177000005</v>
      </c>
      <c r="D15" s="11" t="s">
        <v>419</v>
      </c>
      <c r="E15" s="11" t="s">
        <v>419</v>
      </c>
      <c r="F15" s="11" t="s">
        <v>419</v>
      </c>
      <c r="G15" s="11">
        <v>8533142.3177000005</v>
      </c>
      <c r="H15" s="11" t="str">
        <f t="shared" si="0"/>
        <v>--</v>
      </c>
      <c r="I15" s="11">
        <v>8533142.3177000005</v>
      </c>
      <c r="J15" s="11" t="s">
        <v>419</v>
      </c>
    </row>
    <row r="16" spans="1:10" ht="12" customHeight="1" x14ac:dyDescent="0.2">
      <c r="A16" s="2" t="str">
        <f>"Jul "&amp;RIGHT(A6,4)</f>
        <v>Jul 2025</v>
      </c>
      <c r="B16" s="11">
        <v>23425509.7663</v>
      </c>
      <c r="C16" s="11">
        <v>9025234.4714000002</v>
      </c>
      <c r="D16" s="11">
        <v>1966920.83</v>
      </c>
      <c r="E16" s="11">
        <v>0</v>
      </c>
      <c r="F16" s="11">
        <v>1966920.83</v>
      </c>
      <c r="G16" s="11">
        <v>10992155.3014</v>
      </c>
      <c r="H16" s="11">
        <f t="shared" si="0"/>
        <v>0</v>
      </c>
      <c r="I16" s="11">
        <v>10992155.3014</v>
      </c>
      <c r="J16" s="11" t="s">
        <v>419</v>
      </c>
    </row>
    <row r="17" spans="1:10" ht="12" customHeight="1" x14ac:dyDescent="0.2">
      <c r="A17" s="2" t="str">
        <f>"Aug "&amp;RIGHT(A6,4)</f>
        <v>Aug 2025</v>
      </c>
      <c r="B17" s="11">
        <v>22694676.360599998</v>
      </c>
      <c r="C17" s="11">
        <v>9003799.9260000009</v>
      </c>
      <c r="D17" s="11">
        <v>24052.42</v>
      </c>
      <c r="E17" s="11">
        <v>0</v>
      </c>
      <c r="F17" s="11">
        <v>24052.42</v>
      </c>
      <c r="G17" s="11">
        <v>9027852.3460000008</v>
      </c>
      <c r="H17" s="11">
        <f t="shared" si="0"/>
        <v>0</v>
      </c>
      <c r="I17" s="11">
        <v>9027852.3460000008</v>
      </c>
      <c r="J17" s="11" t="s">
        <v>419</v>
      </c>
    </row>
    <row r="18" spans="1:10" ht="12" customHeight="1" x14ac:dyDescent="0.2">
      <c r="A18" s="2" t="str">
        <f>"Sep "&amp;RIGHT(A6,4)</f>
        <v>Sep 2025</v>
      </c>
      <c r="B18" s="11">
        <v>23339818.265900001</v>
      </c>
      <c r="C18" s="11">
        <v>9367843.2924000006</v>
      </c>
      <c r="D18" s="11">
        <v>116319.53</v>
      </c>
      <c r="E18" s="11">
        <v>0</v>
      </c>
      <c r="F18" s="11">
        <v>116319.53</v>
      </c>
      <c r="G18" s="11">
        <v>9484162.8223999999</v>
      </c>
      <c r="H18" s="11">
        <f t="shared" si="0"/>
        <v>0</v>
      </c>
      <c r="I18" s="11">
        <v>9484162.8223999999</v>
      </c>
      <c r="J18" s="11" t="s">
        <v>419</v>
      </c>
    </row>
    <row r="19" spans="1:10" ht="12" customHeight="1" x14ac:dyDescent="0.2">
      <c r="A19" s="12" t="s">
        <v>55</v>
      </c>
      <c r="B19" s="13">
        <v>279984553.4242</v>
      </c>
      <c r="C19" s="13">
        <v>100399073.4368</v>
      </c>
      <c r="D19" s="13">
        <v>2211980.48</v>
      </c>
      <c r="E19" s="13">
        <v>0</v>
      </c>
      <c r="F19" s="13">
        <v>2211980.48</v>
      </c>
      <c r="G19" s="13">
        <v>102611053.91680001</v>
      </c>
      <c r="H19" s="13">
        <f t="shared" si="0"/>
        <v>0</v>
      </c>
      <c r="I19" s="13">
        <v>102611053.91680001</v>
      </c>
      <c r="J19" s="13" t="s">
        <v>419</v>
      </c>
    </row>
    <row r="20" spans="1:10" ht="12" customHeight="1" x14ac:dyDescent="0.2">
      <c r="A20" s="14" t="s">
        <v>422</v>
      </c>
      <c r="B20" s="15">
        <v>70170995.694600001</v>
      </c>
      <c r="C20" s="15">
        <v>23280624.5821</v>
      </c>
      <c r="D20" s="15" t="s">
        <v>419</v>
      </c>
      <c r="E20" s="15" t="s">
        <v>419</v>
      </c>
      <c r="F20" s="15" t="s">
        <v>419</v>
      </c>
      <c r="G20" s="15">
        <v>23280624.5821</v>
      </c>
      <c r="H20" s="15" t="str">
        <f t="shared" si="0"/>
        <v>--</v>
      </c>
      <c r="I20" s="15">
        <v>23280624.5821</v>
      </c>
      <c r="J20" s="15" t="s">
        <v>419</v>
      </c>
    </row>
    <row r="21" spans="1:10" ht="12" customHeight="1" x14ac:dyDescent="0.2">
      <c r="A21" s="3" t="str">
        <f>"FY "&amp;RIGHT(A6,4)+1</f>
        <v>FY 2026</v>
      </c>
    </row>
    <row r="22" spans="1:10" ht="12" customHeight="1" x14ac:dyDescent="0.2">
      <c r="A22" s="2" t="str">
        <f>"Oct "&amp;RIGHT(A6,4)</f>
        <v>Oct 2025</v>
      </c>
      <c r="B22" s="11">
        <v>23223435.5031</v>
      </c>
      <c r="C22" s="11">
        <v>10069460.7259</v>
      </c>
      <c r="D22" s="11">
        <v>55295.4</v>
      </c>
      <c r="E22" s="11">
        <v>0</v>
      </c>
      <c r="F22" s="11">
        <v>55295.4</v>
      </c>
      <c r="G22" s="11">
        <v>10124756.1259</v>
      </c>
      <c r="H22" s="11">
        <f t="shared" ref="H22:H35" si="1">IF(ISBLANK(E22),"",E22)</f>
        <v>0</v>
      </c>
      <c r="I22" s="11">
        <v>10124756.1259</v>
      </c>
      <c r="J22" s="11" t="s">
        <v>419</v>
      </c>
    </row>
    <row r="23" spans="1:10" ht="12" customHeight="1" x14ac:dyDescent="0.2">
      <c r="A23" s="2" t="str">
        <f>"Nov "&amp;RIGHT(A6,4)</f>
        <v>Nov 2025</v>
      </c>
      <c r="B23" s="11">
        <v>23713285.072900001</v>
      </c>
      <c r="C23" s="11">
        <v>10158564.522399999</v>
      </c>
      <c r="D23" s="11" t="s">
        <v>419</v>
      </c>
      <c r="E23" s="11" t="s">
        <v>419</v>
      </c>
      <c r="F23" s="11" t="s">
        <v>419</v>
      </c>
      <c r="G23" s="11">
        <v>10158564.522399999</v>
      </c>
      <c r="H23" s="11" t="str">
        <f t="shared" si="1"/>
        <v>--</v>
      </c>
      <c r="I23" s="11">
        <v>10158564.522399999</v>
      </c>
      <c r="J23" s="11" t="s">
        <v>419</v>
      </c>
    </row>
    <row r="24" spans="1:10" ht="12" customHeight="1" x14ac:dyDescent="0.2">
      <c r="A24" s="2" t="str">
        <f>"Dec "&amp;RIGHT(A6,4)</f>
        <v>Dec 2025</v>
      </c>
      <c r="B24" s="11">
        <v>22572542.307700001</v>
      </c>
      <c r="C24" s="11">
        <v>9520324.0971000008</v>
      </c>
      <c r="D24" s="11" t="s">
        <v>419</v>
      </c>
      <c r="E24" s="11" t="s">
        <v>419</v>
      </c>
      <c r="F24" s="11" t="s">
        <v>419</v>
      </c>
      <c r="G24" s="11">
        <v>9520324.0971000008</v>
      </c>
      <c r="H24" s="11" t="str">
        <f t="shared" si="1"/>
        <v>--</v>
      </c>
      <c r="I24" s="11">
        <v>9520324.0971000008</v>
      </c>
      <c r="J24" s="11" t="s">
        <v>419</v>
      </c>
    </row>
    <row r="25" spans="1:10" ht="12" customHeight="1" x14ac:dyDescent="0.2">
      <c r="A25" s="2" t="str">
        <f>"Jan "&amp;RIGHT(A6,4)+1</f>
        <v>Jan 2026</v>
      </c>
      <c r="B25" s="11" t="s">
        <v>419</v>
      </c>
      <c r="C25" s="11" t="s">
        <v>419</v>
      </c>
      <c r="D25" s="11" t="s">
        <v>419</v>
      </c>
      <c r="E25" s="11" t="s">
        <v>419</v>
      </c>
      <c r="F25" s="11" t="s">
        <v>419</v>
      </c>
      <c r="G25" s="11" t="s">
        <v>419</v>
      </c>
      <c r="H25" s="11" t="str">
        <f t="shared" si="1"/>
        <v>--</v>
      </c>
      <c r="I25" s="11" t="s">
        <v>419</v>
      </c>
      <c r="J25" s="11" t="s">
        <v>419</v>
      </c>
    </row>
    <row r="26" spans="1:10" ht="12" customHeight="1" x14ac:dyDescent="0.2">
      <c r="A26" s="2" t="str">
        <f>"Feb "&amp;RIGHT(A6,4)+1</f>
        <v>Feb 2026</v>
      </c>
      <c r="B26" s="11" t="s">
        <v>419</v>
      </c>
      <c r="C26" s="11" t="s">
        <v>419</v>
      </c>
      <c r="D26" s="11" t="s">
        <v>419</v>
      </c>
      <c r="E26" s="11" t="s">
        <v>419</v>
      </c>
      <c r="F26" s="11" t="s">
        <v>419</v>
      </c>
      <c r="G26" s="11" t="s">
        <v>419</v>
      </c>
      <c r="H26" s="11" t="str">
        <f t="shared" si="1"/>
        <v>--</v>
      </c>
      <c r="I26" s="11" t="s">
        <v>419</v>
      </c>
      <c r="J26" s="11" t="s">
        <v>419</v>
      </c>
    </row>
    <row r="27" spans="1:10" ht="12" customHeight="1" x14ac:dyDescent="0.2">
      <c r="A27" s="2" t="str">
        <f>"Mar "&amp;RIGHT(A6,4)+1</f>
        <v>Mar 2026</v>
      </c>
      <c r="B27" s="11" t="s">
        <v>419</v>
      </c>
      <c r="C27" s="11" t="s">
        <v>419</v>
      </c>
      <c r="D27" s="11" t="s">
        <v>419</v>
      </c>
      <c r="E27" s="11" t="s">
        <v>419</v>
      </c>
      <c r="F27" s="11" t="s">
        <v>419</v>
      </c>
      <c r="G27" s="11" t="s">
        <v>419</v>
      </c>
      <c r="H27" s="11" t="str">
        <f t="shared" si="1"/>
        <v>--</v>
      </c>
      <c r="I27" s="11" t="s">
        <v>419</v>
      </c>
      <c r="J27" s="11" t="s">
        <v>419</v>
      </c>
    </row>
    <row r="28" spans="1:10" ht="12" customHeight="1" x14ac:dyDescent="0.2">
      <c r="A28" s="2" t="str">
        <f>"Apr "&amp;RIGHT(A6,4)+1</f>
        <v>Apr 2026</v>
      </c>
      <c r="B28" s="11" t="s">
        <v>419</v>
      </c>
      <c r="C28" s="11" t="s">
        <v>419</v>
      </c>
      <c r="D28" s="11" t="s">
        <v>419</v>
      </c>
      <c r="E28" s="11" t="s">
        <v>419</v>
      </c>
      <c r="F28" s="11" t="s">
        <v>419</v>
      </c>
      <c r="G28" s="11" t="s">
        <v>419</v>
      </c>
      <c r="H28" s="11" t="str">
        <f t="shared" si="1"/>
        <v>--</v>
      </c>
      <c r="I28" s="11" t="s">
        <v>419</v>
      </c>
      <c r="J28" s="11" t="s">
        <v>419</v>
      </c>
    </row>
    <row r="29" spans="1:10" ht="12" customHeight="1" x14ac:dyDescent="0.2">
      <c r="A29" s="2" t="str">
        <f>"May "&amp;RIGHT(A6,4)+1</f>
        <v>May 2026</v>
      </c>
      <c r="B29" s="11" t="s">
        <v>419</v>
      </c>
      <c r="C29" s="11" t="s">
        <v>419</v>
      </c>
      <c r="D29" s="11" t="s">
        <v>419</v>
      </c>
      <c r="E29" s="11" t="s">
        <v>419</v>
      </c>
      <c r="F29" s="11" t="s">
        <v>419</v>
      </c>
      <c r="G29" s="11" t="s">
        <v>419</v>
      </c>
      <c r="H29" s="11" t="str">
        <f t="shared" si="1"/>
        <v>--</v>
      </c>
      <c r="I29" s="11" t="s">
        <v>419</v>
      </c>
      <c r="J29" s="11" t="s">
        <v>419</v>
      </c>
    </row>
    <row r="30" spans="1:10" ht="12" customHeight="1" x14ac:dyDescent="0.2">
      <c r="A30" s="2" t="str">
        <f>"Jun "&amp;RIGHT(A6,4)+1</f>
        <v>Jun 2026</v>
      </c>
      <c r="B30" s="11" t="s">
        <v>419</v>
      </c>
      <c r="C30" s="11" t="s">
        <v>419</v>
      </c>
      <c r="D30" s="11" t="s">
        <v>419</v>
      </c>
      <c r="E30" s="11" t="s">
        <v>419</v>
      </c>
      <c r="F30" s="11" t="s">
        <v>419</v>
      </c>
      <c r="G30" s="11" t="s">
        <v>419</v>
      </c>
      <c r="H30" s="11" t="str">
        <f t="shared" si="1"/>
        <v>--</v>
      </c>
      <c r="I30" s="11" t="s">
        <v>419</v>
      </c>
      <c r="J30" s="11" t="s">
        <v>419</v>
      </c>
    </row>
    <row r="31" spans="1:10" ht="12" customHeight="1" x14ac:dyDescent="0.2">
      <c r="A31" s="2" t="str">
        <f>"Jul "&amp;RIGHT(A6,4)+1</f>
        <v>Jul 2026</v>
      </c>
      <c r="B31" s="11" t="s">
        <v>419</v>
      </c>
      <c r="C31" s="11" t="s">
        <v>419</v>
      </c>
      <c r="D31" s="11" t="s">
        <v>419</v>
      </c>
      <c r="E31" s="11" t="s">
        <v>419</v>
      </c>
      <c r="F31" s="11" t="s">
        <v>419</v>
      </c>
      <c r="G31" s="11" t="s">
        <v>419</v>
      </c>
      <c r="H31" s="11" t="str">
        <f t="shared" si="1"/>
        <v>--</v>
      </c>
      <c r="I31" s="11" t="s">
        <v>419</v>
      </c>
      <c r="J31" s="11" t="s">
        <v>419</v>
      </c>
    </row>
    <row r="32" spans="1:10" ht="12" customHeight="1" x14ac:dyDescent="0.2">
      <c r="A32" s="2" t="str">
        <f>"Aug "&amp;RIGHT(A6,4)+1</f>
        <v>Aug 2026</v>
      </c>
      <c r="B32" s="11" t="s">
        <v>419</v>
      </c>
      <c r="C32" s="11" t="s">
        <v>419</v>
      </c>
      <c r="D32" s="11" t="s">
        <v>419</v>
      </c>
      <c r="E32" s="11" t="s">
        <v>419</v>
      </c>
      <c r="F32" s="11" t="s">
        <v>419</v>
      </c>
      <c r="G32" s="11" t="s">
        <v>419</v>
      </c>
      <c r="H32" s="11" t="str">
        <f t="shared" si="1"/>
        <v>--</v>
      </c>
      <c r="I32" s="11" t="s">
        <v>419</v>
      </c>
      <c r="J32" s="11" t="s">
        <v>419</v>
      </c>
    </row>
    <row r="33" spans="1:10" ht="12" customHeight="1" x14ac:dyDescent="0.2">
      <c r="A33" s="2" t="str">
        <f>"Sep "&amp;RIGHT(A6,4)+1</f>
        <v>Sep 2026</v>
      </c>
      <c r="B33" s="11" t="s">
        <v>419</v>
      </c>
      <c r="C33" s="11" t="s">
        <v>419</v>
      </c>
      <c r="D33" s="11" t="s">
        <v>419</v>
      </c>
      <c r="E33" s="11" t="s">
        <v>419</v>
      </c>
      <c r="F33" s="11" t="s">
        <v>419</v>
      </c>
      <c r="G33" s="11" t="s">
        <v>419</v>
      </c>
      <c r="H33" s="11" t="str">
        <f t="shared" si="1"/>
        <v>--</v>
      </c>
      <c r="I33" s="11" t="s">
        <v>419</v>
      </c>
      <c r="J33" s="11" t="s">
        <v>419</v>
      </c>
    </row>
    <row r="34" spans="1:10" ht="12" customHeight="1" x14ac:dyDescent="0.2">
      <c r="A34" s="12" t="s">
        <v>55</v>
      </c>
      <c r="B34" s="13">
        <v>69509262.883699998</v>
      </c>
      <c r="C34" s="13">
        <v>29748349.345400002</v>
      </c>
      <c r="D34" s="13">
        <v>55295.4</v>
      </c>
      <c r="E34" s="13">
        <v>0</v>
      </c>
      <c r="F34" s="13">
        <v>55295.4</v>
      </c>
      <c r="G34" s="13">
        <v>29803644.7454</v>
      </c>
      <c r="H34" s="13">
        <f t="shared" si="1"/>
        <v>0</v>
      </c>
      <c r="I34" s="13">
        <v>29803644.7454</v>
      </c>
      <c r="J34" s="13" t="s">
        <v>419</v>
      </c>
    </row>
    <row r="35" spans="1:10" ht="12" customHeight="1" x14ac:dyDescent="0.2">
      <c r="A35" s="14" t="str">
        <f>"Total "&amp;MID(A20,7,LEN(A20)-13)&amp;" Months"</f>
        <v>Total 3 Months</v>
      </c>
      <c r="B35" s="15">
        <v>69509262.883699998</v>
      </c>
      <c r="C35" s="15">
        <v>29748349.345400002</v>
      </c>
      <c r="D35" s="15">
        <v>55295.4</v>
      </c>
      <c r="E35" s="15">
        <v>0</v>
      </c>
      <c r="F35" s="15">
        <v>55295.4</v>
      </c>
      <c r="G35" s="15">
        <v>29803644.7454</v>
      </c>
      <c r="H35" s="15">
        <f t="shared" si="1"/>
        <v>0</v>
      </c>
      <c r="I35" s="15">
        <v>29803644.7454</v>
      </c>
      <c r="J35" s="15" t="s">
        <v>419</v>
      </c>
    </row>
    <row r="36" spans="1:10" ht="12" customHeight="1" x14ac:dyDescent="0.2">
      <c r="A36" s="78"/>
      <c r="B36" s="78"/>
      <c r="C36" s="78"/>
      <c r="D36" s="78"/>
      <c r="E36" s="78"/>
      <c r="F36" s="78"/>
      <c r="G36" s="78"/>
      <c r="H36" s="78"/>
      <c r="I36" s="78"/>
      <c r="J36" s="78"/>
    </row>
    <row r="37" spans="1:10" ht="69.95" customHeight="1" x14ac:dyDescent="0.2">
      <c r="A37" s="89" t="s">
        <v>385</v>
      </c>
      <c r="B37" s="89"/>
      <c r="C37" s="89"/>
      <c r="D37" s="89"/>
      <c r="E37" s="89"/>
      <c r="F37" s="89"/>
      <c r="G37" s="89"/>
      <c r="H37" s="89"/>
      <c r="I37" s="89"/>
      <c r="J37" s="89"/>
    </row>
  </sheetData>
  <mergeCells count="11">
    <mergeCell ref="J3:J4"/>
    <mergeCell ref="B5:J5"/>
    <mergeCell ref="A36:J36"/>
    <mergeCell ref="A37:J37"/>
    <mergeCell ref="A1:I1"/>
    <mergeCell ref="A2:I2"/>
    <mergeCell ref="A3:A4"/>
    <mergeCell ref="B3:B4"/>
    <mergeCell ref="C3:C4"/>
    <mergeCell ref="D3:F3"/>
    <mergeCell ref="G3:I3"/>
  </mergeCells>
  <phoneticPr fontId="0" type="noConversion"/>
  <pageMargins left="0.75" right="0.5" top="0.75" bottom="0.5" header="0.5" footer="0.25"/>
  <pageSetup orientation="landscape"/>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A1:I37"/>
  <sheetViews>
    <sheetView showGridLines="0" workbookViewId="0">
      <selection sqref="A1:H1"/>
    </sheetView>
  </sheetViews>
  <sheetFormatPr defaultRowHeight="12.75" x14ac:dyDescent="0.2"/>
  <cols>
    <col min="1" max="1" width="12.140625" customWidth="1"/>
    <col min="2" max="9" width="11.42578125" customWidth="1"/>
  </cols>
  <sheetData>
    <row r="1" spans="1:9" ht="12" customHeight="1" x14ac:dyDescent="0.2">
      <c r="A1" s="79" t="s">
        <v>438</v>
      </c>
      <c r="B1" s="79"/>
      <c r="C1" s="79"/>
      <c r="D1" s="79"/>
      <c r="E1" s="79"/>
      <c r="F1" s="79"/>
      <c r="G1" s="79"/>
      <c r="H1" s="79"/>
      <c r="I1" s="2" t="s">
        <v>420</v>
      </c>
    </row>
    <row r="2" spans="1:9" ht="12" customHeight="1" x14ac:dyDescent="0.2">
      <c r="A2" s="81" t="s">
        <v>165</v>
      </c>
      <c r="B2" s="81"/>
      <c r="C2" s="81"/>
      <c r="D2" s="81"/>
      <c r="E2" s="81"/>
      <c r="F2" s="81"/>
      <c r="G2" s="81"/>
      <c r="H2" s="81"/>
      <c r="I2" s="1"/>
    </row>
    <row r="3" spans="1:9" ht="24" customHeight="1" x14ac:dyDescent="0.2">
      <c r="A3" s="83" t="s">
        <v>50</v>
      </c>
      <c r="B3" s="85" t="s">
        <v>239</v>
      </c>
      <c r="C3" s="87" t="s">
        <v>166</v>
      </c>
      <c r="D3" s="87"/>
      <c r="E3" s="86"/>
      <c r="F3" s="87" t="s">
        <v>238</v>
      </c>
      <c r="G3" s="87"/>
      <c r="H3" s="86"/>
      <c r="I3" s="90" t="s">
        <v>240</v>
      </c>
    </row>
    <row r="4" spans="1:9" ht="24" customHeight="1" x14ac:dyDescent="0.2">
      <c r="A4" s="84"/>
      <c r="B4" s="86"/>
      <c r="C4" s="10" t="s">
        <v>153</v>
      </c>
      <c r="D4" s="10" t="s">
        <v>161</v>
      </c>
      <c r="E4" s="10" t="s">
        <v>55</v>
      </c>
      <c r="F4" s="10" t="s">
        <v>140</v>
      </c>
      <c r="G4" s="10" t="s">
        <v>167</v>
      </c>
      <c r="H4" s="10" t="s">
        <v>55</v>
      </c>
      <c r="I4" s="87"/>
    </row>
    <row r="5" spans="1:9" ht="12" customHeight="1" x14ac:dyDescent="0.2">
      <c r="A5" s="1"/>
      <c r="B5" s="78" t="str">
        <f>REPT("-",88)&amp;" Dollars "&amp;REPT("-",148)</f>
        <v>---------------------------------------------------------------------------------------- Dollars ----------------------------------------------------------------------------------------------------------------------------------------------------</v>
      </c>
      <c r="C5" s="78"/>
      <c r="D5" s="78"/>
      <c r="E5" s="78"/>
      <c r="F5" s="78"/>
      <c r="G5" s="78"/>
      <c r="H5" s="78"/>
      <c r="I5" s="78"/>
    </row>
    <row r="6" spans="1:9" ht="12" customHeight="1" x14ac:dyDescent="0.2">
      <c r="A6" s="3" t="s">
        <v>421</v>
      </c>
    </row>
    <row r="7" spans="1:9" ht="12" customHeight="1" x14ac:dyDescent="0.2">
      <c r="A7" s="2" t="str">
        <f>"Oct "&amp;RIGHT(A6,4)-1</f>
        <v>Oct 2024</v>
      </c>
      <c r="B7" s="11" t="s">
        <v>419</v>
      </c>
      <c r="C7" s="11">
        <v>257024060.62349999</v>
      </c>
      <c r="D7" s="11">
        <v>1806649.5</v>
      </c>
      <c r="E7" s="11">
        <v>258830710.12349999</v>
      </c>
      <c r="F7" s="11" t="s">
        <v>419</v>
      </c>
      <c r="G7" s="11" t="s">
        <v>419</v>
      </c>
      <c r="H7" s="11" t="s">
        <v>419</v>
      </c>
      <c r="I7" s="11">
        <v>258830710.12349999</v>
      </c>
    </row>
    <row r="8" spans="1:9" ht="12" customHeight="1" x14ac:dyDescent="0.2">
      <c r="A8" s="2" t="str">
        <f>"Nov "&amp;RIGHT(A6,4)-1</f>
        <v>Nov 2024</v>
      </c>
      <c r="B8" s="11" t="s">
        <v>419</v>
      </c>
      <c r="C8" s="11">
        <v>196343418.8978</v>
      </c>
      <c r="D8" s="11">
        <v>1427267.1</v>
      </c>
      <c r="E8" s="11">
        <v>197770685.99779999</v>
      </c>
      <c r="F8" s="11" t="s">
        <v>419</v>
      </c>
      <c r="G8" s="11" t="s">
        <v>419</v>
      </c>
      <c r="H8" s="11" t="s">
        <v>419</v>
      </c>
      <c r="I8" s="11">
        <v>197770685.99779999</v>
      </c>
    </row>
    <row r="9" spans="1:9" ht="12" customHeight="1" x14ac:dyDescent="0.2">
      <c r="A9" s="2" t="str">
        <f>"Dec "&amp;RIGHT(A6,4)-1</f>
        <v>Dec 2024</v>
      </c>
      <c r="B9" s="11" t="s">
        <v>419</v>
      </c>
      <c r="C9" s="11">
        <v>160883484.0054</v>
      </c>
      <c r="D9" s="11">
        <v>35362329.100000001</v>
      </c>
      <c r="E9" s="11">
        <v>196245813.1054</v>
      </c>
      <c r="F9" s="11" t="s">
        <v>419</v>
      </c>
      <c r="G9" s="11" t="s">
        <v>419</v>
      </c>
      <c r="H9" s="11" t="s">
        <v>419</v>
      </c>
      <c r="I9" s="11">
        <v>196245813.1054</v>
      </c>
    </row>
    <row r="10" spans="1:9" ht="12" customHeight="1" x14ac:dyDescent="0.2">
      <c r="A10" s="2" t="str">
        <f>"Jan "&amp;RIGHT(A6,4)</f>
        <v>Jan 2025</v>
      </c>
      <c r="B10" s="11" t="s">
        <v>419</v>
      </c>
      <c r="C10" s="11">
        <v>197999859.94279999</v>
      </c>
      <c r="D10" s="11">
        <v>1323665.7</v>
      </c>
      <c r="E10" s="11">
        <v>199323525.6428</v>
      </c>
      <c r="F10" s="11" t="s">
        <v>419</v>
      </c>
      <c r="G10" s="11" t="s">
        <v>419</v>
      </c>
      <c r="H10" s="11" t="s">
        <v>419</v>
      </c>
      <c r="I10" s="11">
        <v>199323525.6428</v>
      </c>
    </row>
    <row r="11" spans="1:9" ht="12" customHeight="1" x14ac:dyDescent="0.2">
      <c r="A11" s="2" t="str">
        <f>"Feb "&amp;RIGHT(A6,4)</f>
        <v>Feb 2025</v>
      </c>
      <c r="B11" s="11" t="s">
        <v>419</v>
      </c>
      <c r="C11" s="11">
        <v>167058371.26570001</v>
      </c>
      <c r="D11" s="11">
        <v>1203137.1000000001</v>
      </c>
      <c r="E11" s="11">
        <v>168261508.36570001</v>
      </c>
      <c r="F11" s="11" t="s">
        <v>419</v>
      </c>
      <c r="G11" s="11" t="s">
        <v>419</v>
      </c>
      <c r="H11" s="11" t="s">
        <v>419</v>
      </c>
      <c r="I11" s="11">
        <v>168261508.36570001</v>
      </c>
    </row>
    <row r="12" spans="1:9" ht="12" customHeight="1" x14ac:dyDescent="0.2">
      <c r="A12" s="2" t="str">
        <f>"Mar "&amp;RIGHT(A6,4)</f>
        <v>Mar 2025</v>
      </c>
      <c r="B12" s="11" t="s">
        <v>419</v>
      </c>
      <c r="C12" s="11">
        <v>151765969.04620001</v>
      </c>
      <c r="D12" s="11">
        <v>46484399.5</v>
      </c>
      <c r="E12" s="11">
        <v>198250368.54620001</v>
      </c>
      <c r="F12" s="11" t="s">
        <v>419</v>
      </c>
      <c r="G12" s="11" t="s">
        <v>419</v>
      </c>
      <c r="H12" s="11" t="s">
        <v>419</v>
      </c>
      <c r="I12" s="11">
        <v>198250368.54620001</v>
      </c>
    </row>
    <row r="13" spans="1:9" ht="12" customHeight="1" x14ac:dyDescent="0.2">
      <c r="A13" s="2" t="str">
        <f>"Apr "&amp;RIGHT(A6,4)</f>
        <v>Apr 2025</v>
      </c>
      <c r="B13" s="11" t="s">
        <v>419</v>
      </c>
      <c r="C13" s="11">
        <v>114938192.6196</v>
      </c>
      <c r="D13" s="11">
        <v>1777819.2</v>
      </c>
      <c r="E13" s="11">
        <v>116716011.8196</v>
      </c>
      <c r="F13" s="11" t="s">
        <v>419</v>
      </c>
      <c r="G13" s="11" t="s">
        <v>419</v>
      </c>
      <c r="H13" s="11" t="s">
        <v>419</v>
      </c>
      <c r="I13" s="11">
        <v>116716011.8196</v>
      </c>
    </row>
    <row r="14" spans="1:9" ht="12" customHeight="1" x14ac:dyDescent="0.2">
      <c r="A14" s="2" t="str">
        <f>"May "&amp;RIGHT(A6,4)</f>
        <v>May 2025</v>
      </c>
      <c r="B14" s="11" t="s">
        <v>419</v>
      </c>
      <c r="C14" s="11">
        <v>83914608.537599996</v>
      </c>
      <c r="D14" s="11">
        <v>1223852.1000000001</v>
      </c>
      <c r="E14" s="11">
        <v>85138460.637600005</v>
      </c>
      <c r="F14" s="11" t="s">
        <v>419</v>
      </c>
      <c r="G14" s="11" t="s">
        <v>419</v>
      </c>
      <c r="H14" s="11" t="s">
        <v>419</v>
      </c>
      <c r="I14" s="11">
        <v>85138460.637600005</v>
      </c>
    </row>
    <row r="15" spans="1:9" ht="12" customHeight="1" x14ac:dyDescent="0.2">
      <c r="A15" s="2" t="str">
        <f>"Jun "&amp;RIGHT(A6,4)</f>
        <v>Jun 2025</v>
      </c>
      <c r="B15" s="11" t="s">
        <v>419</v>
      </c>
      <c r="C15" s="11">
        <v>63162577.0198</v>
      </c>
      <c r="D15" s="11">
        <v>51120422.5</v>
      </c>
      <c r="E15" s="11">
        <v>114282999.51980001</v>
      </c>
      <c r="F15" s="11" t="s">
        <v>419</v>
      </c>
      <c r="G15" s="11" t="s">
        <v>419</v>
      </c>
      <c r="H15" s="11" t="s">
        <v>419</v>
      </c>
      <c r="I15" s="11">
        <v>114282999.51980001</v>
      </c>
    </row>
    <row r="16" spans="1:9" ht="12" customHeight="1" x14ac:dyDescent="0.2">
      <c r="A16" s="2" t="str">
        <f>"Jul "&amp;RIGHT(A6,4)</f>
        <v>Jul 2025</v>
      </c>
      <c r="B16" s="11" t="s">
        <v>419</v>
      </c>
      <c r="C16" s="11">
        <v>212223164.7177</v>
      </c>
      <c r="D16" s="11">
        <v>4954.1149999999998</v>
      </c>
      <c r="E16" s="11">
        <v>212228118.83270001</v>
      </c>
      <c r="F16" s="11" t="s">
        <v>419</v>
      </c>
      <c r="G16" s="11" t="s">
        <v>419</v>
      </c>
      <c r="H16" s="11" t="s">
        <v>419</v>
      </c>
      <c r="I16" s="11">
        <v>212228118.83270001</v>
      </c>
    </row>
    <row r="17" spans="1:9" ht="12" customHeight="1" x14ac:dyDescent="0.2">
      <c r="A17" s="2" t="str">
        <f>"Aug "&amp;RIGHT(A6,4)</f>
        <v>Aug 2025</v>
      </c>
      <c r="B17" s="11" t="s">
        <v>419</v>
      </c>
      <c r="C17" s="11">
        <v>224777738.60659999</v>
      </c>
      <c r="D17" s="11">
        <v>1023199.97</v>
      </c>
      <c r="E17" s="11">
        <v>225800938.57659999</v>
      </c>
      <c r="F17" s="11" t="s">
        <v>419</v>
      </c>
      <c r="G17" s="11" t="s">
        <v>419</v>
      </c>
      <c r="H17" s="11" t="s">
        <v>419</v>
      </c>
      <c r="I17" s="11">
        <v>225800938.57659999</v>
      </c>
    </row>
    <row r="18" spans="1:9" ht="12" customHeight="1" x14ac:dyDescent="0.2">
      <c r="A18" s="2" t="str">
        <f>"Sep "&amp;RIGHT(A6,4)</f>
        <v>Sep 2025</v>
      </c>
      <c r="B18" s="11" t="s">
        <v>419</v>
      </c>
      <c r="C18" s="11">
        <v>204128041.5183</v>
      </c>
      <c r="D18" s="11">
        <v>57592313.770000003</v>
      </c>
      <c r="E18" s="11">
        <v>261720355.28830001</v>
      </c>
      <c r="F18" s="11" t="s">
        <v>419</v>
      </c>
      <c r="G18" s="11" t="s">
        <v>419</v>
      </c>
      <c r="H18" s="11" t="s">
        <v>419</v>
      </c>
      <c r="I18" s="11">
        <v>261720355.28830001</v>
      </c>
    </row>
    <row r="19" spans="1:9" ht="12" customHeight="1" x14ac:dyDescent="0.2">
      <c r="A19" s="12" t="s">
        <v>55</v>
      </c>
      <c r="B19" s="13" t="s">
        <v>419</v>
      </c>
      <c r="C19" s="13">
        <v>2034219486.8010001</v>
      </c>
      <c r="D19" s="13">
        <v>200350009.655</v>
      </c>
      <c r="E19" s="13">
        <v>2234569496.4559999</v>
      </c>
      <c r="F19" s="13" t="s">
        <v>419</v>
      </c>
      <c r="G19" s="13" t="s">
        <v>419</v>
      </c>
      <c r="H19" s="13" t="s">
        <v>419</v>
      </c>
      <c r="I19" s="13">
        <v>2234569496.4559999</v>
      </c>
    </row>
    <row r="20" spans="1:9" ht="12" customHeight="1" x14ac:dyDescent="0.2">
      <c r="A20" s="14" t="s">
        <v>422</v>
      </c>
      <c r="B20" s="15" t="s">
        <v>419</v>
      </c>
      <c r="C20" s="15">
        <v>614250963.52670002</v>
      </c>
      <c r="D20" s="15">
        <v>38596245.700000003</v>
      </c>
      <c r="E20" s="15">
        <v>652847209.22669995</v>
      </c>
      <c r="F20" s="15" t="s">
        <v>419</v>
      </c>
      <c r="G20" s="15" t="s">
        <v>419</v>
      </c>
      <c r="H20" s="15" t="s">
        <v>419</v>
      </c>
      <c r="I20" s="15">
        <v>652847209.22669995</v>
      </c>
    </row>
    <row r="21" spans="1:9" ht="12" customHeight="1" x14ac:dyDescent="0.2">
      <c r="A21" s="3" t="str">
        <f>"FY "&amp;RIGHT(A6,4)+1</f>
        <v>FY 2026</v>
      </c>
    </row>
    <row r="22" spans="1:9" ht="12" customHeight="1" x14ac:dyDescent="0.2">
      <c r="A22" s="2" t="str">
        <f>"Oct "&amp;RIGHT(A6,4)</f>
        <v>Oct 2025</v>
      </c>
      <c r="B22" s="11" t="s">
        <v>419</v>
      </c>
      <c r="C22" s="11">
        <v>270129808.06900001</v>
      </c>
      <c r="D22" s="11">
        <v>1678054.1850000001</v>
      </c>
      <c r="E22" s="11">
        <v>271807862.25400001</v>
      </c>
      <c r="F22" s="11" t="s">
        <v>419</v>
      </c>
      <c r="G22" s="11" t="s">
        <v>419</v>
      </c>
      <c r="H22" s="11" t="s">
        <v>419</v>
      </c>
      <c r="I22" s="11">
        <v>271807862.25400001</v>
      </c>
    </row>
    <row r="23" spans="1:9" ht="12" customHeight="1" x14ac:dyDescent="0.2">
      <c r="A23" s="2" t="str">
        <f>"Nov "&amp;RIGHT(A6,4)</f>
        <v>Nov 2025</v>
      </c>
      <c r="B23" s="11" t="s">
        <v>419</v>
      </c>
      <c r="C23" s="11">
        <v>210883990.8653</v>
      </c>
      <c r="D23" s="11">
        <v>1326388.575</v>
      </c>
      <c r="E23" s="11">
        <v>212210379.44029999</v>
      </c>
      <c r="F23" s="11" t="s">
        <v>419</v>
      </c>
      <c r="G23" s="11" t="s">
        <v>419</v>
      </c>
      <c r="H23" s="11" t="s">
        <v>419</v>
      </c>
      <c r="I23" s="11">
        <v>212210379.44029999</v>
      </c>
    </row>
    <row r="24" spans="1:9" ht="12" customHeight="1" x14ac:dyDescent="0.2">
      <c r="A24" s="2" t="str">
        <f>"Dec "&amp;RIGHT(A6,4)</f>
        <v>Dec 2025</v>
      </c>
      <c r="B24" s="11" t="s">
        <v>419</v>
      </c>
      <c r="C24" s="11">
        <v>169382170.48480001</v>
      </c>
      <c r="D24" s="11">
        <v>31849735.530000001</v>
      </c>
      <c r="E24" s="11">
        <v>201231906.01480001</v>
      </c>
      <c r="F24" s="11" t="s">
        <v>419</v>
      </c>
      <c r="G24" s="11" t="s">
        <v>419</v>
      </c>
      <c r="H24" s="11" t="s">
        <v>419</v>
      </c>
      <c r="I24" s="11">
        <v>201231906.01480001</v>
      </c>
    </row>
    <row r="25" spans="1:9" ht="12" customHeight="1" x14ac:dyDescent="0.2">
      <c r="A25" s="2" t="str">
        <f>"Jan "&amp;RIGHT(A6,4)+1</f>
        <v>Jan 2026</v>
      </c>
      <c r="B25" s="11" t="s">
        <v>419</v>
      </c>
      <c r="C25" s="11" t="s">
        <v>419</v>
      </c>
      <c r="D25" s="11" t="s">
        <v>419</v>
      </c>
      <c r="E25" s="11" t="s">
        <v>419</v>
      </c>
      <c r="F25" s="11" t="s">
        <v>419</v>
      </c>
      <c r="G25" s="11" t="s">
        <v>419</v>
      </c>
      <c r="H25" s="11" t="s">
        <v>419</v>
      </c>
      <c r="I25" s="11" t="s">
        <v>419</v>
      </c>
    </row>
    <row r="26" spans="1:9" ht="12" customHeight="1" x14ac:dyDescent="0.2">
      <c r="A26" s="2" t="str">
        <f>"Feb "&amp;RIGHT(A6,4)+1</f>
        <v>Feb 2026</v>
      </c>
      <c r="B26" s="11" t="s">
        <v>419</v>
      </c>
      <c r="C26" s="11" t="s">
        <v>419</v>
      </c>
      <c r="D26" s="11" t="s">
        <v>419</v>
      </c>
      <c r="E26" s="11" t="s">
        <v>419</v>
      </c>
      <c r="F26" s="11" t="s">
        <v>419</v>
      </c>
      <c r="G26" s="11" t="s">
        <v>419</v>
      </c>
      <c r="H26" s="11" t="s">
        <v>419</v>
      </c>
      <c r="I26" s="11" t="s">
        <v>419</v>
      </c>
    </row>
    <row r="27" spans="1:9" ht="12" customHeight="1" x14ac:dyDescent="0.2">
      <c r="A27" s="2" t="str">
        <f>"Mar "&amp;RIGHT(A6,4)+1</f>
        <v>Mar 2026</v>
      </c>
      <c r="B27" s="11" t="s">
        <v>419</v>
      </c>
      <c r="C27" s="11" t="s">
        <v>419</v>
      </c>
      <c r="D27" s="11" t="s">
        <v>419</v>
      </c>
      <c r="E27" s="11" t="s">
        <v>419</v>
      </c>
      <c r="F27" s="11" t="s">
        <v>419</v>
      </c>
      <c r="G27" s="11" t="s">
        <v>419</v>
      </c>
      <c r="H27" s="11" t="s">
        <v>419</v>
      </c>
      <c r="I27" s="11" t="s">
        <v>419</v>
      </c>
    </row>
    <row r="28" spans="1:9" ht="12" customHeight="1" x14ac:dyDescent="0.2">
      <c r="A28" s="2" t="str">
        <f>"Apr "&amp;RIGHT(A6,4)+1</f>
        <v>Apr 2026</v>
      </c>
      <c r="B28" s="11" t="s">
        <v>419</v>
      </c>
      <c r="C28" s="11" t="s">
        <v>419</v>
      </c>
      <c r="D28" s="11" t="s">
        <v>419</v>
      </c>
      <c r="E28" s="11" t="s">
        <v>419</v>
      </c>
      <c r="F28" s="11" t="s">
        <v>419</v>
      </c>
      <c r="G28" s="11" t="s">
        <v>419</v>
      </c>
      <c r="H28" s="11" t="s">
        <v>419</v>
      </c>
      <c r="I28" s="11" t="s">
        <v>419</v>
      </c>
    </row>
    <row r="29" spans="1:9" ht="12" customHeight="1" x14ac:dyDescent="0.2">
      <c r="A29" s="2" t="str">
        <f>"May "&amp;RIGHT(A6,4)+1</f>
        <v>May 2026</v>
      </c>
      <c r="B29" s="11" t="s">
        <v>419</v>
      </c>
      <c r="C29" s="11" t="s">
        <v>419</v>
      </c>
      <c r="D29" s="11" t="s">
        <v>419</v>
      </c>
      <c r="E29" s="11" t="s">
        <v>419</v>
      </c>
      <c r="F29" s="11" t="s">
        <v>419</v>
      </c>
      <c r="G29" s="11" t="s">
        <v>419</v>
      </c>
      <c r="H29" s="11" t="s">
        <v>419</v>
      </c>
      <c r="I29" s="11" t="s">
        <v>419</v>
      </c>
    </row>
    <row r="30" spans="1:9" ht="12" customHeight="1" x14ac:dyDescent="0.2">
      <c r="A30" s="2" t="str">
        <f>"Jun "&amp;RIGHT(A6,4)+1</f>
        <v>Jun 2026</v>
      </c>
      <c r="B30" s="11" t="s">
        <v>419</v>
      </c>
      <c r="C30" s="11" t="s">
        <v>419</v>
      </c>
      <c r="D30" s="11" t="s">
        <v>419</v>
      </c>
      <c r="E30" s="11" t="s">
        <v>419</v>
      </c>
      <c r="F30" s="11" t="s">
        <v>419</v>
      </c>
      <c r="G30" s="11" t="s">
        <v>419</v>
      </c>
      <c r="H30" s="11" t="s">
        <v>419</v>
      </c>
      <c r="I30" s="11" t="s">
        <v>419</v>
      </c>
    </row>
    <row r="31" spans="1:9" ht="12" customHeight="1" x14ac:dyDescent="0.2">
      <c r="A31" s="2" t="str">
        <f>"Jul "&amp;RIGHT(A6,4)+1</f>
        <v>Jul 2026</v>
      </c>
      <c r="B31" s="11" t="s">
        <v>419</v>
      </c>
      <c r="C31" s="11" t="s">
        <v>419</v>
      </c>
      <c r="D31" s="11" t="s">
        <v>419</v>
      </c>
      <c r="E31" s="11" t="s">
        <v>419</v>
      </c>
      <c r="F31" s="11" t="s">
        <v>419</v>
      </c>
      <c r="G31" s="11" t="s">
        <v>419</v>
      </c>
      <c r="H31" s="11" t="s">
        <v>419</v>
      </c>
      <c r="I31" s="11" t="s">
        <v>419</v>
      </c>
    </row>
    <row r="32" spans="1:9" ht="12" customHeight="1" x14ac:dyDescent="0.2">
      <c r="A32" s="2" t="str">
        <f>"Aug "&amp;RIGHT(A6,4)+1</f>
        <v>Aug 2026</v>
      </c>
      <c r="B32" s="11" t="s">
        <v>419</v>
      </c>
      <c r="C32" s="11" t="s">
        <v>419</v>
      </c>
      <c r="D32" s="11" t="s">
        <v>419</v>
      </c>
      <c r="E32" s="11" t="s">
        <v>419</v>
      </c>
      <c r="F32" s="11" t="s">
        <v>419</v>
      </c>
      <c r="G32" s="11" t="s">
        <v>419</v>
      </c>
      <c r="H32" s="11" t="s">
        <v>419</v>
      </c>
      <c r="I32" s="11" t="s">
        <v>419</v>
      </c>
    </row>
    <row r="33" spans="1:9" ht="12" customHeight="1" x14ac:dyDescent="0.2">
      <c r="A33" s="2" t="str">
        <f>"Sep "&amp;RIGHT(A6,4)+1</f>
        <v>Sep 2026</v>
      </c>
      <c r="B33" s="11" t="s">
        <v>419</v>
      </c>
      <c r="C33" s="11" t="s">
        <v>419</v>
      </c>
      <c r="D33" s="11" t="s">
        <v>419</v>
      </c>
      <c r="E33" s="11" t="s">
        <v>419</v>
      </c>
      <c r="F33" s="11" t="s">
        <v>419</v>
      </c>
      <c r="G33" s="11" t="s">
        <v>419</v>
      </c>
      <c r="H33" s="11" t="s">
        <v>419</v>
      </c>
      <c r="I33" s="11" t="s">
        <v>419</v>
      </c>
    </row>
    <row r="34" spans="1:9" ht="12" customHeight="1" x14ac:dyDescent="0.2">
      <c r="A34" s="12" t="s">
        <v>55</v>
      </c>
      <c r="B34" s="13" t="s">
        <v>419</v>
      </c>
      <c r="C34" s="13">
        <v>650395969.41910005</v>
      </c>
      <c r="D34" s="13">
        <v>34854178.289999999</v>
      </c>
      <c r="E34" s="13">
        <v>685250147.70910001</v>
      </c>
      <c r="F34" s="13" t="s">
        <v>419</v>
      </c>
      <c r="G34" s="13" t="s">
        <v>419</v>
      </c>
      <c r="H34" s="13" t="s">
        <v>419</v>
      </c>
      <c r="I34" s="13">
        <v>685250147.70910001</v>
      </c>
    </row>
    <row r="35" spans="1:9" ht="12" customHeight="1" x14ac:dyDescent="0.2">
      <c r="A35" s="14" t="str">
        <f>"Total "&amp;MID(A20,7,LEN(A20)-13)&amp;" Months"</f>
        <v>Total 3 Months</v>
      </c>
      <c r="B35" s="15" t="s">
        <v>419</v>
      </c>
      <c r="C35" s="15">
        <v>650395969.41910005</v>
      </c>
      <c r="D35" s="15">
        <v>34854178.289999999</v>
      </c>
      <c r="E35" s="15">
        <v>685250147.70910001</v>
      </c>
      <c r="F35" s="15" t="s">
        <v>419</v>
      </c>
      <c r="G35" s="15" t="s">
        <v>419</v>
      </c>
      <c r="H35" s="15" t="s">
        <v>419</v>
      </c>
      <c r="I35" s="15">
        <v>685250147.70910001</v>
      </c>
    </row>
    <row r="36" spans="1:9" ht="12" customHeight="1" x14ac:dyDescent="0.2">
      <c r="A36" s="78"/>
      <c r="B36" s="78"/>
      <c r="C36" s="78"/>
      <c r="D36" s="78"/>
      <c r="E36" s="78"/>
      <c r="F36" s="78"/>
      <c r="G36" s="78"/>
      <c r="H36" s="78"/>
      <c r="I36" s="78"/>
    </row>
    <row r="37" spans="1:9" ht="69.95" customHeight="1" x14ac:dyDescent="0.2">
      <c r="A37" s="89" t="s">
        <v>325</v>
      </c>
      <c r="B37" s="89"/>
      <c r="C37" s="89"/>
      <c r="D37" s="89"/>
      <c r="E37" s="89"/>
      <c r="F37" s="89"/>
      <c r="G37" s="89"/>
      <c r="H37" s="89"/>
      <c r="I37" s="89"/>
    </row>
  </sheetData>
  <mergeCells count="10">
    <mergeCell ref="I3:I4"/>
    <mergeCell ref="B5:I5"/>
    <mergeCell ref="A36:I36"/>
    <mergeCell ref="A37:I37"/>
    <mergeCell ref="A1:H1"/>
    <mergeCell ref="A2:H2"/>
    <mergeCell ref="A3:A4"/>
    <mergeCell ref="B3:B4"/>
    <mergeCell ref="C3:E3"/>
    <mergeCell ref="F3:H3"/>
  </mergeCells>
  <phoneticPr fontId="0" type="noConversion"/>
  <pageMargins left="0.75" right="0.5" top="0.75" bottom="0.5" header="0.5" footer="0.25"/>
  <pageSetup orientation="landscape"/>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pageSetUpPr fitToPage="1"/>
  </sheetPr>
  <dimension ref="A1:H37"/>
  <sheetViews>
    <sheetView showGridLines="0" workbookViewId="0">
      <selection sqref="A1:G1"/>
    </sheetView>
  </sheetViews>
  <sheetFormatPr defaultRowHeight="12.75" x14ac:dyDescent="0.2"/>
  <cols>
    <col min="1" max="1" width="12.140625" customWidth="1"/>
    <col min="2" max="6" width="11.42578125" customWidth="1"/>
    <col min="7" max="7" width="12.42578125" customWidth="1"/>
    <col min="8" max="8" width="12.140625" customWidth="1"/>
  </cols>
  <sheetData>
    <row r="1" spans="1:8" ht="12" customHeight="1" x14ac:dyDescent="0.2">
      <c r="A1" s="79" t="s">
        <v>438</v>
      </c>
      <c r="B1" s="79"/>
      <c r="C1" s="79"/>
      <c r="D1" s="79"/>
      <c r="E1" s="79"/>
      <c r="F1" s="79"/>
      <c r="G1" s="79"/>
      <c r="H1" s="2" t="s">
        <v>420</v>
      </c>
    </row>
    <row r="2" spans="1:8" ht="12" customHeight="1" x14ac:dyDescent="0.2">
      <c r="A2" s="81" t="s">
        <v>168</v>
      </c>
      <c r="B2" s="81"/>
      <c r="C2" s="81"/>
      <c r="D2" s="81"/>
      <c r="E2" s="81"/>
      <c r="F2" s="81"/>
      <c r="G2" s="81"/>
      <c r="H2" s="1"/>
    </row>
    <row r="3" spans="1:8" ht="24" customHeight="1" x14ac:dyDescent="0.2">
      <c r="A3" s="83" t="s">
        <v>50</v>
      </c>
      <c r="B3" s="87" t="s">
        <v>241</v>
      </c>
      <c r="C3" s="87"/>
      <c r="D3" s="87"/>
      <c r="E3" s="86"/>
      <c r="F3" s="85" t="s">
        <v>242</v>
      </c>
      <c r="G3" s="85" t="s">
        <v>243</v>
      </c>
      <c r="H3" s="90" t="s">
        <v>244</v>
      </c>
    </row>
    <row r="4" spans="1:8" ht="24" customHeight="1" x14ac:dyDescent="0.2">
      <c r="A4" s="84"/>
      <c r="B4" s="10" t="s">
        <v>169</v>
      </c>
      <c r="C4" s="10" t="s">
        <v>170</v>
      </c>
      <c r="D4" s="10" t="s">
        <v>134</v>
      </c>
      <c r="E4" s="10" t="s">
        <v>55</v>
      </c>
      <c r="F4" s="86"/>
      <c r="G4" s="86"/>
      <c r="H4" s="87"/>
    </row>
    <row r="5" spans="1:8" ht="12" customHeight="1" x14ac:dyDescent="0.2">
      <c r="A5" s="1"/>
      <c r="B5" s="78" t="str">
        <f>REPT("-",80)&amp;" Dollars "&amp;REPT("-",80)</f>
        <v>-------------------------------------------------------------------------------- Dollars --------------------------------------------------------------------------------</v>
      </c>
      <c r="C5" s="78"/>
      <c r="D5" s="78"/>
      <c r="E5" s="78"/>
      <c r="F5" s="78"/>
      <c r="G5" s="78"/>
      <c r="H5" s="78"/>
    </row>
    <row r="6" spans="1:8" ht="12" customHeight="1" x14ac:dyDescent="0.2">
      <c r="A6" s="3" t="s">
        <v>421</v>
      </c>
    </row>
    <row r="7" spans="1:8" ht="12" customHeight="1" x14ac:dyDescent="0.2">
      <c r="A7" s="2" t="str">
        <f>"Oct "&amp;RIGHT(A6,4)-1</f>
        <v>Oct 2024</v>
      </c>
      <c r="B7" s="11" t="s">
        <v>419</v>
      </c>
      <c r="C7" s="11" t="s">
        <v>419</v>
      </c>
      <c r="D7" s="11" t="s">
        <v>419</v>
      </c>
      <c r="E7" s="11" t="s">
        <v>419</v>
      </c>
      <c r="F7" s="11" t="s">
        <v>419</v>
      </c>
      <c r="G7" s="11">
        <v>0</v>
      </c>
      <c r="H7" s="11" t="s">
        <v>419</v>
      </c>
    </row>
    <row r="8" spans="1:8" ht="12" customHeight="1" x14ac:dyDescent="0.2">
      <c r="A8" s="2" t="str">
        <f>"Nov "&amp;RIGHT(A6,4)-1</f>
        <v>Nov 2024</v>
      </c>
      <c r="B8" s="11" t="s">
        <v>419</v>
      </c>
      <c r="C8" s="11" t="s">
        <v>419</v>
      </c>
      <c r="D8" s="11" t="s">
        <v>419</v>
      </c>
      <c r="E8" s="11" t="s">
        <v>419</v>
      </c>
      <c r="F8" s="11">
        <v>80481.600000000006</v>
      </c>
      <c r="G8" s="11">
        <v>0</v>
      </c>
      <c r="H8" s="11" t="s">
        <v>419</v>
      </c>
    </row>
    <row r="9" spans="1:8" ht="12" customHeight="1" x14ac:dyDescent="0.2">
      <c r="A9" s="2" t="str">
        <f>"Dec "&amp;RIGHT(A6,4)-1</f>
        <v>Dec 2024</v>
      </c>
      <c r="B9" s="11" t="s">
        <v>419</v>
      </c>
      <c r="C9" s="11" t="s">
        <v>419</v>
      </c>
      <c r="D9" s="11" t="s">
        <v>419</v>
      </c>
      <c r="E9" s="11" t="s">
        <v>419</v>
      </c>
      <c r="F9" s="11">
        <v>20102.02</v>
      </c>
      <c r="G9" s="11">
        <v>0</v>
      </c>
      <c r="H9" s="11" t="s">
        <v>419</v>
      </c>
    </row>
    <row r="10" spans="1:8" ht="12" customHeight="1" x14ac:dyDescent="0.2">
      <c r="A10" s="2" t="str">
        <f>"Jan "&amp;RIGHT(A6,4)</f>
        <v>Jan 2025</v>
      </c>
      <c r="B10" s="11" t="s">
        <v>419</v>
      </c>
      <c r="C10" s="11" t="s">
        <v>419</v>
      </c>
      <c r="D10" s="11" t="s">
        <v>419</v>
      </c>
      <c r="E10" s="11" t="s">
        <v>419</v>
      </c>
      <c r="F10" s="11" t="s">
        <v>419</v>
      </c>
      <c r="G10" s="11">
        <v>0</v>
      </c>
      <c r="H10" s="11" t="s">
        <v>419</v>
      </c>
    </row>
    <row r="11" spans="1:8" ht="12" customHeight="1" x14ac:dyDescent="0.2">
      <c r="A11" s="2" t="str">
        <f>"Feb "&amp;RIGHT(A6,4)</f>
        <v>Feb 2025</v>
      </c>
      <c r="B11" s="11" t="s">
        <v>419</v>
      </c>
      <c r="C11" s="11" t="s">
        <v>419</v>
      </c>
      <c r="D11" s="11" t="s">
        <v>419</v>
      </c>
      <c r="E11" s="11" t="s">
        <v>419</v>
      </c>
      <c r="F11" s="11" t="s">
        <v>419</v>
      </c>
      <c r="G11" s="11">
        <v>0</v>
      </c>
      <c r="H11" s="11" t="s">
        <v>419</v>
      </c>
    </row>
    <row r="12" spans="1:8" ht="12" customHeight="1" x14ac:dyDescent="0.2">
      <c r="A12" s="2" t="str">
        <f>"Mar "&amp;RIGHT(A6,4)</f>
        <v>Mar 2025</v>
      </c>
      <c r="B12" s="11" t="s">
        <v>419</v>
      </c>
      <c r="C12" s="11" t="s">
        <v>419</v>
      </c>
      <c r="D12" s="11" t="s">
        <v>419</v>
      </c>
      <c r="E12" s="11" t="s">
        <v>419</v>
      </c>
      <c r="F12" s="11" t="s">
        <v>419</v>
      </c>
      <c r="G12" s="11">
        <v>0</v>
      </c>
      <c r="H12" s="11" t="s">
        <v>419</v>
      </c>
    </row>
    <row r="13" spans="1:8" ht="12" customHeight="1" x14ac:dyDescent="0.2">
      <c r="A13" s="2" t="str">
        <f>"Apr "&amp;RIGHT(A6,4)</f>
        <v>Apr 2025</v>
      </c>
      <c r="B13" s="11" t="s">
        <v>419</v>
      </c>
      <c r="C13" s="11" t="s">
        <v>419</v>
      </c>
      <c r="D13" s="11" t="s">
        <v>419</v>
      </c>
      <c r="E13" s="11" t="s">
        <v>419</v>
      </c>
      <c r="F13" s="11" t="s">
        <v>419</v>
      </c>
      <c r="G13" s="11">
        <v>0</v>
      </c>
      <c r="H13" s="11" t="s">
        <v>419</v>
      </c>
    </row>
    <row r="14" spans="1:8" ht="12" customHeight="1" x14ac:dyDescent="0.2">
      <c r="A14" s="2" t="str">
        <f>"May "&amp;RIGHT(A6,4)</f>
        <v>May 2025</v>
      </c>
      <c r="B14" s="11" t="s">
        <v>419</v>
      </c>
      <c r="C14" s="11" t="s">
        <v>419</v>
      </c>
      <c r="D14" s="11" t="s">
        <v>419</v>
      </c>
      <c r="E14" s="11" t="s">
        <v>419</v>
      </c>
      <c r="F14" s="11" t="s">
        <v>419</v>
      </c>
      <c r="G14" s="11">
        <v>0</v>
      </c>
      <c r="H14" s="11" t="s">
        <v>419</v>
      </c>
    </row>
    <row r="15" spans="1:8" ht="12" customHeight="1" x14ac:dyDescent="0.2">
      <c r="A15" s="2" t="str">
        <f>"Jun "&amp;RIGHT(A6,4)</f>
        <v>Jun 2025</v>
      </c>
      <c r="B15" s="11" t="s">
        <v>419</v>
      </c>
      <c r="C15" s="11" t="s">
        <v>419</v>
      </c>
      <c r="D15" s="11" t="s">
        <v>419</v>
      </c>
      <c r="E15" s="11" t="s">
        <v>419</v>
      </c>
      <c r="F15" s="11" t="s">
        <v>419</v>
      </c>
      <c r="G15" s="11">
        <v>0</v>
      </c>
      <c r="H15" s="11" t="s">
        <v>419</v>
      </c>
    </row>
    <row r="16" spans="1:8" ht="12" customHeight="1" x14ac:dyDescent="0.2">
      <c r="A16" s="2" t="str">
        <f>"Jul "&amp;RIGHT(A6,4)</f>
        <v>Jul 2025</v>
      </c>
      <c r="B16" s="11" t="s">
        <v>419</v>
      </c>
      <c r="C16" s="11" t="s">
        <v>419</v>
      </c>
      <c r="D16" s="11" t="s">
        <v>419</v>
      </c>
      <c r="E16" s="11" t="s">
        <v>419</v>
      </c>
      <c r="F16" s="11" t="s">
        <v>419</v>
      </c>
      <c r="G16" s="11">
        <v>0</v>
      </c>
      <c r="H16" s="11" t="s">
        <v>419</v>
      </c>
    </row>
    <row r="17" spans="1:8" ht="12" customHeight="1" x14ac:dyDescent="0.2">
      <c r="A17" s="2" t="str">
        <f>"Aug "&amp;RIGHT(A6,4)</f>
        <v>Aug 2025</v>
      </c>
      <c r="B17" s="11" t="s">
        <v>419</v>
      </c>
      <c r="C17" s="11" t="s">
        <v>419</v>
      </c>
      <c r="D17" s="11" t="s">
        <v>419</v>
      </c>
      <c r="E17" s="11" t="s">
        <v>419</v>
      </c>
      <c r="F17" s="11" t="s">
        <v>419</v>
      </c>
      <c r="G17" s="11">
        <v>0</v>
      </c>
      <c r="H17" s="11" t="s">
        <v>419</v>
      </c>
    </row>
    <row r="18" spans="1:8" ht="12" customHeight="1" x14ac:dyDescent="0.2">
      <c r="A18" s="2" t="str">
        <f>"Sep "&amp;RIGHT(A6,4)</f>
        <v>Sep 2025</v>
      </c>
      <c r="B18" s="11" t="s">
        <v>419</v>
      </c>
      <c r="C18" s="11" t="s">
        <v>419</v>
      </c>
      <c r="D18" s="11" t="s">
        <v>419</v>
      </c>
      <c r="E18" s="11" t="s">
        <v>419</v>
      </c>
      <c r="F18" s="11" t="s">
        <v>419</v>
      </c>
      <c r="G18" s="11">
        <v>0</v>
      </c>
      <c r="H18" s="11" t="s">
        <v>419</v>
      </c>
    </row>
    <row r="19" spans="1:8" ht="12" customHeight="1" x14ac:dyDescent="0.2">
      <c r="A19" s="12" t="s">
        <v>55</v>
      </c>
      <c r="B19" s="13" t="s">
        <v>419</v>
      </c>
      <c r="C19" s="13" t="s">
        <v>419</v>
      </c>
      <c r="D19" s="13" t="s">
        <v>419</v>
      </c>
      <c r="E19" s="13" t="s">
        <v>419</v>
      </c>
      <c r="F19" s="13">
        <v>100583.62</v>
      </c>
      <c r="G19" s="13">
        <v>0</v>
      </c>
      <c r="H19" s="13" t="s">
        <v>419</v>
      </c>
    </row>
    <row r="20" spans="1:8" ht="12" customHeight="1" x14ac:dyDescent="0.2">
      <c r="A20" s="14" t="s">
        <v>422</v>
      </c>
      <c r="B20" s="15" t="s">
        <v>419</v>
      </c>
      <c r="C20" s="15" t="s">
        <v>419</v>
      </c>
      <c r="D20" s="15" t="s">
        <v>419</v>
      </c>
      <c r="E20" s="15" t="s">
        <v>419</v>
      </c>
      <c r="F20" s="15">
        <v>100583.62</v>
      </c>
      <c r="G20" s="15">
        <v>0</v>
      </c>
      <c r="H20" s="15" t="s">
        <v>419</v>
      </c>
    </row>
    <row r="21" spans="1:8" ht="12" customHeight="1" x14ac:dyDescent="0.2">
      <c r="A21" s="3" t="str">
        <f>"FY "&amp;RIGHT(A6,4)+1</f>
        <v>FY 2026</v>
      </c>
    </row>
    <row r="22" spans="1:8" ht="12" customHeight="1" x14ac:dyDescent="0.2">
      <c r="A22" s="2" t="str">
        <f>"Oct "&amp;RIGHT(A6,4)</f>
        <v>Oct 2025</v>
      </c>
      <c r="B22" s="11" t="s">
        <v>419</v>
      </c>
      <c r="C22" s="11" t="s">
        <v>419</v>
      </c>
      <c r="D22" s="11" t="s">
        <v>419</v>
      </c>
      <c r="E22" s="11" t="s">
        <v>419</v>
      </c>
      <c r="F22" s="11">
        <v>1882698.71</v>
      </c>
      <c r="G22" s="11" t="s">
        <v>419</v>
      </c>
      <c r="H22" s="11" t="s">
        <v>419</v>
      </c>
    </row>
    <row r="23" spans="1:8" ht="12" customHeight="1" x14ac:dyDescent="0.2">
      <c r="A23" s="2" t="str">
        <f>"Nov "&amp;RIGHT(A6,4)</f>
        <v>Nov 2025</v>
      </c>
      <c r="B23" s="11" t="s">
        <v>419</v>
      </c>
      <c r="C23" s="11" t="s">
        <v>419</v>
      </c>
      <c r="D23" s="11" t="s">
        <v>419</v>
      </c>
      <c r="E23" s="11" t="s">
        <v>419</v>
      </c>
      <c r="F23" s="11">
        <v>2135211.71</v>
      </c>
      <c r="G23" s="11" t="s">
        <v>419</v>
      </c>
      <c r="H23" s="11" t="s">
        <v>419</v>
      </c>
    </row>
    <row r="24" spans="1:8" ht="12" customHeight="1" x14ac:dyDescent="0.2">
      <c r="A24" s="2" t="str">
        <f>"Dec "&amp;RIGHT(A6,4)</f>
        <v>Dec 2025</v>
      </c>
      <c r="B24" s="11" t="s">
        <v>419</v>
      </c>
      <c r="C24" s="11" t="s">
        <v>419</v>
      </c>
      <c r="D24" s="11" t="s">
        <v>419</v>
      </c>
      <c r="E24" s="11" t="s">
        <v>419</v>
      </c>
      <c r="F24" s="11">
        <v>1605178.34</v>
      </c>
      <c r="G24" s="11" t="s">
        <v>419</v>
      </c>
      <c r="H24" s="11" t="s">
        <v>419</v>
      </c>
    </row>
    <row r="25" spans="1:8" ht="12" customHeight="1" x14ac:dyDescent="0.2">
      <c r="A25" s="2" t="str">
        <f>"Jan "&amp;RIGHT(A6,4)+1</f>
        <v>Jan 2026</v>
      </c>
      <c r="B25" s="11" t="s">
        <v>419</v>
      </c>
      <c r="C25" s="11" t="s">
        <v>419</v>
      </c>
      <c r="D25" s="11" t="s">
        <v>419</v>
      </c>
      <c r="E25" s="11" t="s">
        <v>419</v>
      </c>
      <c r="F25" s="11" t="s">
        <v>419</v>
      </c>
      <c r="G25" s="11" t="s">
        <v>419</v>
      </c>
      <c r="H25" s="11" t="s">
        <v>419</v>
      </c>
    </row>
    <row r="26" spans="1:8" ht="12" customHeight="1" x14ac:dyDescent="0.2">
      <c r="A26" s="2" t="str">
        <f>"Feb "&amp;RIGHT(A6,4)+1</f>
        <v>Feb 2026</v>
      </c>
      <c r="B26" s="11" t="s">
        <v>419</v>
      </c>
      <c r="C26" s="11" t="s">
        <v>419</v>
      </c>
      <c r="D26" s="11" t="s">
        <v>419</v>
      </c>
      <c r="E26" s="11" t="s">
        <v>419</v>
      </c>
      <c r="F26" s="11" t="s">
        <v>419</v>
      </c>
      <c r="G26" s="11" t="s">
        <v>419</v>
      </c>
      <c r="H26" s="11" t="s">
        <v>419</v>
      </c>
    </row>
    <row r="27" spans="1:8" ht="12" customHeight="1" x14ac:dyDescent="0.2">
      <c r="A27" s="2" t="str">
        <f>"Mar "&amp;RIGHT(A6,4)+1</f>
        <v>Mar 2026</v>
      </c>
      <c r="B27" s="11" t="s">
        <v>419</v>
      </c>
      <c r="C27" s="11" t="s">
        <v>419</v>
      </c>
      <c r="D27" s="11" t="s">
        <v>419</v>
      </c>
      <c r="E27" s="11" t="s">
        <v>419</v>
      </c>
      <c r="F27" s="11" t="s">
        <v>419</v>
      </c>
      <c r="G27" s="11" t="s">
        <v>419</v>
      </c>
      <c r="H27" s="11" t="s">
        <v>419</v>
      </c>
    </row>
    <row r="28" spans="1:8" ht="12" customHeight="1" x14ac:dyDescent="0.2">
      <c r="A28" s="2" t="str">
        <f>"Apr "&amp;RIGHT(A6,4)+1</f>
        <v>Apr 2026</v>
      </c>
      <c r="B28" s="11" t="s">
        <v>419</v>
      </c>
      <c r="C28" s="11" t="s">
        <v>419</v>
      </c>
      <c r="D28" s="11" t="s">
        <v>419</v>
      </c>
      <c r="E28" s="11" t="s">
        <v>419</v>
      </c>
      <c r="F28" s="11" t="s">
        <v>419</v>
      </c>
      <c r="G28" s="11" t="s">
        <v>419</v>
      </c>
      <c r="H28" s="11" t="s">
        <v>419</v>
      </c>
    </row>
    <row r="29" spans="1:8" ht="12" customHeight="1" x14ac:dyDescent="0.2">
      <c r="A29" s="2" t="str">
        <f>"May "&amp;RIGHT(A6,4)+1</f>
        <v>May 2026</v>
      </c>
      <c r="B29" s="11" t="s">
        <v>419</v>
      </c>
      <c r="C29" s="11" t="s">
        <v>419</v>
      </c>
      <c r="D29" s="11" t="s">
        <v>419</v>
      </c>
      <c r="E29" s="11" t="s">
        <v>419</v>
      </c>
      <c r="F29" s="11" t="s">
        <v>419</v>
      </c>
      <c r="G29" s="11" t="s">
        <v>419</v>
      </c>
      <c r="H29" s="11" t="s">
        <v>419</v>
      </c>
    </row>
    <row r="30" spans="1:8" ht="12" customHeight="1" x14ac:dyDescent="0.2">
      <c r="A30" s="2" t="str">
        <f>"Jun "&amp;RIGHT(A6,4)+1</f>
        <v>Jun 2026</v>
      </c>
      <c r="B30" s="11" t="s">
        <v>419</v>
      </c>
      <c r="C30" s="11" t="s">
        <v>419</v>
      </c>
      <c r="D30" s="11" t="s">
        <v>419</v>
      </c>
      <c r="E30" s="11" t="s">
        <v>419</v>
      </c>
      <c r="F30" s="11" t="s">
        <v>419</v>
      </c>
      <c r="G30" s="11" t="s">
        <v>419</v>
      </c>
      <c r="H30" s="11" t="s">
        <v>419</v>
      </c>
    </row>
    <row r="31" spans="1:8" ht="12" customHeight="1" x14ac:dyDescent="0.2">
      <c r="A31" s="2" t="str">
        <f>"Jul "&amp;RIGHT(A6,4)+1</f>
        <v>Jul 2026</v>
      </c>
      <c r="B31" s="11" t="s">
        <v>419</v>
      </c>
      <c r="C31" s="11" t="s">
        <v>419</v>
      </c>
      <c r="D31" s="11" t="s">
        <v>419</v>
      </c>
      <c r="E31" s="11" t="s">
        <v>419</v>
      </c>
      <c r="F31" s="11" t="s">
        <v>419</v>
      </c>
      <c r="G31" s="11" t="s">
        <v>419</v>
      </c>
      <c r="H31" s="11" t="s">
        <v>419</v>
      </c>
    </row>
    <row r="32" spans="1:8" ht="12" customHeight="1" x14ac:dyDescent="0.2">
      <c r="A32" s="2" t="str">
        <f>"Aug "&amp;RIGHT(A6,4)+1</f>
        <v>Aug 2026</v>
      </c>
      <c r="B32" s="11" t="s">
        <v>419</v>
      </c>
      <c r="C32" s="11" t="s">
        <v>419</v>
      </c>
      <c r="D32" s="11" t="s">
        <v>419</v>
      </c>
      <c r="E32" s="11" t="s">
        <v>419</v>
      </c>
      <c r="F32" s="11" t="s">
        <v>419</v>
      </c>
      <c r="G32" s="11" t="s">
        <v>419</v>
      </c>
      <c r="H32" s="11" t="s">
        <v>419</v>
      </c>
    </row>
    <row r="33" spans="1:8" ht="12" customHeight="1" x14ac:dyDescent="0.2">
      <c r="A33" s="2" t="str">
        <f>"Sep "&amp;RIGHT(A6,4)+1</f>
        <v>Sep 2026</v>
      </c>
      <c r="B33" s="11" t="s">
        <v>419</v>
      </c>
      <c r="C33" s="11" t="s">
        <v>419</v>
      </c>
      <c r="D33" s="11" t="s">
        <v>419</v>
      </c>
      <c r="E33" s="11" t="s">
        <v>419</v>
      </c>
      <c r="F33" s="11" t="s">
        <v>419</v>
      </c>
      <c r="G33" s="11" t="s">
        <v>419</v>
      </c>
      <c r="H33" s="11" t="s">
        <v>419</v>
      </c>
    </row>
    <row r="34" spans="1:8" ht="12" customHeight="1" x14ac:dyDescent="0.2">
      <c r="A34" s="12" t="s">
        <v>55</v>
      </c>
      <c r="B34" s="13" t="s">
        <v>419</v>
      </c>
      <c r="C34" s="13" t="s">
        <v>419</v>
      </c>
      <c r="D34" s="13" t="s">
        <v>419</v>
      </c>
      <c r="E34" s="13" t="s">
        <v>419</v>
      </c>
      <c r="F34" s="13">
        <v>5623088.7599999998</v>
      </c>
      <c r="G34" s="13" t="s">
        <v>419</v>
      </c>
      <c r="H34" s="13" t="s">
        <v>419</v>
      </c>
    </row>
    <row r="35" spans="1:8" ht="12" customHeight="1" x14ac:dyDescent="0.2">
      <c r="A35" s="14" t="str">
        <f>"Total "&amp;MID(A20,7,LEN(A20)-13)&amp;" Months"</f>
        <v>Total 3 Months</v>
      </c>
      <c r="B35" s="15" t="s">
        <v>419</v>
      </c>
      <c r="C35" s="15" t="s">
        <v>419</v>
      </c>
      <c r="D35" s="15" t="s">
        <v>419</v>
      </c>
      <c r="E35" s="15" t="s">
        <v>419</v>
      </c>
      <c r="F35" s="15">
        <v>5623088.7599999998</v>
      </c>
      <c r="G35" s="15" t="s">
        <v>419</v>
      </c>
      <c r="H35" s="15" t="s">
        <v>419</v>
      </c>
    </row>
    <row r="36" spans="1:8" ht="12" customHeight="1" x14ac:dyDescent="0.2">
      <c r="A36" s="78"/>
      <c r="B36" s="78"/>
      <c r="C36" s="78"/>
      <c r="D36" s="78"/>
      <c r="E36" s="78"/>
      <c r="F36" s="78"/>
      <c r="G36" s="78"/>
      <c r="H36" s="78"/>
    </row>
    <row r="37" spans="1:8" ht="69.95" customHeight="1" x14ac:dyDescent="0.2">
      <c r="A37" s="89" t="s">
        <v>384</v>
      </c>
      <c r="B37" s="89"/>
      <c r="C37" s="89"/>
      <c r="D37" s="89"/>
      <c r="E37" s="89"/>
      <c r="F37" s="89"/>
      <c r="G37" s="89"/>
      <c r="H37" s="89"/>
    </row>
  </sheetData>
  <mergeCells count="10">
    <mergeCell ref="H3:H4"/>
    <mergeCell ref="B5:H5"/>
    <mergeCell ref="A36:H36"/>
    <mergeCell ref="A37:H37"/>
    <mergeCell ref="A1:G1"/>
    <mergeCell ref="A2:G2"/>
    <mergeCell ref="A3:A4"/>
    <mergeCell ref="B3:E3"/>
    <mergeCell ref="F3:F4"/>
    <mergeCell ref="G3:G4"/>
  </mergeCells>
  <phoneticPr fontId="0" type="noConversion"/>
  <pageMargins left="0.75" right="0.5" top="0.75" bottom="0.5" header="0.5" footer="0.25"/>
  <pageSetup orientation="landscape"/>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pageSetUpPr fitToPage="1"/>
  </sheetPr>
  <dimension ref="A1:J37"/>
  <sheetViews>
    <sheetView showGridLines="0" workbookViewId="0">
      <selection sqref="A1:H1"/>
    </sheetView>
  </sheetViews>
  <sheetFormatPr defaultRowHeight="12.75" x14ac:dyDescent="0.2"/>
  <cols>
    <col min="1" max="1" width="12.140625" customWidth="1"/>
    <col min="2" max="9" width="11.42578125" customWidth="1"/>
    <col min="10" max="10" width="27.42578125" customWidth="1"/>
  </cols>
  <sheetData>
    <row r="1" spans="1:9" ht="12" customHeight="1" x14ac:dyDescent="0.2">
      <c r="A1" s="79" t="s">
        <v>438</v>
      </c>
      <c r="B1" s="79"/>
      <c r="C1" s="79"/>
      <c r="D1" s="79"/>
      <c r="E1" s="79"/>
      <c r="F1" s="79"/>
      <c r="G1" s="79"/>
      <c r="H1" s="79"/>
      <c r="I1" s="2" t="s">
        <v>420</v>
      </c>
    </row>
    <row r="2" spans="1:9" ht="12" customHeight="1" x14ac:dyDescent="0.2">
      <c r="A2" s="81" t="s">
        <v>246</v>
      </c>
      <c r="B2" s="81"/>
      <c r="C2" s="81"/>
      <c r="D2" s="81"/>
      <c r="E2" s="81"/>
      <c r="F2" s="81"/>
      <c r="G2" s="81"/>
      <c r="H2" s="81"/>
      <c r="I2" s="1"/>
    </row>
    <row r="3" spans="1:9" ht="24" customHeight="1" x14ac:dyDescent="0.2">
      <c r="A3" s="83" t="s">
        <v>50</v>
      </c>
      <c r="B3" s="87" t="s">
        <v>171</v>
      </c>
      <c r="C3" s="87"/>
      <c r="D3" s="86"/>
      <c r="E3" s="85" t="s">
        <v>172</v>
      </c>
      <c r="F3" s="85" t="s">
        <v>173</v>
      </c>
      <c r="G3" s="85" t="s">
        <v>174</v>
      </c>
      <c r="H3" s="85" t="s">
        <v>247</v>
      </c>
      <c r="I3" s="90" t="s">
        <v>175</v>
      </c>
    </row>
    <row r="4" spans="1:9" ht="24" customHeight="1" x14ac:dyDescent="0.2">
      <c r="A4" s="84"/>
      <c r="B4" s="10" t="s">
        <v>245</v>
      </c>
      <c r="C4" s="10" t="s">
        <v>176</v>
      </c>
      <c r="D4" s="10" t="s">
        <v>55</v>
      </c>
      <c r="E4" s="86"/>
      <c r="F4" s="86"/>
      <c r="G4" s="86"/>
      <c r="H4" s="86"/>
      <c r="I4" s="87"/>
    </row>
    <row r="5" spans="1:9" ht="12" customHeight="1" x14ac:dyDescent="0.2">
      <c r="A5" s="1"/>
      <c r="B5" s="78" t="str">
        <f>REPT("-",88)&amp;" Dollars "&amp;REPT("-",148)</f>
        <v>---------------------------------------------------------------------------------------- Dollars ----------------------------------------------------------------------------------------------------------------------------------------------------</v>
      </c>
      <c r="C5" s="78"/>
      <c r="D5" s="78"/>
      <c r="E5" s="78"/>
      <c r="F5" s="78"/>
      <c r="G5" s="78"/>
      <c r="H5" s="78"/>
      <c r="I5" s="78"/>
    </row>
    <row r="6" spans="1:9" ht="12" customHeight="1" x14ac:dyDescent="0.2">
      <c r="A6" s="3" t="s">
        <v>421</v>
      </c>
    </row>
    <row r="7" spans="1:9" ht="12" customHeight="1" x14ac:dyDescent="0.2">
      <c r="A7" s="2" t="str">
        <f>"Oct "&amp;RIGHT(A6,4)-1</f>
        <v>Oct 2024</v>
      </c>
      <c r="B7" s="11">
        <v>793.22</v>
      </c>
      <c r="C7" s="11">
        <v>112322.34</v>
      </c>
      <c r="D7" s="11">
        <v>113115.56</v>
      </c>
      <c r="E7" s="11" t="s">
        <v>419</v>
      </c>
      <c r="F7" s="11" t="s">
        <v>419</v>
      </c>
      <c r="G7" s="11">
        <v>113115.56</v>
      </c>
      <c r="H7" s="11">
        <v>198119951.91999999</v>
      </c>
      <c r="I7" s="11">
        <v>198233067.47999999</v>
      </c>
    </row>
    <row r="8" spans="1:9" ht="12" customHeight="1" x14ac:dyDescent="0.2">
      <c r="A8" s="2" t="str">
        <f>"Nov "&amp;RIGHT(A6,4)-1</f>
        <v>Nov 2024</v>
      </c>
      <c r="B8" s="11">
        <v>1098.8449000000001</v>
      </c>
      <c r="C8" s="11">
        <v>157733.42000000001</v>
      </c>
      <c r="D8" s="11">
        <v>158832.26490000001</v>
      </c>
      <c r="E8" s="11" t="s">
        <v>419</v>
      </c>
      <c r="F8" s="11" t="s">
        <v>419</v>
      </c>
      <c r="G8" s="11">
        <v>239313.86489999999</v>
      </c>
      <c r="H8" s="11">
        <v>175741344.49000001</v>
      </c>
      <c r="I8" s="11">
        <v>175980658.3549</v>
      </c>
    </row>
    <row r="9" spans="1:9" ht="12" customHeight="1" x14ac:dyDescent="0.2">
      <c r="A9" s="2" t="str">
        <f>"Dec "&amp;RIGHT(A6,4)-1</f>
        <v>Dec 2024</v>
      </c>
      <c r="B9" s="11">
        <v>840.17229999999995</v>
      </c>
      <c r="C9" s="11">
        <v>77135.5</v>
      </c>
      <c r="D9" s="11">
        <v>77975.672300000006</v>
      </c>
      <c r="E9" s="11" t="s">
        <v>419</v>
      </c>
      <c r="F9" s="11" t="s">
        <v>419</v>
      </c>
      <c r="G9" s="11">
        <v>98077.692299999995</v>
      </c>
      <c r="H9" s="11">
        <v>163044351.71000001</v>
      </c>
      <c r="I9" s="11">
        <v>163142429.4023</v>
      </c>
    </row>
    <row r="10" spans="1:9" ht="12" customHeight="1" x14ac:dyDescent="0.2">
      <c r="A10" s="2" t="str">
        <f>"Jan "&amp;RIGHT(A6,4)</f>
        <v>Jan 2025</v>
      </c>
      <c r="B10" s="11">
        <v>662.03</v>
      </c>
      <c r="C10" s="11">
        <v>44887.12</v>
      </c>
      <c r="D10" s="11">
        <v>45549.15</v>
      </c>
      <c r="E10" s="11" t="s">
        <v>419</v>
      </c>
      <c r="F10" s="11" t="s">
        <v>419</v>
      </c>
      <c r="G10" s="11">
        <v>45549.15</v>
      </c>
      <c r="H10" s="11">
        <v>128394868.83</v>
      </c>
      <c r="I10" s="11">
        <v>128440417.98</v>
      </c>
    </row>
    <row r="11" spans="1:9" ht="12" customHeight="1" x14ac:dyDescent="0.2">
      <c r="A11" s="2" t="str">
        <f>"Feb "&amp;RIGHT(A6,4)</f>
        <v>Feb 2025</v>
      </c>
      <c r="B11" s="11">
        <v>728.30499999999995</v>
      </c>
      <c r="C11" s="11" t="s">
        <v>419</v>
      </c>
      <c r="D11" s="11">
        <v>728.30499999999995</v>
      </c>
      <c r="E11" s="11" t="s">
        <v>419</v>
      </c>
      <c r="F11" s="11" t="s">
        <v>419</v>
      </c>
      <c r="G11" s="11">
        <v>728.30499999999995</v>
      </c>
      <c r="H11" s="11">
        <v>96539729.920000002</v>
      </c>
      <c r="I11" s="11">
        <v>96540458.224999994</v>
      </c>
    </row>
    <row r="12" spans="1:9" ht="12" customHeight="1" x14ac:dyDescent="0.2">
      <c r="A12" s="2" t="str">
        <f>"Mar "&amp;RIGHT(A6,4)</f>
        <v>Mar 2025</v>
      </c>
      <c r="B12" s="11">
        <v>854.75</v>
      </c>
      <c r="C12" s="11" t="s">
        <v>419</v>
      </c>
      <c r="D12" s="11">
        <v>854.75</v>
      </c>
      <c r="E12" s="11" t="s">
        <v>419</v>
      </c>
      <c r="F12" s="11" t="s">
        <v>419</v>
      </c>
      <c r="G12" s="11">
        <v>854.75</v>
      </c>
      <c r="H12" s="11">
        <v>95781082.329999998</v>
      </c>
      <c r="I12" s="11">
        <v>95781937.079999998</v>
      </c>
    </row>
    <row r="13" spans="1:9" ht="12" customHeight="1" x14ac:dyDescent="0.2">
      <c r="A13" s="2" t="str">
        <f>"Apr "&amp;RIGHT(A6,4)</f>
        <v>Apr 2025</v>
      </c>
      <c r="B13" s="11">
        <v>728.72</v>
      </c>
      <c r="C13" s="11">
        <v>24570</v>
      </c>
      <c r="D13" s="11">
        <v>25298.720000000001</v>
      </c>
      <c r="E13" s="11" t="s">
        <v>419</v>
      </c>
      <c r="F13" s="11" t="s">
        <v>419</v>
      </c>
      <c r="G13" s="11">
        <v>25298.720000000001</v>
      </c>
      <c r="H13" s="11">
        <v>95307771.180000007</v>
      </c>
      <c r="I13" s="11">
        <v>95333069.900000006</v>
      </c>
    </row>
    <row r="14" spans="1:9" ht="12" customHeight="1" x14ac:dyDescent="0.2">
      <c r="A14" s="2" t="str">
        <f>"May "&amp;RIGHT(A6,4)</f>
        <v>May 2025</v>
      </c>
      <c r="B14" s="11">
        <v>595.04499999999996</v>
      </c>
      <c r="C14" s="11" t="s">
        <v>419</v>
      </c>
      <c r="D14" s="11">
        <v>595.04499999999996</v>
      </c>
      <c r="E14" s="11" t="s">
        <v>419</v>
      </c>
      <c r="F14" s="11" t="s">
        <v>419</v>
      </c>
      <c r="G14" s="11">
        <v>595.04499999999996</v>
      </c>
      <c r="H14" s="11">
        <v>108990524.45</v>
      </c>
      <c r="I14" s="11">
        <v>108991119.495</v>
      </c>
    </row>
    <row r="15" spans="1:9" ht="12" customHeight="1" x14ac:dyDescent="0.2">
      <c r="A15" s="2" t="str">
        <f>"Jun "&amp;RIGHT(A6,4)</f>
        <v>Jun 2025</v>
      </c>
      <c r="B15" s="11">
        <v>582.505</v>
      </c>
      <c r="C15" s="11" t="s">
        <v>419</v>
      </c>
      <c r="D15" s="11">
        <v>582.505</v>
      </c>
      <c r="E15" s="11" t="s">
        <v>419</v>
      </c>
      <c r="F15" s="11" t="s">
        <v>419</v>
      </c>
      <c r="G15" s="11">
        <v>582.505</v>
      </c>
      <c r="H15" s="11">
        <v>124713650.67</v>
      </c>
      <c r="I15" s="11">
        <v>124714233.175</v>
      </c>
    </row>
    <row r="16" spans="1:9" ht="12" customHeight="1" x14ac:dyDescent="0.2">
      <c r="A16" s="2" t="str">
        <f>"Jul "&amp;RIGHT(A6,4)</f>
        <v>Jul 2025</v>
      </c>
      <c r="B16" s="11">
        <v>746.70500000000004</v>
      </c>
      <c r="C16" s="11">
        <v>24570</v>
      </c>
      <c r="D16" s="11">
        <v>25316.705000000002</v>
      </c>
      <c r="E16" s="11" t="s">
        <v>419</v>
      </c>
      <c r="F16" s="11" t="s">
        <v>419</v>
      </c>
      <c r="G16" s="11">
        <v>25316.705000000002</v>
      </c>
      <c r="H16" s="11">
        <v>119218623.29000001</v>
      </c>
      <c r="I16" s="11">
        <v>119243939.995</v>
      </c>
    </row>
    <row r="17" spans="1:9" ht="12" customHeight="1" x14ac:dyDescent="0.2">
      <c r="A17" s="2" t="str">
        <f>"Aug "&amp;RIGHT(A6,4)</f>
        <v>Aug 2025</v>
      </c>
      <c r="B17" s="11">
        <v>486.7</v>
      </c>
      <c r="C17" s="11" t="s">
        <v>419</v>
      </c>
      <c r="D17" s="11">
        <v>486.7</v>
      </c>
      <c r="E17" s="11" t="s">
        <v>419</v>
      </c>
      <c r="F17" s="11" t="s">
        <v>419</v>
      </c>
      <c r="G17" s="11">
        <v>486.7</v>
      </c>
      <c r="H17" s="11">
        <v>116412085.78</v>
      </c>
      <c r="I17" s="11">
        <v>116412572.48</v>
      </c>
    </row>
    <row r="18" spans="1:9" ht="12" customHeight="1" x14ac:dyDescent="0.2">
      <c r="A18" s="2" t="str">
        <f>"Sep "&amp;RIGHT(A6,4)</f>
        <v>Sep 2025</v>
      </c>
      <c r="B18" s="11">
        <v>459.22500000000002</v>
      </c>
      <c r="C18" s="11" t="s">
        <v>419</v>
      </c>
      <c r="D18" s="11">
        <v>459.22500000000002</v>
      </c>
      <c r="E18" s="11" t="s">
        <v>419</v>
      </c>
      <c r="F18" s="11" t="s">
        <v>419</v>
      </c>
      <c r="G18" s="11">
        <v>459.22500000000002</v>
      </c>
      <c r="H18" s="11">
        <v>113647034.42</v>
      </c>
      <c r="I18" s="11">
        <v>113647493.645</v>
      </c>
    </row>
    <row r="19" spans="1:9" ht="12" customHeight="1" x14ac:dyDescent="0.2">
      <c r="A19" s="12" t="s">
        <v>55</v>
      </c>
      <c r="B19" s="13">
        <v>8576.2222000000002</v>
      </c>
      <c r="C19" s="13">
        <v>441218.38</v>
      </c>
      <c r="D19" s="13">
        <v>449794.60220000002</v>
      </c>
      <c r="E19" s="13" t="s">
        <v>419</v>
      </c>
      <c r="F19" s="13" t="s">
        <v>419</v>
      </c>
      <c r="G19" s="13">
        <v>550378.22219999996</v>
      </c>
      <c r="H19" s="13">
        <v>1535911018.99</v>
      </c>
      <c r="I19" s="13">
        <v>1536461397.2121999</v>
      </c>
    </row>
    <row r="20" spans="1:9" ht="12" customHeight="1" x14ac:dyDescent="0.2">
      <c r="A20" s="14" t="s">
        <v>422</v>
      </c>
      <c r="B20" s="15">
        <v>2732.2372</v>
      </c>
      <c r="C20" s="15">
        <v>347191.26</v>
      </c>
      <c r="D20" s="15">
        <v>349923.49719999998</v>
      </c>
      <c r="E20" s="15" t="s">
        <v>419</v>
      </c>
      <c r="F20" s="15" t="s">
        <v>419</v>
      </c>
      <c r="G20" s="15">
        <v>450507.11719999998</v>
      </c>
      <c r="H20" s="15">
        <v>536905648.12</v>
      </c>
      <c r="I20" s="15">
        <v>537356155.23720002</v>
      </c>
    </row>
    <row r="21" spans="1:9" ht="12" customHeight="1" x14ac:dyDescent="0.2">
      <c r="A21" s="3" t="str">
        <f>"FY "&amp;RIGHT(A6,4)+1</f>
        <v>FY 2026</v>
      </c>
    </row>
    <row r="22" spans="1:9" ht="12" customHeight="1" x14ac:dyDescent="0.2">
      <c r="A22" s="2" t="str">
        <f>"Oct "&amp;RIGHT(A6,4)</f>
        <v>Oct 2025</v>
      </c>
      <c r="B22" s="11">
        <v>282.60000000000002</v>
      </c>
      <c r="C22" s="11" t="s">
        <v>419</v>
      </c>
      <c r="D22" s="11">
        <v>282.60000000000002</v>
      </c>
      <c r="E22" s="11" t="s">
        <v>419</v>
      </c>
      <c r="F22" s="11" t="s">
        <v>419</v>
      </c>
      <c r="G22" s="11">
        <v>1882981.31</v>
      </c>
      <c r="H22" s="11">
        <v>126829531.90000001</v>
      </c>
      <c r="I22" s="11">
        <v>128712513.20999999</v>
      </c>
    </row>
    <row r="23" spans="1:9" ht="12" customHeight="1" x14ac:dyDescent="0.2">
      <c r="A23" s="2" t="str">
        <f>"Nov "&amp;RIGHT(A6,4)</f>
        <v>Nov 2025</v>
      </c>
      <c r="B23" s="11">
        <v>404.27499999999998</v>
      </c>
      <c r="C23" s="11">
        <v>68518.2</v>
      </c>
      <c r="D23" s="11">
        <v>68922.475000000006</v>
      </c>
      <c r="E23" s="11" t="s">
        <v>419</v>
      </c>
      <c r="F23" s="11" t="s">
        <v>419</v>
      </c>
      <c r="G23" s="11">
        <v>2204134.1850000001</v>
      </c>
      <c r="H23" s="11">
        <v>122569129.75</v>
      </c>
      <c r="I23" s="11">
        <v>124773263.935</v>
      </c>
    </row>
    <row r="24" spans="1:9" ht="12" customHeight="1" x14ac:dyDescent="0.2">
      <c r="A24" s="2" t="str">
        <f>"Dec "&amp;RIGHT(A6,4)</f>
        <v>Dec 2025</v>
      </c>
      <c r="B24" s="11">
        <v>482.77499999999998</v>
      </c>
      <c r="C24" s="11" t="s">
        <v>419</v>
      </c>
      <c r="D24" s="11">
        <v>482.77499999999998</v>
      </c>
      <c r="E24" s="11" t="s">
        <v>419</v>
      </c>
      <c r="F24" s="11" t="s">
        <v>419</v>
      </c>
      <c r="G24" s="11">
        <v>1605661.115</v>
      </c>
      <c r="H24" s="11">
        <v>102537179.93000001</v>
      </c>
      <c r="I24" s="11">
        <v>104142841.045</v>
      </c>
    </row>
    <row r="25" spans="1:9" ht="12" customHeight="1" x14ac:dyDescent="0.2">
      <c r="A25" s="2" t="str">
        <f>"Jan "&amp;RIGHT(A6,4)+1</f>
        <v>Jan 2026</v>
      </c>
      <c r="B25" s="11" t="s">
        <v>419</v>
      </c>
      <c r="C25" s="11" t="s">
        <v>419</v>
      </c>
      <c r="D25" s="11" t="s">
        <v>419</v>
      </c>
      <c r="E25" s="11" t="s">
        <v>419</v>
      </c>
      <c r="F25" s="11" t="s">
        <v>419</v>
      </c>
      <c r="G25" s="11" t="s">
        <v>419</v>
      </c>
      <c r="H25" s="11" t="s">
        <v>419</v>
      </c>
      <c r="I25" s="11" t="s">
        <v>419</v>
      </c>
    </row>
    <row r="26" spans="1:9" ht="12" customHeight="1" x14ac:dyDescent="0.2">
      <c r="A26" s="2" t="str">
        <f>"Feb "&amp;RIGHT(A6,4)+1</f>
        <v>Feb 2026</v>
      </c>
      <c r="B26" s="11" t="s">
        <v>419</v>
      </c>
      <c r="C26" s="11" t="s">
        <v>419</v>
      </c>
      <c r="D26" s="11" t="s">
        <v>419</v>
      </c>
      <c r="E26" s="11" t="s">
        <v>419</v>
      </c>
      <c r="F26" s="11" t="s">
        <v>419</v>
      </c>
      <c r="G26" s="11" t="s">
        <v>419</v>
      </c>
      <c r="H26" s="11" t="s">
        <v>419</v>
      </c>
      <c r="I26" s="11" t="s">
        <v>419</v>
      </c>
    </row>
    <row r="27" spans="1:9" ht="12" customHeight="1" x14ac:dyDescent="0.2">
      <c r="A27" s="2" t="str">
        <f>"Mar "&amp;RIGHT(A6,4)+1</f>
        <v>Mar 2026</v>
      </c>
      <c r="B27" s="11" t="s">
        <v>419</v>
      </c>
      <c r="C27" s="11" t="s">
        <v>419</v>
      </c>
      <c r="D27" s="11" t="s">
        <v>419</v>
      </c>
      <c r="E27" s="11" t="s">
        <v>419</v>
      </c>
      <c r="F27" s="11" t="s">
        <v>419</v>
      </c>
      <c r="G27" s="11" t="s">
        <v>419</v>
      </c>
      <c r="H27" s="11" t="s">
        <v>419</v>
      </c>
      <c r="I27" s="11" t="s">
        <v>419</v>
      </c>
    </row>
    <row r="28" spans="1:9" ht="12" customHeight="1" x14ac:dyDescent="0.2">
      <c r="A28" s="2" t="str">
        <f>"Apr "&amp;RIGHT(A6,4)+1</f>
        <v>Apr 2026</v>
      </c>
      <c r="B28" s="11" t="s">
        <v>419</v>
      </c>
      <c r="C28" s="11" t="s">
        <v>419</v>
      </c>
      <c r="D28" s="11" t="s">
        <v>419</v>
      </c>
      <c r="E28" s="11" t="s">
        <v>419</v>
      </c>
      <c r="F28" s="11" t="s">
        <v>419</v>
      </c>
      <c r="G28" s="11" t="s">
        <v>419</v>
      </c>
      <c r="H28" s="11" t="s">
        <v>419</v>
      </c>
      <c r="I28" s="11" t="s">
        <v>419</v>
      </c>
    </row>
    <row r="29" spans="1:9" ht="12" customHeight="1" x14ac:dyDescent="0.2">
      <c r="A29" s="2" t="str">
        <f>"May "&amp;RIGHT(A6,4)+1</f>
        <v>May 2026</v>
      </c>
      <c r="B29" s="11" t="s">
        <v>419</v>
      </c>
      <c r="C29" s="11" t="s">
        <v>419</v>
      </c>
      <c r="D29" s="11" t="s">
        <v>419</v>
      </c>
      <c r="E29" s="11" t="s">
        <v>419</v>
      </c>
      <c r="F29" s="11" t="s">
        <v>419</v>
      </c>
      <c r="G29" s="11" t="s">
        <v>419</v>
      </c>
      <c r="H29" s="11" t="s">
        <v>419</v>
      </c>
      <c r="I29" s="11" t="s">
        <v>419</v>
      </c>
    </row>
    <row r="30" spans="1:9" ht="12" customHeight="1" x14ac:dyDescent="0.2">
      <c r="A30" s="2" t="str">
        <f>"Jun "&amp;RIGHT(A6,4)+1</f>
        <v>Jun 2026</v>
      </c>
      <c r="B30" s="11" t="s">
        <v>419</v>
      </c>
      <c r="C30" s="11" t="s">
        <v>419</v>
      </c>
      <c r="D30" s="11" t="s">
        <v>419</v>
      </c>
      <c r="E30" s="11" t="s">
        <v>419</v>
      </c>
      <c r="F30" s="11" t="s">
        <v>419</v>
      </c>
      <c r="G30" s="11" t="s">
        <v>419</v>
      </c>
      <c r="H30" s="11" t="s">
        <v>419</v>
      </c>
      <c r="I30" s="11" t="s">
        <v>419</v>
      </c>
    </row>
    <row r="31" spans="1:9" ht="12" customHeight="1" x14ac:dyDescent="0.2">
      <c r="A31" s="2" t="str">
        <f>"Jul "&amp;RIGHT(A6,4)+1</f>
        <v>Jul 2026</v>
      </c>
      <c r="B31" s="11" t="s">
        <v>419</v>
      </c>
      <c r="C31" s="11" t="s">
        <v>419</v>
      </c>
      <c r="D31" s="11" t="s">
        <v>419</v>
      </c>
      <c r="E31" s="11" t="s">
        <v>419</v>
      </c>
      <c r="F31" s="11" t="s">
        <v>419</v>
      </c>
      <c r="G31" s="11" t="s">
        <v>419</v>
      </c>
      <c r="H31" s="11" t="s">
        <v>419</v>
      </c>
      <c r="I31" s="11" t="s">
        <v>419</v>
      </c>
    </row>
    <row r="32" spans="1:9" ht="12" customHeight="1" x14ac:dyDescent="0.2">
      <c r="A32" s="2" t="str">
        <f>"Aug "&amp;RIGHT(A6,4)+1</f>
        <v>Aug 2026</v>
      </c>
      <c r="B32" s="11" t="s">
        <v>419</v>
      </c>
      <c r="C32" s="11" t="s">
        <v>419</v>
      </c>
      <c r="D32" s="11" t="s">
        <v>419</v>
      </c>
      <c r="E32" s="11" t="s">
        <v>419</v>
      </c>
      <c r="F32" s="11" t="s">
        <v>419</v>
      </c>
      <c r="G32" s="11" t="s">
        <v>419</v>
      </c>
      <c r="H32" s="11" t="s">
        <v>419</v>
      </c>
      <c r="I32" s="11" t="s">
        <v>419</v>
      </c>
    </row>
    <row r="33" spans="1:10" ht="12" customHeight="1" x14ac:dyDescent="0.2">
      <c r="A33" s="2" t="str">
        <f>"Sep "&amp;RIGHT(A6,4)+1</f>
        <v>Sep 2026</v>
      </c>
      <c r="B33" s="11" t="s">
        <v>419</v>
      </c>
      <c r="C33" s="11" t="s">
        <v>419</v>
      </c>
      <c r="D33" s="11" t="s">
        <v>419</v>
      </c>
      <c r="E33" s="11" t="s">
        <v>419</v>
      </c>
      <c r="F33" s="11" t="s">
        <v>419</v>
      </c>
      <c r="G33" s="11" t="s">
        <v>419</v>
      </c>
      <c r="H33" s="11" t="s">
        <v>419</v>
      </c>
      <c r="I33" s="11" t="s">
        <v>419</v>
      </c>
    </row>
    <row r="34" spans="1:10" ht="12" customHeight="1" x14ac:dyDescent="0.2">
      <c r="A34" s="12" t="s">
        <v>55</v>
      </c>
      <c r="B34" s="13">
        <v>1169.6500000000001</v>
      </c>
      <c r="C34" s="13">
        <v>68518.2</v>
      </c>
      <c r="D34" s="13">
        <v>69687.850000000006</v>
      </c>
      <c r="E34" s="13" t="s">
        <v>419</v>
      </c>
      <c r="F34" s="13" t="s">
        <v>419</v>
      </c>
      <c r="G34" s="13">
        <v>5692776.6100000003</v>
      </c>
      <c r="H34" s="13">
        <v>351935841.57999998</v>
      </c>
      <c r="I34" s="13">
        <v>357628618.19</v>
      </c>
    </row>
    <row r="35" spans="1:10" ht="12" customHeight="1" x14ac:dyDescent="0.2">
      <c r="A35" s="14" t="str">
        <f>"Total "&amp;MID(A20,7,LEN(A20)-13)&amp;" Months"</f>
        <v>Total 3 Months</v>
      </c>
      <c r="B35" s="15">
        <v>1169.6500000000001</v>
      </c>
      <c r="C35" s="15">
        <v>68518.2</v>
      </c>
      <c r="D35" s="15">
        <v>69687.850000000006</v>
      </c>
      <c r="E35" s="15" t="s">
        <v>419</v>
      </c>
      <c r="F35" s="15" t="s">
        <v>419</v>
      </c>
      <c r="G35" s="15">
        <v>5692776.6100000003</v>
      </c>
      <c r="H35" s="15">
        <v>351935841.57999998</v>
      </c>
      <c r="I35" s="15">
        <v>357628618.19</v>
      </c>
    </row>
    <row r="36" spans="1:10" ht="12" customHeight="1" x14ac:dyDescent="0.2">
      <c r="A36" s="116"/>
      <c r="B36" s="116"/>
      <c r="C36" s="116"/>
      <c r="D36" s="116"/>
      <c r="E36" s="116"/>
      <c r="F36" s="116"/>
      <c r="G36" s="116"/>
      <c r="H36" s="116"/>
      <c r="I36" s="116"/>
      <c r="J36" s="116"/>
    </row>
    <row r="37" spans="1:10" ht="69.95" customHeight="1" x14ac:dyDescent="0.2">
      <c r="A37" s="89" t="s">
        <v>383</v>
      </c>
      <c r="B37" s="89"/>
      <c r="C37" s="89"/>
      <c r="D37" s="89"/>
      <c r="E37" s="89"/>
      <c r="F37" s="89"/>
      <c r="G37" s="89"/>
      <c r="H37" s="89"/>
      <c r="I37" s="89"/>
      <c r="J37" s="89"/>
    </row>
  </sheetData>
  <mergeCells count="12">
    <mergeCell ref="A37:J37"/>
    <mergeCell ref="A1:H1"/>
    <mergeCell ref="A2:H2"/>
    <mergeCell ref="A3:A4"/>
    <mergeCell ref="B3:D3"/>
    <mergeCell ref="E3:E4"/>
    <mergeCell ref="F3:F4"/>
    <mergeCell ref="G3:G4"/>
    <mergeCell ref="H3:H4"/>
    <mergeCell ref="I3:I4"/>
    <mergeCell ref="B5:I5"/>
    <mergeCell ref="A36:J36"/>
  </mergeCells>
  <phoneticPr fontId="0" type="noConversion"/>
  <pageMargins left="0.75" right="0.5" top="0.75" bottom="0.5" header="0.5" footer="0.25"/>
  <pageSetup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J37"/>
  <sheetViews>
    <sheetView showGridLines="0" zoomScaleNormal="100" workbookViewId="0">
      <selection sqref="A1:I1"/>
    </sheetView>
  </sheetViews>
  <sheetFormatPr defaultRowHeight="12.75" x14ac:dyDescent="0.2"/>
  <cols>
    <col min="1" max="5" width="11.42578125" customWidth="1"/>
    <col min="6" max="8" width="12.42578125" customWidth="1"/>
    <col min="9" max="9" width="11.42578125" customWidth="1"/>
    <col min="10" max="10" width="13" customWidth="1"/>
  </cols>
  <sheetData>
    <row r="1" spans="1:10" ht="12" customHeight="1" x14ac:dyDescent="0.2">
      <c r="A1" s="79" t="s">
        <v>438</v>
      </c>
      <c r="B1" s="79"/>
      <c r="C1" s="79"/>
      <c r="D1" s="79"/>
      <c r="E1" s="79"/>
      <c r="F1" s="79"/>
      <c r="G1" s="79"/>
      <c r="H1" s="79"/>
      <c r="I1" s="79"/>
      <c r="J1" s="2" t="s">
        <v>420</v>
      </c>
    </row>
    <row r="2" spans="1:10" ht="12" customHeight="1" x14ac:dyDescent="0.2">
      <c r="A2" s="81" t="s">
        <v>315</v>
      </c>
      <c r="B2" s="81"/>
      <c r="C2" s="81"/>
      <c r="D2" s="81"/>
      <c r="E2" s="81"/>
      <c r="F2" s="81"/>
      <c r="G2" s="81"/>
      <c r="H2" s="81"/>
      <c r="I2" s="81"/>
      <c r="J2" s="1"/>
    </row>
    <row r="3" spans="1:10" ht="24" customHeight="1" x14ac:dyDescent="0.2">
      <c r="A3" s="83" t="s">
        <v>50</v>
      </c>
      <c r="B3" s="87" t="s">
        <v>193</v>
      </c>
      <c r="C3" s="86"/>
      <c r="D3" s="87" t="s">
        <v>56</v>
      </c>
      <c r="E3" s="86"/>
      <c r="F3" s="85" t="s">
        <v>194</v>
      </c>
      <c r="G3" s="85" t="s">
        <v>327</v>
      </c>
      <c r="H3" s="85" t="s">
        <v>57</v>
      </c>
      <c r="I3" s="85" t="s">
        <v>326</v>
      </c>
      <c r="J3" s="90" t="s">
        <v>58</v>
      </c>
    </row>
    <row r="4" spans="1:10" ht="24" customHeight="1" x14ac:dyDescent="0.2">
      <c r="A4" s="84"/>
      <c r="B4" s="10" t="s">
        <v>59</v>
      </c>
      <c r="C4" s="10" t="s">
        <v>60</v>
      </c>
      <c r="D4" s="10" t="s">
        <v>61</v>
      </c>
      <c r="E4" s="10" t="s">
        <v>200</v>
      </c>
      <c r="F4" s="86"/>
      <c r="G4" s="88"/>
      <c r="H4" s="86"/>
      <c r="I4" s="86"/>
      <c r="J4" s="87"/>
    </row>
    <row r="5" spans="1:10" ht="12" customHeight="1" x14ac:dyDescent="0.2">
      <c r="A5" s="1"/>
      <c r="B5" s="78" t="str">
        <f>REPT("-",17)&amp;" Number "&amp;REPT("-",17)</f>
        <v>----------------- Number -----------------</v>
      </c>
      <c r="C5" s="78"/>
      <c r="D5" s="78" t="str">
        <f>REPT("-",67)&amp;" Dollars "&amp;REPT("-",67)</f>
        <v>------------------------------------------------------------------- Dollars -------------------------------------------------------------------</v>
      </c>
      <c r="E5" s="78"/>
      <c r="F5" s="78"/>
      <c r="G5" s="78"/>
      <c r="H5" s="78"/>
      <c r="I5" s="78"/>
      <c r="J5" s="78"/>
    </row>
    <row r="6" spans="1:10" ht="12" customHeight="1" x14ac:dyDescent="0.2">
      <c r="A6" s="3" t="s">
        <v>421</v>
      </c>
    </row>
    <row r="7" spans="1:10" ht="12" customHeight="1" x14ac:dyDescent="0.2">
      <c r="A7" s="2" t="str">
        <f>"Oct "&amp;RIGHT(A6,4)-1</f>
        <v>Oct 2024</v>
      </c>
      <c r="B7" s="11">
        <v>21296388</v>
      </c>
      <c r="C7" s="11">
        <v>40168084</v>
      </c>
      <c r="D7" s="16">
        <v>193.4188</v>
      </c>
      <c r="E7" s="11">
        <v>7769262547</v>
      </c>
      <c r="F7" s="11" t="s">
        <v>419</v>
      </c>
      <c r="G7" s="11" t="s">
        <v>419</v>
      </c>
      <c r="H7" s="11" t="s">
        <v>419</v>
      </c>
      <c r="I7" s="11">
        <v>33997833</v>
      </c>
      <c r="J7" s="11">
        <v>7803260380</v>
      </c>
    </row>
    <row r="8" spans="1:10" ht="12" customHeight="1" x14ac:dyDescent="0.2">
      <c r="A8" s="2" t="str">
        <f>"Nov "&amp;RIGHT(A6,4)-1</f>
        <v>Nov 2024</v>
      </c>
      <c r="B8" s="11">
        <v>22929894</v>
      </c>
      <c r="C8" s="11">
        <v>43021582</v>
      </c>
      <c r="D8" s="16">
        <v>193.93709999999999</v>
      </c>
      <c r="E8" s="11">
        <v>8343481357</v>
      </c>
      <c r="F8" s="11" t="s">
        <v>419</v>
      </c>
      <c r="G8" s="11" t="s">
        <v>419</v>
      </c>
      <c r="H8" s="11" t="s">
        <v>419</v>
      </c>
      <c r="I8" s="11">
        <v>33997833</v>
      </c>
      <c r="J8" s="11">
        <v>8377479190</v>
      </c>
    </row>
    <row r="9" spans="1:10" ht="12" customHeight="1" x14ac:dyDescent="0.2">
      <c r="A9" s="2" t="str">
        <f>"Dec "&amp;RIGHT(A6,4)-1</f>
        <v>Dec 2024</v>
      </c>
      <c r="B9" s="11">
        <v>22902423</v>
      </c>
      <c r="C9" s="11">
        <v>42957379</v>
      </c>
      <c r="D9" s="16">
        <v>190.36789999999999</v>
      </c>
      <c r="E9" s="11">
        <v>8177708111</v>
      </c>
      <c r="F9" s="11">
        <v>1238891416</v>
      </c>
      <c r="G9" s="11">
        <v>86600821</v>
      </c>
      <c r="H9" s="11">
        <v>102062585</v>
      </c>
      <c r="I9" s="11">
        <v>33997833</v>
      </c>
      <c r="J9" s="11">
        <v>9639260766</v>
      </c>
    </row>
    <row r="10" spans="1:10" ht="12" customHeight="1" x14ac:dyDescent="0.2">
      <c r="A10" s="2" t="str">
        <f>"Jan "&amp;RIGHT(A6,4)</f>
        <v>Jan 2025</v>
      </c>
      <c r="B10" s="11">
        <v>22718587</v>
      </c>
      <c r="C10" s="11">
        <v>42828452</v>
      </c>
      <c r="D10" s="16">
        <v>185.91159999999999</v>
      </c>
      <c r="E10" s="11">
        <v>7962304363</v>
      </c>
      <c r="F10" s="11" t="s">
        <v>419</v>
      </c>
      <c r="G10" s="11" t="s">
        <v>419</v>
      </c>
      <c r="H10" s="11" t="s">
        <v>419</v>
      </c>
      <c r="I10" s="11">
        <v>33997833</v>
      </c>
      <c r="J10" s="11">
        <v>7996302196</v>
      </c>
    </row>
    <row r="11" spans="1:10" ht="12" customHeight="1" x14ac:dyDescent="0.2">
      <c r="A11" s="2" t="str">
        <f>"Feb "&amp;RIGHT(A6,4)</f>
        <v>Feb 2025</v>
      </c>
      <c r="B11" s="11">
        <v>22600332</v>
      </c>
      <c r="C11" s="11">
        <v>42180523</v>
      </c>
      <c r="D11" s="16">
        <v>187.4614</v>
      </c>
      <c r="E11" s="11">
        <v>7907221718</v>
      </c>
      <c r="F11" s="11" t="s">
        <v>419</v>
      </c>
      <c r="G11" s="11" t="s">
        <v>419</v>
      </c>
      <c r="H11" s="11" t="s">
        <v>419</v>
      </c>
      <c r="I11" s="11">
        <v>33997833</v>
      </c>
      <c r="J11" s="11">
        <v>7941219551</v>
      </c>
    </row>
    <row r="12" spans="1:10" ht="12" customHeight="1" x14ac:dyDescent="0.2">
      <c r="A12" s="2" t="str">
        <f>"Mar "&amp;RIGHT(A6,4)</f>
        <v>Mar 2025</v>
      </c>
      <c r="B12" s="11">
        <v>22633956</v>
      </c>
      <c r="C12" s="11">
        <v>42193855</v>
      </c>
      <c r="D12" s="16">
        <v>188.0805</v>
      </c>
      <c r="E12" s="11">
        <v>7935843121</v>
      </c>
      <c r="F12" s="11">
        <v>1246043538</v>
      </c>
      <c r="G12" s="11">
        <v>84067353</v>
      </c>
      <c r="H12" s="11">
        <v>78966263</v>
      </c>
      <c r="I12" s="11">
        <v>33997833</v>
      </c>
      <c r="J12" s="11">
        <v>9378918108</v>
      </c>
    </row>
    <row r="13" spans="1:10" ht="12" customHeight="1" x14ac:dyDescent="0.2">
      <c r="A13" s="2" t="str">
        <f>"Apr "&amp;RIGHT(A6,4)</f>
        <v>Apr 2025</v>
      </c>
      <c r="B13" s="11">
        <v>22531012</v>
      </c>
      <c r="C13" s="11">
        <v>42353149</v>
      </c>
      <c r="D13" s="16">
        <v>186.8329</v>
      </c>
      <c r="E13" s="11">
        <v>7912963531</v>
      </c>
      <c r="F13" s="11" t="s">
        <v>419</v>
      </c>
      <c r="G13" s="11" t="s">
        <v>419</v>
      </c>
      <c r="H13" s="11" t="s">
        <v>419</v>
      </c>
      <c r="I13" s="11">
        <v>33997833</v>
      </c>
      <c r="J13" s="11">
        <v>7946961364</v>
      </c>
    </row>
    <row r="14" spans="1:10" ht="12" customHeight="1" x14ac:dyDescent="0.2">
      <c r="A14" s="2" t="str">
        <f>"May "&amp;RIGHT(A6,4)</f>
        <v>May 2025</v>
      </c>
      <c r="B14" s="11">
        <v>22492408</v>
      </c>
      <c r="C14" s="11">
        <v>42248301</v>
      </c>
      <c r="D14" s="16">
        <v>186.286</v>
      </c>
      <c r="E14" s="11">
        <v>7870267738</v>
      </c>
      <c r="F14" s="11" t="s">
        <v>419</v>
      </c>
      <c r="G14" s="11" t="s">
        <v>419</v>
      </c>
      <c r="H14" s="11" t="s">
        <v>419</v>
      </c>
      <c r="I14" s="11">
        <v>33997833</v>
      </c>
      <c r="J14" s="11">
        <v>7904265571</v>
      </c>
    </row>
    <row r="15" spans="1:10" ht="12" customHeight="1" x14ac:dyDescent="0.2">
      <c r="A15" s="2" t="str">
        <f>"Jun "&amp;RIGHT(A6,4)</f>
        <v>Jun 2025</v>
      </c>
      <c r="B15" s="11">
        <v>22387591</v>
      </c>
      <c r="C15" s="11">
        <v>42084880</v>
      </c>
      <c r="D15" s="16">
        <v>185.21520000000001</v>
      </c>
      <c r="E15" s="11">
        <v>7794759898</v>
      </c>
      <c r="F15" s="11">
        <v>1305608712</v>
      </c>
      <c r="G15" s="11">
        <v>90273510</v>
      </c>
      <c r="H15" s="11">
        <v>110776167</v>
      </c>
      <c r="I15" s="11">
        <v>33997833</v>
      </c>
      <c r="J15" s="11">
        <v>9335416120</v>
      </c>
    </row>
    <row r="16" spans="1:10" ht="12" customHeight="1" x14ac:dyDescent="0.2">
      <c r="A16" s="2" t="str">
        <f>"Jul "&amp;RIGHT(A6,4)</f>
        <v>Jul 2025</v>
      </c>
      <c r="B16" s="11">
        <v>22349187</v>
      </c>
      <c r="C16" s="11">
        <v>42012830</v>
      </c>
      <c r="D16" s="16">
        <v>186.12129999999999</v>
      </c>
      <c r="E16" s="11">
        <v>7819481918</v>
      </c>
      <c r="F16" s="11" t="s">
        <v>419</v>
      </c>
      <c r="G16" s="11" t="s">
        <v>419</v>
      </c>
      <c r="H16" s="11" t="s">
        <v>419</v>
      </c>
      <c r="I16" s="11">
        <v>33997833</v>
      </c>
      <c r="J16" s="11">
        <v>7853479751</v>
      </c>
    </row>
    <row r="17" spans="1:10" ht="12" customHeight="1" x14ac:dyDescent="0.2">
      <c r="A17" s="2" t="str">
        <f>"Aug "&amp;RIGHT(A6,4)</f>
        <v>Aug 2025</v>
      </c>
      <c r="B17" s="11">
        <v>22251078</v>
      </c>
      <c r="C17" s="11">
        <v>41836900</v>
      </c>
      <c r="D17" s="16">
        <v>186.1506</v>
      </c>
      <c r="E17" s="11">
        <v>7787962293</v>
      </c>
      <c r="F17" s="11" t="s">
        <v>419</v>
      </c>
      <c r="G17" s="11" t="s">
        <v>419</v>
      </c>
      <c r="H17" s="11" t="s">
        <v>419</v>
      </c>
      <c r="I17" s="11">
        <v>33997833</v>
      </c>
      <c r="J17" s="11">
        <v>7821960126</v>
      </c>
    </row>
    <row r="18" spans="1:10" ht="12" customHeight="1" x14ac:dyDescent="0.2">
      <c r="A18" s="2" t="str">
        <f>"Sep "&amp;RIGHT(A6,4)</f>
        <v>Sep 2025</v>
      </c>
      <c r="B18" s="11">
        <v>22167323</v>
      </c>
      <c r="C18" s="11">
        <v>41633090</v>
      </c>
      <c r="D18" s="16">
        <v>185.42859999999999</v>
      </c>
      <c r="E18" s="11">
        <v>7719967299</v>
      </c>
      <c r="F18" s="11">
        <v>1640570310</v>
      </c>
      <c r="G18" s="11">
        <v>158981408</v>
      </c>
      <c r="H18" s="11">
        <v>137373358</v>
      </c>
      <c r="I18" s="11">
        <v>33997837</v>
      </c>
      <c r="J18" s="11">
        <v>9690890212</v>
      </c>
    </row>
    <row r="19" spans="1:10" ht="12" customHeight="1" x14ac:dyDescent="0.2">
      <c r="A19" s="12" t="s">
        <v>55</v>
      </c>
      <c r="B19" s="13">
        <v>22438348.25</v>
      </c>
      <c r="C19" s="13">
        <v>42126585.416699998</v>
      </c>
      <c r="D19" s="17">
        <v>187.9281</v>
      </c>
      <c r="E19" s="13">
        <v>95001223894</v>
      </c>
      <c r="F19" s="13">
        <v>5431113976</v>
      </c>
      <c r="G19" s="13">
        <v>419923092</v>
      </c>
      <c r="H19" s="13">
        <v>429178373</v>
      </c>
      <c r="I19" s="13">
        <v>407974000</v>
      </c>
      <c r="J19" s="13">
        <v>101689413335</v>
      </c>
    </row>
    <row r="20" spans="1:10" ht="12" customHeight="1" x14ac:dyDescent="0.2">
      <c r="A20" s="14" t="s">
        <v>422</v>
      </c>
      <c r="B20" s="15">
        <v>22376235</v>
      </c>
      <c r="C20" s="15">
        <v>42049015</v>
      </c>
      <c r="D20" s="18">
        <v>192.5566</v>
      </c>
      <c r="E20" s="15">
        <v>24290452015</v>
      </c>
      <c r="F20" s="15">
        <v>1238891416</v>
      </c>
      <c r="G20" s="15">
        <v>86600821</v>
      </c>
      <c r="H20" s="15">
        <v>102062585</v>
      </c>
      <c r="I20" s="15">
        <v>101993499</v>
      </c>
      <c r="J20" s="15">
        <v>25820000336</v>
      </c>
    </row>
    <row r="21" spans="1:10" ht="12" customHeight="1" x14ac:dyDescent="0.2">
      <c r="A21" s="3" t="str">
        <f>"FY "&amp;RIGHT(A6,4)+1</f>
        <v>FY 2026</v>
      </c>
      <c r="B21" s="11"/>
      <c r="C21" s="11"/>
      <c r="D21" s="11"/>
      <c r="E21" s="11"/>
      <c r="F21" s="11"/>
      <c r="G21" s="11"/>
      <c r="H21" s="11"/>
      <c r="I21" s="11"/>
      <c r="J21" s="11"/>
    </row>
    <row r="22" spans="1:10" ht="12" customHeight="1" x14ac:dyDescent="0.2">
      <c r="A22" s="2" t="str">
        <f>"Oct "&amp;RIGHT(A6,4)</f>
        <v>Oct 2025</v>
      </c>
      <c r="B22" s="11">
        <v>21915695</v>
      </c>
      <c r="C22" s="11">
        <v>41091800</v>
      </c>
      <c r="D22" s="16">
        <v>190.14240000000001</v>
      </c>
      <c r="E22" s="11">
        <v>7813293020</v>
      </c>
      <c r="F22" s="11" t="s">
        <v>419</v>
      </c>
      <c r="G22" s="11" t="s">
        <v>419</v>
      </c>
      <c r="H22" s="11" t="s">
        <v>419</v>
      </c>
      <c r="I22" s="11" t="s">
        <v>419</v>
      </c>
      <c r="J22" s="11">
        <v>7813293020</v>
      </c>
    </row>
    <row r="23" spans="1:10" ht="12" customHeight="1" x14ac:dyDescent="0.2">
      <c r="A23" s="2" t="str">
        <f>"Nov "&amp;RIGHT(A6,4)</f>
        <v>Nov 2025</v>
      </c>
      <c r="B23" s="11">
        <v>21558948</v>
      </c>
      <c r="C23" s="11">
        <v>40395735</v>
      </c>
      <c r="D23" s="16">
        <v>190.40350000000001</v>
      </c>
      <c r="E23" s="11">
        <v>7691488629</v>
      </c>
      <c r="F23" s="11" t="s">
        <v>419</v>
      </c>
      <c r="G23" s="11" t="s">
        <v>419</v>
      </c>
      <c r="H23" s="11" t="s">
        <v>419</v>
      </c>
      <c r="I23" s="11" t="s">
        <v>419</v>
      </c>
      <c r="J23" s="11">
        <v>7691488629</v>
      </c>
    </row>
    <row r="24" spans="1:10" ht="12" customHeight="1" x14ac:dyDescent="0.2">
      <c r="A24" s="2" t="str">
        <f>"Dec "&amp;RIGHT(A6,4)</f>
        <v>Dec 2025</v>
      </c>
      <c r="B24" s="11">
        <v>21179146</v>
      </c>
      <c r="C24" s="11">
        <v>39513033</v>
      </c>
      <c r="D24" s="16">
        <v>191.69909999999999</v>
      </c>
      <c r="E24" s="11">
        <v>7574614824</v>
      </c>
      <c r="F24" s="11">
        <v>1141970221.25</v>
      </c>
      <c r="G24" s="11" t="s">
        <v>419</v>
      </c>
      <c r="H24" s="11">
        <v>98565254.5</v>
      </c>
      <c r="I24" s="11" t="s">
        <v>419</v>
      </c>
      <c r="J24" s="11">
        <v>8815150299.75</v>
      </c>
    </row>
    <row r="25" spans="1:10" ht="12" customHeight="1" x14ac:dyDescent="0.2">
      <c r="A25" s="2" t="str">
        <f>"Jan "&amp;RIGHT(A6,4)+1</f>
        <v>Jan 2026</v>
      </c>
      <c r="B25" s="11" t="s">
        <v>419</v>
      </c>
      <c r="C25" s="11" t="s">
        <v>419</v>
      </c>
      <c r="D25" s="16" t="s">
        <v>419</v>
      </c>
      <c r="E25" s="11" t="s">
        <v>419</v>
      </c>
      <c r="F25" s="11" t="s">
        <v>419</v>
      </c>
      <c r="G25" s="11" t="s">
        <v>419</v>
      </c>
      <c r="H25" s="11" t="s">
        <v>419</v>
      </c>
      <c r="I25" s="11" t="s">
        <v>419</v>
      </c>
      <c r="J25" s="11" t="s">
        <v>419</v>
      </c>
    </row>
    <row r="26" spans="1:10" ht="12" customHeight="1" x14ac:dyDescent="0.2">
      <c r="A26" s="2" t="str">
        <f>"Feb "&amp;RIGHT(A6,4)+1</f>
        <v>Feb 2026</v>
      </c>
      <c r="B26" s="11" t="s">
        <v>419</v>
      </c>
      <c r="C26" s="11" t="s">
        <v>419</v>
      </c>
      <c r="D26" s="16" t="s">
        <v>419</v>
      </c>
      <c r="E26" s="11" t="s">
        <v>419</v>
      </c>
      <c r="F26" s="11" t="s">
        <v>419</v>
      </c>
      <c r="G26" s="11" t="s">
        <v>419</v>
      </c>
      <c r="H26" s="11" t="s">
        <v>419</v>
      </c>
      <c r="I26" s="11" t="s">
        <v>419</v>
      </c>
      <c r="J26" s="11" t="s">
        <v>419</v>
      </c>
    </row>
    <row r="27" spans="1:10" ht="12" customHeight="1" x14ac:dyDescent="0.2">
      <c r="A27" s="2" t="str">
        <f>"Mar "&amp;RIGHT(A6,4)+1</f>
        <v>Mar 2026</v>
      </c>
      <c r="B27" s="11" t="s">
        <v>419</v>
      </c>
      <c r="C27" s="11" t="s">
        <v>419</v>
      </c>
      <c r="D27" s="16" t="s">
        <v>419</v>
      </c>
      <c r="E27" s="11" t="s">
        <v>419</v>
      </c>
      <c r="F27" s="11" t="s">
        <v>419</v>
      </c>
      <c r="G27" s="11" t="s">
        <v>419</v>
      </c>
      <c r="H27" s="11" t="s">
        <v>419</v>
      </c>
      <c r="I27" s="11" t="s">
        <v>419</v>
      </c>
      <c r="J27" s="11" t="s">
        <v>419</v>
      </c>
    </row>
    <row r="28" spans="1:10" ht="12" customHeight="1" x14ac:dyDescent="0.2">
      <c r="A28" s="2" t="str">
        <f>"Apr "&amp;RIGHT(A6,4)+1</f>
        <v>Apr 2026</v>
      </c>
      <c r="B28" s="11" t="s">
        <v>419</v>
      </c>
      <c r="C28" s="11" t="s">
        <v>419</v>
      </c>
      <c r="D28" s="16" t="s">
        <v>419</v>
      </c>
      <c r="E28" s="11" t="s">
        <v>419</v>
      </c>
      <c r="F28" s="11" t="s">
        <v>419</v>
      </c>
      <c r="G28" s="11" t="s">
        <v>419</v>
      </c>
      <c r="H28" s="11" t="s">
        <v>419</v>
      </c>
      <c r="I28" s="11" t="s">
        <v>419</v>
      </c>
      <c r="J28" s="11" t="s">
        <v>419</v>
      </c>
    </row>
    <row r="29" spans="1:10" ht="12" customHeight="1" x14ac:dyDescent="0.2">
      <c r="A29" s="2" t="str">
        <f>"May "&amp;RIGHT(A6,4)+1</f>
        <v>May 2026</v>
      </c>
      <c r="B29" s="11" t="s">
        <v>419</v>
      </c>
      <c r="C29" s="11" t="s">
        <v>419</v>
      </c>
      <c r="D29" s="16" t="s">
        <v>419</v>
      </c>
      <c r="E29" s="11" t="s">
        <v>419</v>
      </c>
      <c r="F29" s="11" t="s">
        <v>419</v>
      </c>
      <c r="G29" s="11" t="s">
        <v>419</v>
      </c>
      <c r="H29" s="11" t="s">
        <v>419</v>
      </c>
      <c r="I29" s="11" t="s">
        <v>419</v>
      </c>
      <c r="J29" s="11" t="s">
        <v>419</v>
      </c>
    </row>
    <row r="30" spans="1:10" ht="12" customHeight="1" x14ac:dyDescent="0.2">
      <c r="A30" s="2" t="str">
        <f>"Jun "&amp;RIGHT(A6,4)+1</f>
        <v>Jun 2026</v>
      </c>
      <c r="B30" s="11" t="s">
        <v>419</v>
      </c>
      <c r="C30" s="11" t="s">
        <v>419</v>
      </c>
      <c r="D30" s="16" t="s">
        <v>419</v>
      </c>
      <c r="E30" s="11" t="s">
        <v>419</v>
      </c>
      <c r="F30" s="11" t="s">
        <v>419</v>
      </c>
      <c r="G30" s="11" t="s">
        <v>419</v>
      </c>
      <c r="H30" s="11" t="s">
        <v>419</v>
      </c>
      <c r="I30" s="11" t="s">
        <v>419</v>
      </c>
      <c r="J30" s="11" t="s">
        <v>419</v>
      </c>
    </row>
    <row r="31" spans="1:10" ht="12" customHeight="1" x14ac:dyDescent="0.2">
      <c r="A31" s="2" t="str">
        <f>"Jul "&amp;RIGHT(A6,4)+1</f>
        <v>Jul 2026</v>
      </c>
      <c r="B31" s="11" t="s">
        <v>419</v>
      </c>
      <c r="C31" s="11" t="s">
        <v>419</v>
      </c>
      <c r="D31" s="16" t="s">
        <v>419</v>
      </c>
      <c r="E31" s="11" t="s">
        <v>419</v>
      </c>
      <c r="F31" s="11" t="s">
        <v>419</v>
      </c>
      <c r="G31" s="11" t="s">
        <v>419</v>
      </c>
      <c r="H31" s="11" t="s">
        <v>419</v>
      </c>
      <c r="I31" s="11" t="s">
        <v>419</v>
      </c>
      <c r="J31" s="11" t="s">
        <v>419</v>
      </c>
    </row>
    <row r="32" spans="1:10" ht="12" customHeight="1" x14ac:dyDescent="0.2">
      <c r="A32" s="2" t="str">
        <f>"Aug "&amp;RIGHT(A6,4)+1</f>
        <v>Aug 2026</v>
      </c>
      <c r="B32" s="11" t="s">
        <v>419</v>
      </c>
      <c r="C32" s="11" t="s">
        <v>419</v>
      </c>
      <c r="D32" s="16" t="s">
        <v>419</v>
      </c>
      <c r="E32" s="11" t="s">
        <v>419</v>
      </c>
      <c r="F32" s="11" t="s">
        <v>419</v>
      </c>
      <c r="G32" s="11" t="s">
        <v>419</v>
      </c>
      <c r="H32" s="11" t="s">
        <v>419</v>
      </c>
      <c r="I32" s="11" t="s">
        <v>419</v>
      </c>
      <c r="J32" s="11" t="s">
        <v>419</v>
      </c>
    </row>
    <row r="33" spans="1:10" ht="12" customHeight="1" x14ac:dyDescent="0.2">
      <c r="A33" s="2" t="str">
        <f>"Sep "&amp;RIGHT(A6,4)+1</f>
        <v>Sep 2026</v>
      </c>
      <c r="B33" s="11" t="s">
        <v>419</v>
      </c>
      <c r="C33" s="11" t="s">
        <v>419</v>
      </c>
      <c r="D33" s="16" t="s">
        <v>419</v>
      </c>
      <c r="E33" s="11" t="s">
        <v>419</v>
      </c>
      <c r="F33" s="11" t="s">
        <v>419</v>
      </c>
      <c r="G33" s="11" t="s">
        <v>419</v>
      </c>
      <c r="H33" s="11" t="s">
        <v>419</v>
      </c>
      <c r="I33" s="11" t="s">
        <v>419</v>
      </c>
      <c r="J33" s="11" t="s">
        <v>419</v>
      </c>
    </row>
    <row r="34" spans="1:10" ht="12" customHeight="1" x14ac:dyDescent="0.2">
      <c r="A34" s="12" t="s">
        <v>55</v>
      </c>
      <c r="B34" s="13">
        <v>21551263</v>
      </c>
      <c r="C34" s="13">
        <v>40333522.666699998</v>
      </c>
      <c r="D34" s="17">
        <v>190.7379</v>
      </c>
      <c r="E34" s="13">
        <v>23079396473</v>
      </c>
      <c r="F34" s="13">
        <v>1141970221.25</v>
      </c>
      <c r="G34" s="13" t="s">
        <v>419</v>
      </c>
      <c r="H34" s="13">
        <v>98565254.5</v>
      </c>
      <c r="I34" s="13" t="s">
        <v>419</v>
      </c>
      <c r="J34" s="13">
        <v>24319931948.75</v>
      </c>
    </row>
    <row r="35" spans="1:10" ht="12" customHeight="1" x14ac:dyDescent="0.2">
      <c r="A35" s="14" t="str">
        <f>"Total "&amp;MID(A20,7,LEN(A20)-13)&amp;" Months"</f>
        <v>Total 3 Months</v>
      </c>
      <c r="B35" s="15">
        <v>21551263</v>
      </c>
      <c r="C35" s="15">
        <v>40333522.666699998</v>
      </c>
      <c r="D35" s="18">
        <v>190.7379</v>
      </c>
      <c r="E35" s="15">
        <v>23079396473</v>
      </c>
      <c r="F35" s="15">
        <v>1141970221.25</v>
      </c>
      <c r="G35" s="15" t="s">
        <v>419</v>
      </c>
      <c r="H35" s="15">
        <v>98565254.5</v>
      </c>
      <c r="I35" s="15" t="s">
        <v>419</v>
      </c>
      <c r="J35" s="15">
        <v>24319931948.75</v>
      </c>
    </row>
    <row r="36" spans="1:10" ht="12" customHeight="1" x14ac:dyDescent="0.2">
      <c r="A36" s="78"/>
      <c r="B36" s="78"/>
      <c r="C36" s="78"/>
      <c r="D36" s="78"/>
      <c r="E36" s="78"/>
      <c r="F36" s="78"/>
      <c r="G36" s="78"/>
      <c r="H36" s="78"/>
      <c r="I36" s="78"/>
      <c r="J36" s="78"/>
    </row>
    <row r="37" spans="1:10" ht="97.35" customHeight="1" x14ac:dyDescent="0.2">
      <c r="A37" s="89" t="s">
        <v>377</v>
      </c>
      <c r="B37" s="89"/>
      <c r="C37" s="89"/>
      <c r="D37" s="89"/>
      <c r="E37" s="89"/>
      <c r="F37" s="89"/>
      <c r="G37" s="89"/>
      <c r="H37" s="89"/>
      <c r="I37" s="89"/>
      <c r="J37" s="89"/>
    </row>
  </sheetData>
  <mergeCells count="14">
    <mergeCell ref="A1:I1"/>
    <mergeCell ref="A2:I2"/>
    <mergeCell ref="A3:A4"/>
    <mergeCell ref="B3:C3"/>
    <mergeCell ref="D3:E3"/>
    <mergeCell ref="A37:J37"/>
    <mergeCell ref="J3:J4"/>
    <mergeCell ref="B5:C5"/>
    <mergeCell ref="D5:J5"/>
    <mergeCell ref="A36:J36"/>
    <mergeCell ref="F3:F4"/>
    <mergeCell ref="H3:H4"/>
    <mergeCell ref="I3:I4"/>
    <mergeCell ref="G3:G4"/>
  </mergeCells>
  <phoneticPr fontId="0" type="noConversion"/>
  <pageMargins left="0.75" right="0.5" top="0.75" bottom="0.5" header="0.5" footer="0.25"/>
  <pageSetup scale="38"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pageSetUpPr fitToPage="1"/>
  </sheetPr>
  <dimension ref="A1:G38"/>
  <sheetViews>
    <sheetView showGridLines="0" workbookViewId="0">
      <selection sqref="A1:F1"/>
    </sheetView>
  </sheetViews>
  <sheetFormatPr defaultRowHeight="12.75" x14ac:dyDescent="0.2"/>
  <cols>
    <col min="1" max="1" width="12.140625" customWidth="1"/>
    <col min="2" max="7" width="11.42578125" customWidth="1"/>
  </cols>
  <sheetData>
    <row r="1" spans="1:7" ht="12" customHeight="1" x14ac:dyDescent="0.2">
      <c r="A1" s="79" t="s">
        <v>438</v>
      </c>
      <c r="B1" s="79"/>
      <c r="C1" s="79"/>
      <c r="D1" s="79"/>
      <c r="E1" s="79"/>
      <c r="F1" s="79"/>
      <c r="G1" s="2" t="s">
        <v>420</v>
      </c>
    </row>
    <row r="2" spans="1:7" ht="12" customHeight="1" x14ac:dyDescent="0.2">
      <c r="A2" s="81" t="s">
        <v>177</v>
      </c>
      <c r="B2" s="81"/>
      <c r="C2" s="81"/>
      <c r="D2" s="81"/>
      <c r="E2" s="81"/>
      <c r="F2" s="81"/>
      <c r="G2" s="1"/>
    </row>
    <row r="3" spans="1:7" ht="24" customHeight="1" x14ac:dyDescent="0.2">
      <c r="A3" s="83" t="s">
        <v>50</v>
      </c>
      <c r="B3" s="87" t="s">
        <v>178</v>
      </c>
      <c r="C3" s="87"/>
      <c r="D3" s="86"/>
      <c r="E3" s="87" t="s">
        <v>179</v>
      </c>
      <c r="F3" s="86"/>
      <c r="G3" s="90" t="s">
        <v>180</v>
      </c>
    </row>
    <row r="4" spans="1:7" ht="24" customHeight="1" x14ac:dyDescent="0.2">
      <c r="A4" s="83"/>
      <c r="B4" s="85" t="s">
        <v>181</v>
      </c>
      <c r="C4" s="85" t="s">
        <v>182</v>
      </c>
      <c r="D4" s="85" t="s">
        <v>55</v>
      </c>
      <c r="E4" s="85" t="s">
        <v>183</v>
      </c>
      <c r="F4" s="85" t="s">
        <v>248</v>
      </c>
      <c r="G4" s="90"/>
    </row>
    <row r="5" spans="1:7" ht="24" customHeight="1" x14ac:dyDescent="0.2">
      <c r="A5" s="84"/>
      <c r="B5" s="86"/>
      <c r="C5" s="86"/>
      <c r="D5" s="86"/>
      <c r="E5" s="86"/>
      <c r="F5" s="86"/>
      <c r="G5" s="87"/>
    </row>
    <row r="6" spans="1:7" ht="12" customHeight="1" x14ac:dyDescent="0.2">
      <c r="A6" s="1"/>
      <c r="B6" s="78" t="str">
        <f>REPT("-",64)&amp;" Dollars "&amp;REPT("-",64)</f>
        <v>---------------------------------------------------------------- Dollars ----------------------------------------------------------------</v>
      </c>
      <c r="C6" s="78"/>
      <c r="D6" s="78"/>
      <c r="E6" s="78"/>
      <c r="F6" s="78"/>
      <c r="G6" s="78"/>
    </row>
    <row r="7" spans="1:7" ht="12" customHeight="1" x14ac:dyDescent="0.2">
      <c r="A7" s="3" t="s">
        <v>421</v>
      </c>
    </row>
    <row r="8" spans="1:7" ht="12" customHeight="1" x14ac:dyDescent="0.2">
      <c r="A8" s="2" t="str">
        <f>"Oct "&amp;RIGHT(A7,4)-1</f>
        <v>Oct 2024</v>
      </c>
      <c r="B8" s="11">
        <v>258830710.12349999</v>
      </c>
      <c r="C8" s="11" t="s">
        <v>419</v>
      </c>
      <c r="D8" s="11">
        <v>258830710.12349999</v>
      </c>
      <c r="E8" s="11">
        <v>113115.56</v>
      </c>
      <c r="F8" s="11">
        <v>198119951.91999999</v>
      </c>
      <c r="G8" s="11">
        <v>457063777.60350001</v>
      </c>
    </row>
    <row r="9" spans="1:7" ht="12" customHeight="1" x14ac:dyDescent="0.2">
      <c r="A9" s="2" t="str">
        <f>"Nov "&amp;RIGHT(A7,4)-1</f>
        <v>Nov 2024</v>
      </c>
      <c r="B9" s="11">
        <v>197770685.99779999</v>
      </c>
      <c r="C9" s="11" t="s">
        <v>419</v>
      </c>
      <c r="D9" s="11">
        <v>197770685.99779999</v>
      </c>
      <c r="E9" s="11">
        <v>239313.86489999999</v>
      </c>
      <c r="F9" s="11">
        <v>175741344.49000001</v>
      </c>
      <c r="G9" s="11">
        <v>373751344.3527</v>
      </c>
    </row>
    <row r="10" spans="1:7" ht="12" customHeight="1" x14ac:dyDescent="0.2">
      <c r="A10" s="2" t="str">
        <f>"Dec "&amp;RIGHT(A7,4)-1</f>
        <v>Dec 2024</v>
      </c>
      <c r="B10" s="11">
        <v>196245813.1054</v>
      </c>
      <c r="C10" s="11" t="s">
        <v>419</v>
      </c>
      <c r="D10" s="11">
        <v>196245813.1054</v>
      </c>
      <c r="E10" s="11">
        <v>98077.692299999995</v>
      </c>
      <c r="F10" s="11">
        <v>163044351.71000001</v>
      </c>
      <c r="G10" s="11">
        <v>359388242.50770003</v>
      </c>
    </row>
    <row r="11" spans="1:7" ht="12" customHeight="1" x14ac:dyDescent="0.2">
      <c r="A11" s="2" t="str">
        <f>"Jan "&amp;RIGHT(A7,4)</f>
        <v>Jan 2025</v>
      </c>
      <c r="B11" s="11">
        <v>199323525.6428</v>
      </c>
      <c r="C11" s="11" t="s">
        <v>419</v>
      </c>
      <c r="D11" s="11">
        <v>199323525.6428</v>
      </c>
      <c r="E11" s="11">
        <v>45549.15</v>
      </c>
      <c r="F11" s="11">
        <v>128394868.83</v>
      </c>
      <c r="G11" s="11">
        <v>327763943.62279999</v>
      </c>
    </row>
    <row r="12" spans="1:7" ht="12" customHeight="1" x14ac:dyDescent="0.2">
      <c r="A12" s="2" t="str">
        <f>"Feb "&amp;RIGHT(A7,4)</f>
        <v>Feb 2025</v>
      </c>
      <c r="B12" s="11">
        <v>168261508.36570001</v>
      </c>
      <c r="C12" s="11" t="s">
        <v>419</v>
      </c>
      <c r="D12" s="11">
        <v>168261508.36570001</v>
      </c>
      <c r="E12" s="11">
        <v>728.30499999999995</v>
      </c>
      <c r="F12" s="11">
        <v>96539729.920000002</v>
      </c>
      <c r="G12" s="11">
        <v>264801966.5907</v>
      </c>
    </row>
    <row r="13" spans="1:7" ht="12" customHeight="1" x14ac:dyDescent="0.2">
      <c r="A13" s="2" t="str">
        <f>"Mar "&amp;RIGHT(A7,4)</f>
        <v>Mar 2025</v>
      </c>
      <c r="B13" s="11">
        <v>198250368.54620001</v>
      </c>
      <c r="C13" s="11" t="s">
        <v>419</v>
      </c>
      <c r="D13" s="11">
        <v>198250368.54620001</v>
      </c>
      <c r="E13" s="11">
        <v>854.75</v>
      </c>
      <c r="F13" s="11">
        <v>95781082.329999998</v>
      </c>
      <c r="G13" s="11">
        <v>294032305.62620002</v>
      </c>
    </row>
    <row r="14" spans="1:7" ht="12" customHeight="1" x14ac:dyDescent="0.2">
      <c r="A14" s="2" t="str">
        <f>"Apr "&amp;RIGHT(A7,4)</f>
        <v>Apr 2025</v>
      </c>
      <c r="B14" s="11">
        <v>116820699.5196</v>
      </c>
      <c r="C14" s="11" t="s">
        <v>419</v>
      </c>
      <c r="D14" s="11">
        <v>116820699.5196</v>
      </c>
      <c r="E14" s="11">
        <v>25298.720000000001</v>
      </c>
      <c r="F14" s="11">
        <v>95307771.180000007</v>
      </c>
      <c r="G14" s="11">
        <v>212153769.41960001</v>
      </c>
    </row>
    <row r="15" spans="1:7" ht="12" customHeight="1" x14ac:dyDescent="0.2">
      <c r="A15" s="2" t="str">
        <f>"May "&amp;RIGHT(A7,4)</f>
        <v>May 2025</v>
      </c>
      <c r="B15" s="11">
        <v>85138460.637600005</v>
      </c>
      <c r="C15" s="11" t="s">
        <v>419</v>
      </c>
      <c r="D15" s="11">
        <v>85138460.637600005</v>
      </c>
      <c r="E15" s="11">
        <v>595.04499999999996</v>
      </c>
      <c r="F15" s="11">
        <v>108990524.45</v>
      </c>
      <c r="G15" s="11">
        <v>194129580.13260001</v>
      </c>
    </row>
    <row r="16" spans="1:7" ht="12" customHeight="1" x14ac:dyDescent="0.2">
      <c r="A16" s="2" t="str">
        <f>"Jun "&amp;RIGHT(A7,4)</f>
        <v>Jun 2025</v>
      </c>
      <c r="B16" s="11">
        <v>114282999.51980001</v>
      </c>
      <c r="C16" s="11" t="s">
        <v>419</v>
      </c>
      <c r="D16" s="11">
        <v>114282999.51980001</v>
      </c>
      <c r="E16" s="11">
        <v>582.505</v>
      </c>
      <c r="F16" s="11">
        <v>124713650.67</v>
      </c>
      <c r="G16" s="11">
        <v>238997232.69479999</v>
      </c>
    </row>
    <row r="17" spans="1:7" ht="12" customHeight="1" x14ac:dyDescent="0.2">
      <c r="A17" s="2" t="str">
        <f>"Jul "&amp;RIGHT(A7,4)</f>
        <v>Jul 2025</v>
      </c>
      <c r="B17" s="11">
        <v>214195039.6627</v>
      </c>
      <c r="C17" s="11" t="s">
        <v>419</v>
      </c>
      <c r="D17" s="11">
        <v>214195039.6627</v>
      </c>
      <c r="E17" s="11">
        <v>25316.705000000002</v>
      </c>
      <c r="F17" s="11">
        <v>119218623.29000001</v>
      </c>
      <c r="G17" s="11">
        <v>333438979.6577</v>
      </c>
    </row>
    <row r="18" spans="1:7" ht="12" customHeight="1" x14ac:dyDescent="0.2">
      <c r="A18" s="2" t="str">
        <f>"Aug "&amp;RIGHT(A7,4)</f>
        <v>Aug 2025</v>
      </c>
      <c r="B18" s="11">
        <v>225824990.9966</v>
      </c>
      <c r="C18" s="11" t="s">
        <v>419</v>
      </c>
      <c r="D18" s="11">
        <v>225824990.9966</v>
      </c>
      <c r="E18" s="11">
        <v>486.7</v>
      </c>
      <c r="F18" s="11">
        <v>116412085.78</v>
      </c>
      <c r="G18" s="11">
        <v>342237563.47659999</v>
      </c>
    </row>
    <row r="19" spans="1:7" ht="12" customHeight="1" x14ac:dyDescent="0.2">
      <c r="A19" s="2" t="str">
        <f>"Sep "&amp;RIGHT(A7,4)</f>
        <v>Sep 2025</v>
      </c>
      <c r="B19" s="11">
        <v>261836674.81830001</v>
      </c>
      <c r="C19" s="11" t="s">
        <v>419</v>
      </c>
      <c r="D19" s="11">
        <v>261836674.81830001</v>
      </c>
      <c r="E19" s="11">
        <v>459.22500000000002</v>
      </c>
      <c r="F19" s="11">
        <v>113647034.42</v>
      </c>
      <c r="G19" s="11">
        <v>375484168.46329999</v>
      </c>
    </row>
    <row r="20" spans="1:7" ht="12" customHeight="1" x14ac:dyDescent="0.2">
      <c r="A20" s="12" t="s">
        <v>55</v>
      </c>
      <c r="B20" s="13">
        <v>2236781476.9359999</v>
      </c>
      <c r="C20" s="13" t="s">
        <v>419</v>
      </c>
      <c r="D20" s="13">
        <v>2236781476.9359999</v>
      </c>
      <c r="E20" s="13">
        <v>550378.22219999996</v>
      </c>
      <c r="F20" s="13">
        <v>1535911018.99</v>
      </c>
      <c r="G20" s="13">
        <v>3773242874.1482</v>
      </c>
    </row>
    <row r="21" spans="1:7" ht="12" customHeight="1" x14ac:dyDescent="0.2">
      <c r="A21" s="14" t="s">
        <v>422</v>
      </c>
      <c r="B21" s="15">
        <v>652847209.22669995</v>
      </c>
      <c r="C21" s="15" t="s">
        <v>419</v>
      </c>
      <c r="D21" s="15">
        <v>652847209.22669995</v>
      </c>
      <c r="E21" s="15">
        <v>450507.11719999998</v>
      </c>
      <c r="F21" s="15">
        <v>536905648.12</v>
      </c>
      <c r="G21" s="15">
        <v>1190203364.4639001</v>
      </c>
    </row>
    <row r="22" spans="1:7" ht="12" customHeight="1" x14ac:dyDescent="0.2">
      <c r="A22" s="3" t="str">
        <f>"FY "&amp;RIGHT(A7,4)+1</f>
        <v>FY 2026</v>
      </c>
    </row>
    <row r="23" spans="1:7" ht="12" customHeight="1" x14ac:dyDescent="0.2">
      <c r="A23" s="2" t="str">
        <f>"Oct "&amp;RIGHT(A7,4)</f>
        <v>Oct 2025</v>
      </c>
      <c r="B23" s="11">
        <v>271863157.65399998</v>
      </c>
      <c r="C23" s="11" t="s">
        <v>419</v>
      </c>
      <c r="D23" s="11">
        <v>271863157.65399998</v>
      </c>
      <c r="E23" s="11">
        <v>1882981.31</v>
      </c>
      <c r="F23" s="11">
        <v>126829531.90000001</v>
      </c>
      <c r="G23" s="11">
        <v>400575670.86400002</v>
      </c>
    </row>
    <row r="24" spans="1:7" ht="12" customHeight="1" x14ac:dyDescent="0.2">
      <c r="A24" s="2" t="str">
        <f>"Nov "&amp;RIGHT(A7,4)</f>
        <v>Nov 2025</v>
      </c>
      <c r="B24" s="11">
        <v>212210379.44029999</v>
      </c>
      <c r="C24" s="11" t="s">
        <v>419</v>
      </c>
      <c r="D24" s="11">
        <v>212210379.44029999</v>
      </c>
      <c r="E24" s="11">
        <v>2204134.1850000001</v>
      </c>
      <c r="F24" s="11">
        <v>122569129.75</v>
      </c>
      <c r="G24" s="11">
        <v>336983643.37529999</v>
      </c>
    </row>
    <row r="25" spans="1:7" ht="12" customHeight="1" x14ac:dyDescent="0.2">
      <c r="A25" s="2" t="str">
        <f>"Dec "&amp;RIGHT(A7,4)</f>
        <v>Dec 2025</v>
      </c>
      <c r="B25" s="11">
        <v>201231906.01480001</v>
      </c>
      <c r="C25" s="11" t="s">
        <v>419</v>
      </c>
      <c r="D25" s="11">
        <v>201231906.01480001</v>
      </c>
      <c r="E25" s="11">
        <v>1605661.115</v>
      </c>
      <c r="F25" s="11">
        <v>102537179.93000001</v>
      </c>
      <c r="G25" s="11">
        <v>305374747.05980003</v>
      </c>
    </row>
    <row r="26" spans="1:7" ht="12" customHeight="1" x14ac:dyDescent="0.2">
      <c r="A26" s="2" t="str">
        <f>"Jan "&amp;RIGHT(A7,4)+1</f>
        <v>Jan 2026</v>
      </c>
      <c r="B26" s="11" t="s">
        <v>419</v>
      </c>
      <c r="C26" s="11" t="s">
        <v>419</v>
      </c>
      <c r="D26" s="11" t="s">
        <v>419</v>
      </c>
      <c r="E26" s="11" t="s">
        <v>419</v>
      </c>
      <c r="F26" s="11" t="s">
        <v>419</v>
      </c>
      <c r="G26" s="11" t="s">
        <v>419</v>
      </c>
    </row>
    <row r="27" spans="1:7" ht="12" customHeight="1" x14ac:dyDescent="0.2">
      <c r="A27" s="2" t="str">
        <f>"Feb "&amp;RIGHT(A7,4)+1</f>
        <v>Feb 2026</v>
      </c>
      <c r="B27" s="11" t="s">
        <v>419</v>
      </c>
      <c r="C27" s="11" t="s">
        <v>419</v>
      </c>
      <c r="D27" s="11" t="s">
        <v>419</v>
      </c>
      <c r="E27" s="11" t="s">
        <v>419</v>
      </c>
      <c r="F27" s="11" t="s">
        <v>419</v>
      </c>
      <c r="G27" s="11" t="s">
        <v>419</v>
      </c>
    </row>
    <row r="28" spans="1:7" ht="12" customHeight="1" x14ac:dyDescent="0.2">
      <c r="A28" s="2" t="str">
        <f>"Mar "&amp;RIGHT(A7,4)+1</f>
        <v>Mar 2026</v>
      </c>
      <c r="B28" s="11" t="s">
        <v>419</v>
      </c>
      <c r="C28" s="11" t="s">
        <v>419</v>
      </c>
      <c r="D28" s="11" t="s">
        <v>419</v>
      </c>
      <c r="E28" s="11" t="s">
        <v>419</v>
      </c>
      <c r="F28" s="11" t="s">
        <v>419</v>
      </c>
      <c r="G28" s="11" t="s">
        <v>419</v>
      </c>
    </row>
    <row r="29" spans="1:7" ht="12" customHeight="1" x14ac:dyDescent="0.2">
      <c r="A29" s="2" t="str">
        <f>"Apr "&amp;RIGHT(A7,4)+1</f>
        <v>Apr 2026</v>
      </c>
      <c r="B29" s="11" t="s">
        <v>419</v>
      </c>
      <c r="C29" s="11" t="s">
        <v>419</v>
      </c>
      <c r="D29" s="11" t="s">
        <v>419</v>
      </c>
      <c r="E29" s="11" t="s">
        <v>419</v>
      </c>
      <c r="F29" s="11" t="s">
        <v>419</v>
      </c>
      <c r="G29" s="11" t="s">
        <v>419</v>
      </c>
    </row>
    <row r="30" spans="1:7" ht="12" customHeight="1" x14ac:dyDescent="0.2">
      <c r="A30" s="2" t="str">
        <f>"May "&amp;RIGHT(A7,4)+1</f>
        <v>May 2026</v>
      </c>
      <c r="B30" s="11" t="s">
        <v>419</v>
      </c>
      <c r="C30" s="11" t="s">
        <v>419</v>
      </c>
      <c r="D30" s="11" t="s">
        <v>419</v>
      </c>
      <c r="E30" s="11" t="s">
        <v>419</v>
      </c>
      <c r="F30" s="11" t="s">
        <v>419</v>
      </c>
      <c r="G30" s="11" t="s">
        <v>419</v>
      </c>
    </row>
    <row r="31" spans="1:7" ht="12" customHeight="1" x14ac:dyDescent="0.2">
      <c r="A31" s="2" t="str">
        <f>"Jun "&amp;RIGHT(A7,4)+1</f>
        <v>Jun 2026</v>
      </c>
      <c r="B31" s="11" t="s">
        <v>419</v>
      </c>
      <c r="C31" s="11" t="s">
        <v>419</v>
      </c>
      <c r="D31" s="11" t="s">
        <v>419</v>
      </c>
      <c r="E31" s="11" t="s">
        <v>419</v>
      </c>
      <c r="F31" s="11" t="s">
        <v>419</v>
      </c>
      <c r="G31" s="11" t="s">
        <v>419</v>
      </c>
    </row>
    <row r="32" spans="1:7" ht="12" customHeight="1" x14ac:dyDescent="0.2">
      <c r="A32" s="2" t="str">
        <f>"Jul "&amp;RIGHT(A7,4)+1</f>
        <v>Jul 2026</v>
      </c>
      <c r="B32" s="11" t="s">
        <v>419</v>
      </c>
      <c r="C32" s="11" t="s">
        <v>419</v>
      </c>
      <c r="D32" s="11" t="s">
        <v>419</v>
      </c>
      <c r="E32" s="11" t="s">
        <v>419</v>
      </c>
      <c r="F32" s="11" t="s">
        <v>419</v>
      </c>
      <c r="G32" s="11" t="s">
        <v>419</v>
      </c>
    </row>
    <row r="33" spans="1:7" ht="12" customHeight="1" x14ac:dyDescent="0.2">
      <c r="A33" s="2" t="str">
        <f>"Aug "&amp;RIGHT(A7,4)+1</f>
        <v>Aug 2026</v>
      </c>
      <c r="B33" s="11" t="s">
        <v>419</v>
      </c>
      <c r="C33" s="11" t="s">
        <v>419</v>
      </c>
      <c r="D33" s="11" t="s">
        <v>419</v>
      </c>
      <c r="E33" s="11" t="s">
        <v>419</v>
      </c>
      <c r="F33" s="11" t="s">
        <v>419</v>
      </c>
      <c r="G33" s="11" t="s">
        <v>419</v>
      </c>
    </row>
    <row r="34" spans="1:7" ht="12" customHeight="1" x14ac:dyDescent="0.2">
      <c r="A34" s="2" t="str">
        <f>"Sep "&amp;RIGHT(A7,4)+1</f>
        <v>Sep 2026</v>
      </c>
      <c r="B34" s="11" t="s">
        <v>419</v>
      </c>
      <c r="C34" s="11" t="s">
        <v>419</v>
      </c>
      <c r="D34" s="11" t="s">
        <v>419</v>
      </c>
      <c r="E34" s="11" t="s">
        <v>419</v>
      </c>
      <c r="F34" s="11" t="s">
        <v>419</v>
      </c>
      <c r="G34" s="11" t="s">
        <v>419</v>
      </c>
    </row>
    <row r="35" spans="1:7" ht="12" customHeight="1" x14ac:dyDescent="0.2">
      <c r="A35" s="12" t="s">
        <v>55</v>
      </c>
      <c r="B35" s="13">
        <v>685305443.10909998</v>
      </c>
      <c r="C35" s="13" t="s">
        <v>419</v>
      </c>
      <c r="D35" s="13">
        <v>685305443.10909998</v>
      </c>
      <c r="E35" s="13">
        <v>5692776.6100000003</v>
      </c>
      <c r="F35" s="13">
        <v>351935841.57999998</v>
      </c>
      <c r="G35" s="13">
        <v>1042934061.2991</v>
      </c>
    </row>
    <row r="36" spans="1:7" ht="12" customHeight="1" x14ac:dyDescent="0.2">
      <c r="A36" s="14" t="str">
        <f>"Total "&amp;MID(A21,7,LEN(A21)-13)&amp;" Months"</f>
        <v>Total 3 Months</v>
      </c>
      <c r="B36" s="15">
        <v>685305443.10909998</v>
      </c>
      <c r="C36" s="15" t="s">
        <v>419</v>
      </c>
      <c r="D36" s="15">
        <v>685305443.10909998</v>
      </c>
      <c r="E36" s="15">
        <v>5692776.6100000003</v>
      </c>
      <c r="F36" s="15">
        <v>351935841.57999998</v>
      </c>
      <c r="G36" s="15">
        <v>1042934061.2991</v>
      </c>
    </row>
    <row r="37" spans="1:7" ht="12" customHeight="1" x14ac:dyDescent="0.2">
      <c r="A37" s="78"/>
      <c r="B37" s="78"/>
      <c r="C37" s="78"/>
      <c r="D37" s="78"/>
      <c r="E37" s="78"/>
      <c r="F37" s="78"/>
      <c r="G37" s="78"/>
    </row>
    <row r="38" spans="1:7" ht="69.95" customHeight="1" x14ac:dyDescent="0.2">
      <c r="A38" s="89" t="s">
        <v>382</v>
      </c>
      <c r="B38" s="89"/>
      <c r="C38" s="89"/>
      <c r="D38" s="89"/>
      <c r="E38" s="89"/>
      <c r="F38" s="89"/>
      <c r="G38" s="89"/>
    </row>
  </sheetData>
  <mergeCells count="14">
    <mergeCell ref="A38:G38"/>
    <mergeCell ref="G3:G5"/>
    <mergeCell ref="B4:B5"/>
    <mergeCell ref="C4:C5"/>
    <mergeCell ref="D4:D5"/>
    <mergeCell ref="B6:G6"/>
    <mergeCell ref="A37:G37"/>
    <mergeCell ref="A1:F1"/>
    <mergeCell ref="A2:F2"/>
    <mergeCell ref="A3:A5"/>
    <mergeCell ref="B3:D3"/>
    <mergeCell ref="E3:F3"/>
    <mergeCell ref="E4:E5"/>
    <mergeCell ref="F4:F5"/>
  </mergeCells>
  <phoneticPr fontId="0" type="noConversion"/>
  <pageMargins left="0.75" right="0.5" top="0.75" bottom="0.5" header="0.5" footer="0.25"/>
  <pageSetup orientation="landscape"/>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pageSetUpPr fitToPage="1"/>
  </sheetPr>
  <dimension ref="A1:H37"/>
  <sheetViews>
    <sheetView showGridLines="0" workbookViewId="0">
      <selection sqref="A1:G1"/>
    </sheetView>
  </sheetViews>
  <sheetFormatPr defaultRowHeight="12.75" x14ac:dyDescent="0.2"/>
  <cols>
    <col min="1" max="1" width="12.140625" customWidth="1"/>
    <col min="2" max="2" width="19.28515625" bestFit="1" customWidth="1"/>
    <col min="3" max="8" width="11.42578125" customWidth="1"/>
  </cols>
  <sheetData>
    <row r="1" spans="1:8" ht="12" customHeight="1" x14ac:dyDescent="0.2">
      <c r="A1" s="79" t="s">
        <v>438</v>
      </c>
      <c r="B1" s="79"/>
      <c r="C1" s="79"/>
      <c r="D1" s="79"/>
      <c r="E1" s="79"/>
      <c r="F1" s="79"/>
      <c r="G1" s="79"/>
      <c r="H1" s="2" t="s">
        <v>420</v>
      </c>
    </row>
    <row r="2" spans="1:8" ht="12" customHeight="1" x14ac:dyDescent="0.2">
      <c r="A2" s="81" t="s">
        <v>249</v>
      </c>
      <c r="B2" s="81"/>
      <c r="C2" s="81"/>
      <c r="D2" s="81"/>
      <c r="E2" s="81"/>
      <c r="F2" s="81"/>
      <c r="G2" s="81"/>
      <c r="H2" s="1"/>
    </row>
    <row r="3" spans="1:8" ht="24" customHeight="1" x14ac:dyDescent="0.2">
      <c r="A3" s="83" t="s">
        <v>50</v>
      </c>
      <c r="B3" s="85" t="s">
        <v>320</v>
      </c>
      <c r="C3" s="85" t="s">
        <v>259</v>
      </c>
      <c r="D3" s="87" t="s">
        <v>53</v>
      </c>
      <c r="E3" s="86"/>
      <c r="F3" s="87" t="s">
        <v>184</v>
      </c>
      <c r="G3" s="87"/>
      <c r="H3" s="87"/>
    </row>
    <row r="4" spans="1:8" ht="24" customHeight="1" x14ac:dyDescent="0.2">
      <c r="A4" s="84"/>
      <c r="B4" s="86"/>
      <c r="C4" s="86"/>
      <c r="D4" s="10" t="s">
        <v>250</v>
      </c>
      <c r="E4" s="10" t="s">
        <v>338</v>
      </c>
      <c r="F4" s="10" t="s">
        <v>371</v>
      </c>
      <c r="G4" s="10" t="s">
        <v>251</v>
      </c>
      <c r="H4" s="9" t="s">
        <v>55</v>
      </c>
    </row>
    <row r="5" spans="1:8" ht="12" customHeight="1" x14ac:dyDescent="0.2">
      <c r="A5" s="1"/>
      <c r="B5" s="78" t="str">
        <f>REPT("-",78)&amp;" Dollars "&amp;REPT("-",78)</f>
        <v>------------------------------------------------------------------------------ Dollars ------------------------------------------------------------------------------</v>
      </c>
      <c r="C5" s="78"/>
      <c r="D5" s="78"/>
      <c r="E5" s="78"/>
      <c r="F5" s="78"/>
      <c r="G5" s="78"/>
      <c r="H5" s="78"/>
    </row>
    <row r="6" spans="1:8" ht="12" customHeight="1" x14ac:dyDescent="0.2">
      <c r="A6" s="3" t="s">
        <v>421</v>
      </c>
    </row>
    <row r="7" spans="1:8" ht="12" customHeight="1" x14ac:dyDescent="0.2">
      <c r="A7" s="2" t="str">
        <f>"Oct "&amp;RIGHT(A6,4)-1</f>
        <v>Oct 2024</v>
      </c>
      <c r="B7" s="11">
        <v>7803260380</v>
      </c>
      <c r="C7" s="11" t="s">
        <v>419</v>
      </c>
      <c r="D7" s="11">
        <v>1206560764</v>
      </c>
      <c r="E7" s="11">
        <v>23640029.861499999</v>
      </c>
      <c r="F7" s="11">
        <v>7840552.2419999996</v>
      </c>
      <c r="G7" s="11">
        <v>112322.34</v>
      </c>
      <c r="H7" s="11">
        <v>7952874.5820000004</v>
      </c>
    </row>
    <row r="8" spans="1:8" ht="12" customHeight="1" x14ac:dyDescent="0.2">
      <c r="A8" s="2" t="str">
        <f>"Nov "&amp;RIGHT(A6,4)-1</f>
        <v>Nov 2024</v>
      </c>
      <c r="B8" s="11">
        <v>8377479190</v>
      </c>
      <c r="C8" s="11" t="s">
        <v>419</v>
      </c>
      <c r="D8" s="11">
        <v>601573492</v>
      </c>
      <c r="E8" s="11">
        <v>23617313.781399999</v>
      </c>
      <c r="F8" s="11">
        <v>7816431.8613</v>
      </c>
      <c r="G8" s="11">
        <v>157733.42000000001</v>
      </c>
      <c r="H8" s="11">
        <v>7974165.2812999999</v>
      </c>
    </row>
    <row r="9" spans="1:8" ht="12" customHeight="1" x14ac:dyDescent="0.2">
      <c r="A9" s="2" t="str">
        <f>"Dec "&amp;RIGHT(A6,4)-1</f>
        <v>Dec 2024</v>
      </c>
      <c r="B9" s="11">
        <v>9639260766</v>
      </c>
      <c r="C9" s="11">
        <v>10254443</v>
      </c>
      <c r="D9" s="11">
        <v>588388441</v>
      </c>
      <c r="E9" s="11">
        <v>22913652.0517</v>
      </c>
      <c r="F9" s="11">
        <v>14522638.716</v>
      </c>
      <c r="G9" s="11">
        <v>77135.5</v>
      </c>
      <c r="H9" s="11">
        <v>14599774.216</v>
      </c>
    </row>
    <row r="10" spans="1:8" ht="12" customHeight="1" x14ac:dyDescent="0.2">
      <c r="A10" s="2" t="str">
        <f>"Jan "&amp;RIGHT(A6,4)</f>
        <v>Jan 2025</v>
      </c>
      <c r="B10" s="11">
        <v>7996302196</v>
      </c>
      <c r="C10" s="11" t="s">
        <v>419</v>
      </c>
      <c r="D10" s="11">
        <v>595015952</v>
      </c>
      <c r="E10" s="11">
        <v>23061701.972899999</v>
      </c>
      <c r="F10" s="11">
        <v>8331152.9199000001</v>
      </c>
      <c r="G10" s="11">
        <v>44887.12</v>
      </c>
      <c r="H10" s="11">
        <v>8376040.0399000002</v>
      </c>
    </row>
    <row r="11" spans="1:8" ht="12" customHeight="1" x14ac:dyDescent="0.2">
      <c r="A11" s="2" t="str">
        <f>"Feb "&amp;RIGHT(A6,4)</f>
        <v>Feb 2025</v>
      </c>
      <c r="B11" s="11">
        <v>7941219551</v>
      </c>
      <c r="C11" s="11" t="s">
        <v>419</v>
      </c>
      <c r="D11" s="11">
        <v>567021902</v>
      </c>
      <c r="E11" s="11">
        <v>23199240.335299999</v>
      </c>
      <c r="F11" s="11">
        <v>7769969.1153999995</v>
      </c>
      <c r="G11" s="11" t="s">
        <v>419</v>
      </c>
      <c r="H11" s="11">
        <v>7769969.1153999995</v>
      </c>
    </row>
    <row r="12" spans="1:8" ht="12" customHeight="1" x14ac:dyDescent="0.2">
      <c r="A12" s="2" t="str">
        <f>"Mar "&amp;RIGHT(A6,4)</f>
        <v>Mar 2025</v>
      </c>
      <c r="B12" s="11">
        <v>9378918108</v>
      </c>
      <c r="C12" s="11">
        <v>5925816</v>
      </c>
      <c r="D12" s="11">
        <v>575786463</v>
      </c>
      <c r="E12" s="11">
        <v>23931240.005399998</v>
      </c>
      <c r="F12" s="11">
        <v>17841135.720800001</v>
      </c>
      <c r="G12" s="11" t="s">
        <v>419</v>
      </c>
      <c r="H12" s="11">
        <v>17841135.720800001</v>
      </c>
    </row>
    <row r="13" spans="1:8" ht="12" customHeight="1" x14ac:dyDescent="0.2">
      <c r="A13" s="2" t="str">
        <f>"Apr "&amp;RIGHT(A6,4)</f>
        <v>Apr 2025</v>
      </c>
      <c r="B13" s="11">
        <v>7946961364</v>
      </c>
      <c r="C13" s="11" t="s">
        <v>419</v>
      </c>
      <c r="D13" s="11">
        <v>605481067</v>
      </c>
      <c r="E13" s="11">
        <v>23467497.645500001</v>
      </c>
      <c r="F13" s="11">
        <v>8377958.6240999997</v>
      </c>
      <c r="G13" s="11">
        <v>129257.7</v>
      </c>
      <c r="H13" s="11">
        <v>8507216.3241000008</v>
      </c>
    </row>
    <row r="14" spans="1:8" ht="12" customHeight="1" x14ac:dyDescent="0.2">
      <c r="A14" s="2" t="str">
        <f>"May "&amp;RIGHT(A6,4)</f>
        <v>May 2025</v>
      </c>
      <c r="B14" s="11">
        <v>7904265571</v>
      </c>
      <c r="C14" s="11" t="s">
        <v>419</v>
      </c>
      <c r="D14" s="11">
        <v>578002176.14289999</v>
      </c>
      <c r="E14" s="11">
        <v>23530733.575599998</v>
      </c>
      <c r="F14" s="11">
        <v>8539480.3169999998</v>
      </c>
      <c r="G14" s="11" t="s">
        <v>419</v>
      </c>
      <c r="H14" s="11">
        <v>8539480.3169999998</v>
      </c>
    </row>
    <row r="15" spans="1:8" ht="12" customHeight="1" x14ac:dyDescent="0.2">
      <c r="A15" s="2" t="str">
        <f>"Jun "&amp;RIGHT(A6,4)</f>
        <v>Jun 2025</v>
      </c>
      <c r="B15" s="11">
        <v>9335416120</v>
      </c>
      <c r="C15" s="11">
        <v>16376792</v>
      </c>
      <c r="D15" s="11">
        <v>591642643.85710001</v>
      </c>
      <c r="E15" s="11">
        <v>23163139.802099999</v>
      </c>
      <c r="F15" s="11">
        <v>22596736.322700001</v>
      </c>
      <c r="G15" s="11" t="s">
        <v>419</v>
      </c>
      <c r="H15" s="11">
        <v>22596736.322700001</v>
      </c>
    </row>
    <row r="16" spans="1:8" ht="12" customHeight="1" x14ac:dyDescent="0.2">
      <c r="A16" s="2" t="str">
        <f>"Jul "&amp;RIGHT(A6,4)</f>
        <v>Jul 2025</v>
      </c>
      <c r="B16" s="11">
        <v>7853479751</v>
      </c>
      <c r="C16" s="11" t="s">
        <v>419</v>
      </c>
      <c r="D16" s="11">
        <v>585764435</v>
      </c>
      <c r="E16" s="11">
        <v>23425509.7663</v>
      </c>
      <c r="F16" s="11">
        <v>9025981.1764000002</v>
      </c>
      <c r="G16" s="11">
        <v>1991490.83</v>
      </c>
      <c r="H16" s="11">
        <v>11017472.0064</v>
      </c>
    </row>
    <row r="17" spans="1:8" ht="12" customHeight="1" x14ac:dyDescent="0.2">
      <c r="A17" s="2" t="str">
        <f>"Aug "&amp;RIGHT(A6,4)</f>
        <v>Aug 2025</v>
      </c>
      <c r="B17" s="11">
        <v>7821960126</v>
      </c>
      <c r="C17" s="11" t="s">
        <v>419</v>
      </c>
      <c r="D17" s="11">
        <v>575163908</v>
      </c>
      <c r="E17" s="11">
        <v>22694676.360599998</v>
      </c>
      <c r="F17" s="11">
        <v>9004286.6260000002</v>
      </c>
      <c r="G17" s="11">
        <v>24052.42</v>
      </c>
      <c r="H17" s="11">
        <v>9028339.0460000001</v>
      </c>
    </row>
    <row r="18" spans="1:8" ht="12" customHeight="1" x14ac:dyDescent="0.2">
      <c r="A18" s="2" t="str">
        <f>"Sep "&amp;RIGHT(A6,4)</f>
        <v>Sep 2025</v>
      </c>
      <c r="B18" s="11">
        <v>9690890212</v>
      </c>
      <c r="C18" s="11">
        <v>9680888</v>
      </c>
      <c r="D18" s="11">
        <v>733261662</v>
      </c>
      <c r="E18" s="11">
        <v>95409543.265900001</v>
      </c>
      <c r="F18" s="11">
        <v>35611820.350699998</v>
      </c>
      <c r="G18" s="11">
        <v>116319.53</v>
      </c>
      <c r="H18" s="11">
        <v>35728139.8807</v>
      </c>
    </row>
    <row r="19" spans="1:8" ht="12" customHeight="1" x14ac:dyDescent="0.2">
      <c r="A19" s="12" t="s">
        <v>55</v>
      </c>
      <c r="B19" s="13">
        <v>101689413335</v>
      </c>
      <c r="C19" s="13">
        <v>42237939</v>
      </c>
      <c r="D19" s="13">
        <v>7803662906</v>
      </c>
      <c r="E19" s="13">
        <v>352054278.4242</v>
      </c>
      <c r="F19" s="13">
        <v>157278143.9923</v>
      </c>
      <c r="G19" s="13">
        <v>2653198.86</v>
      </c>
      <c r="H19" s="13">
        <v>159931342.85229999</v>
      </c>
    </row>
    <row r="20" spans="1:8" ht="12" customHeight="1" x14ac:dyDescent="0.2">
      <c r="A20" s="14" t="s">
        <v>422</v>
      </c>
      <c r="B20" s="15">
        <v>25820000336</v>
      </c>
      <c r="C20" s="15">
        <v>10254443</v>
      </c>
      <c r="D20" s="15">
        <v>2396522697</v>
      </c>
      <c r="E20" s="15">
        <v>70170995.694600001</v>
      </c>
      <c r="F20" s="15">
        <v>30179622.8193</v>
      </c>
      <c r="G20" s="15">
        <v>347191.26</v>
      </c>
      <c r="H20" s="15">
        <v>30526814.079300001</v>
      </c>
    </row>
    <row r="21" spans="1:8" ht="12" customHeight="1" x14ac:dyDescent="0.2">
      <c r="A21" s="3" t="str">
        <f>"FY "&amp;RIGHT(A6,4)+1</f>
        <v>FY 2026</v>
      </c>
    </row>
    <row r="22" spans="1:8" ht="12" customHeight="1" x14ac:dyDescent="0.2">
      <c r="A22" s="2" t="str">
        <f>"Oct "&amp;RIGHT(A6,4)</f>
        <v>Oct 2025</v>
      </c>
      <c r="B22" s="11">
        <v>7813293020</v>
      </c>
      <c r="C22" s="11" t="s">
        <v>419</v>
      </c>
      <c r="D22" s="11">
        <v>1119978702</v>
      </c>
      <c r="E22" s="11">
        <v>23223435.5031</v>
      </c>
      <c r="F22" s="11">
        <v>10069743.3259</v>
      </c>
      <c r="G22" s="11">
        <v>55295.4</v>
      </c>
      <c r="H22" s="11">
        <v>10125038.7259</v>
      </c>
    </row>
    <row r="23" spans="1:8" ht="12" customHeight="1" x14ac:dyDescent="0.2">
      <c r="A23" s="2" t="str">
        <f>"Nov "&amp;RIGHT(A6,4)</f>
        <v>Nov 2025</v>
      </c>
      <c r="B23" s="11">
        <v>7691488629</v>
      </c>
      <c r="C23" s="11" t="s">
        <v>419</v>
      </c>
      <c r="D23" s="11">
        <v>595938251</v>
      </c>
      <c r="E23" s="11">
        <v>23713285.072900001</v>
      </c>
      <c r="F23" s="11">
        <v>10158968.7974</v>
      </c>
      <c r="G23" s="11">
        <v>68518.2</v>
      </c>
      <c r="H23" s="11">
        <v>10227486.997400001</v>
      </c>
    </row>
    <row r="24" spans="1:8" ht="12" customHeight="1" x14ac:dyDescent="0.2">
      <c r="A24" s="2" t="str">
        <f>"Dec "&amp;RIGHT(A6,4)</f>
        <v>Dec 2025</v>
      </c>
      <c r="B24" s="11">
        <v>8815150299.75</v>
      </c>
      <c r="C24" s="11">
        <v>11047039</v>
      </c>
      <c r="D24" s="11">
        <v>622182193.5</v>
      </c>
      <c r="E24" s="11">
        <v>52264251.307700001</v>
      </c>
      <c r="F24" s="11">
        <v>20970303.622099999</v>
      </c>
      <c r="G24" s="11" t="s">
        <v>419</v>
      </c>
      <c r="H24" s="11">
        <v>20970303.622099999</v>
      </c>
    </row>
    <row r="25" spans="1:8" ht="12" customHeight="1" x14ac:dyDescent="0.2">
      <c r="A25" s="2" t="str">
        <f>"Jan "&amp;RIGHT(A6,4)+1</f>
        <v>Jan 2026</v>
      </c>
      <c r="B25" s="11" t="s">
        <v>419</v>
      </c>
      <c r="C25" s="11" t="s">
        <v>419</v>
      </c>
      <c r="D25" s="11" t="s">
        <v>419</v>
      </c>
      <c r="E25" s="11" t="s">
        <v>419</v>
      </c>
      <c r="F25" s="11" t="s">
        <v>419</v>
      </c>
      <c r="G25" s="11" t="s">
        <v>419</v>
      </c>
      <c r="H25" s="11" t="s">
        <v>419</v>
      </c>
    </row>
    <row r="26" spans="1:8" ht="12" customHeight="1" x14ac:dyDescent="0.2">
      <c r="A26" s="2" t="str">
        <f>"Feb "&amp;RIGHT(A6,4)+1</f>
        <v>Feb 2026</v>
      </c>
      <c r="B26" s="11" t="s">
        <v>419</v>
      </c>
      <c r="C26" s="11" t="s">
        <v>419</v>
      </c>
      <c r="D26" s="11" t="s">
        <v>419</v>
      </c>
      <c r="E26" s="11" t="s">
        <v>419</v>
      </c>
      <c r="F26" s="11" t="s">
        <v>419</v>
      </c>
      <c r="G26" s="11" t="s">
        <v>419</v>
      </c>
      <c r="H26" s="11" t="s">
        <v>419</v>
      </c>
    </row>
    <row r="27" spans="1:8" ht="12" customHeight="1" x14ac:dyDescent="0.2">
      <c r="A27" s="2" t="str">
        <f>"Mar "&amp;RIGHT(A6,4)+1</f>
        <v>Mar 2026</v>
      </c>
      <c r="B27" s="11" t="s">
        <v>419</v>
      </c>
      <c r="C27" s="11" t="s">
        <v>419</v>
      </c>
      <c r="D27" s="11" t="s">
        <v>419</v>
      </c>
      <c r="E27" s="11" t="s">
        <v>419</v>
      </c>
      <c r="F27" s="11" t="s">
        <v>419</v>
      </c>
      <c r="G27" s="11" t="s">
        <v>419</v>
      </c>
      <c r="H27" s="11" t="s">
        <v>419</v>
      </c>
    </row>
    <row r="28" spans="1:8" ht="12" customHeight="1" x14ac:dyDescent="0.2">
      <c r="A28" s="2" t="str">
        <f>"Apr "&amp;RIGHT(A6,4)+1</f>
        <v>Apr 2026</v>
      </c>
      <c r="B28" s="11" t="s">
        <v>419</v>
      </c>
      <c r="C28" s="11" t="s">
        <v>419</v>
      </c>
      <c r="D28" s="11" t="s">
        <v>419</v>
      </c>
      <c r="E28" s="11" t="s">
        <v>419</v>
      </c>
      <c r="F28" s="11" t="s">
        <v>419</v>
      </c>
      <c r="G28" s="11" t="s">
        <v>419</v>
      </c>
      <c r="H28" s="11" t="s">
        <v>419</v>
      </c>
    </row>
    <row r="29" spans="1:8" ht="12" customHeight="1" x14ac:dyDescent="0.2">
      <c r="A29" s="2" t="str">
        <f>"May "&amp;RIGHT(A6,4)+1</f>
        <v>May 2026</v>
      </c>
      <c r="B29" s="11" t="s">
        <v>419</v>
      </c>
      <c r="C29" s="11" t="s">
        <v>419</v>
      </c>
      <c r="D29" s="11" t="s">
        <v>419</v>
      </c>
      <c r="E29" s="11" t="s">
        <v>419</v>
      </c>
      <c r="F29" s="11" t="s">
        <v>419</v>
      </c>
      <c r="G29" s="11" t="s">
        <v>419</v>
      </c>
      <c r="H29" s="11" t="s">
        <v>419</v>
      </c>
    </row>
    <row r="30" spans="1:8" ht="12" customHeight="1" x14ac:dyDescent="0.2">
      <c r="A30" s="2" t="str">
        <f>"Jun "&amp;RIGHT(A6,4)+1</f>
        <v>Jun 2026</v>
      </c>
      <c r="B30" s="11" t="s">
        <v>419</v>
      </c>
      <c r="C30" s="11" t="s">
        <v>419</v>
      </c>
      <c r="D30" s="11" t="s">
        <v>419</v>
      </c>
      <c r="E30" s="11" t="s">
        <v>419</v>
      </c>
      <c r="F30" s="11" t="s">
        <v>419</v>
      </c>
      <c r="G30" s="11" t="s">
        <v>419</v>
      </c>
      <c r="H30" s="11" t="s">
        <v>419</v>
      </c>
    </row>
    <row r="31" spans="1:8" ht="12" customHeight="1" x14ac:dyDescent="0.2">
      <c r="A31" s="2" t="str">
        <f>"Jul "&amp;RIGHT(A6,4)+1</f>
        <v>Jul 2026</v>
      </c>
      <c r="B31" s="11" t="s">
        <v>419</v>
      </c>
      <c r="C31" s="11" t="s">
        <v>419</v>
      </c>
      <c r="D31" s="11" t="s">
        <v>419</v>
      </c>
      <c r="E31" s="11" t="s">
        <v>419</v>
      </c>
      <c r="F31" s="11" t="s">
        <v>419</v>
      </c>
      <c r="G31" s="11" t="s">
        <v>419</v>
      </c>
      <c r="H31" s="11" t="s">
        <v>419</v>
      </c>
    </row>
    <row r="32" spans="1:8" ht="12" customHeight="1" x14ac:dyDescent="0.2">
      <c r="A32" s="2" t="str">
        <f>"Aug "&amp;RIGHT(A6,4)+1</f>
        <v>Aug 2026</v>
      </c>
      <c r="B32" s="11" t="s">
        <v>419</v>
      </c>
      <c r="C32" s="11" t="s">
        <v>419</v>
      </c>
      <c r="D32" s="11" t="s">
        <v>419</v>
      </c>
      <c r="E32" s="11" t="s">
        <v>419</v>
      </c>
      <c r="F32" s="11" t="s">
        <v>419</v>
      </c>
      <c r="G32" s="11" t="s">
        <v>419</v>
      </c>
      <c r="H32" s="11" t="s">
        <v>419</v>
      </c>
    </row>
    <row r="33" spans="1:8" ht="12" customHeight="1" x14ac:dyDescent="0.2">
      <c r="A33" s="2" t="str">
        <f>"Sep "&amp;RIGHT(A6,4)+1</f>
        <v>Sep 2026</v>
      </c>
      <c r="B33" s="11" t="s">
        <v>419</v>
      </c>
      <c r="C33" s="11" t="s">
        <v>419</v>
      </c>
      <c r="D33" s="11" t="s">
        <v>419</v>
      </c>
      <c r="E33" s="11" t="s">
        <v>419</v>
      </c>
      <c r="F33" s="11" t="s">
        <v>419</v>
      </c>
      <c r="G33" s="11" t="s">
        <v>419</v>
      </c>
      <c r="H33" s="11" t="s">
        <v>419</v>
      </c>
    </row>
    <row r="34" spans="1:8" ht="12" customHeight="1" x14ac:dyDescent="0.2">
      <c r="A34" s="12" t="s">
        <v>55</v>
      </c>
      <c r="B34" s="13">
        <v>24319931948.75</v>
      </c>
      <c r="C34" s="13">
        <v>11047039</v>
      </c>
      <c r="D34" s="13">
        <v>2338099146.5</v>
      </c>
      <c r="E34" s="13">
        <v>99200971.883699998</v>
      </c>
      <c r="F34" s="13">
        <v>41199015.745399997</v>
      </c>
      <c r="G34" s="13">
        <v>123813.6</v>
      </c>
      <c r="H34" s="13">
        <v>41322829.345399998</v>
      </c>
    </row>
    <row r="35" spans="1:8" ht="12" customHeight="1" x14ac:dyDescent="0.2">
      <c r="A35" s="14" t="str">
        <f>"Total "&amp;MID(A20,7,LEN(A20)-13)&amp;" Months"</f>
        <v>Total 3 Months</v>
      </c>
      <c r="B35" s="15">
        <v>24319931948.75</v>
      </c>
      <c r="C35" s="15">
        <v>11047039</v>
      </c>
      <c r="D35" s="15">
        <v>2338099146.5</v>
      </c>
      <c r="E35" s="15">
        <v>99200971.883699998</v>
      </c>
      <c r="F35" s="15">
        <v>41199015.745399997</v>
      </c>
      <c r="G35" s="15">
        <v>123813.6</v>
      </c>
      <c r="H35" s="15">
        <v>41322829.345399998</v>
      </c>
    </row>
    <row r="36" spans="1:8" ht="12" customHeight="1" x14ac:dyDescent="0.2">
      <c r="A36" s="78"/>
      <c r="B36" s="78"/>
      <c r="C36" s="78"/>
      <c r="D36" s="78"/>
      <c r="E36" s="78"/>
      <c r="F36" s="78"/>
      <c r="G36" s="78"/>
      <c r="H36" s="78"/>
    </row>
    <row r="37" spans="1:8" ht="84" customHeight="1" x14ac:dyDescent="0.2">
      <c r="A37" s="89" t="s">
        <v>381</v>
      </c>
      <c r="B37" s="89"/>
      <c r="C37" s="89"/>
      <c r="D37" s="89"/>
      <c r="E37" s="89"/>
      <c r="F37" s="89"/>
      <c r="G37" s="89"/>
      <c r="H37" s="89"/>
    </row>
  </sheetData>
  <mergeCells count="10">
    <mergeCell ref="A37:H37"/>
    <mergeCell ref="B5:H5"/>
    <mergeCell ref="A36:H36"/>
    <mergeCell ref="A1:G1"/>
    <mergeCell ref="A2:G2"/>
    <mergeCell ref="A3:A4"/>
    <mergeCell ref="C3:C4"/>
    <mergeCell ref="D3:E3"/>
    <mergeCell ref="F3:H3"/>
    <mergeCell ref="B3:B4"/>
  </mergeCells>
  <phoneticPr fontId="0" type="noConversion"/>
  <pageMargins left="0.75" right="0.5" top="0.75" bottom="0.5" header="0.5" footer="0.25"/>
  <pageSetup orientation="landscape"/>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pageSetUpPr fitToPage="1"/>
  </sheetPr>
  <dimension ref="A1:I37"/>
  <sheetViews>
    <sheetView showGridLines="0" workbookViewId="0">
      <selection sqref="A1:H1"/>
    </sheetView>
  </sheetViews>
  <sheetFormatPr defaultRowHeight="12.75" x14ac:dyDescent="0.2"/>
  <cols>
    <col min="1" max="1" width="12.140625" customWidth="1"/>
    <col min="2" max="9" width="11.42578125" customWidth="1"/>
  </cols>
  <sheetData>
    <row r="1" spans="1:9" ht="12" customHeight="1" x14ac:dyDescent="0.2">
      <c r="A1" s="79" t="s">
        <v>438</v>
      </c>
      <c r="B1" s="79"/>
      <c r="C1" s="79"/>
      <c r="D1" s="79"/>
      <c r="E1" s="79"/>
      <c r="F1" s="79"/>
      <c r="G1" s="79"/>
      <c r="H1" s="79"/>
      <c r="I1" s="2" t="s">
        <v>420</v>
      </c>
    </row>
    <row r="2" spans="1:9" ht="12" customHeight="1" x14ac:dyDescent="0.2">
      <c r="A2" s="81" t="s">
        <v>252</v>
      </c>
      <c r="B2" s="81"/>
      <c r="C2" s="81"/>
      <c r="D2" s="81"/>
      <c r="E2" s="81"/>
      <c r="F2" s="81"/>
      <c r="G2" s="81"/>
      <c r="H2" s="81"/>
      <c r="I2" s="1"/>
    </row>
    <row r="3" spans="1:9" ht="24" customHeight="1" x14ac:dyDescent="0.2">
      <c r="A3" s="83" t="s">
        <v>50</v>
      </c>
      <c r="B3" s="87" t="s">
        <v>253</v>
      </c>
      <c r="C3" s="87"/>
      <c r="D3" s="87"/>
      <c r="E3" s="87"/>
      <c r="F3" s="87"/>
      <c r="G3" s="87"/>
      <c r="H3" s="86"/>
      <c r="I3" s="90" t="s">
        <v>52</v>
      </c>
    </row>
    <row r="4" spans="1:9" ht="24" customHeight="1" x14ac:dyDescent="0.2">
      <c r="A4" s="84"/>
      <c r="B4" s="10" t="s">
        <v>185</v>
      </c>
      <c r="C4" s="10" t="s">
        <v>186</v>
      </c>
      <c r="D4" s="10" t="s">
        <v>187</v>
      </c>
      <c r="E4" s="10" t="s">
        <v>170</v>
      </c>
      <c r="F4" s="10" t="s">
        <v>188</v>
      </c>
      <c r="G4" s="10" t="s">
        <v>189</v>
      </c>
      <c r="H4" s="10" t="s">
        <v>55</v>
      </c>
      <c r="I4" s="87"/>
    </row>
    <row r="5" spans="1:9" ht="12" customHeight="1" x14ac:dyDescent="0.2">
      <c r="A5" s="1"/>
      <c r="B5" s="78" t="str">
        <f>REPT("-",90)&amp;" Dollars "&amp;REPT("-",90)</f>
        <v>------------------------------------------------------------------------------------------ Dollars ------------------------------------------------------------------------------------------</v>
      </c>
      <c r="C5" s="78"/>
      <c r="D5" s="78"/>
      <c r="E5" s="78"/>
      <c r="F5" s="78"/>
      <c r="G5" s="78"/>
      <c r="H5" s="78"/>
      <c r="I5" s="78"/>
    </row>
    <row r="6" spans="1:9" ht="12" customHeight="1" x14ac:dyDescent="0.2">
      <c r="A6" s="3" t="s">
        <v>421</v>
      </c>
    </row>
    <row r="7" spans="1:9" ht="12" customHeight="1" x14ac:dyDescent="0.2">
      <c r="A7" s="2" t="str">
        <f>"Oct "&amp;RIGHT(A6,4)-1</f>
        <v>Oct 2024</v>
      </c>
      <c r="B7" s="11">
        <v>2242934161.8800001</v>
      </c>
      <c r="C7" s="11" t="s">
        <v>419</v>
      </c>
      <c r="D7" s="11">
        <v>712199346.26999998</v>
      </c>
      <c r="E7" s="11">
        <v>387008670.60000002</v>
      </c>
      <c r="F7" s="11">
        <v>556347.93999999994</v>
      </c>
      <c r="G7" s="11" t="s">
        <v>419</v>
      </c>
      <c r="H7" s="11">
        <v>3342698526.6900001</v>
      </c>
      <c r="I7" s="11">
        <v>480570.77</v>
      </c>
    </row>
    <row r="8" spans="1:9" ht="12" customHeight="1" x14ac:dyDescent="0.2">
      <c r="A8" s="2" t="str">
        <f>"Nov "&amp;RIGHT(A6,4)-1</f>
        <v>Nov 2024</v>
      </c>
      <c r="B8" s="11">
        <v>1717329652.46</v>
      </c>
      <c r="C8" s="11" t="s">
        <v>419</v>
      </c>
      <c r="D8" s="11">
        <v>557883638.02999997</v>
      </c>
      <c r="E8" s="11">
        <v>311887432.69</v>
      </c>
      <c r="F8" s="11">
        <v>72573.600000000006</v>
      </c>
      <c r="G8" s="11" t="s">
        <v>419</v>
      </c>
      <c r="H8" s="11">
        <v>2587173296.7800002</v>
      </c>
      <c r="I8" s="11">
        <v>379126.37</v>
      </c>
    </row>
    <row r="9" spans="1:9" ht="12" customHeight="1" x14ac:dyDescent="0.2">
      <c r="A9" s="2" t="str">
        <f>"Dec "&amp;RIGHT(A6,4)-1</f>
        <v>Dec 2024</v>
      </c>
      <c r="B9" s="11">
        <v>1549796371.5699999</v>
      </c>
      <c r="C9" s="11" t="s">
        <v>419</v>
      </c>
      <c r="D9" s="11">
        <v>494937274.94</v>
      </c>
      <c r="E9" s="11">
        <v>373140699.31999999</v>
      </c>
      <c r="F9" s="11">
        <v>2860238.68</v>
      </c>
      <c r="G9" s="11">
        <v>148830366</v>
      </c>
      <c r="H9" s="11">
        <v>2569564950.5100002</v>
      </c>
      <c r="I9" s="11">
        <v>334907.43</v>
      </c>
    </row>
    <row r="10" spans="1:9" ht="12" customHeight="1" x14ac:dyDescent="0.2">
      <c r="A10" s="2" t="str">
        <f>"Jan "&amp;RIGHT(A6,4)</f>
        <v>Jan 2025</v>
      </c>
      <c r="B10" s="11">
        <v>1798174327.51</v>
      </c>
      <c r="C10" s="11" t="s">
        <v>419</v>
      </c>
      <c r="D10" s="11">
        <v>553184393.12</v>
      </c>
      <c r="E10" s="11">
        <v>336695791.33999997</v>
      </c>
      <c r="F10" s="11">
        <v>180232.45</v>
      </c>
      <c r="G10" s="11" t="s">
        <v>419</v>
      </c>
      <c r="H10" s="11">
        <v>2688234744.4200001</v>
      </c>
      <c r="I10" s="11">
        <v>413034.97</v>
      </c>
    </row>
    <row r="11" spans="1:9" ht="12" customHeight="1" x14ac:dyDescent="0.2">
      <c r="A11" s="2" t="str">
        <f>"Feb "&amp;RIGHT(A6,4)</f>
        <v>Feb 2025</v>
      </c>
      <c r="B11" s="11">
        <v>1820047579.4100001</v>
      </c>
      <c r="C11" s="11" t="s">
        <v>419</v>
      </c>
      <c r="D11" s="11">
        <v>582016073.96000004</v>
      </c>
      <c r="E11" s="11">
        <v>336676109.10000002</v>
      </c>
      <c r="F11" s="11">
        <v>318835.65999999997</v>
      </c>
      <c r="G11" s="11" t="s">
        <v>419</v>
      </c>
      <c r="H11" s="11">
        <v>2739058598.1300001</v>
      </c>
      <c r="I11" s="11">
        <v>389437.86</v>
      </c>
    </row>
    <row r="12" spans="1:9" ht="12" customHeight="1" x14ac:dyDescent="0.2">
      <c r="A12" s="2" t="str">
        <f>"Mar "&amp;RIGHT(A6,4)</f>
        <v>Mar 2025</v>
      </c>
      <c r="B12" s="11">
        <v>1831817607.3</v>
      </c>
      <c r="C12" s="11" t="s">
        <v>419</v>
      </c>
      <c r="D12" s="11">
        <v>605475668.53999996</v>
      </c>
      <c r="E12" s="11">
        <v>441611390</v>
      </c>
      <c r="F12" s="11">
        <v>2982841.27</v>
      </c>
      <c r="G12" s="11">
        <v>119124507</v>
      </c>
      <c r="H12" s="11">
        <v>3001012014.1100001</v>
      </c>
      <c r="I12" s="11">
        <v>383294.17</v>
      </c>
    </row>
    <row r="13" spans="1:9" ht="12" customHeight="1" x14ac:dyDescent="0.2">
      <c r="A13" s="2" t="str">
        <f>"Apr "&amp;RIGHT(A6,4)</f>
        <v>Apr 2025</v>
      </c>
      <c r="B13" s="11">
        <v>1927439331.53</v>
      </c>
      <c r="C13" s="11" t="s">
        <v>419</v>
      </c>
      <c r="D13" s="11">
        <v>648400026.26999998</v>
      </c>
      <c r="E13" s="11">
        <v>379399886.63999999</v>
      </c>
      <c r="F13" s="11">
        <v>385938.97</v>
      </c>
      <c r="G13" s="11" t="s">
        <v>419</v>
      </c>
      <c r="H13" s="11">
        <v>2955625183.4099998</v>
      </c>
      <c r="I13" s="11">
        <v>415000.85</v>
      </c>
    </row>
    <row r="14" spans="1:9" ht="12" customHeight="1" x14ac:dyDescent="0.2">
      <c r="A14" s="2" t="str">
        <f>"May "&amp;RIGHT(A6,4)</f>
        <v>May 2025</v>
      </c>
      <c r="B14" s="11">
        <v>1812562064.0899999</v>
      </c>
      <c r="C14" s="11" t="s">
        <v>419</v>
      </c>
      <c r="D14" s="11">
        <v>629903330.38</v>
      </c>
      <c r="E14" s="11">
        <v>358884585.76999998</v>
      </c>
      <c r="F14" s="11">
        <v>7941342.5099999998</v>
      </c>
      <c r="G14" s="11" t="s">
        <v>419</v>
      </c>
      <c r="H14" s="11">
        <v>2809291322.75</v>
      </c>
      <c r="I14" s="11">
        <v>409996.54</v>
      </c>
    </row>
    <row r="15" spans="1:9" ht="12" customHeight="1" x14ac:dyDescent="0.2">
      <c r="A15" s="2" t="str">
        <f>"Jun "&amp;RIGHT(A6,4)</f>
        <v>Jun 2025</v>
      </c>
      <c r="B15" s="11">
        <v>426406806.75999999</v>
      </c>
      <c r="C15" s="11" t="s">
        <v>419</v>
      </c>
      <c r="D15" s="11">
        <v>156322066.36000001</v>
      </c>
      <c r="E15" s="11">
        <v>330762410.24000001</v>
      </c>
      <c r="F15" s="11">
        <v>244293998.03999999</v>
      </c>
      <c r="G15" s="11">
        <v>125020859</v>
      </c>
      <c r="H15" s="11">
        <v>1282806140.4000001</v>
      </c>
      <c r="I15" s="11">
        <v>172285.62</v>
      </c>
    </row>
    <row r="16" spans="1:9" ht="12" customHeight="1" x14ac:dyDescent="0.2">
      <c r="A16" s="2" t="str">
        <f>"Jul "&amp;RIGHT(A6,4)</f>
        <v>Jul 2025</v>
      </c>
      <c r="B16" s="11">
        <v>265304480.505</v>
      </c>
      <c r="C16" s="11" t="s">
        <v>419</v>
      </c>
      <c r="D16" s="11">
        <v>39705142.560000002</v>
      </c>
      <c r="E16" s="11">
        <v>246624834.87</v>
      </c>
      <c r="F16" s="11">
        <v>320538654.5</v>
      </c>
      <c r="G16" s="11" t="s">
        <v>419</v>
      </c>
      <c r="H16" s="11">
        <v>872173112.43499994</v>
      </c>
      <c r="I16" s="11">
        <v>238456.35750000001</v>
      </c>
    </row>
    <row r="17" spans="1:9" ht="12" customHeight="1" x14ac:dyDescent="0.2">
      <c r="A17" s="2" t="str">
        <f>"Aug "&amp;RIGHT(A6,4)</f>
        <v>Aug 2025</v>
      </c>
      <c r="B17" s="11">
        <v>1247210932.29</v>
      </c>
      <c r="C17" s="11" t="s">
        <v>419</v>
      </c>
      <c r="D17" s="11">
        <v>358962641.56</v>
      </c>
      <c r="E17" s="11">
        <v>284897480.56999999</v>
      </c>
      <c r="F17" s="11">
        <v>88851738.109999999</v>
      </c>
      <c r="G17" s="11" t="s">
        <v>419</v>
      </c>
      <c r="H17" s="11">
        <v>1979922792.53</v>
      </c>
      <c r="I17" s="11">
        <v>197870.17499999999</v>
      </c>
    </row>
    <row r="18" spans="1:9" ht="12" customHeight="1" x14ac:dyDescent="0.2">
      <c r="A18" s="2" t="str">
        <f>"Sep "&amp;RIGHT(A6,4)</f>
        <v>Sep 2025</v>
      </c>
      <c r="B18" s="11">
        <v>2251181654.29</v>
      </c>
      <c r="C18" s="11" t="s">
        <v>419</v>
      </c>
      <c r="D18" s="11">
        <v>729334768.03999996</v>
      </c>
      <c r="E18" s="11">
        <v>468996144.77999997</v>
      </c>
      <c r="F18" s="11">
        <v>70483104.909999996</v>
      </c>
      <c r="G18" s="11">
        <v>238140532</v>
      </c>
      <c r="H18" s="11">
        <v>3758136204.02</v>
      </c>
      <c r="I18" s="11">
        <v>426976.72749999998</v>
      </c>
    </row>
    <row r="19" spans="1:9" ht="12" customHeight="1" x14ac:dyDescent="0.2">
      <c r="A19" s="12" t="s">
        <v>55</v>
      </c>
      <c r="B19" s="13">
        <v>18890204969.595001</v>
      </c>
      <c r="C19" s="13" t="s">
        <v>419</v>
      </c>
      <c r="D19" s="13">
        <v>6068324370.0299997</v>
      </c>
      <c r="E19" s="13">
        <v>4256585435.9200001</v>
      </c>
      <c r="F19" s="13">
        <v>739465846.63999999</v>
      </c>
      <c r="G19" s="13">
        <v>631116264</v>
      </c>
      <c r="H19" s="13">
        <v>30585696886.185001</v>
      </c>
      <c r="I19" s="13">
        <v>4240957.84</v>
      </c>
    </row>
    <row r="20" spans="1:9" ht="12" customHeight="1" x14ac:dyDescent="0.2">
      <c r="A20" s="14" t="s">
        <v>422</v>
      </c>
      <c r="B20" s="15">
        <v>5510060185.9099998</v>
      </c>
      <c r="C20" s="15" t="s">
        <v>419</v>
      </c>
      <c r="D20" s="15">
        <v>1765020259.24</v>
      </c>
      <c r="E20" s="15">
        <v>1072036802.61</v>
      </c>
      <c r="F20" s="15">
        <v>3489160.22</v>
      </c>
      <c r="G20" s="15">
        <v>148830366</v>
      </c>
      <c r="H20" s="15">
        <v>8499436773.9799995</v>
      </c>
      <c r="I20" s="15">
        <v>1194604.57</v>
      </c>
    </row>
    <row r="21" spans="1:9" ht="12" customHeight="1" x14ac:dyDescent="0.2">
      <c r="A21" s="3" t="str">
        <f>"FY "&amp;RIGHT(A6,4)+1</f>
        <v>FY 2026</v>
      </c>
    </row>
    <row r="22" spans="1:9" ht="12" customHeight="1" x14ac:dyDescent="0.2">
      <c r="A22" s="2" t="str">
        <f>"Oct "&amp;RIGHT(A6,4)</f>
        <v>Oct 2025</v>
      </c>
      <c r="B22" s="11">
        <v>2314048227.3150001</v>
      </c>
      <c r="C22" s="11" t="s">
        <v>419</v>
      </c>
      <c r="D22" s="11">
        <v>736430785.40999997</v>
      </c>
      <c r="E22" s="11">
        <v>405816706.88999999</v>
      </c>
      <c r="F22" s="11">
        <v>39468.410000000003</v>
      </c>
      <c r="G22" s="11" t="s">
        <v>419</v>
      </c>
      <c r="H22" s="11">
        <v>3456335188.0250001</v>
      </c>
      <c r="I22" s="11">
        <v>423634.64250000002</v>
      </c>
    </row>
    <row r="23" spans="1:9" ht="12" customHeight="1" x14ac:dyDescent="0.2">
      <c r="A23" s="2" t="str">
        <f>"Nov "&amp;RIGHT(A6,4)</f>
        <v>Nov 2025</v>
      </c>
      <c r="B23" s="11">
        <v>1699313161.135</v>
      </c>
      <c r="C23" s="11" t="s">
        <v>419</v>
      </c>
      <c r="D23" s="11">
        <v>551532288.96000004</v>
      </c>
      <c r="E23" s="11">
        <v>303695714.97000003</v>
      </c>
      <c r="F23" s="11">
        <v>10237.969999999999</v>
      </c>
      <c r="G23" s="11" t="s">
        <v>419</v>
      </c>
      <c r="H23" s="11">
        <v>2554551403.0349998</v>
      </c>
      <c r="I23" s="11">
        <v>338581.21250000002</v>
      </c>
    </row>
    <row r="24" spans="1:9" ht="12" customHeight="1" x14ac:dyDescent="0.2">
      <c r="A24" s="2" t="str">
        <f>"Dec "&amp;RIGHT(A6,4)</f>
        <v>Dec 2025</v>
      </c>
      <c r="B24" s="11">
        <v>1575860348.98</v>
      </c>
      <c r="C24" s="11" t="s">
        <v>419</v>
      </c>
      <c r="D24" s="11">
        <v>499968238.77999997</v>
      </c>
      <c r="E24" s="11">
        <v>375229836.54000002</v>
      </c>
      <c r="F24" s="11">
        <v>2343005.9300000002</v>
      </c>
      <c r="G24" s="11">
        <v>154102299.25</v>
      </c>
      <c r="H24" s="11">
        <v>2607503729.48</v>
      </c>
      <c r="I24" s="11">
        <v>346602.01250000001</v>
      </c>
    </row>
    <row r="25" spans="1:9" ht="12" customHeight="1" x14ac:dyDescent="0.2">
      <c r="A25" s="2" t="str">
        <f>"Jan "&amp;RIGHT(A6,4)+1</f>
        <v>Jan 2026</v>
      </c>
      <c r="B25" s="11" t="s">
        <v>419</v>
      </c>
      <c r="C25" s="11" t="s">
        <v>419</v>
      </c>
      <c r="D25" s="11" t="s">
        <v>419</v>
      </c>
      <c r="E25" s="11" t="s">
        <v>419</v>
      </c>
      <c r="F25" s="11" t="s">
        <v>419</v>
      </c>
      <c r="G25" s="11" t="s">
        <v>419</v>
      </c>
      <c r="H25" s="11" t="s">
        <v>419</v>
      </c>
      <c r="I25" s="11" t="s">
        <v>419</v>
      </c>
    </row>
    <row r="26" spans="1:9" ht="12" customHeight="1" x14ac:dyDescent="0.2">
      <c r="A26" s="2" t="str">
        <f>"Feb "&amp;RIGHT(A6,4)+1</f>
        <v>Feb 2026</v>
      </c>
      <c r="B26" s="11" t="s">
        <v>419</v>
      </c>
      <c r="C26" s="11" t="s">
        <v>419</v>
      </c>
      <c r="D26" s="11" t="s">
        <v>419</v>
      </c>
      <c r="E26" s="11" t="s">
        <v>419</v>
      </c>
      <c r="F26" s="11" t="s">
        <v>419</v>
      </c>
      <c r="G26" s="11" t="s">
        <v>419</v>
      </c>
      <c r="H26" s="11" t="s">
        <v>419</v>
      </c>
      <c r="I26" s="11" t="s">
        <v>419</v>
      </c>
    </row>
    <row r="27" spans="1:9" ht="12" customHeight="1" x14ac:dyDescent="0.2">
      <c r="A27" s="2" t="str">
        <f>"Mar "&amp;RIGHT(A6,4)+1</f>
        <v>Mar 2026</v>
      </c>
      <c r="B27" s="11" t="s">
        <v>419</v>
      </c>
      <c r="C27" s="11" t="s">
        <v>419</v>
      </c>
      <c r="D27" s="11" t="s">
        <v>419</v>
      </c>
      <c r="E27" s="11" t="s">
        <v>419</v>
      </c>
      <c r="F27" s="11" t="s">
        <v>419</v>
      </c>
      <c r="G27" s="11" t="s">
        <v>419</v>
      </c>
      <c r="H27" s="11" t="s">
        <v>419</v>
      </c>
      <c r="I27" s="11" t="s">
        <v>419</v>
      </c>
    </row>
    <row r="28" spans="1:9" ht="12" customHeight="1" x14ac:dyDescent="0.2">
      <c r="A28" s="2" t="str">
        <f>"Apr "&amp;RIGHT(A6,4)+1</f>
        <v>Apr 2026</v>
      </c>
      <c r="B28" s="11" t="s">
        <v>419</v>
      </c>
      <c r="C28" s="11" t="s">
        <v>419</v>
      </c>
      <c r="D28" s="11" t="s">
        <v>419</v>
      </c>
      <c r="E28" s="11" t="s">
        <v>419</v>
      </c>
      <c r="F28" s="11" t="s">
        <v>419</v>
      </c>
      <c r="G28" s="11" t="s">
        <v>419</v>
      </c>
      <c r="H28" s="11" t="s">
        <v>419</v>
      </c>
      <c r="I28" s="11" t="s">
        <v>419</v>
      </c>
    </row>
    <row r="29" spans="1:9" ht="12" customHeight="1" x14ac:dyDescent="0.2">
      <c r="A29" s="2" t="str">
        <f>"May "&amp;RIGHT(A6,4)+1</f>
        <v>May 2026</v>
      </c>
      <c r="B29" s="11" t="s">
        <v>419</v>
      </c>
      <c r="C29" s="11" t="s">
        <v>419</v>
      </c>
      <c r="D29" s="11" t="s">
        <v>419</v>
      </c>
      <c r="E29" s="11" t="s">
        <v>419</v>
      </c>
      <c r="F29" s="11" t="s">
        <v>419</v>
      </c>
      <c r="G29" s="11" t="s">
        <v>419</v>
      </c>
      <c r="H29" s="11" t="s">
        <v>419</v>
      </c>
      <c r="I29" s="11" t="s">
        <v>419</v>
      </c>
    </row>
    <row r="30" spans="1:9" ht="12" customHeight="1" x14ac:dyDescent="0.2">
      <c r="A30" s="2" t="str">
        <f>"Jun "&amp;RIGHT(A6,4)+1</f>
        <v>Jun 2026</v>
      </c>
      <c r="B30" s="11" t="s">
        <v>419</v>
      </c>
      <c r="C30" s="11" t="s">
        <v>419</v>
      </c>
      <c r="D30" s="11" t="s">
        <v>419</v>
      </c>
      <c r="E30" s="11" t="s">
        <v>419</v>
      </c>
      <c r="F30" s="11" t="s">
        <v>419</v>
      </c>
      <c r="G30" s="11" t="s">
        <v>419</v>
      </c>
      <c r="H30" s="11" t="s">
        <v>419</v>
      </c>
      <c r="I30" s="11" t="s">
        <v>419</v>
      </c>
    </row>
    <row r="31" spans="1:9" ht="12" customHeight="1" x14ac:dyDescent="0.2">
      <c r="A31" s="2" t="str">
        <f>"Jul "&amp;RIGHT(A6,4)+1</f>
        <v>Jul 2026</v>
      </c>
      <c r="B31" s="11" t="s">
        <v>419</v>
      </c>
      <c r="C31" s="11" t="s">
        <v>419</v>
      </c>
      <c r="D31" s="11" t="s">
        <v>419</v>
      </c>
      <c r="E31" s="11" t="s">
        <v>419</v>
      </c>
      <c r="F31" s="11" t="s">
        <v>419</v>
      </c>
      <c r="G31" s="11" t="s">
        <v>419</v>
      </c>
      <c r="H31" s="11" t="s">
        <v>419</v>
      </c>
      <c r="I31" s="11" t="s">
        <v>419</v>
      </c>
    </row>
    <row r="32" spans="1:9" ht="12" customHeight="1" x14ac:dyDescent="0.2">
      <c r="A32" s="2" t="str">
        <f>"Aug "&amp;RIGHT(A6,4)+1</f>
        <v>Aug 2026</v>
      </c>
      <c r="B32" s="11" t="s">
        <v>419</v>
      </c>
      <c r="C32" s="11" t="s">
        <v>419</v>
      </c>
      <c r="D32" s="11" t="s">
        <v>419</v>
      </c>
      <c r="E32" s="11" t="s">
        <v>419</v>
      </c>
      <c r="F32" s="11" t="s">
        <v>419</v>
      </c>
      <c r="G32" s="11" t="s">
        <v>419</v>
      </c>
      <c r="H32" s="11" t="s">
        <v>419</v>
      </c>
      <c r="I32" s="11" t="s">
        <v>419</v>
      </c>
    </row>
    <row r="33" spans="1:9" ht="12" customHeight="1" x14ac:dyDescent="0.2">
      <c r="A33" s="2" t="str">
        <f>"Sep "&amp;RIGHT(A6,4)+1</f>
        <v>Sep 2026</v>
      </c>
      <c r="B33" s="11" t="s">
        <v>419</v>
      </c>
      <c r="C33" s="11" t="s">
        <v>419</v>
      </c>
      <c r="D33" s="11" t="s">
        <v>419</v>
      </c>
      <c r="E33" s="11" t="s">
        <v>419</v>
      </c>
      <c r="F33" s="11" t="s">
        <v>419</v>
      </c>
      <c r="G33" s="11" t="s">
        <v>419</v>
      </c>
      <c r="H33" s="11" t="s">
        <v>419</v>
      </c>
      <c r="I33" s="11" t="s">
        <v>419</v>
      </c>
    </row>
    <row r="34" spans="1:9" ht="12" customHeight="1" x14ac:dyDescent="0.2">
      <c r="A34" s="12" t="s">
        <v>55</v>
      </c>
      <c r="B34" s="13">
        <v>5589221737.4300003</v>
      </c>
      <c r="C34" s="13" t="s">
        <v>419</v>
      </c>
      <c r="D34" s="13">
        <v>1787931313.1500001</v>
      </c>
      <c r="E34" s="13">
        <v>1084742258.4000001</v>
      </c>
      <c r="F34" s="13">
        <v>2392712.31</v>
      </c>
      <c r="G34" s="13">
        <v>154102299.25</v>
      </c>
      <c r="H34" s="13">
        <v>8618390320.5400009</v>
      </c>
      <c r="I34" s="13">
        <v>1108817.8674999999</v>
      </c>
    </row>
    <row r="35" spans="1:9" ht="12" customHeight="1" x14ac:dyDescent="0.2">
      <c r="A35" s="14" t="str">
        <f>"Total "&amp;MID(A20,7,LEN(A20)-13)&amp;" Months"</f>
        <v>Total 3 Months</v>
      </c>
      <c r="B35" s="15">
        <v>5589221737.4300003</v>
      </c>
      <c r="C35" s="15" t="s">
        <v>419</v>
      </c>
      <c r="D35" s="15">
        <v>1787931313.1500001</v>
      </c>
      <c r="E35" s="15">
        <v>1084742258.4000001</v>
      </c>
      <c r="F35" s="15">
        <v>2392712.31</v>
      </c>
      <c r="G35" s="15">
        <v>154102299.25</v>
      </c>
      <c r="H35" s="15">
        <v>8618390320.5400009</v>
      </c>
      <c r="I35" s="15">
        <v>1108817.8674999999</v>
      </c>
    </row>
    <row r="36" spans="1:9" ht="12" customHeight="1" x14ac:dyDescent="0.2">
      <c r="A36" s="78"/>
      <c r="B36" s="78"/>
      <c r="C36" s="78"/>
      <c r="D36" s="78"/>
      <c r="E36" s="78"/>
      <c r="F36" s="78"/>
      <c r="G36" s="78"/>
      <c r="H36" s="78"/>
      <c r="I36" s="78"/>
    </row>
    <row r="37" spans="1:9" ht="261.75" customHeight="1" x14ac:dyDescent="0.2">
      <c r="A37" s="89" t="s">
        <v>407</v>
      </c>
      <c r="B37" s="89"/>
      <c r="C37" s="89"/>
      <c r="D37" s="89"/>
      <c r="E37" s="89"/>
      <c r="F37" s="89"/>
      <c r="G37" s="89"/>
      <c r="H37" s="89"/>
      <c r="I37" s="89"/>
    </row>
  </sheetData>
  <mergeCells count="8">
    <mergeCell ref="A36:I36"/>
    <mergeCell ref="A37:I37"/>
    <mergeCell ref="A1:H1"/>
    <mergeCell ref="A2:H2"/>
    <mergeCell ref="A3:A4"/>
    <mergeCell ref="B3:H3"/>
    <mergeCell ref="I3:I4"/>
    <mergeCell ref="B5:I5"/>
  </mergeCells>
  <phoneticPr fontId="0" type="noConversion"/>
  <pageMargins left="0.75" right="0.5" top="0.75" bottom="0.5" header="0.5" footer="0.25"/>
  <pageSetup orientation="landscape"/>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pageSetUpPr fitToPage="1"/>
  </sheetPr>
  <dimension ref="A1:I37"/>
  <sheetViews>
    <sheetView showGridLines="0" zoomScaleNormal="100" workbookViewId="0">
      <selection sqref="A1:H1"/>
    </sheetView>
  </sheetViews>
  <sheetFormatPr defaultRowHeight="12.75" x14ac:dyDescent="0.2"/>
  <cols>
    <col min="1" max="1" width="12.140625" customWidth="1"/>
    <col min="2" max="5" width="11.42578125" customWidth="1"/>
    <col min="6" max="7" width="12.5703125" customWidth="1"/>
    <col min="8" max="8" width="15.5703125" customWidth="1"/>
    <col min="9" max="9" width="19.42578125" customWidth="1"/>
  </cols>
  <sheetData>
    <row r="1" spans="1:9" ht="12" customHeight="1" x14ac:dyDescent="0.2">
      <c r="A1" s="79" t="s">
        <v>438</v>
      </c>
      <c r="B1" s="79"/>
      <c r="C1" s="79"/>
      <c r="D1" s="79"/>
      <c r="E1" s="79"/>
      <c r="F1" s="79"/>
      <c r="G1" s="79"/>
      <c r="H1" s="80"/>
      <c r="I1" s="2" t="s">
        <v>420</v>
      </c>
    </row>
    <row r="2" spans="1:9" ht="12" customHeight="1" x14ac:dyDescent="0.2">
      <c r="A2" s="81" t="s">
        <v>254</v>
      </c>
      <c r="B2" s="81"/>
      <c r="C2" s="81"/>
      <c r="D2" s="81"/>
      <c r="E2" s="81"/>
      <c r="F2" s="81"/>
      <c r="G2" s="81"/>
      <c r="H2" s="5"/>
      <c r="I2" s="1"/>
    </row>
    <row r="3" spans="1:9" ht="24" customHeight="1" x14ac:dyDescent="0.2">
      <c r="A3" s="83" t="s">
        <v>50</v>
      </c>
      <c r="B3" s="85" t="s">
        <v>255</v>
      </c>
      <c r="C3" s="85" t="s">
        <v>256</v>
      </c>
      <c r="D3" s="85" t="s">
        <v>140</v>
      </c>
      <c r="E3" s="85" t="s">
        <v>190</v>
      </c>
      <c r="F3" s="85" t="s">
        <v>373</v>
      </c>
      <c r="G3" s="85" t="s">
        <v>321</v>
      </c>
      <c r="H3" s="85" t="s">
        <v>374</v>
      </c>
      <c r="I3" s="90" t="s">
        <v>322</v>
      </c>
    </row>
    <row r="4" spans="1:9" ht="24" customHeight="1" x14ac:dyDescent="0.2">
      <c r="A4" s="84"/>
      <c r="B4" s="86"/>
      <c r="C4" s="86"/>
      <c r="D4" s="86"/>
      <c r="E4" s="86"/>
      <c r="F4" s="86"/>
      <c r="G4" s="86"/>
      <c r="H4" s="86"/>
      <c r="I4" s="87"/>
    </row>
    <row r="5" spans="1:9" ht="12" customHeight="1" x14ac:dyDescent="0.2">
      <c r="A5" s="1"/>
      <c r="B5" s="78" t="str">
        <f>REPT("-",79)&amp;" Dollars "&amp;REPT("-",79)</f>
        <v>------------------------------------------------------------------------------- Dollars -------------------------------------------------------------------------------</v>
      </c>
      <c r="C5" s="78"/>
      <c r="D5" s="78"/>
      <c r="E5" s="78"/>
      <c r="F5" s="78"/>
      <c r="G5" s="78"/>
      <c r="H5" s="78"/>
      <c r="I5" s="78"/>
    </row>
    <row r="6" spans="1:9" ht="12" customHeight="1" x14ac:dyDescent="0.2">
      <c r="A6" s="3" t="s">
        <v>421</v>
      </c>
    </row>
    <row r="7" spans="1:9" ht="12" customHeight="1" x14ac:dyDescent="0.2">
      <c r="A7" s="2" t="str">
        <f>"Oct "&amp;RIGHT(A6,4)-1</f>
        <v>Oct 2024</v>
      </c>
      <c r="B7" s="11" t="s">
        <v>419</v>
      </c>
      <c r="C7" s="11" t="s">
        <v>419</v>
      </c>
      <c r="D7" s="11" t="s">
        <v>419</v>
      </c>
      <c r="E7" s="11" t="s">
        <v>419</v>
      </c>
      <c r="F7" s="11">
        <v>198119951.91999999</v>
      </c>
      <c r="G7" s="11">
        <v>6727854</v>
      </c>
      <c r="H7" s="11" t="s">
        <v>419</v>
      </c>
      <c r="I7" s="11">
        <v>12589440951.8235</v>
      </c>
    </row>
    <row r="8" spans="1:9" ht="12" customHeight="1" x14ac:dyDescent="0.2">
      <c r="A8" s="2" t="str">
        <f>"Nov "&amp;RIGHT(A6,4)-1</f>
        <v>Nov 2024</v>
      </c>
      <c r="B8" s="11">
        <v>80481.600000000006</v>
      </c>
      <c r="C8" s="11" t="s">
        <v>419</v>
      </c>
      <c r="D8" s="11" t="s">
        <v>419</v>
      </c>
      <c r="E8" s="11" t="s">
        <v>419</v>
      </c>
      <c r="F8" s="11">
        <v>175741344.49000001</v>
      </c>
      <c r="G8" s="11">
        <v>16336095</v>
      </c>
      <c r="H8" s="11" t="s">
        <v>419</v>
      </c>
      <c r="I8" s="11">
        <v>11790354505.3027</v>
      </c>
    </row>
    <row r="9" spans="1:9" ht="12" customHeight="1" x14ac:dyDescent="0.2">
      <c r="A9" s="2" t="str">
        <f>"Dec "&amp;RIGHT(A6,4)-1</f>
        <v>Dec 2024</v>
      </c>
      <c r="B9" s="11">
        <v>20102.02</v>
      </c>
      <c r="C9" s="11" t="s">
        <v>419</v>
      </c>
      <c r="D9" s="11" t="s">
        <v>419</v>
      </c>
      <c r="E9" s="11" t="s">
        <v>419</v>
      </c>
      <c r="F9" s="11">
        <v>175532773.71000001</v>
      </c>
      <c r="G9" s="11">
        <v>14240273</v>
      </c>
      <c r="H9" s="11" t="s">
        <v>419</v>
      </c>
      <c r="I9" s="11">
        <v>13035110082.9377</v>
      </c>
    </row>
    <row r="10" spans="1:9" ht="12" customHeight="1" x14ac:dyDescent="0.2">
      <c r="A10" s="2" t="str">
        <f>"Jan "&amp;RIGHT(A6,4)</f>
        <v>Jan 2025</v>
      </c>
      <c r="B10" s="11" t="s">
        <v>419</v>
      </c>
      <c r="C10" s="11" t="s">
        <v>419</v>
      </c>
      <c r="D10" s="11" t="s">
        <v>419</v>
      </c>
      <c r="E10" s="11" t="s">
        <v>419</v>
      </c>
      <c r="F10" s="11">
        <v>128394868.83</v>
      </c>
      <c r="G10" s="11">
        <v>14237741</v>
      </c>
      <c r="H10" s="11" t="s">
        <v>419</v>
      </c>
      <c r="I10" s="11">
        <v>11454036279.2328</v>
      </c>
    </row>
    <row r="11" spans="1:9" ht="12" customHeight="1" x14ac:dyDescent="0.2">
      <c r="A11" s="2" t="str">
        <f>"Feb "&amp;RIGHT(A6,4)</f>
        <v>Feb 2025</v>
      </c>
      <c r="B11" s="11" t="s">
        <v>419</v>
      </c>
      <c r="C11" s="11" t="s">
        <v>419</v>
      </c>
      <c r="D11" s="11" t="s">
        <v>419</v>
      </c>
      <c r="E11" s="11" t="s">
        <v>419</v>
      </c>
      <c r="F11" s="11">
        <v>96539729.920000002</v>
      </c>
      <c r="G11" s="11">
        <v>13849353</v>
      </c>
      <c r="H11" s="11" t="s">
        <v>419</v>
      </c>
      <c r="I11" s="11">
        <v>11389047781.360701</v>
      </c>
    </row>
    <row r="12" spans="1:9" ht="12" customHeight="1" x14ac:dyDescent="0.2">
      <c r="A12" s="2" t="str">
        <f>"Mar "&amp;RIGHT(A6,4)</f>
        <v>Mar 2025</v>
      </c>
      <c r="B12" s="11" t="s">
        <v>419</v>
      </c>
      <c r="C12" s="11" t="s">
        <v>419</v>
      </c>
      <c r="D12" s="11" t="s">
        <v>419</v>
      </c>
      <c r="E12" s="11" t="s">
        <v>419</v>
      </c>
      <c r="F12" s="11">
        <v>113402037.33</v>
      </c>
      <c r="G12" s="11">
        <v>12369418</v>
      </c>
      <c r="H12" s="11" t="s">
        <v>419</v>
      </c>
      <c r="I12" s="11">
        <v>13129569526.336201</v>
      </c>
    </row>
    <row r="13" spans="1:9" ht="12" customHeight="1" x14ac:dyDescent="0.2">
      <c r="A13" s="2" t="str">
        <f>"Apr "&amp;RIGHT(A6,4)</f>
        <v>Apr 2025</v>
      </c>
      <c r="B13" s="11" t="s">
        <v>419</v>
      </c>
      <c r="C13" s="11" t="s">
        <v>419</v>
      </c>
      <c r="D13" s="11" t="s">
        <v>419</v>
      </c>
      <c r="E13" s="11" t="s">
        <v>419</v>
      </c>
      <c r="F13" s="11">
        <v>95307771.180000007</v>
      </c>
      <c r="G13" s="11">
        <v>14572662</v>
      </c>
      <c r="H13" s="11" t="s">
        <v>419</v>
      </c>
      <c r="I13" s="11">
        <v>11650337762.409599</v>
      </c>
    </row>
    <row r="14" spans="1:9" ht="12" customHeight="1" x14ac:dyDescent="0.2">
      <c r="A14" s="2" t="str">
        <f>"May "&amp;RIGHT(A6,4)</f>
        <v>May 2025</v>
      </c>
      <c r="B14" s="11" t="s">
        <v>419</v>
      </c>
      <c r="C14" s="11" t="s">
        <v>419</v>
      </c>
      <c r="D14" s="11" t="s">
        <v>419</v>
      </c>
      <c r="E14" s="11" t="s">
        <v>419</v>
      </c>
      <c r="F14" s="11">
        <v>108990524.45</v>
      </c>
      <c r="G14" s="11">
        <v>15192049</v>
      </c>
      <c r="H14" s="11" t="s">
        <v>419</v>
      </c>
      <c r="I14" s="11">
        <v>11448221853.775499</v>
      </c>
    </row>
    <row r="15" spans="1:9" ht="12" customHeight="1" x14ac:dyDescent="0.2">
      <c r="A15" s="2" t="str">
        <f>"Jun "&amp;RIGHT(A6,4)</f>
        <v>Jun 2025</v>
      </c>
      <c r="B15" s="11" t="s">
        <v>419</v>
      </c>
      <c r="C15" s="11" t="s">
        <v>419</v>
      </c>
      <c r="D15" s="11" t="s">
        <v>419</v>
      </c>
      <c r="E15" s="11" t="s">
        <v>419</v>
      </c>
      <c r="F15" s="11">
        <v>154244560.66999999</v>
      </c>
      <c r="G15" s="11">
        <v>11184553</v>
      </c>
      <c r="H15" s="11" t="s">
        <v>419</v>
      </c>
      <c r="I15" s="11">
        <v>11437602971.6719</v>
      </c>
    </row>
    <row r="16" spans="1:9" ht="12" customHeight="1" x14ac:dyDescent="0.2">
      <c r="A16" s="2" t="str">
        <f>"Jul "&amp;RIGHT(A6,4)</f>
        <v>Jul 2025</v>
      </c>
      <c r="B16" s="11" t="s">
        <v>419</v>
      </c>
      <c r="C16" s="11" t="s">
        <v>419</v>
      </c>
      <c r="D16" s="11" t="s">
        <v>419</v>
      </c>
      <c r="E16" s="11" t="s">
        <v>419</v>
      </c>
      <c r="F16" s="11">
        <v>119218623.29000001</v>
      </c>
      <c r="G16" s="11">
        <v>8636647</v>
      </c>
      <c r="H16" s="11" t="s">
        <v>419</v>
      </c>
      <c r="I16" s="11">
        <v>9473954006.8551998</v>
      </c>
    </row>
    <row r="17" spans="1:9" ht="12" customHeight="1" x14ac:dyDescent="0.2">
      <c r="A17" s="2" t="str">
        <f>"Aug "&amp;RIGHT(A6,4)</f>
        <v>Aug 2025</v>
      </c>
      <c r="B17" s="11" t="s">
        <v>419</v>
      </c>
      <c r="C17" s="11" t="s">
        <v>419</v>
      </c>
      <c r="D17" s="11" t="s">
        <v>419</v>
      </c>
      <c r="E17" s="11" t="s">
        <v>419</v>
      </c>
      <c r="F17" s="11">
        <v>116412085.78</v>
      </c>
      <c r="G17" s="11">
        <v>11629562</v>
      </c>
      <c r="H17" s="11" t="s">
        <v>419</v>
      </c>
      <c r="I17" s="11">
        <v>10537009359.8916</v>
      </c>
    </row>
    <row r="18" spans="1:9" ht="12" customHeight="1" x14ac:dyDescent="0.2">
      <c r="A18" s="2" t="str">
        <f>"Sep "&amp;RIGHT(A6,4)</f>
        <v>Sep 2025</v>
      </c>
      <c r="B18" s="11" t="s">
        <v>419</v>
      </c>
      <c r="C18" s="11" t="s">
        <v>419</v>
      </c>
      <c r="D18" s="11" t="s">
        <v>419</v>
      </c>
      <c r="E18" s="11" t="s">
        <v>419</v>
      </c>
      <c r="F18" s="11">
        <v>188992107.41999999</v>
      </c>
      <c r="G18" s="11">
        <v>24894893</v>
      </c>
      <c r="H18" s="11" t="s">
        <v>419</v>
      </c>
      <c r="I18" s="11">
        <v>14537420626.3141</v>
      </c>
    </row>
    <row r="19" spans="1:9" ht="12" customHeight="1" x14ac:dyDescent="0.2">
      <c r="A19" s="12" t="s">
        <v>55</v>
      </c>
      <c r="B19" s="13">
        <v>100583.62</v>
      </c>
      <c r="C19" s="13" t="s">
        <v>419</v>
      </c>
      <c r="D19" s="13" t="s">
        <v>419</v>
      </c>
      <c r="E19" s="13" t="s">
        <v>419</v>
      </c>
      <c r="F19" s="13">
        <v>1670896378.99</v>
      </c>
      <c r="G19" s="13">
        <v>163871100</v>
      </c>
      <c r="H19" s="13" t="s">
        <v>419</v>
      </c>
      <c r="I19" s="13">
        <v>142472105707.9115</v>
      </c>
    </row>
    <row r="20" spans="1:9" ht="12" customHeight="1" x14ac:dyDescent="0.2">
      <c r="A20" s="14" t="s">
        <v>422</v>
      </c>
      <c r="B20" s="15">
        <v>100583.62</v>
      </c>
      <c r="C20" s="15" t="s">
        <v>419</v>
      </c>
      <c r="D20" s="15" t="s">
        <v>419</v>
      </c>
      <c r="E20" s="15" t="s">
        <v>419</v>
      </c>
      <c r="F20" s="15">
        <v>549394070.12</v>
      </c>
      <c r="G20" s="15">
        <v>37304222</v>
      </c>
      <c r="H20" s="15" t="s">
        <v>419</v>
      </c>
      <c r="I20" s="15">
        <v>37414905540.063904</v>
      </c>
    </row>
    <row r="21" spans="1:9" ht="12" customHeight="1" x14ac:dyDescent="0.2">
      <c r="A21" s="3" t="str">
        <f>"FY "&amp;RIGHT(A6,4)+1</f>
        <v>FY 2026</v>
      </c>
    </row>
    <row r="22" spans="1:9" ht="12" customHeight="1" x14ac:dyDescent="0.2">
      <c r="A22" s="2" t="str">
        <f>"Oct "&amp;RIGHT(A6,4)</f>
        <v>Oct 2025</v>
      </c>
      <c r="B22" s="11">
        <v>1882698.71</v>
      </c>
      <c r="C22" s="11" t="s">
        <v>419</v>
      </c>
      <c r="D22" s="11" t="s">
        <v>419</v>
      </c>
      <c r="E22" s="11" t="s">
        <v>419</v>
      </c>
      <c r="F22" s="11">
        <v>126829531.90000001</v>
      </c>
      <c r="G22" s="11" t="s">
        <v>419</v>
      </c>
      <c r="H22" s="11" t="s">
        <v>419</v>
      </c>
      <c r="I22" s="11">
        <v>12552091249.5065</v>
      </c>
    </row>
    <row r="23" spans="1:9" ht="12" customHeight="1" x14ac:dyDescent="0.2">
      <c r="A23" s="2" t="str">
        <f>"Nov "&amp;RIGHT(A6,4)</f>
        <v>Nov 2025</v>
      </c>
      <c r="B23" s="11">
        <v>2135211.71</v>
      </c>
      <c r="C23" s="11" t="s">
        <v>419</v>
      </c>
      <c r="D23" s="11" t="s">
        <v>419</v>
      </c>
      <c r="E23" s="11" t="s">
        <v>419</v>
      </c>
      <c r="F23" s="11">
        <v>122569129.75</v>
      </c>
      <c r="G23" s="11" t="s">
        <v>419</v>
      </c>
      <c r="H23" s="11" t="s">
        <v>419</v>
      </c>
      <c r="I23" s="11">
        <v>11000961977.7778</v>
      </c>
    </row>
    <row r="24" spans="1:9" ht="12" customHeight="1" x14ac:dyDescent="0.2">
      <c r="A24" s="2" t="str">
        <f>"Dec "&amp;RIGHT(A6,4)</f>
        <v>Dec 2025</v>
      </c>
      <c r="B24" s="11">
        <v>1605178.34</v>
      </c>
      <c r="C24" s="11" t="s">
        <v>419</v>
      </c>
      <c r="D24" s="11" t="s">
        <v>419</v>
      </c>
      <c r="E24" s="11" t="s">
        <v>419</v>
      </c>
      <c r="F24" s="11">
        <v>151315600.93000001</v>
      </c>
      <c r="G24" s="11" t="s">
        <v>419</v>
      </c>
      <c r="H24" s="11" t="s">
        <v>419</v>
      </c>
      <c r="I24" s="11">
        <v>12282385197.942301</v>
      </c>
    </row>
    <row r="25" spans="1:9" ht="12" customHeight="1" x14ac:dyDescent="0.2">
      <c r="A25" s="2" t="str">
        <f>"Jan "&amp;RIGHT(A6,4)+1</f>
        <v>Jan 2026</v>
      </c>
      <c r="B25" s="11" t="s">
        <v>419</v>
      </c>
      <c r="C25" s="11" t="s">
        <v>419</v>
      </c>
      <c r="D25" s="11" t="s">
        <v>419</v>
      </c>
      <c r="E25" s="11" t="s">
        <v>419</v>
      </c>
      <c r="F25" s="11" t="s">
        <v>419</v>
      </c>
      <c r="G25" s="11" t="s">
        <v>419</v>
      </c>
      <c r="H25" s="11" t="s">
        <v>419</v>
      </c>
      <c r="I25" s="11" t="s">
        <v>419</v>
      </c>
    </row>
    <row r="26" spans="1:9" ht="12" customHeight="1" x14ac:dyDescent="0.2">
      <c r="A26" s="2" t="str">
        <f>"Feb "&amp;RIGHT(A6,4)+1</f>
        <v>Feb 2026</v>
      </c>
      <c r="B26" s="11" t="s">
        <v>419</v>
      </c>
      <c r="C26" s="11" t="s">
        <v>419</v>
      </c>
      <c r="D26" s="11" t="s">
        <v>419</v>
      </c>
      <c r="E26" s="11" t="s">
        <v>419</v>
      </c>
      <c r="F26" s="11" t="s">
        <v>419</v>
      </c>
      <c r="G26" s="11" t="s">
        <v>419</v>
      </c>
      <c r="H26" s="11" t="s">
        <v>419</v>
      </c>
      <c r="I26" s="11" t="s">
        <v>419</v>
      </c>
    </row>
    <row r="27" spans="1:9" ht="12" customHeight="1" x14ac:dyDescent="0.2">
      <c r="A27" s="2" t="str">
        <f>"Mar "&amp;RIGHT(A6,4)+1</f>
        <v>Mar 2026</v>
      </c>
      <c r="B27" s="11" t="s">
        <v>419</v>
      </c>
      <c r="C27" s="11" t="s">
        <v>419</v>
      </c>
      <c r="D27" s="11" t="s">
        <v>419</v>
      </c>
      <c r="E27" s="11" t="s">
        <v>419</v>
      </c>
      <c r="F27" s="11" t="s">
        <v>419</v>
      </c>
      <c r="G27" s="11" t="s">
        <v>419</v>
      </c>
      <c r="H27" s="11" t="s">
        <v>419</v>
      </c>
      <c r="I27" s="11" t="s">
        <v>419</v>
      </c>
    </row>
    <row r="28" spans="1:9" ht="12" customHeight="1" x14ac:dyDescent="0.2">
      <c r="A28" s="2" t="str">
        <f>"Apr "&amp;RIGHT(A6,4)+1</f>
        <v>Apr 2026</v>
      </c>
      <c r="B28" s="11" t="s">
        <v>419</v>
      </c>
      <c r="C28" s="11" t="s">
        <v>419</v>
      </c>
      <c r="D28" s="11" t="s">
        <v>419</v>
      </c>
      <c r="E28" s="11" t="s">
        <v>419</v>
      </c>
      <c r="F28" s="11" t="s">
        <v>419</v>
      </c>
      <c r="G28" s="11" t="s">
        <v>419</v>
      </c>
      <c r="H28" s="11" t="s">
        <v>419</v>
      </c>
      <c r="I28" s="11" t="s">
        <v>419</v>
      </c>
    </row>
    <row r="29" spans="1:9" ht="12" customHeight="1" x14ac:dyDescent="0.2">
      <c r="A29" s="2" t="str">
        <f>"May "&amp;RIGHT(A6,4)+1</f>
        <v>May 2026</v>
      </c>
      <c r="B29" s="11" t="s">
        <v>419</v>
      </c>
      <c r="C29" s="11" t="s">
        <v>419</v>
      </c>
      <c r="D29" s="11" t="s">
        <v>419</v>
      </c>
      <c r="E29" s="11" t="s">
        <v>419</v>
      </c>
      <c r="F29" s="11" t="s">
        <v>419</v>
      </c>
      <c r="G29" s="11" t="s">
        <v>419</v>
      </c>
      <c r="H29" s="11" t="s">
        <v>419</v>
      </c>
      <c r="I29" s="11" t="s">
        <v>419</v>
      </c>
    </row>
    <row r="30" spans="1:9" ht="12" customHeight="1" x14ac:dyDescent="0.2">
      <c r="A30" s="2" t="str">
        <f>"Jun "&amp;RIGHT(A6,4)+1</f>
        <v>Jun 2026</v>
      </c>
      <c r="B30" s="11" t="s">
        <v>419</v>
      </c>
      <c r="C30" s="11" t="s">
        <v>419</v>
      </c>
      <c r="D30" s="11" t="s">
        <v>419</v>
      </c>
      <c r="E30" s="11" t="s">
        <v>419</v>
      </c>
      <c r="F30" s="11" t="s">
        <v>419</v>
      </c>
      <c r="G30" s="11" t="s">
        <v>419</v>
      </c>
      <c r="H30" s="11" t="s">
        <v>419</v>
      </c>
      <c r="I30" s="11" t="s">
        <v>419</v>
      </c>
    </row>
    <row r="31" spans="1:9" ht="12" customHeight="1" x14ac:dyDescent="0.2">
      <c r="A31" s="2" t="str">
        <f>"Jul "&amp;RIGHT(A6,4)+1</f>
        <v>Jul 2026</v>
      </c>
      <c r="B31" s="11" t="s">
        <v>419</v>
      </c>
      <c r="C31" s="11" t="s">
        <v>419</v>
      </c>
      <c r="D31" s="11" t="s">
        <v>419</v>
      </c>
      <c r="E31" s="11" t="s">
        <v>419</v>
      </c>
      <c r="F31" s="11" t="s">
        <v>419</v>
      </c>
      <c r="G31" s="11" t="s">
        <v>419</v>
      </c>
      <c r="H31" s="11" t="s">
        <v>419</v>
      </c>
      <c r="I31" s="11" t="s">
        <v>419</v>
      </c>
    </row>
    <row r="32" spans="1:9" ht="12" customHeight="1" x14ac:dyDescent="0.2">
      <c r="A32" s="2" t="str">
        <f>"Aug "&amp;RIGHT(A6,4)+1</f>
        <v>Aug 2026</v>
      </c>
      <c r="B32" s="11" t="s">
        <v>419</v>
      </c>
      <c r="C32" s="11" t="s">
        <v>419</v>
      </c>
      <c r="D32" s="11" t="s">
        <v>419</v>
      </c>
      <c r="E32" s="11" t="s">
        <v>419</v>
      </c>
      <c r="F32" s="11" t="s">
        <v>419</v>
      </c>
      <c r="G32" s="11" t="s">
        <v>419</v>
      </c>
      <c r="H32" s="11" t="s">
        <v>419</v>
      </c>
      <c r="I32" s="11" t="s">
        <v>419</v>
      </c>
    </row>
    <row r="33" spans="1:9" ht="12" customHeight="1" x14ac:dyDescent="0.2">
      <c r="A33" s="2" t="str">
        <f>"Sep "&amp;RIGHT(A6,4)+1</f>
        <v>Sep 2026</v>
      </c>
      <c r="B33" s="11" t="s">
        <v>419</v>
      </c>
      <c r="C33" s="11" t="s">
        <v>419</v>
      </c>
      <c r="D33" s="11" t="s">
        <v>419</v>
      </c>
      <c r="E33" s="11" t="s">
        <v>419</v>
      </c>
      <c r="F33" s="11" t="s">
        <v>419</v>
      </c>
      <c r="G33" s="11" t="s">
        <v>419</v>
      </c>
      <c r="H33" s="11" t="s">
        <v>419</v>
      </c>
      <c r="I33" s="11" t="s">
        <v>419</v>
      </c>
    </row>
    <row r="34" spans="1:9" ht="12" customHeight="1" x14ac:dyDescent="0.2">
      <c r="A34" s="12" t="s">
        <v>55</v>
      </c>
      <c r="B34" s="13">
        <v>5623088.7599999998</v>
      </c>
      <c r="C34" s="13" t="s">
        <v>419</v>
      </c>
      <c r="D34" s="13" t="s">
        <v>419</v>
      </c>
      <c r="E34" s="13" t="s">
        <v>419</v>
      </c>
      <c r="F34" s="13">
        <v>400714262.57999998</v>
      </c>
      <c r="G34" s="13" t="s">
        <v>419</v>
      </c>
      <c r="H34" s="13" t="s">
        <v>419</v>
      </c>
      <c r="I34" s="13">
        <v>35835438425.226601</v>
      </c>
    </row>
    <row r="35" spans="1:9" ht="12" customHeight="1" x14ac:dyDescent="0.2">
      <c r="A35" s="14" t="str">
        <f>"Total "&amp;MID(A20,7,LEN(A20)-13)&amp;" Months"</f>
        <v>Total 3 Months</v>
      </c>
      <c r="B35" s="15">
        <v>5623088.7599999998</v>
      </c>
      <c r="C35" s="15" t="s">
        <v>419</v>
      </c>
      <c r="D35" s="15" t="s">
        <v>419</v>
      </c>
      <c r="E35" s="15" t="s">
        <v>419</v>
      </c>
      <c r="F35" s="15">
        <v>400714262.57999998</v>
      </c>
      <c r="G35" s="15" t="s">
        <v>419</v>
      </c>
      <c r="H35" s="15" t="s">
        <v>419</v>
      </c>
      <c r="I35" s="15">
        <v>35835438425.226601</v>
      </c>
    </row>
    <row r="36" spans="1:9" ht="12" customHeight="1" x14ac:dyDescent="0.2">
      <c r="A36" s="78"/>
      <c r="B36" s="78"/>
      <c r="C36" s="78"/>
      <c r="D36" s="78"/>
      <c r="E36" s="78"/>
      <c r="F36" s="78"/>
      <c r="G36" s="78"/>
      <c r="H36" s="78"/>
      <c r="I36" s="78"/>
    </row>
    <row r="37" spans="1:9" ht="78.599999999999994" customHeight="1" x14ac:dyDescent="0.2">
      <c r="A37" s="89" t="s">
        <v>380</v>
      </c>
      <c r="B37" s="89"/>
      <c r="C37" s="89"/>
      <c r="D37" s="89"/>
      <c r="E37" s="89"/>
      <c r="F37" s="89"/>
      <c r="G37" s="89"/>
      <c r="H37" s="89"/>
      <c r="I37" s="89"/>
    </row>
  </sheetData>
  <mergeCells count="14">
    <mergeCell ref="B5:I5"/>
    <mergeCell ref="A36:I36"/>
    <mergeCell ref="A37:I37"/>
    <mergeCell ref="A1:H1"/>
    <mergeCell ref="A3:A4"/>
    <mergeCell ref="B3:B4"/>
    <mergeCell ref="C3:C4"/>
    <mergeCell ref="D3:D4"/>
    <mergeCell ref="H3:H4"/>
    <mergeCell ref="E3:E4"/>
    <mergeCell ref="F3:F4"/>
    <mergeCell ref="G3:G4"/>
    <mergeCell ref="I3:I4"/>
    <mergeCell ref="A2:G2"/>
  </mergeCells>
  <phoneticPr fontId="0" type="noConversion"/>
  <pageMargins left="0.75" right="0.5" top="0.75" bottom="0.5" header="0.5" footer="0.25"/>
  <pageSetup scale="3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07"/>
  <sheetViews>
    <sheetView showGridLines="0" zoomScaleNormal="100" workbookViewId="0">
      <selection sqref="A1:P1"/>
    </sheetView>
  </sheetViews>
  <sheetFormatPr defaultRowHeight="12.75" x14ac:dyDescent="0.2"/>
  <cols>
    <col min="1" max="1" width="10.5703125" style="1" customWidth="1"/>
    <col min="2" max="3" width="8.85546875" bestFit="1" customWidth="1"/>
    <col min="4" max="4" width="13.140625" customWidth="1"/>
    <col min="7" max="7" width="10.5703125" customWidth="1"/>
    <col min="10" max="10" width="10.5703125" customWidth="1"/>
    <col min="13" max="13" width="10.5703125" customWidth="1"/>
    <col min="14" max="15" width="8.85546875" bestFit="1" customWidth="1"/>
    <col min="16" max="16" width="8.5703125" customWidth="1"/>
    <col min="17" max="18" width="8.85546875" bestFit="1" customWidth="1"/>
    <col min="19" max="19" width="17.5703125" customWidth="1"/>
    <col min="245" max="245" width="10.42578125" customWidth="1"/>
    <col min="246" max="246" width="0.5703125" customWidth="1"/>
    <col min="247" max="248" width="8.85546875" bestFit="1" customWidth="1"/>
    <col min="250" max="250" width="4.5703125" customWidth="1"/>
    <col min="251" max="251" width="0.5703125" customWidth="1"/>
    <col min="255" max="255" width="4.5703125" customWidth="1"/>
    <col min="256" max="256" width="0.5703125" customWidth="1"/>
    <col min="260" max="260" width="4.5703125" customWidth="1"/>
    <col min="261" max="261" width="0.5703125" customWidth="1"/>
    <col min="265" max="265" width="4.5703125" customWidth="1"/>
    <col min="266" max="266" width="0.5703125" customWidth="1"/>
    <col min="267" max="268" width="8.85546875" bestFit="1" customWidth="1"/>
    <col min="269" max="269" width="8.5703125" customWidth="1"/>
    <col min="270" max="270" width="4.5703125" customWidth="1"/>
    <col min="271" max="271" width="0.5703125" customWidth="1"/>
    <col min="272" max="273" width="8.85546875" bestFit="1" customWidth="1"/>
    <col min="274" max="274" width="8.5703125" customWidth="1"/>
    <col min="275" max="275" width="4.5703125" customWidth="1"/>
    <col min="501" max="501" width="10.42578125" customWidth="1"/>
    <col min="502" max="502" width="0.5703125" customWidth="1"/>
    <col min="503" max="504" width="8.85546875" bestFit="1" customWidth="1"/>
    <col min="506" max="506" width="4.5703125" customWidth="1"/>
    <col min="507" max="507" width="0.5703125" customWidth="1"/>
    <col min="511" max="511" width="4.5703125" customWidth="1"/>
    <col min="512" max="512" width="0.5703125" customWidth="1"/>
    <col min="516" max="516" width="4.5703125" customWidth="1"/>
    <col min="517" max="517" width="0.5703125" customWidth="1"/>
    <col min="521" max="521" width="4.5703125" customWidth="1"/>
    <col min="522" max="522" width="0.5703125" customWidth="1"/>
    <col min="523" max="524" width="8.85546875" bestFit="1" customWidth="1"/>
    <col min="525" max="525" width="8.5703125" customWidth="1"/>
    <col min="526" max="526" width="4.5703125" customWidth="1"/>
    <col min="527" max="527" width="0.5703125" customWidth="1"/>
    <col min="528" max="529" width="8.85546875" bestFit="1" customWidth="1"/>
    <col min="530" max="530" width="8.5703125" customWidth="1"/>
    <col min="531" max="531" width="4.5703125" customWidth="1"/>
    <col min="757" max="757" width="10.42578125" customWidth="1"/>
    <col min="758" max="758" width="0.5703125" customWidth="1"/>
    <col min="759" max="760" width="8.85546875" bestFit="1" customWidth="1"/>
    <col min="762" max="762" width="4.5703125" customWidth="1"/>
    <col min="763" max="763" width="0.5703125" customWidth="1"/>
    <col min="767" max="767" width="4.5703125" customWidth="1"/>
    <col min="768" max="768" width="0.5703125" customWidth="1"/>
    <col min="772" max="772" width="4.5703125" customWidth="1"/>
    <col min="773" max="773" width="0.5703125" customWidth="1"/>
    <col min="777" max="777" width="4.5703125" customWidth="1"/>
    <col min="778" max="778" width="0.5703125" customWidth="1"/>
    <col min="779" max="780" width="8.85546875" bestFit="1" customWidth="1"/>
    <col min="781" max="781" width="8.5703125" customWidth="1"/>
    <col min="782" max="782" width="4.5703125" customWidth="1"/>
    <col min="783" max="783" width="0.5703125" customWidth="1"/>
    <col min="784" max="785" width="8.85546875" bestFit="1" customWidth="1"/>
    <col min="786" max="786" width="8.5703125" customWidth="1"/>
    <col min="787" max="787" width="4.5703125" customWidth="1"/>
    <col min="1013" max="1013" width="10.42578125" customWidth="1"/>
    <col min="1014" max="1014" width="0.5703125" customWidth="1"/>
    <col min="1015" max="1016" width="8.85546875" bestFit="1" customWidth="1"/>
    <col min="1018" max="1018" width="4.5703125" customWidth="1"/>
    <col min="1019" max="1019" width="0.5703125" customWidth="1"/>
    <col min="1023" max="1023" width="4.5703125" customWidth="1"/>
    <col min="1024" max="1024" width="0.5703125" customWidth="1"/>
    <col min="1028" max="1028" width="4.5703125" customWidth="1"/>
    <col min="1029" max="1029" width="0.5703125" customWidth="1"/>
    <col min="1033" max="1033" width="4.5703125" customWidth="1"/>
    <col min="1034" max="1034" width="0.5703125" customWidth="1"/>
    <col min="1035" max="1036" width="8.85546875" bestFit="1" customWidth="1"/>
    <col min="1037" max="1037" width="8.5703125" customWidth="1"/>
    <col min="1038" max="1038" width="4.5703125" customWidth="1"/>
    <col min="1039" max="1039" width="0.5703125" customWidth="1"/>
    <col min="1040" max="1041" width="8.85546875" bestFit="1" customWidth="1"/>
    <col min="1042" max="1042" width="8.5703125" customWidth="1"/>
    <col min="1043" max="1043" width="4.5703125" customWidth="1"/>
    <col min="1269" max="1269" width="10.42578125" customWidth="1"/>
    <col min="1270" max="1270" width="0.5703125" customWidth="1"/>
    <col min="1271" max="1272" width="8.85546875" bestFit="1" customWidth="1"/>
    <col min="1274" max="1274" width="4.5703125" customWidth="1"/>
    <col min="1275" max="1275" width="0.5703125" customWidth="1"/>
    <col min="1279" max="1279" width="4.5703125" customWidth="1"/>
    <col min="1280" max="1280" width="0.5703125" customWidth="1"/>
    <col min="1284" max="1284" width="4.5703125" customWidth="1"/>
    <col min="1285" max="1285" width="0.5703125" customWidth="1"/>
    <col min="1289" max="1289" width="4.5703125" customWidth="1"/>
    <col min="1290" max="1290" width="0.5703125" customWidth="1"/>
    <col min="1291" max="1292" width="8.85546875" bestFit="1" customWidth="1"/>
    <col min="1293" max="1293" width="8.5703125" customWidth="1"/>
    <col min="1294" max="1294" width="4.5703125" customWidth="1"/>
    <col min="1295" max="1295" width="0.5703125" customWidth="1"/>
    <col min="1296" max="1297" width="8.85546875" bestFit="1" customWidth="1"/>
    <col min="1298" max="1298" width="8.5703125" customWidth="1"/>
    <col min="1299" max="1299" width="4.5703125" customWidth="1"/>
    <col min="1525" max="1525" width="10.42578125" customWidth="1"/>
    <col min="1526" max="1526" width="0.5703125" customWidth="1"/>
    <col min="1527" max="1528" width="8.85546875" bestFit="1" customWidth="1"/>
    <col min="1530" max="1530" width="4.5703125" customWidth="1"/>
    <col min="1531" max="1531" width="0.5703125" customWidth="1"/>
    <col min="1535" max="1535" width="4.5703125" customWidth="1"/>
    <col min="1536" max="1536" width="0.5703125" customWidth="1"/>
    <col min="1540" max="1540" width="4.5703125" customWidth="1"/>
    <col min="1541" max="1541" width="0.5703125" customWidth="1"/>
    <col min="1545" max="1545" width="4.5703125" customWidth="1"/>
    <col min="1546" max="1546" width="0.5703125" customWidth="1"/>
    <col min="1547" max="1548" width="8.85546875" bestFit="1" customWidth="1"/>
    <col min="1549" max="1549" width="8.5703125" customWidth="1"/>
    <col min="1550" max="1550" width="4.5703125" customWidth="1"/>
    <col min="1551" max="1551" width="0.5703125" customWidth="1"/>
    <col min="1552" max="1553" width="8.85546875" bestFit="1" customWidth="1"/>
    <col min="1554" max="1554" width="8.5703125" customWidth="1"/>
    <col min="1555" max="1555" width="4.5703125" customWidth="1"/>
    <col min="1781" max="1781" width="10.42578125" customWidth="1"/>
    <col min="1782" max="1782" width="0.5703125" customWidth="1"/>
    <col min="1783" max="1784" width="8.85546875" bestFit="1" customWidth="1"/>
    <col min="1786" max="1786" width="4.5703125" customWidth="1"/>
    <col min="1787" max="1787" width="0.5703125" customWidth="1"/>
    <col min="1791" max="1791" width="4.5703125" customWidth="1"/>
    <col min="1792" max="1792" width="0.5703125" customWidth="1"/>
    <col min="1796" max="1796" width="4.5703125" customWidth="1"/>
    <col min="1797" max="1797" width="0.5703125" customWidth="1"/>
    <col min="1801" max="1801" width="4.5703125" customWidth="1"/>
    <col min="1802" max="1802" width="0.5703125" customWidth="1"/>
    <col min="1803" max="1804" width="8.85546875" bestFit="1" customWidth="1"/>
    <col min="1805" max="1805" width="8.5703125" customWidth="1"/>
    <col min="1806" max="1806" width="4.5703125" customWidth="1"/>
    <col min="1807" max="1807" width="0.5703125" customWidth="1"/>
    <col min="1808" max="1809" width="8.85546875" bestFit="1" customWidth="1"/>
    <col min="1810" max="1810" width="8.5703125" customWidth="1"/>
    <col min="1811" max="1811" width="4.5703125" customWidth="1"/>
    <col min="2037" max="2037" width="10.42578125" customWidth="1"/>
    <col min="2038" max="2038" width="0.5703125" customWidth="1"/>
    <col min="2039" max="2040" width="8.85546875" bestFit="1" customWidth="1"/>
    <col min="2042" max="2042" width="4.5703125" customWidth="1"/>
    <col min="2043" max="2043" width="0.5703125" customWidth="1"/>
    <col min="2047" max="2047" width="4.5703125" customWidth="1"/>
    <col min="2048" max="2048" width="0.5703125" customWidth="1"/>
    <col min="2052" max="2052" width="4.5703125" customWidth="1"/>
    <col min="2053" max="2053" width="0.5703125" customWidth="1"/>
    <col min="2057" max="2057" width="4.5703125" customWidth="1"/>
    <col min="2058" max="2058" width="0.5703125" customWidth="1"/>
    <col min="2059" max="2060" width="8.85546875" bestFit="1" customWidth="1"/>
    <col min="2061" max="2061" width="8.5703125" customWidth="1"/>
    <col min="2062" max="2062" width="4.5703125" customWidth="1"/>
    <col min="2063" max="2063" width="0.5703125" customWidth="1"/>
    <col min="2064" max="2065" width="8.85546875" bestFit="1" customWidth="1"/>
    <col min="2066" max="2066" width="8.5703125" customWidth="1"/>
    <col min="2067" max="2067" width="4.5703125" customWidth="1"/>
    <col min="2293" max="2293" width="10.42578125" customWidth="1"/>
    <col min="2294" max="2294" width="0.5703125" customWidth="1"/>
    <col min="2295" max="2296" width="8.85546875" bestFit="1" customWidth="1"/>
    <col min="2298" max="2298" width="4.5703125" customWidth="1"/>
    <col min="2299" max="2299" width="0.5703125" customWidth="1"/>
    <col min="2303" max="2303" width="4.5703125" customWidth="1"/>
    <col min="2304" max="2304" width="0.5703125" customWidth="1"/>
    <col min="2308" max="2308" width="4.5703125" customWidth="1"/>
    <col min="2309" max="2309" width="0.5703125" customWidth="1"/>
    <col min="2313" max="2313" width="4.5703125" customWidth="1"/>
    <col min="2314" max="2314" width="0.5703125" customWidth="1"/>
    <col min="2315" max="2316" width="8.85546875" bestFit="1" customWidth="1"/>
    <col min="2317" max="2317" width="8.5703125" customWidth="1"/>
    <col min="2318" max="2318" width="4.5703125" customWidth="1"/>
    <col min="2319" max="2319" width="0.5703125" customWidth="1"/>
    <col min="2320" max="2321" width="8.85546875" bestFit="1" customWidth="1"/>
    <col min="2322" max="2322" width="8.5703125" customWidth="1"/>
    <col min="2323" max="2323" width="4.5703125" customWidth="1"/>
    <col min="2549" max="2549" width="10.42578125" customWidth="1"/>
    <col min="2550" max="2550" width="0.5703125" customWidth="1"/>
    <col min="2551" max="2552" width="8.85546875" bestFit="1" customWidth="1"/>
    <col min="2554" max="2554" width="4.5703125" customWidth="1"/>
    <col min="2555" max="2555" width="0.5703125" customWidth="1"/>
    <col min="2559" max="2559" width="4.5703125" customWidth="1"/>
    <col min="2560" max="2560" width="0.5703125" customWidth="1"/>
    <col min="2564" max="2564" width="4.5703125" customWidth="1"/>
    <col min="2565" max="2565" width="0.5703125" customWidth="1"/>
    <col min="2569" max="2569" width="4.5703125" customWidth="1"/>
    <col min="2570" max="2570" width="0.5703125" customWidth="1"/>
    <col min="2571" max="2572" width="8.85546875" bestFit="1" customWidth="1"/>
    <col min="2573" max="2573" width="8.5703125" customWidth="1"/>
    <col min="2574" max="2574" width="4.5703125" customWidth="1"/>
    <col min="2575" max="2575" width="0.5703125" customWidth="1"/>
    <col min="2576" max="2577" width="8.85546875" bestFit="1" customWidth="1"/>
    <col min="2578" max="2578" width="8.5703125" customWidth="1"/>
    <col min="2579" max="2579" width="4.5703125" customWidth="1"/>
    <col min="2805" max="2805" width="10.42578125" customWidth="1"/>
    <col min="2806" max="2806" width="0.5703125" customWidth="1"/>
    <col min="2807" max="2808" width="8.85546875" bestFit="1" customWidth="1"/>
    <col min="2810" max="2810" width="4.5703125" customWidth="1"/>
    <col min="2811" max="2811" width="0.5703125" customWidth="1"/>
    <col min="2815" max="2815" width="4.5703125" customWidth="1"/>
    <col min="2816" max="2816" width="0.5703125" customWidth="1"/>
    <col min="2820" max="2820" width="4.5703125" customWidth="1"/>
    <col min="2821" max="2821" width="0.5703125" customWidth="1"/>
    <col min="2825" max="2825" width="4.5703125" customWidth="1"/>
    <col min="2826" max="2826" width="0.5703125" customWidth="1"/>
    <col min="2827" max="2828" width="8.85546875" bestFit="1" customWidth="1"/>
    <col min="2829" max="2829" width="8.5703125" customWidth="1"/>
    <col min="2830" max="2830" width="4.5703125" customWidth="1"/>
    <col min="2831" max="2831" width="0.5703125" customWidth="1"/>
    <col min="2832" max="2833" width="8.85546875" bestFit="1" customWidth="1"/>
    <col min="2834" max="2834" width="8.5703125" customWidth="1"/>
    <col min="2835" max="2835" width="4.5703125" customWidth="1"/>
    <col min="3061" max="3061" width="10.42578125" customWidth="1"/>
    <col min="3062" max="3062" width="0.5703125" customWidth="1"/>
    <col min="3063" max="3064" width="8.85546875" bestFit="1" customWidth="1"/>
    <col min="3066" max="3066" width="4.5703125" customWidth="1"/>
    <col min="3067" max="3067" width="0.5703125" customWidth="1"/>
    <col min="3071" max="3071" width="4.5703125" customWidth="1"/>
    <col min="3072" max="3072" width="0.5703125" customWidth="1"/>
    <col min="3076" max="3076" width="4.5703125" customWidth="1"/>
    <col min="3077" max="3077" width="0.5703125" customWidth="1"/>
    <col min="3081" max="3081" width="4.5703125" customWidth="1"/>
    <col min="3082" max="3082" width="0.5703125" customWidth="1"/>
    <col min="3083" max="3084" width="8.85546875" bestFit="1" customWidth="1"/>
    <col min="3085" max="3085" width="8.5703125" customWidth="1"/>
    <col min="3086" max="3086" width="4.5703125" customWidth="1"/>
    <col min="3087" max="3087" width="0.5703125" customWidth="1"/>
    <col min="3088" max="3089" width="8.85546875" bestFit="1" customWidth="1"/>
    <col min="3090" max="3090" width="8.5703125" customWidth="1"/>
    <col min="3091" max="3091" width="4.5703125" customWidth="1"/>
    <col min="3317" max="3317" width="10.42578125" customWidth="1"/>
    <col min="3318" max="3318" width="0.5703125" customWidth="1"/>
    <col min="3319" max="3320" width="8.85546875" bestFit="1" customWidth="1"/>
    <col min="3322" max="3322" width="4.5703125" customWidth="1"/>
    <col min="3323" max="3323" width="0.5703125" customWidth="1"/>
    <col min="3327" max="3327" width="4.5703125" customWidth="1"/>
    <col min="3328" max="3328" width="0.5703125" customWidth="1"/>
    <col min="3332" max="3332" width="4.5703125" customWidth="1"/>
    <col min="3333" max="3333" width="0.5703125" customWidth="1"/>
    <col min="3337" max="3337" width="4.5703125" customWidth="1"/>
    <col min="3338" max="3338" width="0.5703125" customWidth="1"/>
    <col min="3339" max="3340" width="8.85546875" bestFit="1" customWidth="1"/>
    <col min="3341" max="3341" width="8.5703125" customWidth="1"/>
    <col min="3342" max="3342" width="4.5703125" customWidth="1"/>
    <col min="3343" max="3343" width="0.5703125" customWidth="1"/>
    <col min="3344" max="3345" width="8.85546875" bestFit="1" customWidth="1"/>
    <col min="3346" max="3346" width="8.5703125" customWidth="1"/>
    <col min="3347" max="3347" width="4.5703125" customWidth="1"/>
    <col min="3573" max="3573" width="10.42578125" customWidth="1"/>
    <col min="3574" max="3574" width="0.5703125" customWidth="1"/>
    <col min="3575" max="3576" width="8.85546875" bestFit="1" customWidth="1"/>
    <col min="3578" max="3578" width="4.5703125" customWidth="1"/>
    <col min="3579" max="3579" width="0.5703125" customWidth="1"/>
    <col min="3583" max="3583" width="4.5703125" customWidth="1"/>
    <col min="3584" max="3584" width="0.5703125" customWidth="1"/>
    <col min="3588" max="3588" width="4.5703125" customWidth="1"/>
    <col min="3589" max="3589" width="0.5703125" customWidth="1"/>
    <col min="3593" max="3593" width="4.5703125" customWidth="1"/>
    <col min="3594" max="3594" width="0.5703125" customWidth="1"/>
    <col min="3595" max="3596" width="8.85546875" bestFit="1" customWidth="1"/>
    <col min="3597" max="3597" width="8.5703125" customWidth="1"/>
    <col min="3598" max="3598" width="4.5703125" customWidth="1"/>
    <col min="3599" max="3599" width="0.5703125" customWidth="1"/>
    <col min="3600" max="3601" width="8.85546875" bestFit="1" customWidth="1"/>
    <col min="3602" max="3602" width="8.5703125" customWidth="1"/>
    <col min="3603" max="3603" width="4.5703125" customWidth="1"/>
    <col min="3829" max="3829" width="10.42578125" customWidth="1"/>
    <col min="3830" max="3830" width="0.5703125" customWidth="1"/>
    <col min="3831" max="3832" width="8.85546875" bestFit="1" customWidth="1"/>
    <col min="3834" max="3834" width="4.5703125" customWidth="1"/>
    <col min="3835" max="3835" width="0.5703125" customWidth="1"/>
    <col min="3839" max="3839" width="4.5703125" customWidth="1"/>
    <col min="3840" max="3840" width="0.5703125" customWidth="1"/>
    <col min="3844" max="3844" width="4.5703125" customWidth="1"/>
    <col min="3845" max="3845" width="0.5703125" customWidth="1"/>
    <col min="3849" max="3849" width="4.5703125" customWidth="1"/>
    <col min="3850" max="3850" width="0.5703125" customWidth="1"/>
    <col min="3851" max="3852" width="8.85546875" bestFit="1" customWidth="1"/>
    <col min="3853" max="3853" width="8.5703125" customWidth="1"/>
    <col min="3854" max="3854" width="4.5703125" customWidth="1"/>
    <col min="3855" max="3855" width="0.5703125" customWidth="1"/>
    <col min="3856" max="3857" width="8.85546875" bestFit="1" customWidth="1"/>
    <col min="3858" max="3858" width="8.5703125" customWidth="1"/>
    <col min="3859" max="3859" width="4.5703125" customWidth="1"/>
    <col min="4085" max="4085" width="10.42578125" customWidth="1"/>
    <col min="4086" max="4086" width="0.5703125" customWidth="1"/>
    <col min="4087" max="4088" width="8.85546875" bestFit="1" customWidth="1"/>
    <col min="4090" max="4090" width="4.5703125" customWidth="1"/>
    <col min="4091" max="4091" width="0.5703125" customWidth="1"/>
    <col min="4095" max="4095" width="4.5703125" customWidth="1"/>
    <col min="4096" max="4096" width="0.5703125" customWidth="1"/>
    <col min="4100" max="4100" width="4.5703125" customWidth="1"/>
    <col min="4101" max="4101" width="0.5703125" customWidth="1"/>
    <col min="4105" max="4105" width="4.5703125" customWidth="1"/>
    <col min="4106" max="4106" width="0.5703125" customWidth="1"/>
    <col min="4107" max="4108" width="8.85546875" bestFit="1" customWidth="1"/>
    <col min="4109" max="4109" width="8.5703125" customWidth="1"/>
    <col min="4110" max="4110" width="4.5703125" customWidth="1"/>
    <col min="4111" max="4111" width="0.5703125" customWidth="1"/>
    <col min="4112" max="4113" width="8.85546875" bestFit="1" customWidth="1"/>
    <col min="4114" max="4114" width="8.5703125" customWidth="1"/>
    <col min="4115" max="4115" width="4.5703125" customWidth="1"/>
    <col min="4341" max="4341" width="10.42578125" customWidth="1"/>
    <col min="4342" max="4342" width="0.5703125" customWidth="1"/>
    <col min="4343" max="4344" width="8.85546875" bestFit="1" customWidth="1"/>
    <col min="4346" max="4346" width="4.5703125" customWidth="1"/>
    <col min="4347" max="4347" width="0.5703125" customWidth="1"/>
    <col min="4351" max="4351" width="4.5703125" customWidth="1"/>
    <col min="4352" max="4352" width="0.5703125" customWidth="1"/>
    <col min="4356" max="4356" width="4.5703125" customWidth="1"/>
    <col min="4357" max="4357" width="0.5703125" customWidth="1"/>
    <col min="4361" max="4361" width="4.5703125" customWidth="1"/>
    <col min="4362" max="4362" width="0.5703125" customWidth="1"/>
    <col min="4363" max="4364" width="8.85546875" bestFit="1" customWidth="1"/>
    <col min="4365" max="4365" width="8.5703125" customWidth="1"/>
    <col min="4366" max="4366" width="4.5703125" customWidth="1"/>
    <col min="4367" max="4367" width="0.5703125" customWidth="1"/>
    <col min="4368" max="4369" width="8.85546875" bestFit="1" customWidth="1"/>
    <col min="4370" max="4370" width="8.5703125" customWidth="1"/>
    <col min="4371" max="4371" width="4.5703125" customWidth="1"/>
    <col min="4597" max="4597" width="10.42578125" customWidth="1"/>
    <col min="4598" max="4598" width="0.5703125" customWidth="1"/>
    <col min="4599" max="4600" width="8.85546875" bestFit="1" customWidth="1"/>
    <col min="4602" max="4602" width="4.5703125" customWidth="1"/>
    <col min="4603" max="4603" width="0.5703125" customWidth="1"/>
    <col min="4607" max="4607" width="4.5703125" customWidth="1"/>
    <col min="4608" max="4608" width="0.5703125" customWidth="1"/>
    <col min="4612" max="4612" width="4.5703125" customWidth="1"/>
    <col min="4613" max="4613" width="0.5703125" customWidth="1"/>
    <col min="4617" max="4617" width="4.5703125" customWidth="1"/>
    <col min="4618" max="4618" width="0.5703125" customWidth="1"/>
    <col min="4619" max="4620" width="8.85546875" bestFit="1" customWidth="1"/>
    <col min="4621" max="4621" width="8.5703125" customWidth="1"/>
    <col min="4622" max="4622" width="4.5703125" customWidth="1"/>
    <col min="4623" max="4623" width="0.5703125" customWidth="1"/>
    <col min="4624" max="4625" width="8.85546875" bestFit="1" customWidth="1"/>
    <col min="4626" max="4626" width="8.5703125" customWidth="1"/>
    <col min="4627" max="4627" width="4.5703125" customWidth="1"/>
    <col min="4853" max="4853" width="10.42578125" customWidth="1"/>
    <col min="4854" max="4854" width="0.5703125" customWidth="1"/>
    <col min="4855" max="4856" width="8.85546875" bestFit="1" customWidth="1"/>
    <col min="4858" max="4858" width="4.5703125" customWidth="1"/>
    <col min="4859" max="4859" width="0.5703125" customWidth="1"/>
    <col min="4863" max="4863" width="4.5703125" customWidth="1"/>
    <col min="4864" max="4864" width="0.5703125" customWidth="1"/>
    <col min="4868" max="4868" width="4.5703125" customWidth="1"/>
    <col min="4869" max="4869" width="0.5703125" customWidth="1"/>
    <col min="4873" max="4873" width="4.5703125" customWidth="1"/>
    <col min="4874" max="4874" width="0.5703125" customWidth="1"/>
    <col min="4875" max="4876" width="8.85546875" bestFit="1" customWidth="1"/>
    <col min="4877" max="4877" width="8.5703125" customWidth="1"/>
    <col min="4878" max="4878" width="4.5703125" customWidth="1"/>
    <col min="4879" max="4879" width="0.5703125" customWidth="1"/>
    <col min="4880" max="4881" width="8.85546875" bestFit="1" customWidth="1"/>
    <col min="4882" max="4882" width="8.5703125" customWidth="1"/>
    <col min="4883" max="4883" width="4.5703125" customWidth="1"/>
    <col min="5109" max="5109" width="10.42578125" customWidth="1"/>
    <col min="5110" max="5110" width="0.5703125" customWidth="1"/>
    <col min="5111" max="5112" width="8.85546875" bestFit="1" customWidth="1"/>
    <col min="5114" max="5114" width="4.5703125" customWidth="1"/>
    <col min="5115" max="5115" width="0.5703125" customWidth="1"/>
    <col min="5119" max="5119" width="4.5703125" customWidth="1"/>
    <col min="5120" max="5120" width="0.5703125" customWidth="1"/>
    <col min="5124" max="5124" width="4.5703125" customWidth="1"/>
    <col min="5125" max="5125" width="0.5703125" customWidth="1"/>
    <col min="5129" max="5129" width="4.5703125" customWidth="1"/>
    <col min="5130" max="5130" width="0.5703125" customWidth="1"/>
    <col min="5131" max="5132" width="8.85546875" bestFit="1" customWidth="1"/>
    <col min="5133" max="5133" width="8.5703125" customWidth="1"/>
    <col min="5134" max="5134" width="4.5703125" customWidth="1"/>
    <col min="5135" max="5135" width="0.5703125" customWidth="1"/>
    <col min="5136" max="5137" width="8.85546875" bestFit="1" customWidth="1"/>
    <col min="5138" max="5138" width="8.5703125" customWidth="1"/>
    <col min="5139" max="5139" width="4.5703125" customWidth="1"/>
    <col min="5365" max="5365" width="10.42578125" customWidth="1"/>
    <col min="5366" max="5366" width="0.5703125" customWidth="1"/>
    <col min="5367" max="5368" width="8.85546875" bestFit="1" customWidth="1"/>
    <col min="5370" max="5370" width="4.5703125" customWidth="1"/>
    <col min="5371" max="5371" width="0.5703125" customWidth="1"/>
    <col min="5375" max="5375" width="4.5703125" customWidth="1"/>
    <col min="5376" max="5376" width="0.5703125" customWidth="1"/>
    <col min="5380" max="5380" width="4.5703125" customWidth="1"/>
    <col min="5381" max="5381" width="0.5703125" customWidth="1"/>
    <col min="5385" max="5385" width="4.5703125" customWidth="1"/>
    <col min="5386" max="5386" width="0.5703125" customWidth="1"/>
    <col min="5387" max="5388" width="8.85546875" bestFit="1" customWidth="1"/>
    <col min="5389" max="5389" width="8.5703125" customWidth="1"/>
    <col min="5390" max="5390" width="4.5703125" customWidth="1"/>
    <col min="5391" max="5391" width="0.5703125" customWidth="1"/>
    <col min="5392" max="5393" width="8.85546875" bestFit="1" customWidth="1"/>
    <col min="5394" max="5394" width="8.5703125" customWidth="1"/>
    <col min="5395" max="5395" width="4.5703125" customWidth="1"/>
    <col min="5621" max="5621" width="10.42578125" customWidth="1"/>
    <col min="5622" max="5622" width="0.5703125" customWidth="1"/>
    <col min="5623" max="5624" width="8.85546875" bestFit="1" customWidth="1"/>
    <col min="5626" max="5626" width="4.5703125" customWidth="1"/>
    <col min="5627" max="5627" width="0.5703125" customWidth="1"/>
    <col min="5631" max="5631" width="4.5703125" customWidth="1"/>
    <col min="5632" max="5632" width="0.5703125" customWidth="1"/>
    <col min="5636" max="5636" width="4.5703125" customWidth="1"/>
    <col min="5637" max="5637" width="0.5703125" customWidth="1"/>
    <col min="5641" max="5641" width="4.5703125" customWidth="1"/>
    <col min="5642" max="5642" width="0.5703125" customWidth="1"/>
    <col min="5643" max="5644" width="8.85546875" bestFit="1" customWidth="1"/>
    <col min="5645" max="5645" width="8.5703125" customWidth="1"/>
    <col min="5646" max="5646" width="4.5703125" customWidth="1"/>
    <col min="5647" max="5647" width="0.5703125" customWidth="1"/>
    <col min="5648" max="5649" width="8.85546875" bestFit="1" customWidth="1"/>
    <col min="5650" max="5650" width="8.5703125" customWidth="1"/>
    <col min="5651" max="5651" width="4.5703125" customWidth="1"/>
    <col min="5877" max="5877" width="10.42578125" customWidth="1"/>
    <col min="5878" max="5878" width="0.5703125" customWidth="1"/>
    <col min="5879" max="5880" width="8.85546875" bestFit="1" customWidth="1"/>
    <col min="5882" max="5882" width="4.5703125" customWidth="1"/>
    <col min="5883" max="5883" width="0.5703125" customWidth="1"/>
    <col min="5887" max="5887" width="4.5703125" customWidth="1"/>
    <col min="5888" max="5888" width="0.5703125" customWidth="1"/>
    <col min="5892" max="5892" width="4.5703125" customWidth="1"/>
    <col min="5893" max="5893" width="0.5703125" customWidth="1"/>
    <col min="5897" max="5897" width="4.5703125" customWidth="1"/>
    <col min="5898" max="5898" width="0.5703125" customWidth="1"/>
    <col min="5899" max="5900" width="8.85546875" bestFit="1" customWidth="1"/>
    <col min="5901" max="5901" width="8.5703125" customWidth="1"/>
    <col min="5902" max="5902" width="4.5703125" customWidth="1"/>
    <col min="5903" max="5903" width="0.5703125" customWidth="1"/>
    <col min="5904" max="5905" width="8.85546875" bestFit="1" customWidth="1"/>
    <col min="5906" max="5906" width="8.5703125" customWidth="1"/>
    <col min="5907" max="5907" width="4.5703125" customWidth="1"/>
    <col min="6133" max="6133" width="10.42578125" customWidth="1"/>
    <col min="6134" max="6134" width="0.5703125" customWidth="1"/>
    <col min="6135" max="6136" width="8.85546875" bestFit="1" customWidth="1"/>
    <col min="6138" max="6138" width="4.5703125" customWidth="1"/>
    <col min="6139" max="6139" width="0.5703125" customWidth="1"/>
    <col min="6143" max="6143" width="4.5703125" customWidth="1"/>
    <col min="6144" max="6144" width="0.5703125" customWidth="1"/>
    <col min="6148" max="6148" width="4.5703125" customWidth="1"/>
    <col min="6149" max="6149" width="0.5703125" customWidth="1"/>
    <col min="6153" max="6153" width="4.5703125" customWidth="1"/>
    <col min="6154" max="6154" width="0.5703125" customWidth="1"/>
    <col min="6155" max="6156" width="8.85546875" bestFit="1" customWidth="1"/>
    <col min="6157" max="6157" width="8.5703125" customWidth="1"/>
    <col min="6158" max="6158" width="4.5703125" customWidth="1"/>
    <col min="6159" max="6159" width="0.5703125" customWidth="1"/>
    <col min="6160" max="6161" width="8.85546875" bestFit="1" customWidth="1"/>
    <col min="6162" max="6162" width="8.5703125" customWidth="1"/>
    <col min="6163" max="6163" width="4.5703125" customWidth="1"/>
    <col min="6389" max="6389" width="10.42578125" customWidth="1"/>
    <col min="6390" max="6390" width="0.5703125" customWidth="1"/>
    <col min="6391" max="6392" width="8.85546875" bestFit="1" customWidth="1"/>
    <col min="6394" max="6394" width="4.5703125" customWidth="1"/>
    <col min="6395" max="6395" width="0.5703125" customWidth="1"/>
    <col min="6399" max="6399" width="4.5703125" customWidth="1"/>
    <col min="6400" max="6400" width="0.5703125" customWidth="1"/>
    <col min="6404" max="6404" width="4.5703125" customWidth="1"/>
    <col min="6405" max="6405" width="0.5703125" customWidth="1"/>
    <col min="6409" max="6409" width="4.5703125" customWidth="1"/>
    <col min="6410" max="6410" width="0.5703125" customWidth="1"/>
    <col min="6411" max="6412" width="8.85546875" bestFit="1" customWidth="1"/>
    <col min="6413" max="6413" width="8.5703125" customWidth="1"/>
    <col min="6414" max="6414" width="4.5703125" customWidth="1"/>
    <col min="6415" max="6415" width="0.5703125" customWidth="1"/>
    <col min="6416" max="6417" width="8.85546875" bestFit="1" customWidth="1"/>
    <col min="6418" max="6418" width="8.5703125" customWidth="1"/>
    <col min="6419" max="6419" width="4.5703125" customWidth="1"/>
    <col min="6645" max="6645" width="10.42578125" customWidth="1"/>
    <col min="6646" max="6646" width="0.5703125" customWidth="1"/>
    <col min="6647" max="6648" width="8.85546875" bestFit="1" customWidth="1"/>
    <col min="6650" max="6650" width="4.5703125" customWidth="1"/>
    <col min="6651" max="6651" width="0.5703125" customWidth="1"/>
    <col min="6655" max="6655" width="4.5703125" customWidth="1"/>
    <col min="6656" max="6656" width="0.5703125" customWidth="1"/>
    <col min="6660" max="6660" width="4.5703125" customWidth="1"/>
    <col min="6661" max="6661" width="0.5703125" customWidth="1"/>
    <col min="6665" max="6665" width="4.5703125" customWidth="1"/>
    <col min="6666" max="6666" width="0.5703125" customWidth="1"/>
    <col min="6667" max="6668" width="8.85546875" bestFit="1" customWidth="1"/>
    <col min="6669" max="6669" width="8.5703125" customWidth="1"/>
    <col min="6670" max="6670" width="4.5703125" customWidth="1"/>
    <col min="6671" max="6671" width="0.5703125" customWidth="1"/>
    <col min="6672" max="6673" width="8.85546875" bestFit="1" customWidth="1"/>
    <col min="6674" max="6674" width="8.5703125" customWidth="1"/>
    <col min="6675" max="6675" width="4.5703125" customWidth="1"/>
    <col min="6901" max="6901" width="10.42578125" customWidth="1"/>
    <col min="6902" max="6902" width="0.5703125" customWidth="1"/>
    <col min="6903" max="6904" width="8.85546875" bestFit="1" customWidth="1"/>
    <col min="6906" max="6906" width="4.5703125" customWidth="1"/>
    <col min="6907" max="6907" width="0.5703125" customWidth="1"/>
    <col min="6911" max="6911" width="4.5703125" customWidth="1"/>
    <col min="6912" max="6912" width="0.5703125" customWidth="1"/>
    <col min="6916" max="6916" width="4.5703125" customWidth="1"/>
    <col min="6917" max="6917" width="0.5703125" customWidth="1"/>
    <col min="6921" max="6921" width="4.5703125" customWidth="1"/>
    <col min="6922" max="6922" width="0.5703125" customWidth="1"/>
    <col min="6923" max="6924" width="8.85546875" bestFit="1" customWidth="1"/>
    <col min="6925" max="6925" width="8.5703125" customWidth="1"/>
    <col min="6926" max="6926" width="4.5703125" customWidth="1"/>
    <col min="6927" max="6927" width="0.5703125" customWidth="1"/>
    <col min="6928" max="6929" width="8.85546875" bestFit="1" customWidth="1"/>
    <col min="6930" max="6930" width="8.5703125" customWidth="1"/>
    <col min="6931" max="6931" width="4.5703125" customWidth="1"/>
    <col min="7157" max="7157" width="10.42578125" customWidth="1"/>
    <col min="7158" max="7158" width="0.5703125" customWidth="1"/>
    <col min="7159" max="7160" width="8.85546875" bestFit="1" customWidth="1"/>
    <col min="7162" max="7162" width="4.5703125" customWidth="1"/>
    <col min="7163" max="7163" width="0.5703125" customWidth="1"/>
    <col min="7167" max="7167" width="4.5703125" customWidth="1"/>
    <col min="7168" max="7168" width="0.5703125" customWidth="1"/>
    <col min="7172" max="7172" width="4.5703125" customWidth="1"/>
    <col min="7173" max="7173" width="0.5703125" customWidth="1"/>
    <col min="7177" max="7177" width="4.5703125" customWidth="1"/>
    <col min="7178" max="7178" width="0.5703125" customWidth="1"/>
    <col min="7179" max="7180" width="8.85546875" bestFit="1" customWidth="1"/>
    <col min="7181" max="7181" width="8.5703125" customWidth="1"/>
    <col min="7182" max="7182" width="4.5703125" customWidth="1"/>
    <col min="7183" max="7183" width="0.5703125" customWidth="1"/>
    <col min="7184" max="7185" width="8.85546875" bestFit="1" customWidth="1"/>
    <col min="7186" max="7186" width="8.5703125" customWidth="1"/>
    <col min="7187" max="7187" width="4.5703125" customWidth="1"/>
    <col min="7413" max="7413" width="10.42578125" customWidth="1"/>
    <col min="7414" max="7414" width="0.5703125" customWidth="1"/>
    <col min="7415" max="7416" width="8.85546875" bestFit="1" customWidth="1"/>
    <col min="7418" max="7418" width="4.5703125" customWidth="1"/>
    <col min="7419" max="7419" width="0.5703125" customWidth="1"/>
    <col min="7423" max="7423" width="4.5703125" customWidth="1"/>
    <col min="7424" max="7424" width="0.5703125" customWidth="1"/>
    <col min="7428" max="7428" width="4.5703125" customWidth="1"/>
    <col min="7429" max="7429" width="0.5703125" customWidth="1"/>
    <col min="7433" max="7433" width="4.5703125" customWidth="1"/>
    <col min="7434" max="7434" width="0.5703125" customWidth="1"/>
    <col min="7435" max="7436" width="8.85546875" bestFit="1" customWidth="1"/>
    <col min="7437" max="7437" width="8.5703125" customWidth="1"/>
    <col min="7438" max="7438" width="4.5703125" customWidth="1"/>
    <col min="7439" max="7439" width="0.5703125" customWidth="1"/>
    <col min="7440" max="7441" width="8.85546875" bestFit="1" customWidth="1"/>
    <col min="7442" max="7442" width="8.5703125" customWidth="1"/>
    <col min="7443" max="7443" width="4.5703125" customWidth="1"/>
    <col min="7669" max="7669" width="10.42578125" customWidth="1"/>
    <col min="7670" max="7670" width="0.5703125" customWidth="1"/>
    <col min="7671" max="7672" width="8.85546875" bestFit="1" customWidth="1"/>
    <col min="7674" max="7674" width="4.5703125" customWidth="1"/>
    <col min="7675" max="7675" width="0.5703125" customWidth="1"/>
    <col min="7679" max="7679" width="4.5703125" customWidth="1"/>
    <col min="7680" max="7680" width="0.5703125" customWidth="1"/>
    <col min="7684" max="7684" width="4.5703125" customWidth="1"/>
    <col min="7685" max="7685" width="0.5703125" customWidth="1"/>
    <col min="7689" max="7689" width="4.5703125" customWidth="1"/>
    <col min="7690" max="7690" width="0.5703125" customWidth="1"/>
    <col min="7691" max="7692" width="8.85546875" bestFit="1" customWidth="1"/>
    <col min="7693" max="7693" width="8.5703125" customWidth="1"/>
    <col min="7694" max="7694" width="4.5703125" customWidth="1"/>
    <col min="7695" max="7695" width="0.5703125" customWidth="1"/>
    <col min="7696" max="7697" width="8.85546875" bestFit="1" customWidth="1"/>
    <col min="7698" max="7698" width="8.5703125" customWidth="1"/>
    <col min="7699" max="7699" width="4.5703125" customWidth="1"/>
    <col min="7925" max="7925" width="10.42578125" customWidth="1"/>
    <col min="7926" max="7926" width="0.5703125" customWidth="1"/>
    <col min="7927" max="7928" width="8.85546875" bestFit="1" customWidth="1"/>
    <col min="7930" max="7930" width="4.5703125" customWidth="1"/>
    <col min="7931" max="7931" width="0.5703125" customWidth="1"/>
    <col min="7935" max="7935" width="4.5703125" customWidth="1"/>
    <col min="7936" max="7936" width="0.5703125" customWidth="1"/>
    <col min="7940" max="7940" width="4.5703125" customWidth="1"/>
    <col min="7941" max="7941" width="0.5703125" customWidth="1"/>
    <col min="7945" max="7945" width="4.5703125" customWidth="1"/>
    <col min="7946" max="7946" width="0.5703125" customWidth="1"/>
    <col min="7947" max="7948" width="8.85546875" bestFit="1" customWidth="1"/>
    <col min="7949" max="7949" width="8.5703125" customWidth="1"/>
    <col min="7950" max="7950" width="4.5703125" customWidth="1"/>
    <col min="7951" max="7951" width="0.5703125" customWidth="1"/>
    <col min="7952" max="7953" width="8.85546875" bestFit="1" customWidth="1"/>
    <col min="7954" max="7954" width="8.5703125" customWidth="1"/>
    <col min="7955" max="7955" width="4.5703125" customWidth="1"/>
    <col min="8181" max="8181" width="10.42578125" customWidth="1"/>
    <col min="8182" max="8182" width="0.5703125" customWidth="1"/>
    <col min="8183" max="8184" width="8.85546875" bestFit="1" customWidth="1"/>
    <col min="8186" max="8186" width="4.5703125" customWidth="1"/>
    <col min="8187" max="8187" width="0.5703125" customWidth="1"/>
    <col min="8191" max="8191" width="4.5703125" customWidth="1"/>
    <col min="8192" max="8192" width="0.5703125" customWidth="1"/>
    <col min="8196" max="8196" width="4.5703125" customWidth="1"/>
    <col min="8197" max="8197" width="0.5703125" customWidth="1"/>
    <col min="8201" max="8201" width="4.5703125" customWidth="1"/>
    <col min="8202" max="8202" width="0.5703125" customWidth="1"/>
    <col min="8203" max="8204" width="8.85546875" bestFit="1" customWidth="1"/>
    <col min="8205" max="8205" width="8.5703125" customWidth="1"/>
    <col min="8206" max="8206" width="4.5703125" customWidth="1"/>
    <col min="8207" max="8207" width="0.5703125" customWidth="1"/>
    <col min="8208" max="8209" width="8.85546875" bestFit="1" customWidth="1"/>
    <col min="8210" max="8210" width="8.5703125" customWidth="1"/>
    <col min="8211" max="8211" width="4.5703125" customWidth="1"/>
    <col min="8437" max="8437" width="10.42578125" customWidth="1"/>
    <col min="8438" max="8438" width="0.5703125" customWidth="1"/>
    <col min="8439" max="8440" width="8.85546875" bestFit="1" customWidth="1"/>
    <col min="8442" max="8442" width="4.5703125" customWidth="1"/>
    <col min="8443" max="8443" width="0.5703125" customWidth="1"/>
    <col min="8447" max="8447" width="4.5703125" customWidth="1"/>
    <col min="8448" max="8448" width="0.5703125" customWidth="1"/>
    <col min="8452" max="8452" width="4.5703125" customWidth="1"/>
    <col min="8453" max="8453" width="0.5703125" customWidth="1"/>
    <col min="8457" max="8457" width="4.5703125" customWidth="1"/>
    <col min="8458" max="8458" width="0.5703125" customWidth="1"/>
    <col min="8459" max="8460" width="8.85546875" bestFit="1" customWidth="1"/>
    <col min="8461" max="8461" width="8.5703125" customWidth="1"/>
    <col min="8462" max="8462" width="4.5703125" customWidth="1"/>
    <col min="8463" max="8463" width="0.5703125" customWidth="1"/>
    <col min="8464" max="8465" width="8.85546875" bestFit="1" customWidth="1"/>
    <col min="8466" max="8466" width="8.5703125" customWidth="1"/>
    <col min="8467" max="8467" width="4.5703125" customWidth="1"/>
    <col min="8693" max="8693" width="10.42578125" customWidth="1"/>
    <col min="8694" max="8694" width="0.5703125" customWidth="1"/>
    <col min="8695" max="8696" width="8.85546875" bestFit="1" customWidth="1"/>
    <col min="8698" max="8698" width="4.5703125" customWidth="1"/>
    <col min="8699" max="8699" width="0.5703125" customWidth="1"/>
    <col min="8703" max="8703" width="4.5703125" customWidth="1"/>
    <col min="8704" max="8704" width="0.5703125" customWidth="1"/>
    <col min="8708" max="8708" width="4.5703125" customWidth="1"/>
    <col min="8709" max="8709" width="0.5703125" customWidth="1"/>
    <col min="8713" max="8713" width="4.5703125" customWidth="1"/>
    <col min="8714" max="8714" width="0.5703125" customWidth="1"/>
    <col min="8715" max="8716" width="8.85546875" bestFit="1" customWidth="1"/>
    <col min="8717" max="8717" width="8.5703125" customWidth="1"/>
    <col min="8718" max="8718" width="4.5703125" customWidth="1"/>
    <col min="8719" max="8719" width="0.5703125" customWidth="1"/>
    <col min="8720" max="8721" width="8.85546875" bestFit="1" customWidth="1"/>
    <col min="8722" max="8722" width="8.5703125" customWidth="1"/>
    <col min="8723" max="8723" width="4.5703125" customWidth="1"/>
    <col min="8949" max="8949" width="10.42578125" customWidth="1"/>
    <col min="8950" max="8950" width="0.5703125" customWidth="1"/>
    <col min="8951" max="8952" width="8.85546875" bestFit="1" customWidth="1"/>
    <col min="8954" max="8954" width="4.5703125" customWidth="1"/>
    <col min="8955" max="8955" width="0.5703125" customWidth="1"/>
    <col min="8959" max="8959" width="4.5703125" customWidth="1"/>
    <col min="8960" max="8960" width="0.5703125" customWidth="1"/>
    <col min="8964" max="8964" width="4.5703125" customWidth="1"/>
    <col min="8965" max="8965" width="0.5703125" customWidth="1"/>
    <col min="8969" max="8969" width="4.5703125" customWidth="1"/>
    <col min="8970" max="8970" width="0.5703125" customWidth="1"/>
    <col min="8971" max="8972" width="8.85546875" bestFit="1" customWidth="1"/>
    <col min="8973" max="8973" width="8.5703125" customWidth="1"/>
    <col min="8974" max="8974" width="4.5703125" customWidth="1"/>
    <col min="8975" max="8975" width="0.5703125" customWidth="1"/>
    <col min="8976" max="8977" width="8.85546875" bestFit="1" customWidth="1"/>
    <col min="8978" max="8978" width="8.5703125" customWidth="1"/>
    <col min="8979" max="8979" width="4.5703125" customWidth="1"/>
    <col min="9205" max="9205" width="10.42578125" customWidth="1"/>
    <col min="9206" max="9206" width="0.5703125" customWidth="1"/>
    <col min="9207" max="9208" width="8.85546875" bestFit="1" customWidth="1"/>
    <col min="9210" max="9210" width="4.5703125" customWidth="1"/>
    <col min="9211" max="9211" width="0.5703125" customWidth="1"/>
    <col min="9215" max="9215" width="4.5703125" customWidth="1"/>
    <col min="9216" max="9216" width="0.5703125" customWidth="1"/>
    <col min="9220" max="9220" width="4.5703125" customWidth="1"/>
    <col min="9221" max="9221" width="0.5703125" customWidth="1"/>
    <col min="9225" max="9225" width="4.5703125" customWidth="1"/>
    <col min="9226" max="9226" width="0.5703125" customWidth="1"/>
    <col min="9227" max="9228" width="8.85546875" bestFit="1" customWidth="1"/>
    <col min="9229" max="9229" width="8.5703125" customWidth="1"/>
    <col min="9230" max="9230" width="4.5703125" customWidth="1"/>
    <col min="9231" max="9231" width="0.5703125" customWidth="1"/>
    <col min="9232" max="9233" width="8.85546875" bestFit="1" customWidth="1"/>
    <col min="9234" max="9234" width="8.5703125" customWidth="1"/>
    <col min="9235" max="9235" width="4.5703125" customWidth="1"/>
    <col min="9461" max="9461" width="10.42578125" customWidth="1"/>
    <col min="9462" max="9462" width="0.5703125" customWidth="1"/>
    <col min="9463" max="9464" width="8.85546875" bestFit="1" customWidth="1"/>
    <col min="9466" max="9466" width="4.5703125" customWidth="1"/>
    <col min="9467" max="9467" width="0.5703125" customWidth="1"/>
    <col min="9471" max="9471" width="4.5703125" customWidth="1"/>
    <col min="9472" max="9472" width="0.5703125" customWidth="1"/>
    <col min="9476" max="9476" width="4.5703125" customWidth="1"/>
    <col min="9477" max="9477" width="0.5703125" customWidth="1"/>
    <col min="9481" max="9481" width="4.5703125" customWidth="1"/>
    <col min="9482" max="9482" width="0.5703125" customWidth="1"/>
    <col min="9483" max="9484" width="8.85546875" bestFit="1" customWidth="1"/>
    <col min="9485" max="9485" width="8.5703125" customWidth="1"/>
    <col min="9486" max="9486" width="4.5703125" customWidth="1"/>
    <col min="9487" max="9487" width="0.5703125" customWidth="1"/>
    <col min="9488" max="9489" width="8.85546875" bestFit="1" customWidth="1"/>
    <col min="9490" max="9490" width="8.5703125" customWidth="1"/>
    <col min="9491" max="9491" width="4.5703125" customWidth="1"/>
    <col min="9717" max="9717" width="10.42578125" customWidth="1"/>
    <col min="9718" max="9718" width="0.5703125" customWidth="1"/>
    <col min="9719" max="9720" width="8.85546875" bestFit="1" customWidth="1"/>
    <col min="9722" max="9722" width="4.5703125" customWidth="1"/>
    <col min="9723" max="9723" width="0.5703125" customWidth="1"/>
    <col min="9727" max="9727" width="4.5703125" customWidth="1"/>
    <col min="9728" max="9728" width="0.5703125" customWidth="1"/>
    <col min="9732" max="9732" width="4.5703125" customWidth="1"/>
    <col min="9733" max="9733" width="0.5703125" customWidth="1"/>
    <col min="9737" max="9737" width="4.5703125" customWidth="1"/>
    <col min="9738" max="9738" width="0.5703125" customWidth="1"/>
    <col min="9739" max="9740" width="8.85546875" bestFit="1" customWidth="1"/>
    <col min="9741" max="9741" width="8.5703125" customWidth="1"/>
    <col min="9742" max="9742" width="4.5703125" customWidth="1"/>
    <col min="9743" max="9743" width="0.5703125" customWidth="1"/>
    <col min="9744" max="9745" width="8.85546875" bestFit="1" customWidth="1"/>
    <col min="9746" max="9746" width="8.5703125" customWidth="1"/>
    <col min="9747" max="9747" width="4.5703125" customWidth="1"/>
    <col min="9973" max="9973" width="10.42578125" customWidth="1"/>
    <col min="9974" max="9974" width="0.5703125" customWidth="1"/>
    <col min="9975" max="9976" width="8.85546875" bestFit="1" customWidth="1"/>
    <col min="9978" max="9978" width="4.5703125" customWidth="1"/>
    <col min="9979" max="9979" width="0.5703125" customWidth="1"/>
    <col min="9983" max="9983" width="4.5703125" customWidth="1"/>
    <col min="9984" max="9984" width="0.5703125" customWidth="1"/>
    <col min="9988" max="9988" width="4.5703125" customWidth="1"/>
    <col min="9989" max="9989" width="0.5703125" customWidth="1"/>
    <col min="9993" max="9993" width="4.5703125" customWidth="1"/>
    <col min="9994" max="9994" width="0.5703125" customWidth="1"/>
    <col min="9995" max="9996" width="8.85546875" bestFit="1" customWidth="1"/>
    <col min="9997" max="9997" width="8.5703125" customWidth="1"/>
    <col min="9998" max="9998" width="4.5703125" customWidth="1"/>
    <col min="9999" max="9999" width="0.5703125" customWidth="1"/>
    <col min="10000" max="10001" width="8.85546875" bestFit="1" customWidth="1"/>
    <col min="10002" max="10002" width="8.5703125" customWidth="1"/>
    <col min="10003" max="10003" width="4.5703125" customWidth="1"/>
    <col min="10229" max="10229" width="10.42578125" customWidth="1"/>
    <col min="10230" max="10230" width="0.5703125" customWidth="1"/>
    <col min="10231" max="10232" width="8.85546875" bestFit="1" customWidth="1"/>
    <col min="10234" max="10234" width="4.5703125" customWidth="1"/>
    <col min="10235" max="10235" width="0.5703125" customWidth="1"/>
    <col min="10239" max="10239" width="4.5703125" customWidth="1"/>
    <col min="10240" max="10240" width="0.5703125" customWidth="1"/>
    <col min="10244" max="10244" width="4.5703125" customWidth="1"/>
    <col min="10245" max="10245" width="0.5703125" customWidth="1"/>
    <col min="10249" max="10249" width="4.5703125" customWidth="1"/>
    <col min="10250" max="10250" width="0.5703125" customWidth="1"/>
    <col min="10251" max="10252" width="8.85546875" bestFit="1" customWidth="1"/>
    <col min="10253" max="10253" width="8.5703125" customWidth="1"/>
    <col min="10254" max="10254" width="4.5703125" customWidth="1"/>
    <col min="10255" max="10255" width="0.5703125" customWidth="1"/>
    <col min="10256" max="10257" width="8.85546875" bestFit="1" customWidth="1"/>
    <col min="10258" max="10258" width="8.5703125" customWidth="1"/>
    <col min="10259" max="10259" width="4.5703125" customWidth="1"/>
    <col min="10485" max="10485" width="10.42578125" customWidth="1"/>
    <col min="10486" max="10486" width="0.5703125" customWidth="1"/>
    <col min="10487" max="10488" width="8.85546875" bestFit="1" customWidth="1"/>
    <col min="10490" max="10490" width="4.5703125" customWidth="1"/>
    <col min="10491" max="10491" width="0.5703125" customWidth="1"/>
    <col min="10495" max="10495" width="4.5703125" customWidth="1"/>
    <col min="10496" max="10496" width="0.5703125" customWidth="1"/>
    <col min="10500" max="10500" width="4.5703125" customWidth="1"/>
    <col min="10501" max="10501" width="0.5703125" customWidth="1"/>
    <col min="10505" max="10505" width="4.5703125" customWidth="1"/>
    <col min="10506" max="10506" width="0.5703125" customWidth="1"/>
    <col min="10507" max="10508" width="8.85546875" bestFit="1" customWidth="1"/>
    <col min="10509" max="10509" width="8.5703125" customWidth="1"/>
    <col min="10510" max="10510" width="4.5703125" customWidth="1"/>
    <col min="10511" max="10511" width="0.5703125" customWidth="1"/>
    <col min="10512" max="10513" width="8.85546875" bestFit="1" customWidth="1"/>
    <col min="10514" max="10514" width="8.5703125" customWidth="1"/>
    <col min="10515" max="10515" width="4.5703125" customWidth="1"/>
    <col min="10741" max="10741" width="10.42578125" customWidth="1"/>
    <col min="10742" max="10742" width="0.5703125" customWidth="1"/>
    <col min="10743" max="10744" width="8.85546875" bestFit="1" customWidth="1"/>
    <col min="10746" max="10746" width="4.5703125" customWidth="1"/>
    <col min="10747" max="10747" width="0.5703125" customWidth="1"/>
    <col min="10751" max="10751" width="4.5703125" customWidth="1"/>
    <col min="10752" max="10752" width="0.5703125" customWidth="1"/>
    <col min="10756" max="10756" width="4.5703125" customWidth="1"/>
    <col min="10757" max="10757" width="0.5703125" customWidth="1"/>
    <col min="10761" max="10761" width="4.5703125" customWidth="1"/>
    <col min="10762" max="10762" width="0.5703125" customWidth="1"/>
    <col min="10763" max="10764" width="8.85546875" bestFit="1" customWidth="1"/>
    <col min="10765" max="10765" width="8.5703125" customWidth="1"/>
    <col min="10766" max="10766" width="4.5703125" customWidth="1"/>
    <col min="10767" max="10767" width="0.5703125" customWidth="1"/>
    <col min="10768" max="10769" width="8.85546875" bestFit="1" customWidth="1"/>
    <col min="10770" max="10770" width="8.5703125" customWidth="1"/>
    <col min="10771" max="10771" width="4.5703125" customWidth="1"/>
    <col min="10997" max="10997" width="10.42578125" customWidth="1"/>
    <col min="10998" max="10998" width="0.5703125" customWidth="1"/>
    <col min="10999" max="11000" width="8.85546875" bestFit="1" customWidth="1"/>
    <col min="11002" max="11002" width="4.5703125" customWidth="1"/>
    <col min="11003" max="11003" width="0.5703125" customWidth="1"/>
    <col min="11007" max="11007" width="4.5703125" customWidth="1"/>
    <col min="11008" max="11008" width="0.5703125" customWidth="1"/>
    <col min="11012" max="11012" width="4.5703125" customWidth="1"/>
    <col min="11013" max="11013" width="0.5703125" customWidth="1"/>
    <col min="11017" max="11017" width="4.5703125" customWidth="1"/>
    <col min="11018" max="11018" width="0.5703125" customWidth="1"/>
    <col min="11019" max="11020" width="8.85546875" bestFit="1" customWidth="1"/>
    <col min="11021" max="11021" width="8.5703125" customWidth="1"/>
    <col min="11022" max="11022" width="4.5703125" customWidth="1"/>
    <col min="11023" max="11023" width="0.5703125" customWidth="1"/>
    <col min="11024" max="11025" width="8.85546875" bestFit="1" customWidth="1"/>
    <col min="11026" max="11026" width="8.5703125" customWidth="1"/>
    <col min="11027" max="11027" width="4.5703125" customWidth="1"/>
    <col min="11253" max="11253" width="10.42578125" customWidth="1"/>
    <col min="11254" max="11254" width="0.5703125" customWidth="1"/>
    <col min="11255" max="11256" width="8.85546875" bestFit="1" customWidth="1"/>
    <col min="11258" max="11258" width="4.5703125" customWidth="1"/>
    <col min="11259" max="11259" width="0.5703125" customWidth="1"/>
    <col min="11263" max="11263" width="4.5703125" customWidth="1"/>
    <col min="11264" max="11264" width="0.5703125" customWidth="1"/>
    <col min="11268" max="11268" width="4.5703125" customWidth="1"/>
    <col min="11269" max="11269" width="0.5703125" customWidth="1"/>
    <col min="11273" max="11273" width="4.5703125" customWidth="1"/>
    <col min="11274" max="11274" width="0.5703125" customWidth="1"/>
    <col min="11275" max="11276" width="8.85546875" bestFit="1" customWidth="1"/>
    <col min="11277" max="11277" width="8.5703125" customWidth="1"/>
    <col min="11278" max="11278" width="4.5703125" customWidth="1"/>
    <col min="11279" max="11279" width="0.5703125" customWidth="1"/>
    <col min="11280" max="11281" width="8.85546875" bestFit="1" customWidth="1"/>
    <col min="11282" max="11282" width="8.5703125" customWidth="1"/>
    <col min="11283" max="11283" width="4.5703125" customWidth="1"/>
    <col min="11509" max="11509" width="10.42578125" customWidth="1"/>
    <col min="11510" max="11510" width="0.5703125" customWidth="1"/>
    <col min="11511" max="11512" width="8.85546875" bestFit="1" customWidth="1"/>
    <col min="11514" max="11514" width="4.5703125" customWidth="1"/>
    <col min="11515" max="11515" width="0.5703125" customWidth="1"/>
    <col min="11519" max="11519" width="4.5703125" customWidth="1"/>
    <col min="11520" max="11520" width="0.5703125" customWidth="1"/>
    <col min="11524" max="11524" width="4.5703125" customWidth="1"/>
    <col min="11525" max="11525" width="0.5703125" customWidth="1"/>
    <col min="11529" max="11529" width="4.5703125" customWidth="1"/>
    <col min="11530" max="11530" width="0.5703125" customWidth="1"/>
    <col min="11531" max="11532" width="8.85546875" bestFit="1" customWidth="1"/>
    <col min="11533" max="11533" width="8.5703125" customWidth="1"/>
    <col min="11534" max="11534" width="4.5703125" customWidth="1"/>
    <col min="11535" max="11535" width="0.5703125" customWidth="1"/>
    <col min="11536" max="11537" width="8.85546875" bestFit="1" customWidth="1"/>
    <col min="11538" max="11538" width="8.5703125" customWidth="1"/>
    <col min="11539" max="11539" width="4.5703125" customWidth="1"/>
    <col min="11765" max="11765" width="10.42578125" customWidth="1"/>
    <col min="11766" max="11766" width="0.5703125" customWidth="1"/>
    <col min="11767" max="11768" width="8.85546875" bestFit="1" customWidth="1"/>
    <col min="11770" max="11770" width="4.5703125" customWidth="1"/>
    <col min="11771" max="11771" width="0.5703125" customWidth="1"/>
    <col min="11775" max="11775" width="4.5703125" customWidth="1"/>
    <col min="11776" max="11776" width="0.5703125" customWidth="1"/>
    <col min="11780" max="11780" width="4.5703125" customWidth="1"/>
    <col min="11781" max="11781" width="0.5703125" customWidth="1"/>
    <col min="11785" max="11785" width="4.5703125" customWidth="1"/>
    <col min="11786" max="11786" width="0.5703125" customWidth="1"/>
    <col min="11787" max="11788" width="8.85546875" bestFit="1" customWidth="1"/>
    <col min="11789" max="11789" width="8.5703125" customWidth="1"/>
    <col min="11790" max="11790" width="4.5703125" customWidth="1"/>
    <col min="11791" max="11791" width="0.5703125" customWidth="1"/>
    <col min="11792" max="11793" width="8.85546875" bestFit="1" customWidth="1"/>
    <col min="11794" max="11794" width="8.5703125" customWidth="1"/>
    <col min="11795" max="11795" width="4.5703125" customWidth="1"/>
    <col min="12021" max="12021" width="10.42578125" customWidth="1"/>
    <col min="12022" max="12022" width="0.5703125" customWidth="1"/>
    <col min="12023" max="12024" width="8.85546875" bestFit="1" customWidth="1"/>
    <col min="12026" max="12026" width="4.5703125" customWidth="1"/>
    <col min="12027" max="12027" width="0.5703125" customWidth="1"/>
    <col min="12031" max="12031" width="4.5703125" customWidth="1"/>
    <col min="12032" max="12032" width="0.5703125" customWidth="1"/>
    <col min="12036" max="12036" width="4.5703125" customWidth="1"/>
    <col min="12037" max="12037" width="0.5703125" customWidth="1"/>
    <col min="12041" max="12041" width="4.5703125" customWidth="1"/>
    <col min="12042" max="12042" width="0.5703125" customWidth="1"/>
    <col min="12043" max="12044" width="8.85546875" bestFit="1" customWidth="1"/>
    <col min="12045" max="12045" width="8.5703125" customWidth="1"/>
    <col min="12046" max="12046" width="4.5703125" customWidth="1"/>
    <col min="12047" max="12047" width="0.5703125" customWidth="1"/>
    <col min="12048" max="12049" width="8.85546875" bestFit="1" customWidth="1"/>
    <col min="12050" max="12050" width="8.5703125" customWidth="1"/>
    <col min="12051" max="12051" width="4.5703125" customWidth="1"/>
    <col min="12277" max="12277" width="10.42578125" customWidth="1"/>
    <col min="12278" max="12278" width="0.5703125" customWidth="1"/>
    <col min="12279" max="12280" width="8.85546875" bestFit="1" customWidth="1"/>
    <col min="12282" max="12282" width="4.5703125" customWidth="1"/>
    <col min="12283" max="12283" width="0.5703125" customWidth="1"/>
    <col min="12287" max="12287" width="4.5703125" customWidth="1"/>
    <col min="12288" max="12288" width="0.5703125" customWidth="1"/>
    <col min="12292" max="12292" width="4.5703125" customWidth="1"/>
    <col min="12293" max="12293" width="0.5703125" customWidth="1"/>
    <col min="12297" max="12297" width="4.5703125" customWidth="1"/>
    <col min="12298" max="12298" width="0.5703125" customWidth="1"/>
    <col min="12299" max="12300" width="8.85546875" bestFit="1" customWidth="1"/>
    <col min="12301" max="12301" width="8.5703125" customWidth="1"/>
    <col min="12302" max="12302" width="4.5703125" customWidth="1"/>
    <col min="12303" max="12303" width="0.5703125" customWidth="1"/>
    <col min="12304" max="12305" width="8.85546875" bestFit="1" customWidth="1"/>
    <col min="12306" max="12306" width="8.5703125" customWidth="1"/>
    <col min="12307" max="12307" width="4.5703125" customWidth="1"/>
    <col min="12533" max="12533" width="10.42578125" customWidth="1"/>
    <col min="12534" max="12534" width="0.5703125" customWidth="1"/>
    <col min="12535" max="12536" width="8.85546875" bestFit="1" customWidth="1"/>
    <col min="12538" max="12538" width="4.5703125" customWidth="1"/>
    <col min="12539" max="12539" width="0.5703125" customWidth="1"/>
    <col min="12543" max="12543" width="4.5703125" customWidth="1"/>
    <col min="12544" max="12544" width="0.5703125" customWidth="1"/>
    <col min="12548" max="12548" width="4.5703125" customWidth="1"/>
    <col min="12549" max="12549" width="0.5703125" customWidth="1"/>
    <col min="12553" max="12553" width="4.5703125" customWidth="1"/>
    <col min="12554" max="12554" width="0.5703125" customWidth="1"/>
    <col min="12555" max="12556" width="8.85546875" bestFit="1" customWidth="1"/>
    <col min="12557" max="12557" width="8.5703125" customWidth="1"/>
    <col min="12558" max="12558" width="4.5703125" customWidth="1"/>
    <col min="12559" max="12559" width="0.5703125" customWidth="1"/>
    <col min="12560" max="12561" width="8.85546875" bestFit="1" customWidth="1"/>
    <col min="12562" max="12562" width="8.5703125" customWidth="1"/>
    <col min="12563" max="12563" width="4.5703125" customWidth="1"/>
    <col min="12789" max="12789" width="10.42578125" customWidth="1"/>
    <col min="12790" max="12790" width="0.5703125" customWidth="1"/>
    <col min="12791" max="12792" width="8.85546875" bestFit="1" customWidth="1"/>
    <col min="12794" max="12794" width="4.5703125" customWidth="1"/>
    <col min="12795" max="12795" width="0.5703125" customWidth="1"/>
    <col min="12799" max="12799" width="4.5703125" customWidth="1"/>
    <col min="12800" max="12800" width="0.5703125" customWidth="1"/>
    <col min="12804" max="12804" width="4.5703125" customWidth="1"/>
    <col min="12805" max="12805" width="0.5703125" customWidth="1"/>
    <col min="12809" max="12809" width="4.5703125" customWidth="1"/>
    <col min="12810" max="12810" width="0.5703125" customWidth="1"/>
    <col min="12811" max="12812" width="8.85546875" bestFit="1" customWidth="1"/>
    <col min="12813" max="12813" width="8.5703125" customWidth="1"/>
    <col min="12814" max="12814" width="4.5703125" customWidth="1"/>
    <col min="12815" max="12815" width="0.5703125" customWidth="1"/>
    <col min="12816" max="12817" width="8.85546875" bestFit="1" customWidth="1"/>
    <col min="12818" max="12818" width="8.5703125" customWidth="1"/>
    <col min="12819" max="12819" width="4.5703125" customWidth="1"/>
    <col min="13045" max="13045" width="10.42578125" customWidth="1"/>
    <col min="13046" max="13046" width="0.5703125" customWidth="1"/>
    <col min="13047" max="13048" width="8.85546875" bestFit="1" customWidth="1"/>
    <col min="13050" max="13050" width="4.5703125" customWidth="1"/>
    <col min="13051" max="13051" width="0.5703125" customWidth="1"/>
    <col min="13055" max="13055" width="4.5703125" customWidth="1"/>
    <col min="13056" max="13056" width="0.5703125" customWidth="1"/>
    <col min="13060" max="13060" width="4.5703125" customWidth="1"/>
    <col min="13061" max="13061" width="0.5703125" customWidth="1"/>
    <col min="13065" max="13065" width="4.5703125" customWidth="1"/>
    <col min="13066" max="13066" width="0.5703125" customWidth="1"/>
    <col min="13067" max="13068" width="8.85546875" bestFit="1" customWidth="1"/>
    <col min="13069" max="13069" width="8.5703125" customWidth="1"/>
    <col min="13070" max="13070" width="4.5703125" customWidth="1"/>
    <col min="13071" max="13071" width="0.5703125" customWidth="1"/>
    <col min="13072" max="13073" width="8.85546875" bestFit="1" customWidth="1"/>
    <col min="13074" max="13074" width="8.5703125" customWidth="1"/>
    <col min="13075" max="13075" width="4.5703125" customWidth="1"/>
    <col min="13301" max="13301" width="10.42578125" customWidth="1"/>
    <col min="13302" max="13302" width="0.5703125" customWidth="1"/>
    <col min="13303" max="13304" width="8.85546875" bestFit="1" customWidth="1"/>
    <col min="13306" max="13306" width="4.5703125" customWidth="1"/>
    <col min="13307" max="13307" width="0.5703125" customWidth="1"/>
    <col min="13311" max="13311" width="4.5703125" customWidth="1"/>
    <col min="13312" max="13312" width="0.5703125" customWidth="1"/>
    <col min="13316" max="13316" width="4.5703125" customWidth="1"/>
    <col min="13317" max="13317" width="0.5703125" customWidth="1"/>
    <col min="13321" max="13321" width="4.5703125" customWidth="1"/>
    <col min="13322" max="13322" width="0.5703125" customWidth="1"/>
    <col min="13323" max="13324" width="8.85546875" bestFit="1" customWidth="1"/>
    <col min="13325" max="13325" width="8.5703125" customWidth="1"/>
    <col min="13326" max="13326" width="4.5703125" customWidth="1"/>
    <col min="13327" max="13327" width="0.5703125" customWidth="1"/>
    <col min="13328" max="13329" width="8.85546875" bestFit="1" customWidth="1"/>
    <col min="13330" max="13330" width="8.5703125" customWidth="1"/>
    <col min="13331" max="13331" width="4.5703125" customWidth="1"/>
    <col min="13557" max="13557" width="10.42578125" customWidth="1"/>
    <col min="13558" max="13558" width="0.5703125" customWidth="1"/>
    <col min="13559" max="13560" width="8.85546875" bestFit="1" customWidth="1"/>
    <col min="13562" max="13562" width="4.5703125" customWidth="1"/>
    <col min="13563" max="13563" width="0.5703125" customWidth="1"/>
    <col min="13567" max="13567" width="4.5703125" customWidth="1"/>
    <col min="13568" max="13568" width="0.5703125" customWidth="1"/>
    <col min="13572" max="13572" width="4.5703125" customWidth="1"/>
    <col min="13573" max="13573" width="0.5703125" customWidth="1"/>
    <col min="13577" max="13577" width="4.5703125" customWidth="1"/>
    <col min="13578" max="13578" width="0.5703125" customWidth="1"/>
    <col min="13579" max="13580" width="8.85546875" bestFit="1" customWidth="1"/>
    <col min="13581" max="13581" width="8.5703125" customWidth="1"/>
    <col min="13582" max="13582" width="4.5703125" customWidth="1"/>
    <col min="13583" max="13583" width="0.5703125" customWidth="1"/>
    <col min="13584" max="13585" width="8.85546875" bestFit="1" customWidth="1"/>
    <col min="13586" max="13586" width="8.5703125" customWidth="1"/>
    <col min="13587" max="13587" width="4.5703125" customWidth="1"/>
    <col min="13813" max="13813" width="10.42578125" customWidth="1"/>
    <col min="13814" max="13814" width="0.5703125" customWidth="1"/>
    <col min="13815" max="13816" width="8.85546875" bestFit="1" customWidth="1"/>
    <col min="13818" max="13818" width="4.5703125" customWidth="1"/>
    <col min="13819" max="13819" width="0.5703125" customWidth="1"/>
    <col min="13823" max="13823" width="4.5703125" customWidth="1"/>
    <col min="13824" max="13824" width="0.5703125" customWidth="1"/>
    <col min="13828" max="13828" width="4.5703125" customWidth="1"/>
    <col min="13829" max="13829" width="0.5703125" customWidth="1"/>
    <col min="13833" max="13833" width="4.5703125" customWidth="1"/>
    <col min="13834" max="13834" width="0.5703125" customWidth="1"/>
    <col min="13835" max="13836" width="8.85546875" bestFit="1" customWidth="1"/>
    <col min="13837" max="13837" width="8.5703125" customWidth="1"/>
    <col min="13838" max="13838" width="4.5703125" customWidth="1"/>
    <col min="13839" max="13839" width="0.5703125" customWidth="1"/>
    <col min="13840" max="13841" width="8.85546875" bestFit="1" customWidth="1"/>
    <col min="13842" max="13842" width="8.5703125" customWidth="1"/>
    <col min="13843" max="13843" width="4.5703125" customWidth="1"/>
    <col min="14069" max="14069" width="10.42578125" customWidth="1"/>
    <col min="14070" max="14070" width="0.5703125" customWidth="1"/>
    <col min="14071" max="14072" width="8.85546875" bestFit="1" customWidth="1"/>
    <col min="14074" max="14074" width="4.5703125" customWidth="1"/>
    <col min="14075" max="14075" width="0.5703125" customWidth="1"/>
    <col min="14079" max="14079" width="4.5703125" customWidth="1"/>
    <col min="14080" max="14080" width="0.5703125" customWidth="1"/>
    <col min="14084" max="14084" width="4.5703125" customWidth="1"/>
    <col min="14085" max="14085" width="0.5703125" customWidth="1"/>
    <col min="14089" max="14089" width="4.5703125" customWidth="1"/>
    <col min="14090" max="14090" width="0.5703125" customWidth="1"/>
    <col min="14091" max="14092" width="8.85546875" bestFit="1" customWidth="1"/>
    <col min="14093" max="14093" width="8.5703125" customWidth="1"/>
    <col min="14094" max="14094" width="4.5703125" customWidth="1"/>
    <col min="14095" max="14095" width="0.5703125" customWidth="1"/>
    <col min="14096" max="14097" width="8.85546875" bestFit="1" customWidth="1"/>
    <col min="14098" max="14098" width="8.5703125" customWidth="1"/>
    <col min="14099" max="14099" width="4.5703125" customWidth="1"/>
    <col min="14325" max="14325" width="10.42578125" customWidth="1"/>
    <col min="14326" max="14326" width="0.5703125" customWidth="1"/>
    <col min="14327" max="14328" width="8.85546875" bestFit="1" customWidth="1"/>
    <col min="14330" max="14330" width="4.5703125" customWidth="1"/>
    <col min="14331" max="14331" width="0.5703125" customWidth="1"/>
    <col min="14335" max="14335" width="4.5703125" customWidth="1"/>
    <col min="14336" max="14336" width="0.5703125" customWidth="1"/>
    <col min="14340" max="14340" width="4.5703125" customWidth="1"/>
    <col min="14341" max="14341" width="0.5703125" customWidth="1"/>
    <col min="14345" max="14345" width="4.5703125" customWidth="1"/>
    <col min="14346" max="14346" width="0.5703125" customWidth="1"/>
    <col min="14347" max="14348" width="8.85546875" bestFit="1" customWidth="1"/>
    <col min="14349" max="14349" width="8.5703125" customWidth="1"/>
    <col min="14350" max="14350" width="4.5703125" customWidth="1"/>
    <col min="14351" max="14351" width="0.5703125" customWidth="1"/>
    <col min="14352" max="14353" width="8.85546875" bestFit="1" customWidth="1"/>
    <col min="14354" max="14354" width="8.5703125" customWidth="1"/>
    <col min="14355" max="14355" width="4.5703125" customWidth="1"/>
    <col min="14581" max="14581" width="10.42578125" customWidth="1"/>
    <col min="14582" max="14582" width="0.5703125" customWidth="1"/>
    <col min="14583" max="14584" width="8.85546875" bestFit="1" customWidth="1"/>
    <col min="14586" max="14586" width="4.5703125" customWidth="1"/>
    <col min="14587" max="14587" width="0.5703125" customWidth="1"/>
    <col min="14591" max="14591" width="4.5703125" customWidth="1"/>
    <col min="14592" max="14592" width="0.5703125" customWidth="1"/>
    <col min="14596" max="14596" width="4.5703125" customWidth="1"/>
    <col min="14597" max="14597" width="0.5703125" customWidth="1"/>
    <col min="14601" max="14601" width="4.5703125" customWidth="1"/>
    <col min="14602" max="14602" width="0.5703125" customWidth="1"/>
    <col min="14603" max="14604" width="8.85546875" bestFit="1" customWidth="1"/>
    <col min="14605" max="14605" width="8.5703125" customWidth="1"/>
    <col min="14606" max="14606" width="4.5703125" customWidth="1"/>
    <col min="14607" max="14607" width="0.5703125" customWidth="1"/>
    <col min="14608" max="14609" width="8.85546875" bestFit="1" customWidth="1"/>
    <col min="14610" max="14610" width="8.5703125" customWidth="1"/>
    <col min="14611" max="14611" width="4.5703125" customWidth="1"/>
    <col min="14837" max="14837" width="10.42578125" customWidth="1"/>
    <col min="14838" max="14838" width="0.5703125" customWidth="1"/>
    <col min="14839" max="14840" width="8.85546875" bestFit="1" customWidth="1"/>
    <col min="14842" max="14842" width="4.5703125" customWidth="1"/>
    <col min="14843" max="14843" width="0.5703125" customWidth="1"/>
    <col min="14847" max="14847" width="4.5703125" customWidth="1"/>
    <col min="14848" max="14848" width="0.5703125" customWidth="1"/>
    <col min="14852" max="14852" width="4.5703125" customWidth="1"/>
    <col min="14853" max="14853" width="0.5703125" customWidth="1"/>
    <col min="14857" max="14857" width="4.5703125" customWidth="1"/>
    <col min="14858" max="14858" width="0.5703125" customWidth="1"/>
    <col min="14859" max="14860" width="8.85546875" bestFit="1" customWidth="1"/>
    <col min="14861" max="14861" width="8.5703125" customWidth="1"/>
    <col min="14862" max="14862" width="4.5703125" customWidth="1"/>
    <col min="14863" max="14863" width="0.5703125" customWidth="1"/>
    <col min="14864" max="14865" width="8.85546875" bestFit="1" customWidth="1"/>
    <col min="14866" max="14866" width="8.5703125" customWidth="1"/>
    <col min="14867" max="14867" width="4.5703125" customWidth="1"/>
    <col min="15093" max="15093" width="10.42578125" customWidth="1"/>
    <col min="15094" max="15094" width="0.5703125" customWidth="1"/>
    <col min="15095" max="15096" width="8.85546875" bestFit="1" customWidth="1"/>
    <col min="15098" max="15098" width="4.5703125" customWidth="1"/>
    <col min="15099" max="15099" width="0.5703125" customWidth="1"/>
    <col min="15103" max="15103" width="4.5703125" customWidth="1"/>
    <col min="15104" max="15104" width="0.5703125" customWidth="1"/>
    <col min="15108" max="15108" width="4.5703125" customWidth="1"/>
    <col min="15109" max="15109" width="0.5703125" customWidth="1"/>
    <col min="15113" max="15113" width="4.5703125" customWidth="1"/>
    <col min="15114" max="15114" width="0.5703125" customWidth="1"/>
    <col min="15115" max="15116" width="8.85546875" bestFit="1" customWidth="1"/>
    <col min="15117" max="15117" width="8.5703125" customWidth="1"/>
    <col min="15118" max="15118" width="4.5703125" customWidth="1"/>
    <col min="15119" max="15119" width="0.5703125" customWidth="1"/>
    <col min="15120" max="15121" width="8.85546875" bestFit="1" customWidth="1"/>
    <col min="15122" max="15122" width="8.5703125" customWidth="1"/>
    <col min="15123" max="15123" width="4.5703125" customWidth="1"/>
    <col min="15349" max="15349" width="10.42578125" customWidth="1"/>
    <col min="15350" max="15350" width="0.5703125" customWidth="1"/>
    <col min="15351" max="15352" width="8.85546875" bestFit="1" customWidth="1"/>
    <col min="15354" max="15354" width="4.5703125" customWidth="1"/>
    <col min="15355" max="15355" width="0.5703125" customWidth="1"/>
    <col min="15359" max="15359" width="4.5703125" customWidth="1"/>
    <col min="15360" max="15360" width="0.5703125" customWidth="1"/>
    <col min="15364" max="15364" width="4.5703125" customWidth="1"/>
    <col min="15365" max="15365" width="0.5703125" customWidth="1"/>
    <col min="15369" max="15369" width="4.5703125" customWidth="1"/>
    <col min="15370" max="15370" width="0.5703125" customWidth="1"/>
    <col min="15371" max="15372" width="8.85546875" bestFit="1" customWidth="1"/>
    <col min="15373" max="15373" width="8.5703125" customWidth="1"/>
    <col min="15374" max="15374" width="4.5703125" customWidth="1"/>
    <col min="15375" max="15375" width="0.5703125" customWidth="1"/>
    <col min="15376" max="15377" width="8.85546875" bestFit="1" customWidth="1"/>
    <col min="15378" max="15378" width="8.5703125" customWidth="1"/>
    <col min="15379" max="15379" width="4.5703125" customWidth="1"/>
    <col min="15605" max="15605" width="10.42578125" customWidth="1"/>
    <col min="15606" max="15606" width="0.5703125" customWidth="1"/>
    <col min="15607" max="15608" width="8.85546875" bestFit="1" customWidth="1"/>
    <col min="15610" max="15610" width="4.5703125" customWidth="1"/>
    <col min="15611" max="15611" width="0.5703125" customWidth="1"/>
    <col min="15615" max="15615" width="4.5703125" customWidth="1"/>
    <col min="15616" max="15616" width="0.5703125" customWidth="1"/>
    <col min="15620" max="15620" width="4.5703125" customWidth="1"/>
    <col min="15621" max="15621" width="0.5703125" customWidth="1"/>
    <col min="15625" max="15625" width="4.5703125" customWidth="1"/>
    <col min="15626" max="15626" width="0.5703125" customWidth="1"/>
    <col min="15627" max="15628" width="8.85546875" bestFit="1" customWidth="1"/>
    <col min="15629" max="15629" width="8.5703125" customWidth="1"/>
    <col min="15630" max="15630" width="4.5703125" customWidth="1"/>
    <col min="15631" max="15631" width="0.5703125" customWidth="1"/>
    <col min="15632" max="15633" width="8.85546875" bestFit="1" customWidth="1"/>
    <col min="15634" max="15634" width="8.5703125" customWidth="1"/>
    <col min="15635" max="15635" width="4.5703125" customWidth="1"/>
    <col min="15861" max="15861" width="10.42578125" customWidth="1"/>
    <col min="15862" max="15862" width="0.5703125" customWidth="1"/>
    <col min="15863" max="15864" width="8.85546875" bestFit="1" customWidth="1"/>
    <col min="15866" max="15866" width="4.5703125" customWidth="1"/>
    <col min="15867" max="15867" width="0.5703125" customWidth="1"/>
    <col min="15871" max="15871" width="4.5703125" customWidth="1"/>
    <col min="15872" max="15872" width="0.5703125" customWidth="1"/>
    <col min="15876" max="15876" width="4.5703125" customWidth="1"/>
    <col min="15877" max="15877" width="0.5703125" customWidth="1"/>
    <col min="15881" max="15881" width="4.5703125" customWidth="1"/>
    <col min="15882" max="15882" width="0.5703125" customWidth="1"/>
    <col min="15883" max="15884" width="8.85546875" bestFit="1" customWidth="1"/>
    <col min="15885" max="15885" width="8.5703125" customWidth="1"/>
    <col min="15886" max="15886" width="4.5703125" customWidth="1"/>
    <col min="15887" max="15887" width="0.5703125" customWidth="1"/>
    <col min="15888" max="15889" width="8.85546875" bestFit="1" customWidth="1"/>
    <col min="15890" max="15890" width="8.5703125" customWidth="1"/>
    <col min="15891" max="15891" width="4.5703125" customWidth="1"/>
    <col min="16117" max="16117" width="10.42578125" customWidth="1"/>
    <col min="16118" max="16118" width="0.5703125" customWidth="1"/>
    <col min="16119" max="16120" width="8.85546875" bestFit="1" customWidth="1"/>
    <col min="16122" max="16122" width="4.5703125" customWidth="1"/>
    <col min="16123" max="16123" width="0.5703125" customWidth="1"/>
    <col min="16127" max="16127" width="4.5703125" customWidth="1"/>
    <col min="16128" max="16128" width="0.5703125" customWidth="1"/>
    <col min="16132" max="16132" width="4.5703125" customWidth="1"/>
    <col min="16133" max="16133" width="0.5703125" customWidth="1"/>
    <col min="16137" max="16137" width="4.5703125" customWidth="1"/>
    <col min="16138" max="16138" width="0.5703125" customWidth="1"/>
    <col min="16139" max="16140" width="8.85546875" bestFit="1" customWidth="1"/>
    <col min="16141" max="16141" width="8.5703125" customWidth="1"/>
    <col min="16142" max="16142" width="4.5703125" customWidth="1"/>
    <col min="16143" max="16143" width="0.5703125" customWidth="1"/>
    <col min="16144" max="16145" width="8.85546875" bestFit="1" customWidth="1"/>
    <col min="16146" max="16146" width="8.5703125" customWidth="1"/>
    <col min="16147" max="16147" width="4.5703125" customWidth="1"/>
  </cols>
  <sheetData>
    <row r="1" spans="1:19" x14ac:dyDescent="0.2">
      <c r="A1" s="79" t="s">
        <v>438</v>
      </c>
      <c r="B1" s="80"/>
      <c r="C1" s="80"/>
      <c r="D1" s="80"/>
      <c r="E1" s="80"/>
      <c r="F1" s="80"/>
      <c r="G1" s="80"/>
      <c r="H1" s="80"/>
      <c r="I1" s="80"/>
      <c r="J1" s="80"/>
      <c r="K1" s="80"/>
      <c r="L1" s="80"/>
      <c r="M1" s="80"/>
      <c r="N1" s="80"/>
      <c r="O1" s="80"/>
      <c r="P1" s="80"/>
      <c r="Q1" s="2" t="s">
        <v>420</v>
      </c>
    </row>
    <row r="2" spans="1:19" x14ac:dyDescent="0.2">
      <c r="A2" s="79" t="s">
        <v>339</v>
      </c>
      <c r="B2" s="80"/>
      <c r="C2" s="80"/>
      <c r="D2" s="80"/>
      <c r="E2" s="80"/>
      <c r="F2" s="80"/>
      <c r="G2" s="80"/>
      <c r="H2" s="80"/>
      <c r="I2" s="80"/>
      <c r="J2" s="80"/>
      <c r="K2" s="80"/>
      <c r="L2" s="80"/>
      <c r="M2" s="80"/>
      <c r="N2" s="80"/>
      <c r="O2" s="80"/>
      <c r="P2" s="80"/>
    </row>
    <row r="3" spans="1:19" s="29" customFormat="1" ht="25.35" customHeight="1" x14ac:dyDescent="0.2">
      <c r="A3" s="28" t="s">
        <v>340</v>
      </c>
      <c r="B3" s="97" t="s">
        <v>341</v>
      </c>
      <c r="C3" s="97"/>
      <c r="D3" s="98"/>
      <c r="E3" s="99" t="s">
        <v>342</v>
      </c>
      <c r="F3" s="99"/>
      <c r="G3" s="100"/>
      <c r="H3" s="97" t="s">
        <v>343</v>
      </c>
      <c r="I3" s="97"/>
      <c r="J3" s="98"/>
      <c r="K3" s="97" t="s">
        <v>344</v>
      </c>
      <c r="L3" s="97"/>
      <c r="M3" s="101"/>
      <c r="N3" s="97" t="s">
        <v>345</v>
      </c>
      <c r="O3" s="97"/>
      <c r="P3" s="98"/>
      <c r="Q3" s="97" t="s">
        <v>346</v>
      </c>
      <c r="R3" s="97"/>
      <c r="S3" s="98"/>
    </row>
    <row r="4" spans="1:19" s="30" customFormat="1" ht="11.25" x14ac:dyDescent="0.2">
      <c r="A4" s="102" t="s">
        <v>50</v>
      </c>
      <c r="B4" s="93" t="s">
        <v>347</v>
      </c>
      <c r="C4" s="93"/>
      <c r="D4" s="91" t="s">
        <v>126</v>
      </c>
      <c r="E4" s="93" t="s">
        <v>347</v>
      </c>
      <c r="F4" s="93"/>
      <c r="G4" s="91" t="s">
        <v>126</v>
      </c>
      <c r="H4" s="93" t="s">
        <v>347</v>
      </c>
      <c r="I4" s="93"/>
      <c r="J4" s="91" t="s">
        <v>126</v>
      </c>
      <c r="K4" s="93" t="s">
        <v>347</v>
      </c>
      <c r="L4" s="93"/>
      <c r="M4" s="91" t="s">
        <v>126</v>
      </c>
      <c r="N4" s="93" t="s">
        <v>347</v>
      </c>
      <c r="O4" s="93"/>
      <c r="P4" s="91" t="s">
        <v>126</v>
      </c>
      <c r="Q4" s="93" t="s">
        <v>348</v>
      </c>
      <c r="R4" s="93"/>
      <c r="S4" s="91" t="s">
        <v>126</v>
      </c>
    </row>
    <row r="5" spans="1:19" s="30" customFormat="1" ht="11.25" x14ac:dyDescent="0.2">
      <c r="A5" s="103"/>
      <c r="B5" s="31" t="s">
        <v>59</v>
      </c>
      <c r="C5" s="32" t="s">
        <v>60</v>
      </c>
      <c r="D5" s="94"/>
      <c r="E5" s="31" t="s">
        <v>59</v>
      </c>
      <c r="F5" s="32" t="s">
        <v>60</v>
      </c>
      <c r="G5" s="94"/>
      <c r="H5" s="31" t="s">
        <v>59</v>
      </c>
      <c r="I5" s="32" t="s">
        <v>60</v>
      </c>
      <c r="J5" s="92"/>
      <c r="K5" s="31" t="s">
        <v>59</v>
      </c>
      <c r="L5" s="32" t="s">
        <v>60</v>
      </c>
      <c r="M5" s="94"/>
      <c r="N5" s="31" t="s">
        <v>59</v>
      </c>
      <c r="O5" s="32" t="s">
        <v>60</v>
      </c>
      <c r="P5" s="92"/>
      <c r="Q5" s="31" t="s">
        <v>59</v>
      </c>
      <c r="R5" s="32" t="s">
        <v>60</v>
      </c>
      <c r="S5" s="94"/>
    </row>
    <row r="6" spans="1:19" x14ac:dyDescent="0.2">
      <c r="A6" s="3" t="s">
        <v>421</v>
      </c>
      <c r="B6" s="33" t="s">
        <v>340</v>
      </c>
      <c r="C6" s="34" t="s">
        <v>340</v>
      </c>
      <c r="D6" s="35" t="s">
        <v>340</v>
      </c>
      <c r="E6" s="34"/>
      <c r="F6" s="34"/>
      <c r="G6" s="35"/>
      <c r="H6" s="34"/>
      <c r="I6" s="34"/>
      <c r="J6" s="35"/>
      <c r="K6" s="34"/>
      <c r="L6" s="34"/>
      <c r="M6" s="35"/>
      <c r="N6" s="34"/>
      <c r="O6" s="34"/>
      <c r="P6" s="35"/>
      <c r="Q6" s="34"/>
      <c r="R6" s="34"/>
      <c r="S6" s="35"/>
    </row>
    <row r="7" spans="1:19" x14ac:dyDescent="0.2">
      <c r="A7" s="2" t="str">
        <f>"Oct "&amp;RIGHT(A6,4)-1</f>
        <v>Oct 2024</v>
      </c>
      <c r="B7" s="36">
        <v>21043697</v>
      </c>
      <c r="C7" s="37">
        <v>39573688</v>
      </c>
      <c r="D7" s="37">
        <v>7584870735</v>
      </c>
      <c r="E7" s="36">
        <v>252691</v>
      </c>
      <c r="F7" s="37">
        <v>594396</v>
      </c>
      <c r="G7" s="38">
        <v>73145289</v>
      </c>
      <c r="H7" s="37">
        <v>90341</v>
      </c>
      <c r="I7" s="37">
        <v>181550</v>
      </c>
      <c r="J7" s="38">
        <v>20264742</v>
      </c>
      <c r="K7" s="37">
        <v>316582</v>
      </c>
      <c r="L7" s="37">
        <v>653057</v>
      </c>
      <c r="M7" s="38">
        <v>90899857</v>
      </c>
      <c r="N7" s="37" t="s">
        <v>419</v>
      </c>
      <c r="O7" s="37" t="s">
        <v>419</v>
      </c>
      <c r="P7" s="38">
        <v>81924</v>
      </c>
      <c r="Q7" s="37">
        <v>21296388</v>
      </c>
      <c r="R7" s="37">
        <v>40168084</v>
      </c>
      <c r="S7" s="38">
        <v>7769262547</v>
      </c>
    </row>
    <row r="8" spans="1:19" x14ac:dyDescent="0.2">
      <c r="A8" s="2" t="str">
        <f>"Nov "&amp;RIGHT(A6,4)-1</f>
        <v>Nov 2024</v>
      </c>
      <c r="B8" s="36">
        <v>22713066</v>
      </c>
      <c r="C8" s="37">
        <v>42511223</v>
      </c>
      <c r="D8" s="37">
        <v>8108546787</v>
      </c>
      <c r="E8" s="36">
        <v>216828</v>
      </c>
      <c r="F8" s="37">
        <v>510359</v>
      </c>
      <c r="G8" s="37">
        <v>159732155</v>
      </c>
      <c r="H8" s="36">
        <v>213581</v>
      </c>
      <c r="I8" s="37">
        <v>434694</v>
      </c>
      <c r="J8" s="37">
        <v>55532648</v>
      </c>
      <c r="K8" s="36">
        <v>32244</v>
      </c>
      <c r="L8" s="37">
        <v>69793</v>
      </c>
      <c r="M8" s="37">
        <v>19593734</v>
      </c>
      <c r="N8" s="36" t="s">
        <v>419</v>
      </c>
      <c r="O8" s="37" t="s">
        <v>419</v>
      </c>
      <c r="P8" s="37">
        <v>76033</v>
      </c>
      <c r="Q8" s="36">
        <v>22929894</v>
      </c>
      <c r="R8" s="37">
        <v>43021582</v>
      </c>
      <c r="S8" s="38">
        <v>8343481357</v>
      </c>
    </row>
    <row r="9" spans="1:19" x14ac:dyDescent="0.2">
      <c r="A9" s="2" t="str">
        <f>"Dec "&amp;RIGHT(A6,4)-1</f>
        <v>Dec 2024</v>
      </c>
      <c r="B9" s="36">
        <v>22751338</v>
      </c>
      <c r="C9" s="37">
        <v>42554823</v>
      </c>
      <c r="D9" s="37">
        <v>8056224972</v>
      </c>
      <c r="E9" s="36">
        <v>151085</v>
      </c>
      <c r="F9" s="37">
        <v>402556</v>
      </c>
      <c r="G9" s="37">
        <v>69861844</v>
      </c>
      <c r="H9" s="36">
        <v>3737</v>
      </c>
      <c r="I9" s="37">
        <v>7970</v>
      </c>
      <c r="J9" s="37">
        <v>33710340</v>
      </c>
      <c r="K9" s="36">
        <v>19977</v>
      </c>
      <c r="L9" s="37">
        <v>48696</v>
      </c>
      <c r="M9" s="37">
        <v>17840883</v>
      </c>
      <c r="N9" s="36" t="s">
        <v>419</v>
      </c>
      <c r="O9" s="37" t="s">
        <v>419</v>
      </c>
      <c r="P9" s="37">
        <v>70072</v>
      </c>
      <c r="Q9" s="36">
        <v>22902423</v>
      </c>
      <c r="R9" s="37">
        <v>42957379</v>
      </c>
      <c r="S9" s="38">
        <v>8177708111</v>
      </c>
    </row>
    <row r="10" spans="1:19" x14ac:dyDescent="0.2">
      <c r="A10" s="2" t="str">
        <f>"Jan "&amp;RIGHT(A6,4)</f>
        <v>Jan 2025</v>
      </c>
      <c r="B10" s="36">
        <v>22718570</v>
      </c>
      <c r="C10" s="37">
        <v>42828405</v>
      </c>
      <c r="D10" s="37">
        <v>7946486620</v>
      </c>
      <c r="E10" s="36">
        <v>17</v>
      </c>
      <c r="F10" s="37">
        <v>47</v>
      </c>
      <c r="G10" s="37">
        <v>11078</v>
      </c>
      <c r="H10" s="36">
        <v>1</v>
      </c>
      <c r="I10" s="37">
        <v>2</v>
      </c>
      <c r="J10" s="37">
        <v>92540</v>
      </c>
      <c r="K10" s="36">
        <v>61471</v>
      </c>
      <c r="L10" s="37">
        <v>112159</v>
      </c>
      <c r="M10" s="37">
        <v>15668571</v>
      </c>
      <c r="N10" s="36" t="s">
        <v>419</v>
      </c>
      <c r="O10" s="37" t="s">
        <v>419</v>
      </c>
      <c r="P10" s="37">
        <v>45554</v>
      </c>
      <c r="Q10" s="36">
        <v>22718587</v>
      </c>
      <c r="R10" s="37">
        <v>42828452</v>
      </c>
      <c r="S10" s="38">
        <v>7962304363</v>
      </c>
    </row>
    <row r="11" spans="1:19" x14ac:dyDescent="0.2">
      <c r="A11" s="2" t="str">
        <f>"Feb "&amp;RIGHT(A6,4)</f>
        <v>Feb 2025</v>
      </c>
      <c r="B11" s="36">
        <v>22598460</v>
      </c>
      <c r="C11" s="37">
        <v>42177333</v>
      </c>
      <c r="D11" s="37">
        <v>7898146864</v>
      </c>
      <c r="E11" s="36">
        <v>1872</v>
      </c>
      <c r="F11" s="37">
        <v>3190</v>
      </c>
      <c r="G11" s="37">
        <v>-11342610</v>
      </c>
      <c r="H11" s="36">
        <v>3685</v>
      </c>
      <c r="I11" s="37">
        <v>5822</v>
      </c>
      <c r="J11" s="37">
        <v>769945</v>
      </c>
      <c r="K11" s="36">
        <v>92564</v>
      </c>
      <c r="L11" s="37">
        <v>162177</v>
      </c>
      <c r="M11" s="37">
        <v>19585992</v>
      </c>
      <c r="N11" s="36" t="s">
        <v>419</v>
      </c>
      <c r="O11" s="37" t="s">
        <v>419</v>
      </c>
      <c r="P11" s="37">
        <v>61527</v>
      </c>
      <c r="Q11" s="36">
        <v>22600332</v>
      </c>
      <c r="R11" s="37">
        <v>42180523</v>
      </c>
      <c r="S11" s="38">
        <v>7907221718</v>
      </c>
    </row>
    <row r="12" spans="1:19" x14ac:dyDescent="0.2">
      <c r="A12" s="2" t="str">
        <f>"Mar "&amp;RIGHT(A6,4)</f>
        <v>Mar 2025</v>
      </c>
      <c r="B12" s="36">
        <v>22627360</v>
      </c>
      <c r="C12" s="37">
        <v>42177094</v>
      </c>
      <c r="D12" s="37">
        <v>7943850446</v>
      </c>
      <c r="E12" s="36">
        <v>6596</v>
      </c>
      <c r="F12" s="37">
        <v>16761</v>
      </c>
      <c r="G12" s="37">
        <v>-13028467</v>
      </c>
      <c r="H12" s="36">
        <v>3427</v>
      </c>
      <c r="I12" s="37">
        <v>11622</v>
      </c>
      <c r="J12" s="37">
        <v>689398</v>
      </c>
      <c r="K12" s="36">
        <v>12386</v>
      </c>
      <c r="L12" s="37">
        <v>25319</v>
      </c>
      <c r="M12" s="37">
        <v>4220571</v>
      </c>
      <c r="N12" s="36" t="s">
        <v>419</v>
      </c>
      <c r="O12" s="37" t="s">
        <v>419</v>
      </c>
      <c r="P12" s="37">
        <v>111173</v>
      </c>
      <c r="Q12" s="36">
        <v>22633956</v>
      </c>
      <c r="R12" s="37">
        <v>42193855</v>
      </c>
      <c r="S12" s="38">
        <v>7935843121</v>
      </c>
    </row>
    <row r="13" spans="1:19" x14ac:dyDescent="0.2">
      <c r="A13" s="2" t="str">
        <f>"Apr "&amp;RIGHT(A6,4)</f>
        <v>Apr 2025</v>
      </c>
      <c r="B13" s="36">
        <v>22531009</v>
      </c>
      <c r="C13" s="37">
        <v>42353144</v>
      </c>
      <c r="D13" s="37">
        <v>7923573898</v>
      </c>
      <c r="E13" s="36">
        <v>3</v>
      </c>
      <c r="F13" s="37">
        <v>5</v>
      </c>
      <c r="G13" s="37">
        <v>-13157309</v>
      </c>
      <c r="H13" s="36">
        <v>544</v>
      </c>
      <c r="I13" s="37">
        <v>544</v>
      </c>
      <c r="J13" s="37">
        <v>0</v>
      </c>
      <c r="K13" s="36">
        <v>8201</v>
      </c>
      <c r="L13" s="37">
        <v>16071</v>
      </c>
      <c r="M13" s="37">
        <v>2473571</v>
      </c>
      <c r="N13" s="36" t="s">
        <v>419</v>
      </c>
      <c r="O13" s="37" t="s">
        <v>419</v>
      </c>
      <c r="P13" s="37">
        <v>73371</v>
      </c>
      <c r="Q13" s="36">
        <v>22531012</v>
      </c>
      <c r="R13" s="37">
        <v>42353149</v>
      </c>
      <c r="S13" s="38">
        <v>7912963531</v>
      </c>
    </row>
    <row r="14" spans="1:19" x14ac:dyDescent="0.2">
      <c r="A14" s="2" t="str">
        <f>"May "&amp;RIGHT(A6,4)</f>
        <v>May 2025</v>
      </c>
      <c r="B14" s="36">
        <v>22490693</v>
      </c>
      <c r="C14" s="37">
        <v>42243777</v>
      </c>
      <c r="D14" s="37">
        <v>7869773249</v>
      </c>
      <c r="E14" s="36">
        <v>1715</v>
      </c>
      <c r="F14" s="37">
        <v>4524</v>
      </c>
      <c r="G14" s="37">
        <v>-13151209</v>
      </c>
      <c r="H14" s="36">
        <v>1</v>
      </c>
      <c r="I14" s="37">
        <v>1</v>
      </c>
      <c r="J14" s="37">
        <v>1468</v>
      </c>
      <c r="K14" s="36">
        <v>17061</v>
      </c>
      <c r="L14" s="37">
        <v>40873</v>
      </c>
      <c r="M14" s="37">
        <v>13590652</v>
      </c>
      <c r="N14" s="36" t="s">
        <v>419</v>
      </c>
      <c r="O14" s="37" t="s">
        <v>419</v>
      </c>
      <c r="P14" s="37">
        <v>53578</v>
      </c>
      <c r="Q14" s="36">
        <v>22492408</v>
      </c>
      <c r="R14" s="37">
        <v>42248301</v>
      </c>
      <c r="S14" s="38">
        <v>7870267738</v>
      </c>
    </row>
    <row r="15" spans="1:19" x14ac:dyDescent="0.2">
      <c r="A15" s="2" t="str">
        <f>"Jun "&amp;RIGHT(A6,4)</f>
        <v>Jun 2025</v>
      </c>
      <c r="B15" s="36">
        <v>22386534</v>
      </c>
      <c r="C15" s="37">
        <v>42082283</v>
      </c>
      <c r="D15" s="37">
        <v>7802623056</v>
      </c>
      <c r="E15" s="36">
        <v>1057</v>
      </c>
      <c r="F15" s="37">
        <v>2597</v>
      </c>
      <c r="G15" s="37">
        <v>-12798893</v>
      </c>
      <c r="H15" s="36">
        <v>2</v>
      </c>
      <c r="I15" s="37">
        <v>6</v>
      </c>
      <c r="J15" s="37">
        <v>3860</v>
      </c>
      <c r="K15" s="36">
        <v>14074</v>
      </c>
      <c r="L15" s="37">
        <v>33525</v>
      </c>
      <c r="M15" s="37">
        <v>4876586</v>
      </c>
      <c r="N15" s="36" t="s">
        <v>419</v>
      </c>
      <c r="O15" s="37" t="s">
        <v>419</v>
      </c>
      <c r="P15" s="37">
        <v>55289</v>
      </c>
      <c r="Q15" s="36">
        <v>22387591</v>
      </c>
      <c r="R15" s="37">
        <v>42084880</v>
      </c>
      <c r="S15" s="38">
        <v>7794759898</v>
      </c>
    </row>
    <row r="16" spans="1:19" x14ac:dyDescent="0.2">
      <c r="A16" s="2" t="str">
        <f>"Jul "&amp;RIGHT(A6,4)</f>
        <v>Jul 2025</v>
      </c>
      <c r="B16" s="36">
        <v>22349186</v>
      </c>
      <c r="C16" s="37">
        <v>42012827</v>
      </c>
      <c r="D16" s="37">
        <v>7830201635</v>
      </c>
      <c r="E16" s="36">
        <v>1</v>
      </c>
      <c r="F16" s="37">
        <v>3</v>
      </c>
      <c r="G16" s="37">
        <v>-13698267</v>
      </c>
      <c r="H16" s="36">
        <v>0</v>
      </c>
      <c r="I16" s="37">
        <v>0</v>
      </c>
      <c r="J16" s="37">
        <v>0</v>
      </c>
      <c r="K16" s="36">
        <v>8560</v>
      </c>
      <c r="L16" s="37">
        <v>19999</v>
      </c>
      <c r="M16" s="37">
        <v>2930304</v>
      </c>
      <c r="N16" s="36" t="s">
        <v>419</v>
      </c>
      <c r="O16" s="37" t="s">
        <v>419</v>
      </c>
      <c r="P16" s="37">
        <v>48246</v>
      </c>
      <c r="Q16" s="36">
        <v>22349187</v>
      </c>
      <c r="R16" s="37">
        <v>42012830</v>
      </c>
      <c r="S16" s="38">
        <v>7819481918</v>
      </c>
    </row>
    <row r="17" spans="1:19" x14ac:dyDescent="0.2">
      <c r="A17" s="2" t="str">
        <f>"Aug "&amp;RIGHT(A6,4)</f>
        <v>Aug 2025</v>
      </c>
      <c r="B17" s="36">
        <v>22247090</v>
      </c>
      <c r="C17" s="37">
        <v>41826374</v>
      </c>
      <c r="D17" s="37">
        <v>7794519215</v>
      </c>
      <c r="E17" s="36">
        <v>3988</v>
      </c>
      <c r="F17" s="37">
        <v>10526</v>
      </c>
      <c r="G17" s="37">
        <v>-11651137</v>
      </c>
      <c r="H17" s="36">
        <v>1240</v>
      </c>
      <c r="I17" s="37">
        <v>3585</v>
      </c>
      <c r="J17" s="37">
        <v>436454</v>
      </c>
      <c r="K17" s="36">
        <v>13557</v>
      </c>
      <c r="L17" s="37">
        <v>34786</v>
      </c>
      <c r="M17" s="37">
        <v>4592117</v>
      </c>
      <c r="N17" s="36" t="s">
        <v>419</v>
      </c>
      <c r="O17" s="37" t="s">
        <v>419</v>
      </c>
      <c r="P17" s="37">
        <v>65644</v>
      </c>
      <c r="Q17" s="36">
        <v>22251078</v>
      </c>
      <c r="R17" s="37">
        <v>41836900</v>
      </c>
      <c r="S17" s="38">
        <v>7787962293</v>
      </c>
    </row>
    <row r="18" spans="1:19" x14ac:dyDescent="0.2">
      <c r="A18" s="2" t="str">
        <f>"Sep "&amp;RIGHT(A6,4)</f>
        <v>Sep 2025</v>
      </c>
      <c r="B18" s="36">
        <v>22167197</v>
      </c>
      <c r="C18" s="37">
        <v>41632863</v>
      </c>
      <c r="D18" s="37">
        <v>7720326526</v>
      </c>
      <c r="E18" s="36">
        <v>126</v>
      </c>
      <c r="F18" s="37">
        <v>227</v>
      </c>
      <c r="G18" s="37">
        <v>-12861677</v>
      </c>
      <c r="H18" s="36">
        <v>3</v>
      </c>
      <c r="I18" s="37">
        <v>9</v>
      </c>
      <c r="J18" s="37">
        <v>937</v>
      </c>
      <c r="K18" s="36">
        <v>14644</v>
      </c>
      <c r="L18" s="37">
        <v>36259</v>
      </c>
      <c r="M18" s="37">
        <v>12400192</v>
      </c>
      <c r="N18" s="36" t="s">
        <v>419</v>
      </c>
      <c r="O18" s="37" t="s">
        <v>419</v>
      </c>
      <c r="P18" s="37">
        <v>101321</v>
      </c>
      <c r="Q18" s="36">
        <v>22167323</v>
      </c>
      <c r="R18" s="37">
        <v>41633090</v>
      </c>
      <c r="S18" s="39">
        <v>7719967299</v>
      </c>
    </row>
    <row r="19" spans="1:19" s="42" customFormat="1" x14ac:dyDescent="0.2">
      <c r="A19" s="40" t="s">
        <v>55</v>
      </c>
      <c r="B19" s="41">
        <v>22385350</v>
      </c>
      <c r="C19" s="41">
        <v>41997819.5</v>
      </c>
      <c r="D19" s="41">
        <v>94479144003</v>
      </c>
      <c r="E19" s="41">
        <v>52998.25</v>
      </c>
      <c r="F19" s="41">
        <v>128765.9167</v>
      </c>
      <c r="G19" s="41">
        <v>201060797</v>
      </c>
      <c r="H19" s="41">
        <v>26380.166700000002</v>
      </c>
      <c r="I19" s="41">
        <v>53817.083299999998</v>
      </c>
      <c r="J19" s="41">
        <v>111502332</v>
      </c>
      <c r="K19" s="41">
        <v>50943.416700000002</v>
      </c>
      <c r="L19" s="41">
        <v>104392.8333</v>
      </c>
      <c r="M19" s="41">
        <v>208673030</v>
      </c>
      <c r="N19" s="41" t="s">
        <v>419</v>
      </c>
      <c r="O19" s="41" t="s">
        <v>419</v>
      </c>
      <c r="P19" s="41">
        <v>843732</v>
      </c>
      <c r="Q19" s="41">
        <v>22438348.25</v>
      </c>
      <c r="R19" s="41">
        <v>42126585.416699998</v>
      </c>
      <c r="S19" s="41">
        <v>95001223894</v>
      </c>
    </row>
    <row r="20" spans="1:19" s="42" customFormat="1" x14ac:dyDescent="0.2">
      <c r="A20" s="14" t="s">
        <v>422</v>
      </c>
      <c r="B20" s="43">
        <v>22169367</v>
      </c>
      <c r="C20" s="43">
        <v>41546578</v>
      </c>
      <c r="D20" s="43">
        <v>23749642494</v>
      </c>
      <c r="E20" s="43">
        <v>206868</v>
      </c>
      <c r="F20" s="43">
        <v>502437</v>
      </c>
      <c r="G20" s="43">
        <v>302739288</v>
      </c>
      <c r="H20" s="43">
        <v>102553</v>
      </c>
      <c r="I20" s="43">
        <v>208071.3333</v>
      </c>
      <c r="J20" s="43">
        <v>109507730</v>
      </c>
      <c r="K20" s="43">
        <v>122934.3333</v>
      </c>
      <c r="L20" s="43">
        <v>257182</v>
      </c>
      <c r="M20" s="43">
        <v>128334474</v>
      </c>
      <c r="N20" s="43" t="s">
        <v>419</v>
      </c>
      <c r="O20" s="43" t="s">
        <v>419</v>
      </c>
      <c r="P20" s="43">
        <v>228029</v>
      </c>
      <c r="Q20" s="43">
        <v>22376235</v>
      </c>
      <c r="R20" s="43">
        <v>42049015</v>
      </c>
      <c r="S20" s="43">
        <v>24290452015</v>
      </c>
    </row>
    <row r="21" spans="1:19" x14ac:dyDescent="0.2">
      <c r="A21" s="3" t="str">
        <f>"FY "&amp;RIGHT(A6,4)+1</f>
        <v>FY 2026</v>
      </c>
      <c r="B21" s="44" t="s">
        <v>340</v>
      </c>
      <c r="C21" s="45" t="s">
        <v>340</v>
      </c>
      <c r="D21" s="46" t="s">
        <v>340</v>
      </c>
      <c r="E21" s="45"/>
      <c r="F21" s="45"/>
      <c r="G21" s="46"/>
      <c r="H21" s="45"/>
      <c r="I21" s="45"/>
      <c r="J21" s="46"/>
      <c r="K21" s="45"/>
      <c r="L21" s="45"/>
      <c r="M21" s="46"/>
      <c r="N21" s="45"/>
      <c r="O21" s="45"/>
      <c r="P21" s="46"/>
      <c r="Q21" s="45"/>
      <c r="R21" s="45"/>
      <c r="S21" s="46"/>
    </row>
    <row r="22" spans="1:19" x14ac:dyDescent="0.2">
      <c r="A22" s="2" t="str">
        <f>"Oct "&amp;RIGHT(A6,4)</f>
        <v>Oct 2025</v>
      </c>
      <c r="B22" s="36">
        <v>21915694</v>
      </c>
      <c r="C22" s="37">
        <v>41091794</v>
      </c>
      <c r="D22" s="37">
        <v>7821180815</v>
      </c>
      <c r="E22" s="36">
        <v>1</v>
      </c>
      <c r="F22" s="37">
        <v>6</v>
      </c>
      <c r="G22" s="37">
        <v>-13250477</v>
      </c>
      <c r="H22" s="36">
        <v>1</v>
      </c>
      <c r="I22" s="37">
        <v>6</v>
      </c>
      <c r="J22" s="37">
        <v>195</v>
      </c>
      <c r="K22" s="36">
        <v>1469</v>
      </c>
      <c r="L22" s="37">
        <v>3712</v>
      </c>
      <c r="M22" s="37">
        <v>5353070</v>
      </c>
      <c r="N22" s="36" t="s">
        <v>419</v>
      </c>
      <c r="O22" s="37" t="s">
        <v>419</v>
      </c>
      <c r="P22" s="37">
        <v>9417</v>
      </c>
      <c r="Q22" s="36">
        <v>21915695</v>
      </c>
      <c r="R22" s="37">
        <v>41091800</v>
      </c>
      <c r="S22" s="38">
        <v>7813293020</v>
      </c>
    </row>
    <row r="23" spans="1:19" x14ac:dyDescent="0.2">
      <c r="A23" s="2" t="str">
        <f>"Nov "&amp;RIGHT(A6,4)</f>
        <v>Nov 2025</v>
      </c>
      <c r="B23" s="36">
        <v>21558948</v>
      </c>
      <c r="C23" s="37">
        <v>40395735</v>
      </c>
      <c r="D23" s="37">
        <v>7691467653</v>
      </c>
      <c r="E23" s="36">
        <v>0</v>
      </c>
      <c r="F23" s="37">
        <v>0</v>
      </c>
      <c r="G23" s="37">
        <v>-208671</v>
      </c>
      <c r="H23" s="36">
        <v>2</v>
      </c>
      <c r="I23" s="37">
        <v>2</v>
      </c>
      <c r="J23" s="37">
        <v>697</v>
      </c>
      <c r="K23" s="36">
        <v>675</v>
      </c>
      <c r="L23" s="37">
        <v>1762</v>
      </c>
      <c r="M23" s="37">
        <v>198354</v>
      </c>
      <c r="N23" s="36" t="s">
        <v>419</v>
      </c>
      <c r="O23" s="37" t="s">
        <v>419</v>
      </c>
      <c r="P23" s="37">
        <v>30596</v>
      </c>
      <c r="Q23" s="36">
        <v>21558948</v>
      </c>
      <c r="R23" s="37">
        <v>40395735</v>
      </c>
      <c r="S23" s="38">
        <v>7691488629</v>
      </c>
    </row>
    <row r="24" spans="1:19" x14ac:dyDescent="0.2">
      <c r="A24" s="2" t="str">
        <f>"Dec "&amp;RIGHT(A6,4)</f>
        <v>Dec 2025</v>
      </c>
      <c r="B24" s="36">
        <v>21179146</v>
      </c>
      <c r="C24" s="37">
        <v>39513033</v>
      </c>
      <c r="D24" s="37">
        <v>7568347004</v>
      </c>
      <c r="E24" s="36">
        <v>0</v>
      </c>
      <c r="F24" s="37">
        <v>0</v>
      </c>
      <c r="G24" s="37">
        <v>0</v>
      </c>
      <c r="H24" s="36">
        <v>0</v>
      </c>
      <c r="I24" s="37">
        <v>0</v>
      </c>
      <c r="J24" s="37">
        <v>0</v>
      </c>
      <c r="K24" s="36">
        <v>2255</v>
      </c>
      <c r="L24" s="37">
        <v>5145</v>
      </c>
      <c r="M24" s="37">
        <v>6267820</v>
      </c>
      <c r="N24" s="36" t="s">
        <v>419</v>
      </c>
      <c r="O24" s="37" t="s">
        <v>419</v>
      </c>
      <c r="P24" s="37">
        <v>0</v>
      </c>
      <c r="Q24" s="36">
        <v>21179146</v>
      </c>
      <c r="R24" s="37">
        <v>39513033</v>
      </c>
      <c r="S24" s="38">
        <v>7574614824</v>
      </c>
    </row>
    <row r="25" spans="1:19" x14ac:dyDescent="0.2">
      <c r="A25" s="2" t="str">
        <f>"Jan "&amp;RIGHT(A6,4)+1</f>
        <v>Jan 2026</v>
      </c>
      <c r="B25" s="36" t="s">
        <v>419</v>
      </c>
      <c r="C25" s="37" t="s">
        <v>419</v>
      </c>
      <c r="D25" s="37" t="s">
        <v>419</v>
      </c>
      <c r="E25" s="36" t="s">
        <v>419</v>
      </c>
      <c r="F25" s="37" t="s">
        <v>419</v>
      </c>
      <c r="G25" s="37" t="s">
        <v>419</v>
      </c>
      <c r="H25" s="36" t="s">
        <v>419</v>
      </c>
      <c r="I25" s="37" t="s">
        <v>419</v>
      </c>
      <c r="J25" s="37" t="s">
        <v>419</v>
      </c>
      <c r="K25" s="36" t="s">
        <v>419</v>
      </c>
      <c r="L25" s="37" t="s">
        <v>419</v>
      </c>
      <c r="M25" s="37" t="s">
        <v>419</v>
      </c>
      <c r="N25" s="36" t="s">
        <v>419</v>
      </c>
      <c r="O25" s="37" t="s">
        <v>419</v>
      </c>
      <c r="P25" s="37" t="s">
        <v>419</v>
      </c>
      <c r="Q25" s="36" t="s">
        <v>419</v>
      </c>
      <c r="R25" s="37" t="s">
        <v>419</v>
      </c>
      <c r="S25" s="38" t="s">
        <v>419</v>
      </c>
    </row>
    <row r="26" spans="1:19" x14ac:dyDescent="0.2">
      <c r="A26" s="2" t="str">
        <f>"Feb "&amp;RIGHT(A6,4)+1</f>
        <v>Feb 2026</v>
      </c>
      <c r="B26" s="36" t="s">
        <v>419</v>
      </c>
      <c r="C26" s="37" t="s">
        <v>419</v>
      </c>
      <c r="D26" s="37" t="s">
        <v>419</v>
      </c>
      <c r="E26" s="36" t="s">
        <v>419</v>
      </c>
      <c r="F26" s="37" t="s">
        <v>419</v>
      </c>
      <c r="G26" s="37" t="s">
        <v>419</v>
      </c>
      <c r="H26" s="36" t="s">
        <v>419</v>
      </c>
      <c r="I26" s="37" t="s">
        <v>419</v>
      </c>
      <c r="J26" s="37" t="s">
        <v>419</v>
      </c>
      <c r="K26" s="36" t="s">
        <v>419</v>
      </c>
      <c r="L26" s="37" t="s">
        <v>419</v>
      </c>
      <c r="M26" s="37" t="s">
        <v>419</v>
      </c>
      <c r="N26" s="36" t="s">
        <v>419</v>
      </c>
      <c r="O26" s="37" t="s">
        <v>419</v>
      </c>
      <c r="P26" s="37" t="s">
        <v>419</v>
      </c>
      <c r="Q26" s="36" t="s">
        <v>419</v>
      </c>
      <c r="R26" s="37" t="s">
        <v>419</v>
      </c>
      <c r="S26" s="38" t="s">
        <v>419</v>
      </c>
    </row>
    <row r="27" spans="1:19" x14ac:dyDescent="0.2">
      <c r="A27" s="2" t="str">
        <f>"Mar "&amp;RIGHT(A6,4)+1</f>
        <v>Mar 2026</v>
      </c>
      <c r="B27" s="36" t="s">
        <v>419</v>
      </c>
      <c r="C27" s="37" t="s">
        <v>419</v>
      </c>
      <c r="D27" s="37" t="s">
        <v>419</v>
      </c>
      <c r="E27" s="36" t="s">
        <v>419</v>
      </c>
      <c r="F27" s="37" t="s">
        <v>419</v>
      </c>
      <c r="G27" s="37" t="s">
        <v>419</v>
      </c>
      <c r="H27" s="36" t="s">
        <v>419</v>
      </c>
      <c r="I27" s="37" t="s">
        <v>419</v>
      </c>
      <c r="J27" s="37" t="s">
        <v>419</v>
      </c>
      <c r="K27" s="36" t="s">
        <v>419</v>
      </c>
      <c r="L27" s="37" t="s">
        <v>419</v>
      </c>
      <c r="M27" s="37" t="s">
        <v>419</v>
      </c>
      <c r="N27" s="36" t="s">
        <v>419</v>
      </c>
      <c r="O27" s="37" t="s">
        <v>419</v>
      </c>
      <c r="P27" s="37" t="s">
        <v>419</v>
      </c>
      <c r="Q27" s="36" t="s">
        <v>419</v>
      </c>
      <c r="R27" s="37" t="s">
        <v>419</v>
      </c>
      <c r="S27" s="38" t="s">
        <v>419</v>
      </c>
    </row>
    <row r="28" spans="1:19" x14ac:dyDescent="0.2">
      <c r="A28" s="2" t="str">
        <f>"Apr "&amp;RIGHT(A6,4)+1</f>
        <v>Apr 2026</v>
      </c>
      <c r="B28" s="36" t="s">
        <v>419</v>
      </c>
      <c r="C28" s="37" t="s">
        <v>419</v>
      </c>
      <c r="D28" s="37" t="s">
        <v>419</v>
      </c>
      <c r="E28" s="36" t="s">
        <v>419</v>
      </c>
      <c r="F28" s="37" t="s">
        <v>419</v>
      </c>
      <c r="G28" s="37" t="s">
        <v>419</v>
      </c>
      <c r="H28" s="36" t="s">
        <v>419</v>
      </c>
      <c r="I28" s="37" t="s">
        <v>419</v>
      </c>
      <c r="J28" s="37" t="s">
        <v>419</v>
      </c>
      <c r="K28" s="36" t="s">
        <v>419</v>
      </c>
      <c r="L28" s="37" t="s">
        <v>419</v>
      </c>
      <c r="M28" s="37" t="s">
        <v>419</v>
      </c>
      <c r="N28" s="36" t="s">
        <v>419</v>
      </c>
      <c r="O28" s="37" t="s">
        <v>419</v>
      </c>
      <c r="P28" s="37" t="s">
        <v>419</v>
      </c>
      <c r="Q28" s="36" t="s">
        <v>419</v>
      </c>
      <c r="R28" s="37" t="s">
        <v>419</v>
      </c>
      <c r="S28" s="38" t="s">
        <v>419</v>
      </c>
    </row>
    <row r="29" spans="1:19" x14ac:dyDescent="0.2">
      <c r="A29" s="2" t="str">
        <f>"May "&amp;RIGHT(A6,4)+1</f>
        <v>May 2026</v>
      </c>
      <c r="B29" s="36" t="s">
        <v>419</v>
      </c>
      <c r="C29" s="37" t="s">
        <v>419</v>
      </c>
      <c r="D29" s="37" t="s">
        <v>419</v>
      </c>
      <c r="E29" s="36" t="s">
        <v>419</v>
      </c>
      <c r="F29" s="37" t="s">
        <v>419</v>
      </c>
      <c r="G29" s="37" t="s">
        <v>419</v>
      </c>
      <c r="H29" s="36" t="s">
        <v>419</v>
      </c>
      <c r="I29" s="37" t="s">
        <v>419</v>
      </c>
      <c r="J29" s="37" t="s">
        <v>419</v>
      </c>
      <c r="K29" s="36" t="s">
        <v>419</v>
      </c>
      <c r="L29" s="37" t="s">
        <v>419</v>
      </c>
      <c r="M29" s="37" t="s">
        <v>419</v>
      </c>
      <c r="N29" s="36" t="s">
        <v>419</v>
      </c>
      <c r="O29" s="37" t="s">
        <v>419</v>
      </c>
      <c r="P29" s="37" t="s">
        <v>419</v>
      </c>
      <c r="Q29" s="36" t="s">
        <v>419</v>
      </c>
      <c r="R29" s="37" t="s">
        <v>419</v>
      </c>
      <c r="S29" s="38" t="s">
        <v>419</v>
      </c>
    </row>
    <row r="30" spans="1:19" x14ac:dyDescent="0.2">
      <c r="A30" s="2" t="str">
        <f>"Jun "&amp;RIGHT(A6,4)+1</f>
        <v>Jun 2026</v>
      </c>
      <c r="B30" s="36" t="s">
        <v>419</v>
      </c>
      <c r="C30" s="37" t="s">
        <v>419</v>
      </c>
      <c r="D30" s="37" t="s">
        <v>419</v>
      </c>
      <c r="E30" s="36" t="s">
        <v>419</v>
      </c>
      <c r="F30" s="37" t="s">
        <v>419</v>
      </c>
      <c r="G30" s="37" t="s">
        <v>419</v>
      </c>
      <c r="H30" s="36" t="s">
        <v>419</v>
      </c>
      <c r="I30" s="37" t="s">
        <v>419</v>
      </c>
      <c r="J30" s="37" t="s">
        <v>419</v>
      </c>
      <c r="K30" s="36" t="s">
        <v>419</v>
      </c>
      <c r="L30" s="37" t="s">
        <v>419</v>
      </c>
      <c r="M30" s="37" t="s">
        <v>419</v>
      </c>
      <c r="N30" s="36" t="s">
        <v>419</v>
      </c>
      <c r="O30" s="37" t="s">
        <v>419</v>
      </c>
      <c r="P30" s="37" t="s">
        <v>419</v>
      </c>
      <c r="Q30" s="36" t="s">
        <v>419</v>
      </c>
      <c r="R30" s="37" t="s">
        <v>419</v>
      </c>
      <c r="S30" s="38" t="s">
        <v>419</v>
      </c>
    </row>
    <row r="31" spans="1:19" x14ac:dyDescent="0.2">
      <c r="A31" s="2" t="str">
        <f>"Jul "&amp;RIGHT(A6,4)+1</f>
        <v>Jul 2026</v>
      </c>
      <c r="B31" s="36" t="s">
        <v>419</v>
      </c>
      <c r="C31" s="37" t="s">
        <v>419</v>
      </c>
      <c r="D31" s="37" t="s">
        <v>419</v>
      </c>
      <c r="E31" s="36" t="s">
        <v>419</v>
      </c>
      <c r="F31" s="37" t="s">
        <v>419</v>
      </c>
      <c r="G31" s="37" t="s">
        <v>419</v>
      </c>
      <c r="H31" s="36" t="s">
        <v>419</v>
      </c>
      <c r="I31" s="37" t="s">
        <v>419</v>
      </c>
      <c r="J31" s="37" t="s">
        <v>419</v>
      </c>
      <c r="K31" s="36" t="s">
        <v>419</v>
      </c>
      <c r="L31" s="37" t="s">
        <v>419</v>
      </c>
      <c r="M31" s="37" t="s">
        <v>419</v>
      </c>
      <c r="N31" s="36" t="s">
        <v>419</v>
      </c>
      <c r="O31" s="37" t="s">
        <v>419</v>
      </c>
      <c r="P31" s="37" t="s">
        <v>419</v>
      </c>
      <c r="Q31" s="36" t="s">
        <v>419</v>
      </c>
      <c r="R31" s="37" t="s">
        <v>419</v>
      </c>
      <c r="S31" s="38" t="s">
        <v>419</v>
      </c>
    </row>
    <row r="32" spans="1:19" x14ac:dyDescent="0.2">
      <c r="A32" s="2" t="str">
        <f>"Aug "&amp;RIGHT(A6,4)+1</f>
        <v>Aug 2026</v>
      </c>
      <c r="B32" s="36" t="s">
        <v>419</v>
      </c>
      <c r="C32" s="37" t="s">
        <v>419</v>
      </c>
      <c r="D32" s="37" t="s">
        <v>419</v>
      </c>
      <c r="E32" s="36" t="s">
        <v>419</v>
      </c>
      <c r="F32" s="37" t="s">
        <v>419</v>
      </c>
      <c r="G32" s="37" t="s">
        <v>419</v>
      </c>
      <c r="H32" s="36" t="s">
        <v>419</v>
      </c>
      <c r="I32" s="37" t="s">
        <v>419</v>
      </c>
      <c r="J32" s="37" t="s">
        <v>419</v>
      </c>
      <c r="K32" s="36" t="s">
        <v>419</v>
      </c>
      <c r="L32" s="37" t="s">
        <v>419</v>
      </c>
      <c r="M32" s="37" t="s">
        <v>419</v>
      </c>
      <c r="N32" s="36" t="s">
        <v>419</v>
      </c>
      <c r="O32" s="37" t="s">
        <v>419</v>
      </c>
      <c r="P32" s="37" t="s">
        <v>419</v>
      </c>
      <c r="Q32" s="36" t="s">
        <v>419</v>
      </c>
      <c r="R32" s="37" t="s">
        <v>419</v>
      </c>
      <c r="S32" s="38" t="s">
        <v>419</v>
      </c>
    </row>
    <row r="33" spans="1:19" x14ac:dyDescent="0.2">
      <c r="A33" s="2" t="str">
        <f>"Sep "&amp;RIGHT(A6,4)+1</f>
        <v>Sep 2026</v>
      </c>
      <c r="B33" s="47" t="s">
        <v>419</v>
      </c>
      <c r="C33" s="48" t="s">
        <v>419</v>
      </c>
      <c r="D33" s="37" t="s">
        <v>419</v>
      </c>
      <c r="E33" s="36" t="s">
        <v>419</v>
      </c>
      <c r="F33" s="37" t="s">
        <v>419</v>
      </c>
      <c r="G33" s="37" t="s">
        <v>419</v>
      </c>
      <c r="H33" s="36" t="s">
        <v>419</v>
      </c>
      <c r="I33" s="37" t="s">
        <v>419</v>
      </c>
      <c r="J33" s="37" t="s">
        <v>419</v>
      </c>
      <c r="K33" s="36" t="s">
        <v>419</v>
      </c>
      <c r="L33" s="37" t="s">
        <v>419</v>
      </c>
      <c r="M33" s="37" t="s">
        <v>419</v>
      </c>
      <c r="N33" s="36" t="s">
        <v>419</v>
      </c>
      <c r="O33" s="37" t="s">
        <v>419</v>
      </c>
      <c r="P33" s="37" t="s">
        <v>419</v>
      </c>
      <c r="Q33" s="36" t="s">
        <v>419</v>
      </c>
      <c r="R33" s="37" t="s">
        <v>419</v>
      </c>
      <c r="S33" s="39" t="s">
        <v>419</v>
      </c>
    </row>
    <row r="34" spans="1:19" s="42" customFormat="1" x14ac:dyDescent="0.2">
      <c r="A34" s="40" t="s">
        <v>55</v>
      </c>
      <c r="B34" s="49">
        <v>21551262.666700002</v>
      </c>
      <c r="C34" s="51">
        <v>40333520.666699998</v>
      </c>
      <c r="D34" s="41">
        <v>23080995472</v>
      </c>
      <c r="E34" s="41">
        <v>0.33329999999999999</v>
      </c>
      <c r="F34" s="41">
        <v>2</v>
      </c>
      <c r="G34" s="41">
        <v>-13459148</v>
      </c>
      <c r="H34" s="41">
        <v>1</v>
      </c>
      <c r="I34" s="41">
        <v>2.6667000000000001</v>
      </c>
      <c r="J34" s="41">
        <v>892</v>
      </c>
      <c r="K34" s="41">
        <v>1466.3333</v>
      </c>
      <c r="L34" s="41">
        <v>3539.6667000000002</v>
      </c>
      <c r="M34" s="41">
        <v>11819244</v>
      </c>
      <c r="N34" s="41" t="s">
        <v>419</v>
      </c>
      <c r="O34" s="41" t="s">
        <v>419</v>
      </c>
      <c r="P34" s="41">
        <v>40013</v>
      </c>
      <c r="Q34" s="41">
        <v>21551263</v>
      </c>
      <c r="R34" s="41">
        <v>40333522.666699998</v>
      </c>
      <c r="S34" s="41">
        <v>23079396473</v>
      </c>
    </row>
    <row r="35" spans="1:19" s="42" customFormat="1" x14ac:dyDescent="0.2">
      <c r="A35" s="14" t="str">
        <f>"Total "&amp;MID(A20,7,LEN(A20)-13)&amp;" Months"</f>
        <v>Total 3 Months</v>
      </c>
      <c r="B35" s="43">
        <v>21551262.666700002</v>
      </c>
      <c r="C35" s="52">
        <v>40333520.666699998</v>
      </c>
      <c r="D35" s="43">
        <v>23080995472</v>
      </c>
      <c r="E35" s="43">
        <v>0.33329999999999999</v>
      </c>
      <c r="F35" s="43">
        <v>2</v>
      </c>
      <c r="G35" s="43">
        <v>-13459148</v>
      </c>
      <c r="H35" s="43">
        <v>1</v>
      </c>
      <c r="I35" s="43">
        <v>2.6667000000000001</v>
      </c>
      <c r="J35" s="43">
        <v>892</v>
      </c>
      <c r="K35" s="43">
        <v>1466.3333</v>
      </c>
      <c r="L35" s="43">
        <v>3539.6667000000002</v>
      </c>
      <c r="M35" s="43">
        <v>11819244</v>
      </c>
      <c r="N35" s="43" t="s">
        <v>419</v>
      </c>
      <c r="O35" s="43" t="s">
        <v>419</v>
      </c>
      <c r="P35" s="43">
        <v>40013</v>
      </c>
      <c r="Q35" s="43">
        <v>21551263</v>
      </c>
      <c r="R35" s="43">
        <v>40333522.666699998</v>
      </c>
      <c r="S35" s="43">
        <v>23079396473</v>
      </c>
    </row>
    <row r="36" spans="1:19" x14ac:dyDescent="0.2">
      <c r="C36" s="50"/>
    </row>
    <row r="37" spans="1:19" x14ac:dyDescent="0.2">
      <c r="A37" s="1" t="s">
        <v>349</v>
      </c>
      <c r="C37" s="50"/>
    </row>
    <row r="38" spans="1:19" x14ac:dyDescent="0.2">
      <c r="A38" s="95" t="s">
        <v>356</v>
      </c>
      <c r="B38" s="96"/>
      <c r="C38" s="96"/>
      <c r="D38" s="96"/>
      <c r="E38" s="96"/>
      <c r="F38" s="96"/>
      <c r="G38" s="96"/>
      <c r="H38" s="96"/>
      <c r="I38" s="96"/>
      <c r="J38" s="96"/>
      <c r="K38" s="96"/>
      <c r="L38" s="96"/>
      <c r="M38" s="96"/>
      <c r="N38" s="96"/>
      <c r="O38" s="96"/>
      <c r="P38" s="96"/>
      <c r="Q38" s="96"/>
      <c r="R38" s="96"/>
      <c r="S38" s="96"/>
    </row>
    <row r="39" spans="1:19" x14ac:dyDescent="0.2">
      <c r="A39" s="95"/>
      <c r="B39" s="96"/>
      <c r="C39" s="96"/>
      <c r="D39" s="96"/>
      <c r="E39" s="96"/>
      <c r="F39" s="96"/>
      <c r="G39" s="96"/>
      <c r="H39" s="96"/>
      <c r="I39" s="96"/>
      <c r="J39" s="96"/>
      <c r="K39" s="96"/>
      <c r="L39" s="96"/>
      <c r="M39" s="96"/>
      <c r="N39" s="96"/>
      <c r="O39" s="96"/>
      <c r="P39" s="96"/>
      <c r="Q39" s="96"/>
      <c r="R39" s="96"/>
      <c r="S39" s="96"/>
    </row>
    <row r="40" spans="1:19" x14ac:dyDescent="0.2">
      <c r="A40" s="96"/>
      <c r="B40" s="96"/>
      <c r="C40" s="96"/>
      <c r="D40" s="96"/>
      <c r="E40" s="96"/>
      <c r="F40" s="96"/>
      <c r="G40" s="96"/>
      <c r="H40" s="96"/>
      <c r="I40" s="96"/>
      <c r="J40" s="96"/>
      <c r="K40" s="96"/>
      <c r="L40" s="96"/>
      <c r="M40" s="96"/>
      <c r="N40" s="96"/>
      <c r="O40" s="96"/>
      <c r="P40" s="96"/>
      <c r="Q40" s="96"/>
      <c r="R40" s="96"/>
      <c r="S40" s="96"/>
    </row>
    <row r="41" spans="1:19" x14ac:dyDescent="0.2">
      <c r="C41" s="50"/>
    </row>
    <row r="51" spans="3:3" customFormat="1" x14ac:dyDescent="0.2">
      <c r="C51" s="26"/>
    </row>
    <row r="100" spans="1:10" x14ac:dyDescent="0.2">
      <c r="A100"/>
    </row>
    <row r="101" spans="1:10" x14ac:dyDescent="0.2">
      <c r="A101"/>
      <c r="B101" s="26"/>
      <c r="C101" s="26"/>
      <c r="E101" s="26"/>
      <c r="F101" s="26"/>
      <c r="G101" s="26"/>
      <c r="J101" s="26"/>
    </row>
    <row r="102" spans="1:10" x14ac:dyDescent="0.2">
      <c r="A102"/>
    </row>
    <row r="103" spans="1:10" x14ac:dyDescent="0.2">
      <c r="A103"/>
    </row>
    <row r="104" spans="1:10" x14ac:dyDescent="0.2">
      <c r="A104"/>
    </row>
    <row r="105" spans="1:10" x14ac:dyDescent="0.2">
      <c r="A105"/>
    </row>
    <row r="106" spans="1:10" x14ac:dyDescent="0.2">
      <c r="A106"/>
    </row>
    <row r="107" spans="1:10" x14ac:dyDescent="0.2">
      <c r="A107"/>
    </row>
  </sheetData>
  <mergeCells count="23">
    <mergeCell ref="A39:S40"/>
    <mergeCell ref="S4:S5"/>
    <mergeCell ref="A1:P1"/>
    <mergeCell ref="A2:P2"/>
    <mergeCell ref="B3:D3"/>
    <mergeCell ref="E3:G3"/>
    <mergeCell ref="H3:J3"/>
    <mergeCell ref="K3:M3"/>
    <mergeCell ref="N3:P3"/>
    <mergeCell ref="A38:S38"/>
    <mergeCell ref="Q3:S3"/>
    <mergeCell ref="A4:A5"/>
    <mergeCell ref="B4:C4"/>
    <mergeCell ref="D4:D5"/>
    <mergeCell ref="E4:F4"/>
    <mergeCell ref="G4:G5"/>
    <mergeCell ref="P4:P5"/>
    <mergeCell ref="Q4:R4"/>
    <mergeCell ref="H4:I4"/>
    <mergeCell ref="J4:J5"/>
    <mergeCell ref="K4:L4"/>
    <mergeCell ref="M4:M5"/>
    <mergeCell ref="N4:O4"/>
  </mergeCells>
  <pageMargins left="0.75" right="0.5" top="0.75" bottom="0.5" header="0.5" footer="0.25"/>
  <pageSetup scale="66" orientation="landscape"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S107"/>
  <sheetViews>
    <sheetView showGridLines="0" zoomScaleNormal="100" workbookViewId="0">
      <selection sqref="A1:U1"/>
    </sheetView>
  </sheetViews>
  <sheetFormatPr defaultColWidth="4.5703125" defaultRowHeight="12.75" x14ac:dyDescent="0.2"/>
  <cols>
    <col min="1" max="1" width="10.5703125" style="1" customWidth="1"/>
    <col min="2" max="2" width="9.85546875" customWidth="1"/>
    <col min="3" max="3" width="9.5703125" bestFit="1" customWidth="1"/>
    <col min="4" max="4" width="13.5703125" bestFit="1" customWidth="1"/>
    <col min="5" max="5" width="12.140625" bestFit="1" customWidth="1"/>
    <col min="6" max="6" width="12" bestFit="1" customWidth="1"/>
    <col min="7" max="7" width="13.42578125" bestFit="1" customWidth="1"/>
    <col min="8" max="8" width="10.42578125" bestFit="1" customWidth="1"/>
    <col min="9" max="9" width="8.42578125" bestFit="1" customWidth="1"/>
    <col min="10" max="10" width="12.5703125" bestFit="1" customWidth="1"/>
    <col min="11" max="12" width="12.140625" bestFit="1" customWidth="1"/>
    <col min="13" max="13" width="9.85546875" customWidth="1"/>
    <col min="14" max="14" width="8.85546875" customWidth="1"/>
    <col min="15" max="15" width="10.5703125" customWidth="1"/>
    <col min="16" max="16" width="9.5703125" customWidth="1"/>
    <col min="17" max="17" width="8.85546875" customWidth="1"/>
    <col min="18" max="18" width="10.5703125" customWidth="1"/>
    <col min="19" max="19" width="10.140625" customWidth="1"/>
    <col min="20" max="20" width="8.85546875" bestFit="1" customWidth="1"/>
    <col min="21" max="21" width="8.5703125" customWidth="1"/>
    <col min="22" max="22" width="10.42578125" bestFit="1" customWidth="1"/>
    <col min="23" max="23" width="9.85546875" bestFit="1" customWidth="1"/>
    <col min="24" max="24" width="15" customWidth="1"/>
    <col min="25" max="25" width="12.42578125" bestFit="1" customWidth="1"/>
    <col min="26" max="247" width="8.85546875" customWidth="1"/>
    <col min="248" max="248" width="10.42578125" customWidth="1"/>
    <col min="249" max="249" width="0.5703125" customWidth="1"/>
    <col min="250" max="251" width="8.85546875" bestFit="1" customWidth="1"/>
    <col min="252" max="252" width="8.85546875" customWidth="1"/>
  </cols>
  <sheetData>
    <row r="1" spans="1:253" x14ac:dyDescent="0.2">
      <c r="A1" s="79" t="s">
        <v>438</v>
      </c>
      <c r="B1" s="80"/>
      <c r="C1" s="80"/>
      <c r="D1" s="80"/>
      <c r="E1" s="80"/>
      <c r="F1" s="80"/>
      <c r="G1" s="80"/>
      <c r="H1" s="80"/>
      <c r="I1" s="80"/>
      <c r="J1" s="80"/>
      <c r="K1" s="80"/>
      <c r="L1" s="80"/>
      <c r="M1" s="80"/>
      <c r="N1" s="80"/>
      <c r="O1" s="80"/>
      <c r="P1" s="80"/>
      <c r="Q1" s="80"/>
      <c r="R1" s="80"/>
      <c r="S1" s="80"/>
      <c r="T1" s="80"/>
      <c r="U1" s="80"/>
      <c r="V1" s="2" t="s">
        <v>420</v>
      </c>
    </row>
    <row r="2" spans="1:253" x14ac:dyDescent="0.2">
      <c r="A2" s="79" t="s">
        <v>357</v>
      </c>
      <c r="B2" s="80"/>
      <c r="C2" s="80"/>
      <c r="D2" s="80"/>
      <c r="E2" s="80"/>
      <c r="F2" s="80"/>
      <c r="G2" s="80"/>
      <c r="H2" s="80"/>
      <c r="I2" s="80"/>
      <c r="J2" s="80"/>
      <c r="K2" s="80"/>
      <c r="L2" s="80"/>
      <c r="M2" s="80"/>
      <c r="N2" s="80"/>
      <c r="O2" s="80"/>
      <c r="P2" s="80"/>
      <c r="Q2" s="80"/>
      <c r="R2" s="80"/>
      <c r="S2" s="80"/>
      <c r="T2" s="80"/>
      <c r="U2" s="80"/>
    </row>
    <row r="3" spans="1:253" ht="29.45" customHeight="1" x14ac:dyDescent="0.2">
      <c r="A3" s="28" t="s">
        <v>340</v>
      </c>
      <c r="B3" s="104" t="s">
        <v>358</v>
      </c>
      <c r="C3" s="104"/>
      <c r="D3" s="104"/>
      <c r="E3" s="104"/>
      <c r="F3" s="104"/>
      <c r="G3" s="105"/>
      <c r="H3" s="106" t="s">
        <v>369</v>
      </c>
      <c r="I3" s="106"/>
      <c r="J3" s="106"/>
      <c r="K3" s="106"/>
      <c r="L3" s="107"/>
      <c r="M3" s="106" t="s">
        <v>359</v>
      </c>
      <c r="N3" s="106"/>
      <c r="O3" s="107"/>
      <c r="P3" s="106" t="s">
        <v>360</v>
      </c>
      <c r="Q3" s="106"/>
      <c r="R3" s="107"/>
      <c r="S3" s="106" t="s">
        <v>361</v>
      </c>
      <c r="T3" s="106"/>
      <c r="U3" s="108"/>
      <c r="V3" s="106" t="s">
        <v>346</v>
      </c>
      <c r="W3" s="106"/>
      <c r="X3" s="107"/>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row>
    <row r="4" spans="1:253" ht="14.45" customHeight="1" x14ac:dyDescent="0.2">
      <c r="A4" s="102" t="s">
        <v>50</v>
      </c>
      <c r="B4" s="109" t="s">
        <v>348</v>
      </c>
      <c r="C4" s="109"/>
      <c r="D4" s="110" t="s">
        <v>362</v>
      </c>
      <c r="E4" s="110"/>
      <c r="F4" s="110"/>
      <c r="G4" s="111" t="s">
        <v>144</v>
      </c>
      <c r="H4" s="109" t="s">
        <v>348</v>
      </c>
      <c r="I4" s="109"/>
      <c r="J4" s="110" t="s">
        <v>363</v>
      </c>
      <c r="K4" s="110"/>
      <c r="L4" s="111" t="s">
        <v>144</v>
      </c>
      <c r="M4" s="109" t="s">
        <v>348</v>
      </c>
      <c r="N4" s="109"/>
      <c r="O4" s="111" t="s">
        <v>144</v>
      </c>
      <c r="P4" s="109" t="s">
        <v>348</v>
      </c>
      <c r="Q4" s="109"/>
      <c r="R4" s="111" t="s">
        <v>144</v>
      </c>
      <c r="S4" s="109" t="s">
        <v>348</v>
      </c>
      <c r="T4" s="109"/>
      <c r="U4" s="111" t="s">
        <v>144</v>
      </c>
      <c r="V4" s="109" t="s">
        <v>348</v>
      </c>
      <c r="W4" s="109"/>
      <c r="X4" s="111" t="s">
        <v>144</v>
      </c>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row>
    <row r="5" spans="1:253" x14ac:dyDescent="0.2">
      <c r="A5" s="103"/>
      <c r="B5" s="53" t="s">
        <v>364</v>
      </c>
      <c r="C5" s="54" t="s">
        <v>60</v>
      </c>
      <c r="D5" s="54" t="s">
        <v>153</v>
      </c>
      <c r="E5" s="54" t="s">
        <v>365</v>
      </c>
      <c r="F5" s="54" t="s">
        <v>366</v>
      </c>
      <c r="G5" s="112"/>
      <c r="H5" s="53" t="s">
        <v>364</v>
      </c>
      <c r="I5" s="54" t="s">
        <v>60</v>
      </c>
      <c r="J5" s="54" t="s">
        <v>153</v>
      </c>
      <c r="K5" s="54" t="s">
        <v>365</v>
      </c>
      <c r="L5" s="112"/>
      <c r="M5" s="53" t="s">
        <v>364</v>
      </c>
      <c r="N5" s="54" t="s">
        <v>60</v>
      </c>
      <c r="O5" s="112"/>
      <c r="P5" s="31" t="s">
        <v>364</v>
      </c>
      <c r="Q5" s="32" t="s">
        <v>60</v>
      </c>
      <c r="R5" s="112"/>
      <c r="S5" s="31" t="s">
        <v>364</v>
      </c>
      <c r="T5" s="32" t="s">
        <v>60</v>
      </c>
      <c r="U5" s="112"/>
      <c r="V5" s="53" t="s">
        <v>364</v>
      </c>
      <c r="W5" s="54" t="s">
        <v>60</v>
      </c>
      <c r="X5" s="112"/>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row>
    <row r="6" spans="1:253" x14ac:dyDescent="0.2">
      <c r="A6" s="63" t="s">
        <v>421</v>
      </c>
      <c r="B6" s="33" t="s">
        <v>340</v>
      </c>
      <c r="C6" s="55" t="s">
        <v>340</v>
      </c>
      <c r="D6" s="55"/>
      <c r="E6" s="55"/>
      <c r="F6" s="55"/>
      <c r="G6" s="35" t="s">
        <v>340</v>
      </c>
      <c r="H6" s="34"/>
      <c r="I6" s="34"/>
      <c r="J6" s="34"/>
      <c r="K6" s="34"/>
      <c r="L6" s="35"/>
      <c r="M6" s="34"/>
      <c r="N6" s="34"/>
      <c r="O6" s="35"/>
      <c r="P6" s="34"/>
      <c r="Q6" s="34"/>
      <c r="R6" s="35"/>
      <c r="S6" s="33"/>
      <c r="T6" s="55"/>
      <c r="U6" s="35"/>
      <c r="V6" s="34"/>
      <c r="W6" s="34"/>
      <c r="X6" s="35"/>
    </row>
    <row r="7" spans="1:253" x14ac:dyDescent="0.2">
      <c r="A7" s="64" t="str">
        <f>"Oct "&amp;RIGHT(A6,4)-1</f>
        <v>Oct 2024</v>
      </c>
      <c r="B7" s="36">
        <v>729743</v>
      </c>
      <c r="C7" s="37">
        <v>1248605</v>
      </c>
      <c r="D7" s="37">
        <v>222516662</v>
      </c>
      <c r="E7" s="37">
        <v>0</v>
      </c>
      <c r="F7" s="37" t="s">
        <v>419</v>
      </c>
      <c r="G7" s="38">
        <v>222516662</v>
      </c>
      <c r="H7" s="36">
        <v>0</v>
      </c>
      <c r="I7" s="37">
        <v>0</v>
      </c>
      <c r="J7" s="37">
        <v>0</v>
      </c>
      <c r="K7" s="37">
        <v>0</v>
      </c>
      <c r="L7" s="38">
        <v>0</v>
      </c>
      <c r="M7" s="37" t="s">
        <v>419</v>
      </c>
      <c r="N7" s="37" t="s">
        <v>419</v>
      </c>
      <c r="O7" s="38" t="s">
        <v>419</v>
      </c>
      <c r="P7" s="37" t="s">
        <v>419</v>
      </c>
      <c r="Q7" s="37" t="s">
        <v>419</v>
      </c>
      <c r="R7" s="38" t="s">
        <v>419</v>
      </c>
      <c r="S7" s="36">
        <v>1</v>
      </c>
      <c r="T7" s="37">
        <v>1</v>
      </c>
      <c r="U7" s="38">
        <v>193</v>
      </c>
      <c r="V7" s="37">
        <v>729744</v>
      </c>
      <c r="W7" s="37">
        <v>1248606</v>
      </c>
      <c r="X7" s="38">
        <v>222516855</v>
      </c>
    </row>
    <row r="8" spans="1:253" x14ac:dyDescent="0.2">
      <c r="A8" s="64" t="str">
        <f>"Nov "&amp;RIGHT(A6,4)-1</f>
        <v>Nov 2024</v>
      </c>
      <c r="B8" s="36">
        <v>733086</v>
      </c>
      <c r="C8" s="37">
        <v>1254186</v>
      </c>
      <c r="D8" s="37">
        <v>237157968</v>
      </c>
      <c r="E8" s="37">
        <v>0</v>
      </c>
      <c r="F8" s="37" t="s">
        <v>419</v>
      </c>
      <c r="G8" s="38">
        <v>237157968</v>
      </c>
      <c r="H8" s="36">
        <v>0</v>
      </c>
      <c r="I8" s="37">
        <v>0</v>
      </c>
      <c r="J8" s="37">
        <v>0</v>
      </c>
      <c r="K8" s="37">
        <v>0</v>
      </c>
      <c r="L8" s="38">
        <v>0</v>
      </c>
      <c r="M8" s="37" t="s">
        <v>419</v>
      </c>
      <c r="N8" s="37" t="s">
        <v>419</v>
      </c>
      <c r="O8" s="38" t="s">
        <v>419</v>
      </c>
      <c r="P8" s="37" t="s">
        <v>419</v>
      </c>
      <c r="Q8" s="37" t="s">
        <v>419</v>
      </c>
      <c r="R8" s="38" t="s">
        <v>419</v>
      </c>
      <c r="S8" s="36">
        <v>0</v>
      </c>
      <c r="T8" s="37">
        <v>0</v>
      </c>
      <c r="U8" s="38">
        <v>0</v>
      </c>
      <c r="V8" s="37">
        <v>733086</v>
      </c>
      <c r="W8" s="37">
        <v>1254186</v>
      </c>
      <c r="X8" s="38">
        <v>237157968</v>
      </c>
    </row>
    <row r="9" spans="1:253" x14ac:dyDescent="0.2">
      <c r="A9" s="64" t="str">
        <f>"Dec "&amp;RIGHT(A6,4)-1</f>
        <v>Dec 2024</v>
      </c>
      <c r="B9" s="36">
        <v>731278</v>
      </c>
      <c r="C9" s="37">
        <v>1252082</v>
      </c>
      <c r="D9" s="37">
        <v>238697458</v>
      </c>
      <c r="E9" s="37">
        <v>0</v>
      </c>
      <c r="F9" s="37" t="s">
        <v>419</v>
      </c>
      <c r="G9" s="38">
        <v>238697458</v>
      </c>
      <c r="H9" s="36">
        <v>0</v>
      </c>
      <c r="I9" s="37">
        <v>0</v>
      </c>
      <c r="J9" s="37">
        <v>0</v>
      </c>
      <c r="K9" s="37">
        <v>0</v>
      </c>
      <c r="L9" s="38">
        <v>0</v>
      </c>
      <c r="M9" s="37" t="s">
        <v>419</v>
      </c>
      <c r="N9" s="37" t="s">
        <v>419</v>
      </c>
      <c r="O9" s="38" t="s">
        <v>419</v>
      </c>
      <c r="P9" s="37" t="s">
        <v>419</v>
      </c>
      <c r="Q9" s="37" t="s">
        <v>419</v>
      </c>
      <c r="R9" s="38" t="s">
        <v>419</v>
      </c>
      <c r="S9" s="36">
        <v>3</v>
      </c>
      <c r="T9" s="37">
        <v>5</v>
      </c>
      <c r="U9" s="38">
        <v>505</v>
      </c>
      <c r="V9" s="37">
        <v>731281</v>
      </c>
      <c r="W9" s="37">
        <v>1252087</v>
      </c>
      <c r="X9" s="38">
        <v>238697963</v>
      </c>
    </row>
    <row r="10" spans="1:253" x14ac:dyDescent="0.2">
      <c r="A10" s="64" t="str">
        <f>"Jan "&amp;RIGHT(A6,4)</f>
        <v>Jan 2025</v>
      </c>
      <c r="B10" s="36">
        <v>726934</v>
      </c>
      <c r="C10" s="37">
        <v>1243393</v>
      </c>
      <c r="D10" s="37">
        <v>238278472</v>
      </c>
      <c r="E10" s="37">
        <v>0</v>
      </c>
      <c r="F10" s="37" t="s">
        <v>419</v>
      </c>
      <c r="G10" s="38">
        <v>238278472</v>
      </c>
      <c r="H10" s="36">
        <v>0</v>
      </c>
      <c r="I10" s="37">
        <v>0</v>
      </c>
      <c r="J10" s="37">
        <v>0</v>
      </c>
      <c r="K10" s="37">
        <v>0</v>
      </c>
      <c r="L10" s="38">
        <v>0</v>
      </c>
      <c r="M10" s="37" t="s">
        <v>419</v>
      </c>
      <c r="N10" s="37" t="s">
        <v>419</v>
      </c>
      <c r="O10" s="38" t="s">
        <v>419</v>
      </c>
      <c r="P10" s="37" t="s">
        <v>419</v>
      </c>
      <c r="Q10" s="37" t="s">
        <v>419</v>
      </c>
      <c r="R10" s="38" t="s">
        <v>419</v>
      </c>
      <c r="S10" s="36">
        <v>0</v>
      </c>
      <c r="T10" s="37">
        <v>0</v>
      </c>
      <c r="U10" s="38">
        <v>0</v>
      </c>
      <c r="V10" s="37">
        <v>726934</v>
      </c>
      <c r="W10" s="37">
        <v>1243393</v>
      </c>
      <c r="X10" s="38">
        <v>238278472</v>
      </c>
    </row>
    <row r="11" spans="1:253" s="56" customFormat="1" ht="15" x14ac:dyDescent="0.25">
      <c r="A11" s="64" t="str">
        <f>"Feb "&amp;RIGHT(A6,4)</f>
        <v>Feb 2025</v>
      </c>
      <c r="B11" s="36">
        <v>726170</v>
      </c>
      <c r="C11" s="37">
        <v>1240941</v>
      </c>
      <c r="D11" s="37">
        <v>237990426</v>
      </c>
      <c r="E11" s="37">
        <v>0</v>
      </c>
      <c r="F11" s="37" t="s">
        <v>419</v>
      </c>
      <c r="G11" s="38">
        <v>237990426</v>
      </c>
      <c r="H11" s="36">
        <v>0</v>
      </c>
      <c r="I11" s="37">
        <v>0</v>
      </c>
      <c r="J11" s="37">
        <v>0</v>
      </c>
      <c r="K11" s="37">
        <v>0</v>
      </c>
      <c r="L11" s="38">
        <v>0</v>
      </c>
      <c r="M11" s="37" t="s">
        <v>419</v>
      </c>
      <c r="N11" s="37" t="s">
        <v>419</v>
      </c>
      <c r="O11" s="38" t="s">
        <v>419</v>
      </c>
      <c r="P11" s="37" t="s">
        <v>419</v>
      </c>
      <c r="Q11" s="37" t="s">
        <v>419</v>
      </c>
      <c r="R11" s="38" t="s">
        <v>419</v>
      </c>
      <c r="S11" s="36">
        <v>1</v>
      </c>
      <c r="T11" s="37">
        <v>3</v>
      </c>
      <c r="U11" s="38">
        <v>551</v>
      </c>
      <c r="V11" s="37">
        <v>726171</v>
      </c>
      <c r="W11" s="37">
        <v>1240944</v>
      </c>
      <c r="X11" s="38">
        <v>237990977</v>
      </c>
    </row>
    <row r="12" spans="1:253" s="56" customFormat="1" ht="15" x14ac:dyDescent="0.25">
      <c r="A12" s="64" t="str">
        <f>"Mar "&amp;RIGHT(A6,4)</f>
        <v>Mar 2025</v>
      </c>
      <c r="B12" s="36">
        <v>728056</v>
      </c>
      <c r="C12" s="37">
        <v>1244081</v>
      </c>
      <c r="D12" s="37">
        <v>240122743</v>
      </c>
      <c r="E12" s="37">
        <v>0</v>
      </c>
      <c r="F12" s="37" t="s">
        <v>419</v>
      </c>
      <c r="G12" s="38">
        <v>240122743</v>
      </c>
      <c r="H12" s="36">
        <v>0</v>
      </c>
      <c r="I12" s="37">
        <v>0</v>
      </c>
      <c r="J12" s="37">
        <v>0</v>
      </c>
      <c r="K12" s="37">
        <v>0</v>
      </c>
      <c r="L12" s="38">
        <v>0</v>
      </c>
      <c r="M12" s="37" t="s">
        <v>419</v>
      </c>
      <c r="N12" s="37" t="s">
        <v>419</v>
      </c>
      <c r="O12" s="38" t="s">
        <v>419</v>
      </c>
      <c r="P12" s="37" t="s">
        <v>419</v>
      </c>
      <c r="Q12" s="37" t="s">
        <v>419</v>
      </c>
      <c r="R12" s="38" t="s">
        <v>419</v>
      </c>
      <c r="S12" s="36">
        <v>0</v>
      </c>
      <c r="T12" s="37">
        <v>0</v>
      </c>
      <c r="U12" s="38">
        <v>0</v>
      </c>
      <c r="V12" s="37">
        <v>728056</v>
      </c>
      <c r="W12" s="37">
        <v>1244081</v>
      </c>
      <c r="X12" s="38">
        <v>240122743</v>
      </c>
    </row>
    <row r="13" spans="1:253" s="56" customFormat="1" ht="15" x14ac:dyDescent="0.25">
      <c r="A13" s="64" t="str">
        <f>"Apr "&amp;RIGHT(A6,4)</f>
        <v>Apr 2025</v>
      </c>
      <c r="B13" s="36">
        <v>726587</v>
      </c>
      <c r="C13" s="37">
        <v>1239622</v>
      </c>
      <c r="D13" s="37">
        <v>238650498</v>
      </c>
      <c r="E13" s="37">
        <v>0</v>
      </c>
      <c r="F13" s="37" t="s">
        <v>419</v>
      </c>
      <c r="G13" s="38">
        <v>238650498</v>
      </c>
      <c r="H13" s="36">
        <v>0</v>
      </c>
      <c r="I13" s="37">
        <v>0</v>
      </c>
      <c r="J13" s="37">
        <v>0</v>
      </c>
      <c r="K13" s="37">
        <v>0</v>
      </c>
      <c r="L13" s="38">
        <v>0</v>
      </c>
      <c r="M13" s="37" t="s">
        <v>419</v>
      </c>
      <c r="N13" s="37" t="s">
        <v>419</v>
      </c>
      <c r="O13" s="38" t="s">
        <v>419</v>
      </c>
      <c r="P13" s="37" t="s">
        <v>419</v>
      </c>
      <c r="Q13" s="37" t="s">
        <v>419</v>
      </c>
      <c r="R13" s="38" t="s">
        <v>419</v>
      </c>
      <c r="S13" s="36">
        <v>2</v>
      </c>
      <c r="T13" s="37">
        <v>5</v>
      </c>
      <c r="U13" s="38">
        <v>484</v>
      </c>
      <c r="V13" s="37">
        <v>726589</v>
      </c>
      <c r="W13" s="37">
        <v>1239627</v>
      </c>
      <c r="X13" s="38">
        <v>238650982</v>
      </c>
    </row>
    <row r="14" spans="1:253" s="56" customFormat="1" ht="15" x14ac:dyDescent="0.25">
      <c r="A14" s="64" t="str">
        <f>"May "&amp;RIGHT(A6,4)</f>
        <v>May 2025</v>
      </c>
      <c r="B14" s="36">
        <v>732805</v>
      </c>
      <c r="C14" s="37">
        <v>1251506</v>
      </c>
      <c r="D14" s="37">
        <v>231381809</v>
      </c>
      <c r="E14" s="37">
        <v>0</v>
      </c>
      <c r="F14" s="37" t="s">
        <v>419</v>
      </c>
      <c r="G14" s="38">
        <v>231381809</v>
      </c>
      <c r="H14" s="36">
        <v>0</v>
      </c>
      <c r="I14" s="37">
        <v>0</v>
      </c>
      <c r="J14" s="37">
        <v>0</v>
      </c>
      <c r="K14" s="37">
        <v>0</v>
      </c>
      <c r="L14" s="38">
        <v>0</v>
      </c>
      <c r="M14" s="37" t="s">
        <v>419</v>
      </c>
      <c r="N14" s="37" t="s">
        <v>419</v>
      </c>
      <c r="O14" s="38" t="s">
        <v>419</v>
      </c>
      <c r="P14" s="37" t="s">
        <v>419</v>
      </c>
      <c r="Q14" s="37" t="s">
        <v>419</v>
      </c>
      <c r="R14" s="38" t="s">
        <v>419</v>
      </c>
      <c r="S14" s="36">
        <v>1</v>
      </c>
      <c r="T14" s="37">
        <v>3</v>
      </c>
      <c r="U14" s="38">
        <v>260</v>
      </c>
      <c r="V14" s="37">
        <v>732806</v>
      </c>
      <c r="W14" s="37">
        <v>1251509</v>
      </c>
      <c r="X14" s="38">
        <v>231382069</v>
      </c>
    </row>
    <row r="15" spans="1:253" s="56" customFormat="1" ht="15" x14ac:dyDescent="0.25">
      <c r="A15" s="64" t="str">
        <f>"Jun "&amp;RIGHT(A6,4)</f>
        <v>Jun 2025</v>
      </c>
      <c r="B15" s="36">
        <v>729833</v>
      </c>
      <c r="C15" s="37">
        <v>1245418</v>
      </c>
      <c r="D15" s="37">
        <v>245022614</v>
      </c>
      <c r="E15" s="37">
        <v>0</v>
      </c>
      <c r="F15" s="37" t="s">
        <v>419</v>
      </c>
      <c r="G15" s="38">
        <v>245022614</v>
      </c>
      <c r="H15" s="36">
        <v>0</v>
      </c>
      <c r="I15" s="37">
        <v>0</v>
      </c>
      <c r="J15" s="37">
        <v>0</v>
      </c>
      <c r="K15" s="37">
        <v>0</v>
      </c>
      <c r="L15" s="38">
        <v>0</v>
      </c>
      <c r="M15" s="37" t="s">
        <v>419</v>
      </c>
      <c r="N15" s="37" t="s">
        <v>419</v>
      </c>
      <c r="O15" s="38" t="s">
        <v>419</v>
      </c>
      <c r="P15" s="37" t="s">
        <v>419</v>
      </c>
      <c r="Q15" s="37" t="s">
        <v>419</v>
      </c>
      <c r="R15" s="38" t="s">
        <v>419</v>
      </c>
      <c r="S15" s="36">
        <v>0</v>
      </c>
      <c r="T15" s="37">
        <v>0</v>
      </c>
      <c r="U15" s="38">
        <v>0</v>
      </c>
      <c r="V15" s="37">
        <v>729833</v>
      </c>
      <c r="W15" s="37">
        <v>1245418</v>
      </c>
      <c r="X15" s="38">
        <v>245022614</v>
      </c>
    </row>
    <row r="16" spans="1:253" s="56" customFormat="1" ht="15" x14ac:dyDescent="0.25">
      <c r="A16" s="64" t="str">
        <f>"Jul "&amp;RIGHT(A6,4)</f>
        <v>Jul 2025</v>
      </c>
      <c r="B16" s="36">
        <v>727544</v>
      </c>
      <c r="C16" s="37">
        <v>1240276</v>
      </c>
      <c r="D16" s="37">
        <v>240913368</v>
      </c>
      <c r="E16" s="37">
        <v>0</v>
      </c>
      <c r="F16" s="37" t="s">
        <v>419</v>
      </c>
      <c r="G16" s="38">
        <v>240913368</v>
      </c>
      <c r="H16" s="36">
        <v>0</v>
      </c>
      <c r="I16" s="37">
        <v>0</v>
      </c>
      <c r="J16" s="37">
        <v>0</v>
      </c>
      <c r="K16" s="37">
        <v>0</v>
      </c>
      <c r="L16" s="38">
        <v>0</v>
      </c>
      <c r="M16" s="37" t="s">
        <v>419</v>
      </c>
      <c r="N16" s="37" t="s">
        <v>419</v>
      </c>
      <c r="O16" s="38" t="s">
        <v>419</v>
      </c>
      <c r="P16" s="37" t="s">
        <v>419</v>
      </c>
      <c r="Q16" s="37" t="s">
        <v>419</v>
      </c>
      <c r="R16" s="38" t="s">
        <v>419</v>
      </c>
      <c r="S16" s="36">
        <v>2</v>
      </c>
      <c r="T16" s="37">
        <v>4</v>
      </c>
      <c r="U16" s="38">
        <v>664</v>
      </c>
      <c r="V16" s="37">
        <v>727546</v>
      </c>
      <c r="W16" s="37">
        <v>1240280</v>
      </c>
      <c r="X16" s="38">
        <v>240914032</v>
      </c>
    </row>
    <row r="17" spans="1:253" s="56" customFormat="1" ht="15" x14ac:dyDescent="0.25">
      <c r="A17" s="64" t="str">
        <f>"Aug "&amp;RIGHT(A6,4)</f>
        <v>Aug 2025</v>
      </c>
      <c r="B17" s="36">
        <v>727081</v>
      </c>
      <c r="C17" s="37">
        <v>1238698</v>
      </c>
      <c r="D17" s="37">
        <v>239810712</v>
      </c>
      <c r="E17" s="37">
        <v>0</v>
      </c>
      <c r="F17" s="37" t="s">
        <v>419</v>
      </c>
      <c r="G17" s="38">
        <v>239810712</v>
      </c>
      <c r="H17" s="36">
        <v>0</v>
      </c>
      <c r="I17" s="37">
        <v>0</v>
      </c>
      <c r="J17" s="37">
        <v>0</v>
      </c>
      <c r="K17" s="37">
        <v>0</v>
      </c>
      <c r="L17" s="38">
        <v>0</v>
      </c>
      <c r="M17" s="37" t="s">
        <v>419</v>
      </c>
      <c r="N17" s="37" t="s">
        <v>419</v>
      </c>
      <c r="O17" s="38" t="s">
        <v>419</v>
      </c>
      <c r="P17" s="37" t="s">
        <v>419</v>
      </c>
      <c r="Q17" s="37" t="s">
        <v>419</v>
      </c>
      <c r="R17" s="38" t="s">
        <v>419</v>
      </c>
      <c r="S17" s="36">
        <v>1</v>
      </c>
      <c r="T17" s="37">
        <v>5</v>
      </c>
      <c r="U17" s="38">
        <v>381</v>
      </c>
      <c r="V17" s="37">
        <v>727082</v>
      </c>
      <c r="W17" s="37">
        <v>1238703</v>
      </c>
      <c r="X17" s="38">
        <v>239811093</v>
      </c>
    </row>
    <row r="18" spans="1:253" s="56" customFormat="1" ht="15" x14ac:dyDescent="0.25">
      <c r="A18" s="65" t="str">
        <f>"Sep "&amp;RIGHT(A6,4)</f>
        <v>Sep 2025</v>
      </c>
      <c r="B18" s="47">
        <v>738219</v>
      </c>
      <c r="C18" s="48">
        <v>1260977</v>
      </c>
      <c r="D18" s="48">
        <v>333650068</v>
      </c>
      <c r="E18" s="48">
        <v>0</v>
      </c>
      <c r="F18" s="48" t="s">
        <v>419</v>
      </c>
      <c r="G18" s="39">
        <v>333650068</v>
      </c>
      <c r="H18" s="36">
        <v>5144</v>
      </c>
      <c r="I18" s="37">
        <v>9412</v>
      </c>
      <c r="J18" s="37">
        <v>428269</v>
      </c>
      <c r="K18" s="37">
        <v>0</v>
      </c>
      <c r="L18" s="39">
        <v>428269</v>
      </c>
      <c r="M18" s="37" t="s">
        <v>419</v>
      </c>
      <c r="N18" s="37" t="s">
        <v>419</v>
      </c>
      <c r="O18" s="38" t="s">
        <v>419</v>
      </c>
      <c r="P18" s="37" t="s">
        <v>419</v>
      </c>
      <c r="Q18" s="37" t="s">
        <v>419</v>
      </c>
      <c r="R18" s="38" t="s">
        <v>419</v>
      </c>
      <c r="S18" s="47">
        <v>1</v>
      </c>
      <c r="T18" s="48">
        <v>1</v>
      </c>
      <c r="U18" s="39">
        <v>79</v>
      </c>
      <c r="V18" s="48">
        <v>738220</v>
      </c>
      <c r="W18" s="48">
        <v>1260978</v>
      </c>
      <c r="X18" s="39">
        <v>334078416</v>
      </c>
    </row>
    <row r="19" spans="1:253" x14ac:dyDescent="0.2">
      <c r="A19" s="40" t="s">
        <v>55</v>
      </c>
      <c r="B19" s="41">
        <v>729778</v>
      </c>
      <c r="C19" s="41">
        <v>1246648.75</v>
      </c>
      <c r="D19" s="41">
        <v>2944192798</v>
      </c>
      <c r="E19" s="41">
        <v>0</v>
      </c>
      <c r="F19" s="41" t="s">
        <v>419</v>
      </c>
      <c r="G19" s="41">
        <v>2944192798</v>
      </c>
      <c r="H19" s="41">
        <v>428.66669999999999</v>
      </c>
      <c r="I19" s="41">
        <v>784.33330000000001</v>
      </c>
      <c r="J19" s="41">
        <v>428269</v>
      </c>
      <c r="K19" s="41">
        <v>0</v>
      </c>
      <c r="L19" s="41">
        <v>428269</v>
      </c>
      <c r="M19" s="41" t="s">
        <v>419</v>
      </c>
      <c r="N19" s="41" t="s">
        <v>419</v>
      </c>
      <c r="O19" s="41" t="s">
        <v>419</v>
      </c>
      <c r="P19" s="41" t="s">
        <v>419</v>
      </c>
      <c r="Q19" s="41" t="s">
        <v>419</v>
      </c>
      <c r="R19" s="41" t="s">
        <v>419</v>
      </c>
      <c r="S19" s="41">
        <v>1</v>
      </c>
      <c r="T19" s="41">
        <v>2.25</v>
      </c>
      <c r="U19" s="41">
        <v>3117</v>
      </c>
      <c r="V19" s="49">
        <v>729779</v>
      </c>
      <c r="W19" s="49">
        <v>1246651</v>
      </c>
      <c r="X19" s="57">
        <v>2944624184</v>
      </c>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K19" s="42"/>
      <c r="FL19" s="42"/>
      <c r="FM19" s="42"/>
      <c r="FN19" s="42"/>
      <c r="FO19" s="42"/>
      <c r="FP19" s="42"/>
      <c r="FQ19" s="42"/>
      <c r="FR19" s="42"/>
      <c r="FS19" s="42"/>
      <c r="FT19" s="42"/>
      <c r="FU19" s="42"/>
      <c r="FV19" s="42"/>
      <c r="FW19" s="42"/>
      <c r="FX19" s="42"/>
      <c r="FY19" s="42"/>
      <c r="FZ19" s="42"/>
      <c r="GA19" s="42"/>
      <c r="GB19" s="42"/>
      <c r="GC19" s="42"/>
      <c r="GD19" s="42"/>
      <c r="GE19" s="42"/>
      <c r="GF19" s="42"/>
      <c r="GG19" s="42"/>
      <c r="GH19" s="42"/>
      <c r="GI19" s="42"/>
      <c r="GJ19" s="42"/>
      <c r="GK19" s="42"/>
      <c r="GL19" s="42"/>
      <c r="GM19" s="42"/>
      <c r="GN19" s="42"/>
      <c r="GO19" s="42"/>
      <c r="GP19" s="42"/>
      <c r="GQ19" s="42"/>
      <c r="GR19" s="42"/>
      <c r="GS19" s="42"/>
      <c r="GT19" s="42"/>
      <c r="GU19" s="42"/>
      <c r="GV19" s="42"/>
      <c r="GW19" s="42"/>
      <c r="GX19" s="42"/>
      <c r="GY19" s="42"/>
      <c r="GZ19" s="42"/>
      <c r="HA19" s="42"/>
      <c r="HB19" s="42"/>
      <c r="HC19" s="42"/>
      <c r="HD19" s="42"/>
      <c r="HE19" s="42"/>
      <c r="HF19" s="42"/>
      <c r="HG19" s="42"/>
      <c r="HH19" s="42"/>
      <c r="HI19" s="42"/>
      <c r="HJ19" s="42"/>
      <c r="HK19" s="42"/>
      <c r="HL19" s="42"/>
      <c r="HM19" s="42"/>
      <c r="HN19" s="42"/>
      <c r="HO19" s="42"/>
      <c r="HP19" s="42"/>
      <c r="HQ19" s="42"/>
      <c r="HR19" s="42"/>
      <c r="HS19" s="42"/>
      <c r="HT19" s="42"/>
      <c r="HU19" s="42"/>
      <c r="HV19" s="42"/>
      <c r="HW19" s="42"/>
      <c r="HX19" s="42"/>
      <c r="HY19" s="42"/>
      <c r="HZ19" s="42"/>
      <c r="IA19" s="42"/>
      <c r="IB19" s="42"/>
      <c r="IC19" s="42"/>
      <c r="ID19" s="42"/>
      <c r="IE19" s="42"/>
      <c r="IF19" s="42"/>
      <c r="IG19" s="42"/>
      <c r="IH19" s="42"/>
      <c r="II19" s="42"/>
      <c r="IJ19" s="42"/>
      <c r="IK19" s="42"/>
      <c r="IL19" s="42"/>
      <c r="IM19" s="42"/>
      <c r="IN19" s="42"/>
      <c r="IO19" s="42"/>
      <c r="IP19" s="42"/>
      <c r="IQ19" s="42"/>
      <c r="IR19" s="42"/>
      <c r="IS19" s="42"/>
    </row>
    <row r="20" spans="1:253" x14ac:dyDescent="0.2">
      <c r="A20" s="14" t="s">
        <v>422</v>
      </c>
      <c r="B20" s="49">
        <v>731369</v>
      </c>
      <c r="C20" s="49">
        <v>1251624.3333000001</v>
      </c>
      <c r="D20" s="49">
        <v>698372088</v>
      </c>
      <c r="E20" s="49">
        <v>0</v>
      </c>
      <c r="F20" s="49" t="s">
        <v>419</v>
      </c>
      <c r="G20" s="43">
        <v>698372088</v>
      </c>
      <c r="H20" s="49">
        <v>0</v>
      </c>
      <c r="I20" s="49">
        <v>0</v>
      </c>
      <c r="J20" s="43">
        <v>0</v>
      </c>
      <c r="K20" s="43">
        <v>0</v>
      </c>
      <c r="L20" s="43">
        <v>0</v>
      </c>
      <c r="M20" s="43" t="s">
        <v>419</v>
      </c>
      <c r="N20" s="43" t="s">
        <v>419</v>
      </c>
      <c r="O20" s="43" t="s">
        <v>419</v>
      </c>
      <c r="P20" s="43" t="s">
        <v>419</v>
      </c>
      <c r="Q20" s="43" t="s">
        <v>419</v>
      </c>
      <c r="R20" s="43" t="s">
        <v>419</v>
      </c>
      <c r="S20" s="43">
        <v>1.3332999999999999</v>
      </c>
      <c r="T20" s="43">
        <v>2</v>
      </c>
      <c r="U20" s="43">
        <v>698</v>
      </c>
      <c r="V20" s="43">
        <v>731370.33330000006</v>
      </c>
      <c r="W20" s="43">
        <v>1251626.3333000001</v>
      </c>
      <c r="X20" s="58">
        <v>698372786</v>
      </c>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c r="IR20" s="42"/>
      <c r="IS20" s="42"/>
    </row>
    <row r="21" spans="1:253" s="56" customFormat="1" ht="15" x14ac:dyDescent="0.25">
      <c r="A21" s="3" t="str">
        <f>"FY "&amp;RIGHT(A6,4)+1</f>
        <v>FY 2026</v>
      </c>
      <c r="B21" s="44"/>
      <c r="C21" s="45"/>
      <c r="D21" s="45"/>
      <c r="E21" s="45"/>
      <c r="F21" s="45"/>
      <c r="G21" s="46"/>
      <c r="H21" s="45"/>
      <c r="I21" s="45"/>
      <c r="J21" s="45"/>
      <c r="K21" s="45"/>
      <c r="L21" s="38" t="s">
        <v>340</v>
      </c>
      <c r="M21" s="45"/>
      <c r="N21" s="45"/>
      <c r="O21" s="46"/>
      <c r="P21" s="45"/>
      <c r="Q21" s="45"/>
      <c r="R21" s="46"/>
      <c r="S21" s="44"/>
      <c r="T21" s="45"/>
      <c r="U21" s="46"/>
      <c r="V21" s="37"/>
      <c r="W21" s="37"/>
      <c r="X21" s="38"/>
    </row>
    <row r="22" spans="1:253" s="56" customFormat="1" ht="15" x14ac:dyDescent="0.25">
      <c r="A22" s="2" t="str">
        <f>"Oct "&amp;RIGHT(A6,4)</f>
        <v>Oct 2025</v>
      </c>
      <c r="B22" s="36">
        <v>727619</v>
      </c>
      <c r="C22" s="37">
        <v>1238201</v>
      </c>
      <c r="D22" s="37">
        <v>219419829</v>
      </c>
      <c r="E22" s="37">
        <v>0</v>
      </c>
      <c r="F22" s="37" t="s">
        <v>419</v>
      </c>
      <c r="G22" s="37">
        <v>219419829</v>
      </c>
      <c r="H22" s="36">
        <v>0</v>
      </c>
      <c r="I22" s="37">
        <v>0</v>
      </c>
      <c r="J22" s="37">
        <v>0</v>
      </c>
      <c r="K22" s="37">
        <v>0</v>
      </c>
      <c r="L22" s="38">
        <v>0</v>
      </c>
      <c r="M22" s="36" t="s">
        <v>419</v>
      </c>
      <c r="N22" s="37" t="s">
        <v>419</v>
      </c>
      <c r="O22" s="37" t="s">
        <v>419</v>
      </c>
      <c r="P22" s="36" t="s">
        <v>419</v>
      </c>
      <c r="Q22" s="37" t="s">
        <v>419</v>
      </c>
      <c r="R22" s="37" t="s">
        <v>419</v>
      </c>
      <c r="S22" s="36">
        <v>0</v>
      </c>
      <c r="T22" s="37">
        <v>0</v>
      </c>
      <c r="U22" s="38">
        <v>0</v>
      </c>
      <c r="V22" s="37">
        <v>727619</v>
      </c>
      <c r="W22" s="37">
        <v>1238201</v>
      </c>
      <c r="X22" s="38">
        <v>219419829</v>
      </c>
      <c r="Y22" s="59" t="s">
        <v>340</v>
      </c>
    </row>
    <row r="23" spans="1:253" s="56" customFormat="1" ht="15" x14ac:dyDescent="0.25">
      <c r="A23" s="2" t="str">
        <f>"Nov "&amp;RIGHT(A6,4)</f>
        <v>Nov 2025</v>
      </c>
      <c r="B23" s="36">
        <v>724939</v>
      </c>
      <c r="C23" s="37">
        <v>1239890</v>
      </c>
      <c r="D23" s="37">
        <v>207105335</v>
      </c>
      <c r="E23" s="37">
        <v>0</v>
      </c>
      <c r="F23" s="37" t="s">
        <v>419</v>
      </c>
      <c r="G23" s="37">
        <v>207105335</v>
      </c>
      <c r="H23" s="36">
        <v>0</v>
      </c>
      <c r="I23" s="37">
        <v>0</v>
      </c>
      <c r="J23" s="37">
        <v>0</v>
      </c>
      <c r="K23" s="37">
        <v>0</v>
      </c>
      <c r="L23" s="38">
        <v>0</v>
      </c>
      <c r="M23" s="36" t="s">
        <v>419</v>
      </c>
      <c r="N23" s="37" t="s">
        <v>419</v>
      </c>
      <c r="O23" s="37" t="s">
        <v>419</v>
      </c>
      <c r="P23" s="36" t="s">
        <v>419</v>
      </c>
      <c r="Q23" s="37" t="s">
        <v>419</v>
      </c>
      <c r="R23" s="37" t="s">
        <v>419</v>
      </c>
      <c r="S23" s="36">
        <v>0</v>
      </c>
      <c r="T23" s="37">
        <v>0</v>
      </c>
      <c r="U23" s="38">
        <v>0</v>
      </c>
      <c r="V23" s="37">
        <v>724939</v>
      </c>
      <c r="W23" s="37">
        <v>1239890</v>
      </c>
      <c r="X23" s="38">
        <v>207105335</v>
      </c>
    </row>
    <row r="24" spans="1:253" s="56" customFormat="1" ht="15" x14ac:dyDescent="0.25">
      <c r="A24" s="2" t="str">
        <f>"Dec "&amp;RIGHT(A6,4)</f>
        <v>Dec 2025</v>
      </c>
      <c r="B24" s="36">
        <v>729203</v>
      </c>
      <c r="C24" s="37">
        <v>1246931</v>
      </c>
      <c r="D24" s="37">
        <v>241470307</v>
      </c>
      <c r="E24" s="37">
        <v>0</v>
      </c>
      <c r="F24" s="37" t="s">
        <v>419</v>
      </c>
      <c r="G24" s="37">
        <v>241470307</v>
      </c>
      <c r="H24" s="36">
        <v>0</v>
      </c>
      <c r="I24" s="37">
        <v>0</v>
      </c>
      <c r="J24" s="37">
        <v>0</v>
      </c>
      <c r="K24" s="37">
        <v>0</v>
      </c>
      <c r="L24" s="38">
        <v>0</v>
      </c>
      <c r="M24" s="36" t="s">
        <v>419</v>
      </c>
      <c r="N24" s="37" t="s">
        <v>419</v>
      </c>
      <c r="O24" s="37" t="s">
        <v>419</v>
      </c>
      <c r="P24" s="36" t="s">
        <v>419</v>
      </c>
      <c r="Q24" s="37" t="s">
        <v>419</v>
      </c>
      <c r="R24" s="37" t="s">
        <v>419</v>
      </c>
      <c r="S24" s="36">
        <v>1</v>
      </c>
      <c r="T24" s="37">
        <v>2</v>
      </c>
      <c r="U24" s="38">
        <v>178</v>
      </c>
      <c r="V24" s="37">
        <v>729204</v>
      </c>
      <c r="W24" s="37">
        <v>1246933</v>
      </c>
      <c r="X24" s="38">
        <v>241470485</v>
      </c>
    </row>
    <row r="25" spans="1:253" s="56" customFormat="1" ht="15" x14ac:dyDescent="0.25">
      <c r="A25" s="2" t="str">
        <f>"Jan "&amp;RIGHT(A6,4)+1</f>
        <v>Jan 2026</v>
      </c>
      <c r="B25" s="36" t="s">
        <v>419</v>
      </c>
      <c r="C25" s="37" t="s">
        <v>419</v>
      </c>
      <c r="D25" s="37" t="s">
        <v>419</v>
      </c>
      <c r="E25" s="37" t="s">
        <v>419</v>
      </c>
      <c r="F25" s="37" t="s">
        <v>419</v>
      </c>
      <c r="G25" s="37" t="s">
        <v>419</v>
      </c>
      <c r="H25" s="36" t="s">
        <v>419</v>
      </c>
      <c r="I25" s="37" t="s">
        <v>419</v>
      </c>
      <c r="J25" s="37" t="s">
        <v>419</v>
      </c>
      <c r="K25" s="37" t="s">
        <v>419</v>
      </c>
      <c r="L25" s="38" t="s">
        <v>419</v>
      </c>
      <c r="M25" s="36" t="s">
        <v>419</v>
      </c>
      <c r="N25" s="37" t="s">
        <v>419</v>
      </c>
      <c r="O25" s="37" t="s">
        <v>419</v>
      </c>
      <c r="P25" s="36" t="s">
        <v>419</v>
      </c>
      <c r="Q25" s="37" t="s">
        <v>419</v>
      </c>
      <c r="R25" s="37" t="s">
        <v>419</v>
      </c>
      <c r="S25" s="36" t="s">
        <v>419</v>
      </c>
      <c r="T25" s="37" t="s">
        <v>419</v>
      </c>
      <c r="U25" s="38" t="s">
        <v>419</v>
      </c>
      <c r="V25" s="37" t="s">
        <v>419</v>
      </c>
      <c r="W25" s="37" t="s">
        <v>419</v>
      </c>
      <c r="X25" s="38" t="s">
        <v>419</v>
      </c>
    </row>
    <row r="26" spans="1:253" s="56" customFormat="1" ht="15" x14ac:dyDescent="0.25">
      <c r="A26" s="2" t="str">
        <f>"Feb "&amp;RIGHT(A6,4)+1</f>
        <v>Feb 2026</v>
      </c>
      <c r="B26" s="36" t="s">
        <v>419</v>
      </c>
      <c r="C26" s="37" t="s">
        <v>419</v>
      </c>
      <c r="D26" s="37" t="s">
        <v>419</v>
      </c>
      <c r="E26" s="37" t="s">
        <v>419</v>
      </c>
      <c r="F26" s="37" t="s">
        <v>419</v>
      </c>
      <c r="G26" s="37" t="s">
        <v>419</v>
      </c>
      <c r="H26" s="36" t="s">
        <v>419</v>
      </c>
      <c r="I26" s="37" t="s">
        <v>419</v>
      </c>
      <c r="J26" s="37" t="s">
        <v>419</v>
      </c>
      <c r="K26" s="37" t="s">
        <v>419</v>
      </c>
      <c r="L26" s="38" t="s">
        <v>419</v>
      </c>
      <c r="M26" s="36" t="s">
        <v>419</v>
      </c>
      <c r="N26" s="37" t="s">
        <v>419</v>
      </c>
      <c r="O26" s="37" t="s">
        <v>419</v>
      </c>
      <c r="P26" s="36" t="s">
        <v>419</v>
      </c>
      <c r="Q26" s="37" t="s">
        <v>419</v>
      </c>
      <c r="R26" s="37" t="s">
        <v>419</v>
      </c>
      <c r="S26" s="36" t="s">
        <v>419</v>
      </c>
      <c r="T26" s="37" t="s">
        <v>419</v>
      </c>
      <c r="U26" s="38" t="s">
        <v>419</v>
      </c>
      <c r="V26" s="37" t="s">
        <v>419</v>
      </c>
      <c r="W26" s="37" t="s">
        <v>419</v>
      </c>
      <c r="X26" s="38" t="s">
        <v>419</v>
      </c>
    </row>
    <row r="27" spans="1:253" s="56" customFormat="1" ht="15" x14ac:dyDescent="0.25">
      <c r="A27" s="2" t="str">
        <f>"Mar "&amp;RIGHT(A6,4)+1</f>
        <v>Mar 2026</v>
      </c>
      <c r="B27" s="36" t="s">
        <v>419</v>
      </c>
      <c r="C27" s="37" t="s">
        <v>419</v>
      </c>
      <c r="D27" s="37" t="s">
        <v>419</v>
      </c>
      <c r="E27" s="37" t="s">
        <v>419</v>
      </c>
      <c r="F27" s="37" t="s">
        <v>419</v>
      </c>
      <c r="G27" s="37" t="s">
        <v>419</v>
      </c>
      <c r="H27" s="36" t="s">
        <v>419</v>
      </c>
      <c r="I27" s="37" t="s">
        <v>419</v>
      </c>
      <c r="J27" s="37" t="s">
        <v>419</v>
      </c>
      <c r="K27" s="37" t="s">
        <v>419</v>
      </c>
      <c r="L27" s="38" t="s">
        <v>419</v>
      </c>
      <c r="M27" s="36" t="s">
        <v>419</v>
      </c>
      <c r="N27" s="37" t="s">
        <v>419</v>
      </c>
      <c r="O27" s="37" t="s">
        <v>419</v>
      </c>
      <c r="P27" s="36" t="s">
        <v>419</v>
      </c>
      <c r="Q27" s="37" t="s">
        <v>419</v>
      </c>
      <c r="R27" s="37" t="s">
        <v>419</v>
      </c>
      <c r="S27" s="36" t="s">
        <v>419</v>
      </c>
      <c r="T27" s="37" t="s">
        <v>419</v>
      </c>
      <c r="U27" s="38" t="s">
        <v>419</v>
      </c>
      <c r="V27" s="37" t="s">
        <v>419</v>
      </c>
      <c r="W27" s="37" t="s">
        <v>419</v>
      </c>
      <c r="X27" s="38" t="s">
        <v>419</v>
      </c>
    </row>
    <row r="28" spans="1:253" x14ac:dyDescent="0.2">
      <c r="A28" s="2" t="str">
        <f>"Apr "&amp;RIGHT(A6,4)+1</f>
        <v>Apr 2026</v>
      </c>
      <c r="B28" s="36" t="s">
        <v>419</v>
      </c>
      <c r="C28" s="37" t="s">
        <v>419</v>
      </c>
      <c r="D28" s="37" t="s">
        <v>419</v>
      </c>
      <c r="E28" s="37" t="s">
        <v>419</v>
      </c>
      <c r="F28" s="37" t="s">
        <v>419</v>
      </c>
      <c r="G28" s="37" t="s">
        <v>419</v>
      </c>
      <c r="H28" s="36" t="s">
        <v>419</v>
      </c>
      <c r="I28" s="37" t="s">
        <v>419</v>
      </c>
      <c r="J28" s="37" t="s">
        <v>419</v>
      </c>
      <c r="K28" s="37" t="s">
        <v>419</v>
      </c>
      <c r="L28" s="38" t="s">
        <v>419</v>
      </c>
      <c r="M28" s="36" t="s">
        <v>419</v>
      </c>
      <c r="N28" s="37" t="s">
        <v>419</v>
      </c>
      <c r="O28" s="37" t="s">
        <v>419</v>
      </c>
      <c r="P28" s="36" t="s">
        <v>419</v>
      </c>
      <c r="Q28" s="37" t="s">
        <v>419</v>
      </c>
      <c r="R28" s="37" t="s">
        <v>419</v>
      </c>
      <c r="S28" s="36" t="s">
        <v>419</v>
      </c>
      <c r="T28" s="37" t="s">
        <v>419</v>
      </c>
      <c r="U28" s="38" t="s">
        <v>419</v>
      </c>
      <c r="V28" s="37" t="s">
        <v>419</v>
      </c>
      <c r="W28" s="37" t="s">
        <v>419</v>
      </c>
      <c r="X28" s="38" t="s">
        <v>419</v>
      </c>
    </row>
    <row r="29" spans="1:253" x14ac:dyDescent="0.2">
      <c r="A29" s="2" t="str">
        <f>"May "&amp;RIGHT(A6,4)+1</f>
        <v>May 2026</v>
      </c>
      <c r="B29" s="36" t="s">
        <v>419</v>
      </c>
      <c r="C29" s="37" t="s">
        <v>419</v>
      </c>
      <c r="D29" s="37" t="s">
        <v>419</v>
      </c>
      <c r="E29" s="37" t="s">
        <v>419</v>
      </c>
      <c r="F29" s="37" t="s">
        <v>419</v>
      </c>
      <c r="G29" s="37" t="s">
        <v>419</v>
      </c>
      <c r="H29" s="36" t="s">
        <v>419</v>
      </c>
      <c r="I29" s="37" t="s">
        <v>419</v>
      </c>
      <c r="J29" s="37" t="s">
        <v>419</v>
      </c>
      <c r="K29" s="37" t="s">
        <v>419</v>
      </c>
      <c r="L29" s="38" t="s">
        <v>419</v>
      </c>
      <c r="M29" s="36" t="s">
        <v>419</v>
      </c>
      <c r="N29" s="37" t="s">
        <v>419</v>
      </c>
      <c r="O29" s="37" t="s">
        <v>419</v>
      </c>
      <c r="P29" s="36" t="s">
        <v>419</v>
      </c>
      <c r="Q29" s="37" t="s">
        <v>419</v>
      </c>
      <c r="R29" s="37" t="s">
        <v>419</v>
      </c>
      <c r="S29" s="36" t="s">
        <v>419</v>
      </c>
      <c r="T29" s="37" t="s">
        <v>419</v>
      </c>
      <c r="U29" s="38" t="s">
        <v>419</v>
      </c>
      <c r="V29" s="37" t="s">
        <v>419</v>
      </c>
      <c r="W29" s="37" t="s">
        <v>419</v>
      </c>
      <c r="X29" s="38" t="s">
        <v>419</v>
      </c>
    </row>
    <row r="30" spans="1:253" x14ac:dyDescent="0.2">
      <c r="A30" s="2" t="str">
        <f>"Jun "&amp;RIGHT(A6,4)+1</f>
        <v>Jun 2026</v>
      </c>
      <c r="B30" s="36" t="s">
        <v>419</v>
      </c>
      <c r="C30" s="37" t="s">
        <v>419</v>
      </c>
      <c r="D30" s="37" t="s">
        <v>419</v>
      </c>
      <c r="E30" s="37" t="s">
        <v>419</v>
      </c>
      <c r="F30" s="37" t="s">
        <v>419</v>
      </c>
      <c r="G30" s="37" t="s">
        <v>419</v>
      </c>
      <c r="H30" s="36" t="s">
        <v>419</v>
      </c>
      <c r="I30" s="37" t="s">
        <v>419</v>
      </c>
      <c r="J30" s="37" t="s">
        <v>419</v>
      </c>
      <c r="K30" s="37" t="s">
        <v>419</v>
      </c>
      <c r="L30" s="38" t="s">
        <v>419</v>
      </c>
      <c r="M30" s="36" t="s">
        <v>419</v>
      </c>
      <c r="N30" s="37" t="s">
        <v>419</v>
      </c>
      <c r="O30" s="37" t="s">
        <v>419</v>
      </c>
      <c r="P30" s="36" t="s">
        <v>419</v>
      </c>
      <c r="Q30" s="37" t="s">
        <v>419</v>
      </c>
      <c r="R30" s="37" t="s">
        <v>419</v>
      </c>
      <c r="S30" s="36" t="s">
        <v>419</v>
      </c>
      <c r="T30" s="37" t="s">
        <v>419</v>
      </c>
      <c r="U30" s="38" t="s">
        <v>419</v>
      </c>
      <c r="V30" s="37" t="s">
        <v>419</v>
      </c>
      <c r="W30" s="37" t="s">
        <v>419</v>
      </c>
      <c r="X30" s="38" t="s">
        <v>419</v>
      </c>
    </row>
    <row r="31" spans="1:253" x14ac:dyDescent="0.2">
      <c r="A31" s="2" t="str">
        <f>"Jul "&amp;RIGHT(A6,4)+1</f>
        <v>Jul 2026</v>
      </c>
      <c r="B31" s="36" t="s">
        <v>419</v>
      </c>
      <c r="C31" s="37" t="s">
        <v>419</v>
      </c>
      <c r="D31" s="37" t="s">
        <v>419</v>
      </c>
      <c r="E31" s="37" t="s">
        <v>419</v>
      </c>
      <c r="F31" s="37" t="s">
        <v>419</v>
      </c>
      <c r="G31" s="37" t="s">
        <v>419</v>
      </c>
      <c r="H31" s="36" t="s">
        <v>419</v>
      </c>
      <c r="I31" s="37" t="s">
        <v>419</v>
      </c>
      <c r="J31" s="37" t="s">
        <v>419</v>
      </c>
      <c r="K31" s="37" t="s">
        <v>419</v>
      </c>
      <c r="L31" s="38" t="s">
        <v>419</v>
      </c>
      <c r="M31" s="36" t="s">
        <v>419</v>
      </c>
      <c r="N31" s="37" t="s">
        <v>419</v>
      </c>
      <c r="O31" s="37" t="s">
        <v>419</v>
      </c>
      <c r="P31" s="36" t="s">
        <v>419</v>
      </c>
      <c r="Q31" s="37" t="s">
        <v>419</v>
      </c>
      <c r="R31" s="37" t="s">
        <v>419</v>
      </c>
      <c r="S31" s="36" t="s">
        <v>419</v>
      </c>
      <c r="T31" s="37" t="s">
        <v>419</v>
      </c>
      <c r="U31" s="38" t="s">
        <v>419</v>
      </c>
      <c r="V31" s="37" t="s">
        <v>419</v>
      </c>
      <c r="W31" s="37" t="s">
        <v>419</v>
      </c>
      <c r="X31" s="38" t="s">
        <v>419</v>
      </c>
    </row>
    <row r="32" spans="1:253" x14ac:dyDescent="0.2">
      <c r="A32" s="2" t="str">
        <f>"Aug "&amp;RIGHT(A6,4)+1</f>
        <v>Aug 2026</v>
      </c>
      <c r="B32" s="36" t="s">
        <v>419</v>
      </c>
      <c r="C32" s="37" t="s">
        <v>419</v>
      </c>
      <c r="D32" s="37" t="s">
        <v>419</v>
      </c>
      <c r="E32" s="37" t="s">
        <v>419</v>
      </c>
      <c r="F32" s="37" t="s">
        <v>419</v>
      </c>
      <c r="G32" s="37" t="s">
        <v>419</v>
      </c>
      <c r="H32" s="36" t="s">
        <v>419</v>
      </c>
      <c r="I32" s="37" t="s">
        <v>419</v>
      </c>
      <c r="J32" s="37" t="s">
        <v>419</v>
      </c>
      <c r="K32" s="37" t="s">
        <v>419</v>
      </c>
      <c r="L32" s="38" t="s">
        <v>419</v>
      </c>
      <c r="M32" s="36" t="s">
        <v>419</v>
      </c>
      <c r="N32" s="37" t="s">
        <v>419</v>
      </c>
      <c r="O32" s="37" t="s">
        <v>419</v>
      </c>
      <c r="P32" s="36" t="s">
        <v>419</v>
      </c>
      <c r="Q32" s="37" t="s">
        <v>419</v>
      </c>
      <c r="R32" s="37" t="s">
        <v>419</v>
      </c>
      <c r="S32" s="36" t="s">
        <v>419</v>
      </c>
      <c r="T32" s="37" t="s">
        <v>419</v>
      </c>
      <c r="U32" s="38" t="s">
        <v>419</v>
      </c>
      <c r="V32" s="37" t="s">
        <v>419</v>
      </c>
      <c r="W32" s="37" t="s">
        <v>419</v>
      </c>
      <c r="X32" s="38" t="s">
        <v>419</v>
      </c>
    </row>
    <row r="33" spans="1:253" x14ac:dyDescent="0.2">
      <c r="A33" s="2" t="str">
        <f>"Sep "&amp;RIGHT(A6,4)+1</f>
        <v>Sep 2026</v>
      </c>
      <c r="B33" s="47" t="s">
        <v>419</v>
      </c>
      <c r="C33" s="48" t="s">
        <v>419</v>
      </c>
      <c r="D33" s="48" t="s">
        <v>419</v>
      </c>
      <c r="E33" s="48" t="s">
        <v>419</v>
      </c>
      <c r="F33" s="48" t="s">
        <v>419</v>
      </c>
      <c r="G33" s="37" t="s">
        <v>419</v>
      </c>
      <c r="H33" s="36" t="s">
        <v>419</v>
      </c>
      <c r="I33" s="37" t="s">
        <v>419</v>
      </c>
      <c r="J33" s="37" t="s">
        <v>419</v>
      </c>
      <c r="K33" s="37" t="s">
        <v>419</v>
      </c>
      <c r="L33" s="38" t="s">
        <v>419</v>
      </c>
      <c r="M33" s="36" t="s">
        <v>419</v>
      </c>
      <c r="N33" s="37" t="s">
        <v>419</v>
      </c>
      <c r="O33" s="37" t="s">
        <v>419</v>
      </c>
      <c r="P33" s="36" t="s">
        <v>419</v>
      </c>
      <c r="Q33" s="37" t="s">
        <v>419</v>
      </c>
      <c r="R33" s="37" t="s">
        <v>419</v>
      </c>
      <c r="S33" s="47" t="s">
        <v>419</v>
      </c>
      <c r="T33" s="48" t="s">
        <v>419</v>
      </c>
      <c r="U33" s="39" t="s">
        <v>419</v>
      </c>
      <c r="V33" s="37" t="s">
        <v>419</v>
      </c>
      <c r="W33" s="37" t="s">
        <v>419</v>
      </c>
      <c r="X33" s="38" t="s">
        <v>419</v>
      </c>
    </row>
    <row r="34" spans="1:253" x14ac:dyDescent="0.2">
      <c r="A34" s="40" t="s">
        <v>55</v>
      </c>
      <c r="B34" s="49">
        <v>727253.66669999994</v>
      </c>
      <c r="C34" s="51">
        <v>1241674</v>
      </c>
      <c r="D34" s="51">
        <v>667995471</v>
      </c>
      <c r="E34" s="51">
        <v>0</v>
      </c>
      <c r="F34" s="51" t="s">
        <v>419</v>
      </c>
      <c r="G34" s="41">
        <v>667995471</v>
      </c>
      <c r="H34" s="41">
        <v>0</v>
      </c>
      <c r="I34" s="41">
        <v>0</v>
      </c>
      <c r="J34" s="41">
        <v>0</v>
      </c>
      <c r="K34" s="41">
        <v>0</v>
      </c>
      <c r="L34" s="41">
        <v>0</v>
      </c>
      <c r="M34" s="41" t="s">
        <v>419</v>
      </c>
      <c r="N34" s="41" t="s">
        <v>419</v>
      </c>
      <c r="O34" s="41" t="s">
        <v>419</v>
      </c>
      <c r="P34" s="41" t="s">
        <v>419</v>
      </c>
      <c r="Q34" s="41" t="s">
        <v>419</v>
      </c>
      <c r="R34" s="41" t="s">
        <v>419</v>
      </c>
      <c r="S34" s="41">
        <v>0.33329999999999999</v>
      </c>
      <c r="T34" s="41">
        <v>0.66669999999999996</v>
      </c>
      <c r="U34" s="41">
        <v>178</v>
      </c>
      <c r="V34" s="41">
        <v>727254</v>
      </c>
      <c r="W34" s="41">
        <v>1241674.6666999999</v>
      </c>
      <c r="X34" s="60">
        <v>667995649</v>
      </c>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c r="EO34" s="42"/>
      <c r="EP34" s="42"/>
      <c r="EQ34" s="42"/>
      <c r="ER34" s="42"/>
      <c r="ES34" s="42"/>
      <c r="ET34" s="42"/>
      <c r="EU34" s="42"/>
      <c r="EV34" s="42"/>
      <c r="EW34" s="42"/>
      <c r="EX34" s="42"/>
      <c r="EY34" s="42"/>
      <c r="EZ34" s="42"/>
      <c r="FA34" s="42"/>
      <c r="FB34" s="42"/>
      <c r="FC34" s="42"/>
      <c r="FD34" s="42"/>
      <c r="FE34" s="42"/>
      <c r="FF34" s="42"/>
      <c r="FG34" s="42"/>
      <c r="FH34" s="42"/>
      <c r="FI34" s="42"/>
      <c r="FJ34" s="42"/>
      <c r="FK34" s="42"/>
      <c r="FL34" s="42"/>
      <c r="FM34" s="42"/>
      <c r="FN34" s="42"/>
      <c r="FO34" s="42"/>
      <c r="FP34" s="42"/>
      <c r="FQ34" s="42"/>
      <c r="FR34" s="42"/>
      <c r="FS34" s="42"/>
      <c r="FT34" s="42"/>
      <c r="FU34" s="42"/>
      <c r="FV34" s="42"/>
      <c r="FW34" s="42"/>
      <c r="FX34" s="42"/>
      <c r="FY34" s="42"/>
      <c r="FZ34" s="42"/>
      <c r="GA34" s="42"/>
      <c r="GB34" s="42"/>
      <c r="GC34" s="42"/>
      <c r="GD34" s="42"/>
      <c r="GE34" s="42"/>
      <c r="GF34" s="42"/>
      <c r="GG34" s="42"/>
      <c r="GH34" s="42"/>
      <c r="GI34" s="42"/>
      <c r="GJ34" s="42"/>
      <c r="GK34" s="42"/>
      <c r="GL34" s="42"/>
      <c r="GM34" s="42"/>
      <c r="GN34" s="42"/>
      <c r="GO34" s="42"/>
      <c r="GP34" s="42"/>
      <c r="GQ34" s="42"/>
      <c r="GR34" s="42"/>
      <c r="GS34" s="42"/>
      <c r="GT34" s="42"/>
      <c r="GU34" s="42"/>
      <c r="GV34" s="42"/>
      <c r="GW34" s="42"/>
      <c r="GX34" s="42"/>
      <c r="GY34" s="42"/>
      <c r="GZ34" s="42"/>
      <c r="HA34" s="42"/>
      <c r="HB34" s="42"/>
      <c r="HC34" s="42"/>
      <c r="HD34" s="42"/>
      <c r="HE34" s="42"/>
      <c r="HF34" s="42"/>
      <c r="HG34" s="42"/>
      <c r="HH34" s="42"/>
      <c r="HI34" s="42"/>
      <c r="HJ34" s="42"/>
      <c r="HK34" s="42"/>
      <c r="HL34" s="42"/>
      <c r="HM34" s="42"/>
      <c r="HN34" s="42"/>
      <c r="HO34" s="42"/>
      <c r="HP34" s="42"/>
      <c r="HQ34" s="42"/>
      <c r="HR34" s="42"/>
      <c r="HS34" s="42"/>
      <c r="HT34" s="42"/>
      <c r="HU34" s="42"/>
      <c r="HV34" s="42"/>
      <c r="HW34" s="42"/>
      <c r="HX34" s="42"/>
      <c r="HY34" s="42"/>
      <c r="HZ34" s="42"/>
      <c r="IA34" s="42"/>
      <c r="IB34" s="42"/>
      <c r="IC34" s="42"/>
      <c r="ID34" s="42"/>
      <c r="IE34" s="42"/>
      <c r="IF34" s="42"/>
      <c r="IG34" s="42"/>
      <c r="IH34" s="42"/>
      <c r="II34" s="42"/>
      <c r="IJ34" s="42"/>
      <c r="IK34" s="42"/>
      <c r="IL34" s="42"/>
      <c r="IM34" s="42"/>
      <c r="IN34" s="42"/>
      <c r="IO34" s="42"/>
      <c r="IP34" s="42"/>
      <c r="IQ34" s="42"/>
      <c r="IR34" s="42"/>
      <c r="IS34" s="42"/>
    </row>
    <row r="35" spans="1:253" x14ac:dyDescent="0.2">
      <c r="A35" s="14" t="str">
        <f>"Total "&amp;MID(A20,7,LEN(A20)-13)&amp;" Months"</f>
        <v>Total 3 Months</v>
      </c>
      <c r="B35" s="43">
        <v>727253.66669999994</v>
      </c>
      <c r="C35" s="43">
        <v>1241674</v>
      </c>
      <c r="D35" s="52">
        <v>667995471</v>
      </c>
      <c r="E35" s="52">
        <v>0</v>
      </c>
      <c r="F35" s="52" t="s">
        <v>419</v>
      </c>
      <c r="G35" s="52">
        <v>667995471</v>
      </c>
      <c r="H35" s="43">
        <v>0</v>
      </c>
      <c r="I35" s="43">
        <v>0</v>
      </c>
      <c r="J35" s="43">
        <v>0</v>
      </c>
      <c r="K35" s="43">
        <v>0</v>
      </c>
      <c r="L35" s="43">
        <v>0</v>
      </c>
      <c r="M35" s="43" t="s">
        <v>419</v>
      </c>
      <c r="N35" s="43" t="s">
        <v>419</v>
      </c>
      <c r="O35" s="43" t="s">
        <v>419</v>
      </c>
      <c r="P35" s="43" t="s">
        <v>419</v>
      </c>
      <c r="Q35" s="43" t="s">
        <v>419</v>
      </c>
      <c r="R35" s="43" t="s">
        <v>419</v>
      </c>
      <c r="S35" s="43">
        <v>0.33329999999999999</v>
      </c>
      <c r="T35" s="43">
        <v>0.66669999999999996</v>
      </c>
      <c r="U35" s="43">
        <v>178</v>
      </c>
      <c r="V35" s="43">
        <v>727254</v>
      </c>
      <c r="W35" s="43">
        <v>1241674.6666999999</v>
      </c>
      <c r="X35" s="58">
        <v>667995649</v>
      </c>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c r="EO35" s="42"/>
      <c r="EP35" s="42"/>
      <c r="EQ35" s="42"/>
      <c r="ER35" s="42"/>
      <c r="ES35" s="42"/>
      <c r="ET35" s="42"/>
      <c r="EU35" s="42"/>
      <c r="EV35" s="42"/>
      <c r="EW35" s="42"/>
      <c r="EX35" s="42"/>
      <c r="EY35" s="42"/>
      <c r="EZ35" s="42"/>
      <c r="FA35" s="42"/>
      <c r="FB35" s="42"/>
      <c r="FC35" s="42"/>
      <c r="FD35" s="42"/>
      <c r="FE35" s="42"/>
      <c r="FF35" s="42"/>
      <c r="FG35" s="42"/>
      <c r="FH35" s="42"/>
      <c r="FI35" s="42"/>
      <c r="FJ35" s="42"/>
      <c r="FK35" s="42"/>
      <c r="FL35" s="42"/>
      <c r="FM35" s="42"/>
      <c r="FN35" s="42"/>
      <c r="FO35" s="42"/>
      <c r="FP35" s="42"/>
      <c r="FQ35" s="42"/>
      <c r="FR35" s="42"/>
      <c r="FS35" s="42"/>
      <c r="FT35" s="42"/>
      <c r="FU35" s="42"/>
      <c r="FV35" s="42"/>
      <c r="FW35" s="42"/>
      <c r="FX35" s="42"/>
      <c r="FY35" s="42"/>
      <c r="FZ35" s="42"/>
      <c r="GA35" s="42"/>
      <c r="GB35" s="42"/>
      <c r="GC35" s="42"/>
      <c r="GD35" s="42"/>
      <c r="GE35" s="42"/>
      <c r="GF35" s="42"/>
      <c r="GG35" s="42"/>
      <c r="GH35" s="42"/>
      <c r="GI35" s="42"/>
      <c r="GJ35" s="42"/>
      <c r="GK35" s="42"/>
      <c r="GL35" s="42"/>
      <c r="GM35" s="42"/>
      <c r="GN35" s="42"/>
      <c r="GO35" s="42"/>
      <c r="GP35" s="42"/>
      <c r="GQ35" s="42"/>
      <c r="GR35" s="42"/>
      <c r="GS35" s="42"/>
      <c r="GT35" s="42"/>
      <c r="GU35" s="42"/>
      <c r="GV35" s="42"/>
      <c r="GW35" s="42"/>
      <c r="GX35" s="42"/>
      <c r="GY35" s="42"/>
      <c r="GZ35" s="42"/>
      <c r="HA35" s="42"/>
      <c r="HB35" s="42"/>
      <c r="HC35" s="42"/>
      <c r="HD35" s="42"/>
      <c r="HE35" s="42"/>
      <c r="HF35" s="42"/>
      <c r="HG35" s="42"/>
      <c r="HH35" s="42"/>
      <c r="HI35" s="42"/>
      <c r="HJ35" s="42"/>
      <c r="HK35" s="42"/>
      <c r="HL35" s="42"/>
      <c r="HM35" s="42"/>
      <c r="HN35" s="42"/>
      <c r="HO35" s="42"/>
      <c r="HP35" s="42"/>
      <c r="HQ35" s="42"/>
      <c r="HR35" s="42"/>
      <c r="HS35" s="42"/>
      <c r="HT35" s="42"/>
      <c r="HU35" s="42"/>
      <c r="HV35" s="42"/>
      <c r="HW35" s="42"/>
      <c r="HX35" s="42"/>
      <c r="HY35" s="42"/>
      <c r="HZ35" s="42"/>
      <c r="IA35" s="42"/>
      <c r="IB35" s="42"/>
      <c r="IC35" s="42"/>
      <c r="ID35" s="42"/>
      <c r="IE35" s="42"/>
      <c r="IF35" s="42"/>
      <c r="IG35" s="42"/>
      <c r="IH35" s="42"/>
      <c r="II35" s="42"/>
      <c r="IJ35" s="42"/>
      <c r="IK35" s="42"/>
      <c r="IL35" s="42"/>
      <c r="IM35" s="42"/>
      <c r="IN35" s="42"/>
      <c r="IO35" s="42"/>
      <c r="IP35" s="42"/>
      <c r="IQ35" s="42"/>
      <c r="IR35" s="42"/>
      <c r="IS35" s="42"/>
    </row>
    <row r="36" spans="1:253" x14ac:dyDescent="0.2">
      <c r="C36" s="50"/>
      <c r="D36" s="50"/>
      <c r="E36" s="50"/>
      <c r="F36" s="50"/>
    </row>
    <row r="37" spans="1:253" x14ac:dyDescent="0.2">
      <c r="A37" s="1" t="s">
        <v>349</v>
      </c>
      <c r="C37" s="50"/>
      <c r="D37" s="50"/>
      <c r="E37" s="50"/>
      <c r="F37" s="50"/>
    </row>
    <row r="38" spans="1:253" ht="18" customHeight="1" x14ac:dyDescent="0.2">
      <c r="A38" s="95" t="s">
        <v>370</v>
      </c>
      <c r="B38" s="95"/>
      <c r="C38" s="95"/>
      <c r="D38" s="95"/>
      <c r="E38" s="95"/>
      <c r="F38" s="95"/>
      <c r="G38" s="95"/>
      <c r="H38" s="95"/>
      <c r="I38" s="95"/>
      <c r="J38" s="95"/>
      <c r="K38" s="95"/>
      <c r="L38" s="95"/>
      <c r="M38" s="95"/>
      <c r="N38" s="95"/>
      <c r="O38" s="95"/>
      <c r="P38" s="95"/>
      <c r="Q38" s="95"/>
      <c r="R38" s="95"/>
      <c r="S38" s="95"/>
      <c r="T38" s="95"/>
      <c r="U38" s="95"/>
      <c r="V38" s="95"/>
      <c r="W38" s="95"/>
      <c r="X38" s="95"/>
    </row>
    <row r="39" spans="1:253" ht="21.75" customHeight="1" x14ac:dyDescent="0.2">
      <c r="A39" s="95"/>
      <c r="B39" s="96"/>
      <c r="C39" s="96"/>
      <c r="D39" s="96"/>
      <c r="E39" s="96"/>
      <c r="F39" s="96"/>
      <c r="G39" s="96"/>
      <c r="H39" s="96"/>
      <c r="I39" s="96"/>
      <c r="J39" s="96"/>
      <c r="K39" s="96"/>
      <c r="L39" s="96"/>
      <c r="M39" s="96"/>
      <c r="N39" s="96"/>
      <c r="O39" s="96"/>
      <c r="P39" s="96"/>
      <c r="Q39" s="96"/>
      <c r="R39" s="96"/>
      <c r="S39" s="96"/>
      <c r="T39" s="96"/>
      <c r="U39" s="96"/>
      <c r="V39" s="96"/>
      <c r="W39" s="96"/>
      <c r="X39" s="96"/>
    </row>
    <row r="40" spans="1:253" x14ac:dyDescent="0.2">
      <c r="A40" s="113"/>
      <c r="B40" s="114"/>
      <c r="C40" s="114"/>
      <c r="D40" s="114"/>
      <c r="E40" s="114"/>
      <c r="F40" s="114"/>
      <c r="G40" s="114"/>
      <c r="H40" s="114"/>
      <c r="I40" s="114"/>
      <c r="J40" s="114"/>
      <c r="K40" s="114"/>
      <c r="L40" s="114"/>
      <c r="M40" s="114"/>
      <c r="N40" s="114"/>
      <c r="O40" s="114"/>
      <c r="P40" s="114"/>
      <c r="Q40" s="114"/>
      <c r="R40" s="114"/>
      <c r="S40" s="114"/>
      <c r="T40" s="114"/>
      <c r="U40" s="114"/>
      <c r="V40" s="114"/>
      <c r="W40" s="114"/>
      <c r="X40" s="114"/>
    </row>
    <row r="41" spans="1:253" x14ac:dyDescent="0.2">
      <c r="C41" s="50"/>
      <c r="D41" s="50"/>
      <c r="E41" s="50"/>
      <c r="F41" s="50"/>
    </row>
    <row r="51" spans="3:6" x14ac:dyDescent="0.2">
      <c r="C51" s="26"/>
      <c r="D51" s="26"/>
      <c r="E51" s="26"/>
      <c r="F51" s="26"/>
    </row>
    <row r="100" spans="1:24" x14ac:dyDescent="0.2">
      <c r="A100"/>
    </row>
    <row r="101" spans="1:24" ht="15" x14ac:dyDescent="0.2">
      <c r="A101"/>
      <c r="B101" s="61"/>
      <c r="C101" s="61"/>
      <c r="D101" s="61"/>
      <c r="E101" s="62"/>
      <c r="F101" s="62"/>
      <c r="G101" s="62"/>
      <c r="H101" s="61"/>
      <c r="I101" s="61"/>
      <c r="J101" s="61"/>
      <c r="K101" s="61"/>
      <c r="L101" s="61"/>
      <c r="M101" s="61"/>
      <c r="N101" s="61"/>
      <c r="O101" s="61"/>
      <c r="P101" s="61"/>
      <c r="Q101" s="61"/>
      <c r="R101" s="61"/>
      <c r="S101" s="61"/>
      <c r="T101" s="61"/>
      <c r="U101" s="61"/>
      <c r="V101" s="61"/>
      <c r="W101" s="61"/>
      <c r="X101" s="61"/>
    </row>
    <row r="102" spans="1:24" x14ac:dyDescent="0.2">
      <c r="A102"/>
    </row>
    <row r="103" spans="1:24" x14ac:dyDescent="0.2">
      <c r="A103"/>
    </row>
    <row r="104" spans="1:24" x14ac:dyDescent="0.2">
      <c r="A104"/>
    </row>
    <row r="105" spans="1:24" x14ac:dyDescent="0.2">
      <c r="A105"/>
    </row>
    <row r="106" spans="1:24" x14ac:dyDescent="0.2">
      <c r="A106"/>
    </row>
    <row r="107" spans="1:24" x14ac:dyDescent="0.2">
      <c r="A107"/>
    </row>
  </sheetData>
  <mergeCells count="26">
    <mergeCell ref="A38:X38"/>
    <mergeCell ref="A39:X39"/>
    <mergeCell ref="A40:X40"/>
    <mergeCell ref="P4:Q4"/>
    <mergeCell ref="R4:R5"/>
    <mergeCell ref="S4:T4"/>
    <mergeCell ref="U4:U5"/>
    <mergeCell ref="V4:W4"/>
    <mergeCell ref="X4:X5"/>
    <mergeCell ref="V3:X3"/>
    <mergeCell ref="A4:A5"/>
    <mergeCell ref="B4:C4"/>
    <mergeCell ref="D4:F4"/>
    <mergeCell ref="G4:G5"/>
    <mergeCell ref="H4:I4"/>
    <mergeCell ref="J4:K4"/>
    <mergeCell ref="L4:L5"/>
    <mergeCell ref="M4:N4"/>
    <mergeCell ref="O4:O5"/>
    <mergeCell ref="A1:U1"/>
    <mergeCell ref="A2:U2"/>
    <mergeCell ref="B3:G3"/>
    <mergeCell ref="H3:L3"/>
    <mergeCell ref="M3:O3"/>
    <mergeCell ref="P3:R3"/>
    <mergeCell ref="S3:U3"/>
  </mergeCells>
  <pageMargins left="0.7" right="0.7" top="0.75" bottom="0.75" header="0.3" footer="0.3"/>
  <pageSetup scale="4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I29"/>
  <sheetViews>
    <sheetView showGridLines="0" zoomScaleNormal="100" workbookViewId="0">
      <selection sqref="A1:F1"/>
    </sheetView>
  </sheetViews>
  <sheetFormatPr defaultRowHeight="12.75" x14ac:dyDescent="0.2"/>
  <cols>
    <col min="1" max="1" width="11.42578125" customWidth="1"/>
    <col min="2" max="3" width="22.85546875" customWidth="1"/>
    <col min="4" max="7" width="11.42578125" customWidth="1"/>
  </cols>
  <sheetData>
    <row r="1" spans="1:7" ht="12" customHeight="1" x14ac:dyDescent="0.2">
      <c r="A1" s="79" t="s">
        <v>438</v>
      </c>
      <c r="B1" s="79"/>
      <c r="C1" s="79"/>
      <c r="D1" s="79"/>
      <c r="E1" s="79"/>
      <c r="F1" s="79"/>
      <c r="G1" s="2" t="s">
        <v>420</v>
      </c>
    </row>
    <row r="2" spans="1:7" ht="12" customHeight="1" x14ac:dyDescent="0.2">
      <c r="A2" s="81" t="s">
        <v>62</v>
      </c>
      <c r="B2" s="81"/>
      <c r="C2" s="81"/>
      <c r="D2" s="81"/>
      <c r="E2" s="81"/>
      <c r="F2" s="81"/>
      <c r="G2" s="1"/>
    </row>
    <row r="3" spans="1:7" ht="24" customHeight="1" x14ac:dyDescent="0.2">
      <c r="A3" s="83" t="s">
        <v>63</v>
      </c>
      <c r="B3" s="90" t="s">
        <v>64</v>
      </c>
      <c r="C3" s="85"/>
      <c r="D3" s="85" t="s">
        <v>195</v>
      </c>
      <c r="E3" s="85" t="s">
        <v>426</v>
      </c>
      <c r="F3" s="85" t="s">
        <v>196</v>
      </c>
      <c r="G3" s="90" t="s">
        <v>65</v>
      </c>
    </row>
    <row r="4" spans="1:7" x14ac:dyDescent="0.2">
      <c r="A4" s="84"/>
      <c r="B4" s="87"/>
      <c r="C4" s="86"/>
      <c r="D4" s="86"/>
      <c r="E4" s="86"/>
      <c r="F4" s="86"/>
      <c r="G4" s="87"/>
    </row>
    <row r="5" spans="1:7" ht="12" customHeight="1" x14ac:dyDescent="0.2">
      <c r="A5" s="1"/>
      <c r="B5" s="1"/>
      <c r="C5" s="1"/>
      <c r="D5" s="78" t="str">
        <f>REPT("-",29)&amp;" Element IDs "&amp;REPT("-",29)</f>
        <v>----------------------------- Element IDs -----------------------------</v>
      </c>
      <c r="E5" s="78"/>
      <c r="F5" s="78"/>
      <c r="G5" s="1" t="str">
        <f>REPT("-",6)&amp;" Percent "&amp;REPT("-",5)</f>
        <v>------ Percent -----</v>
      </c>
    </row>
    <row r="6" spans="1:7" ht="12" customHeight="1" x14ac:dyDescent="0.2">
      <c r="A6" s="3" t="s">
        <v>421</v>
      </c>
    </row>
    <row r="7" spans="1:7" ht="12" customHeight="1" x14ac:dyDescent="0.2">
      <c r="A7" s="2"/>
      <c r="B7" s="3" t="s">
        <v>66</v>
      </c>
      <c r="C7" s="3" t="s">
        <v>67</v>
      </c>
      <c r="D7" s="66">
        <v>95791</v>
      </c>
      <c r="E7" s="66">
        <v>50000533</v>
      </c>
      <c r="F7" s="66">
        <v>29970804.866300002</v>
      </c>
      <c r="G7" s="19">
        <f t="shared" ref="G7:G16" si="0">IF(AND(ISNUMBER(E7),ISNUMBER(F7)),IF(E7=0,"--",IF(F7=0,"--",F7/E7)),"--")</f>
        <v>0.59940970761851686</v>
      </c>
    </row>
    <row r="8" spans="1:7" ht="12" customHeight="1" x14ac:dyDescent="0.2">
      <c r="A8" s="1"/>
      <c r="B8" s="1"/>
      <c r="C8" s="3" t="s">
        <v>68</v>
      </c>
      <c r="D8" s="66">
        <v>94150</v>
      </c>
      <c r="E8" s="66">
        <v>49922174</v>
      </c>
      <c r="F8" s="66" t="s">
        <v>419</v>
      </c>
      <c r="G8" s="19" t="str">
        <f t="shared" si="0"/>
        <v>--</v>
      </c>
    </row>
    <row r="9" spans="1:7" ht="12" customHeight="1" x14ac:dyDescent="0.2">
      <c r="A9" s="1"/>
      <c r="B9" s="1"/>
      <c r="C9" s="3" t="s">
        <v>69</v>
      </c>
      <c r="D9" s="66">
        <v>1641</v>
      </c>
      <c r="E9" s="66">
        <v>78359</v>
      </c>
      <c r="F9" s="66" t="s">
        <v>419</v>
      </c>
      <c r="G9" s="19" t="str">
        <f t="shared" si="0"/>
        <v>--</v>
      </c>
    </row>
    <row r="10" spans="1:7" ht="12" customHeight="1" x14ac:dyDescent="0.2">
      <c r="A10" s="1"/>
      <c r="B10" s="3" t="s">
        <v>70</v>
      </c>
      <c r="C10" s="3" t="s">
        <v>67</v>
      </c>
      <c r="D10" s="66">
        <v>92816</v>
      </c>
      <c r="E10" s="66">
        <v>48821785</v>
      </c>
      <c r="F10" s="66">
        <v>15692071.796599999</v>
      </c>
      <c r="G10" s="19">
        <f t="shared" si="0"/>
        <v>0.32141536399375809</v>
      </c>
    </row>
    <row r="11" spans="1:7" ht="12" customHeight="1" x14ac:dyDescent="0.2">
      <c r="A11" s="1"/>
      <c r="B11" s="1"/>
      <c r="C11" s="3" t="s">
        <v>68</v>
      </c>
      <c r="D11" s="66">
        <v>91223</v>
      </c>
      <c r="E11" s="66">
        <v>48746542</v>
      </c>
      <c r="F11" s="66" t="s">
        <v>419</v>
      </c>
      <c r="G11" s="19" t="str">
        <f t="shared" si="0"/>
        <v>--</v>
      </c>
    </row>
    <row r="12" spans="1:7" ht="12" customHeight="1" x14ac:dyDescent="0.2">
      <c r="A12" s="1"/>
      <c r="B12" s="1"/>
      <c r="C12" s="3" t="s">
        <v>69</v>
      </c>
      <c r="D12" s="66">
        <v>1593</v>
      </c>
      <c r="E12" s="66">
        <v>75243</v>
      </c>
      <c r="F12" s="66" t="s">
        <v>419</v>
      </c>
      <c r="G12" s="19" t="str">
        <f t="shared" si="0"/>
        <v>--</v>
      </c>
    </row>
    <row r="13" spans="1:7" ht="12" customHeight="1" x14ac:dyDescent="0.2">
      <c r="A13" s="1"/>
      <c r="B13" s="3" t="s">
        <v>19</v>
      </c>
      <c r="C13" s="3" t="s">
        <v>19</v>
      </c>
      <c r="D13" s="66">
        <v>0</v>
      </c>
      <c r="E13" s="66">
        <v>0</v>
      </c>
      <c r="F13" s="11" t="s">
        <v>419</v>
      </c>
      <c r="G13" s="19" t="str">
        <f t="shared" si="0"/>
        <v>--</v>
      </c>
    </row>
    <row r="14" spans="1:7" ht="12" customHeight="1" x14ac:dyDescent="0.2">
      <c r="A14" s="1"/>
      <c r="B14" s="3" t="s">
        <v>71</v>
      </c>
      <c r="C14" s="3" t="s">
        <v>72</v>
      </c>
      <c r="D14" s="66">
        <v>1188</v>
      </c>
      <c r="E14" s="66" t="s">
        <v>419</v>
      </c>
      <c r="F14" s="11" t="s">
        <v>419</v>
      </c>
      <c r="G14" s="19" t="str">
        <f t="shared" si="0"/>
        <v>--</v>
      </c>
    </row>
    <row r="15" spans="1:7" ht="12" customHeight="1" x14ac:dyDescent="0.2">
      <c r="A15" s="1"/>
      <c r="B15" s="1"/>
      <c r="C15" s="3" t="s">
        <v>73</v>
      </c>
      <c r="D15" s="66">
        <v>175</v>
      </c>
      <c r="E15" s="66" t="s">
        <v>419</v>
      </c>
      <c r="F15" s="11" t="s">
        <v>419</v>
      </c>
      <c r="G15" s="19" t="str">
        <f t="shared" si="0"/>
        <v>--</v>
      </c>
    </row>
    <row r="16" spans="1:7" ht="12" customHeight="1" x14ac:dyDescent="0.2">
      <c r="A16" s="20"/>
      <c r="B16" s="20"/>
      <c r="C16" s="20" t="s">
        <v>74</v>
      </c>
      <c r="D16" s="69">
        <v>112</v>
      </c>
      <c r="E16" s="69" t="s">
        <v>419</v>
      </c>
      <c r="F16" s="21" t="s">
        <v>419</v>
      </c>
      <c r="G16" s="24" t="str">
        <f t="shared" si="0"/>
        <v>--</v>
      </c>
    </row>
    <row r="17" spans="1:9" ht="12" customHeight="1" x14ac:dyDescent="0.2">
      <c r="A17" s="3" t="str">
        <f>"FY "&amp;RIGHT(A6,4)+1</f>
        <v>FY 2026</v>
      </c>
      <c r="D17" s="70"/>
      <c r="E17" s="70"/>
      <c r="G17" s="19"/>
    </row>
    <row r="18" spans="1:9" ht="12" customHeight="1" x14ac:dyDescent="0.2">
      <c r="A18" s="2"/>
      <c r="B18" s="3" t="s">
        <v>66</v>
      </c>
      <c r="C18" s="3" t="s">
        <v>67</v>
      </c>
      <c r="D18" s="11">
        <v>94666</v>
      </c>
      <c r="E18" s="11">
        <v>49102826</v>
      </c>
      <c r="F18" s="11">
        <v>29755974.109900001</v>
      </c>
      <c r="G18" s="19">
        <f t="shared" ref="G18:G27" si="1">IF(AND(ISNUMBER(E18),ISNUMBER(F18)),IF(E18=0,"--",IF(F18=0,"--",F18/E18)),"--")</f>
        <v>0.60599310740078383</v>
      </c>
    </row>
    <row r="19" spans="1:9" ht="12" customHeight="1" x14ac:dyDescent="0.2">
      <c r="A19" s="1"/>
      <c r="B19" s="1"/>
      <c r="C19" s="3" t="s">
        <v>68</v>
      </c>
      <c r="D19" s="11">
        <v>93111</v>
      </c>
      <c r="E19" s="11">
        <v>49029853</v>
      </c>
      <c r="F19" s="11" t="s">
        <v>419</v>
      </c>
      <c r="G19" s="19" t="str">
        <f t="shared" si="1"/>
        <v>--</v>
      </c>
      <c r="H19" s="73"/>
      <c r="I19" s="74"/>
    </row>
    <row r="20" spans="1:9" ht="12" customHeight="1" x14ac:dyDescent="0.2">
      <c r="A20" s="1"/>
      <c r="B20" s="1"/>
      <c r="C20" s="3" t="s">
        <v>69</v>
      </c>
      <c r="D20" s="11">
        <v>1555</v>
      </c>
      <c r="E20" s="11">
        <v>72973</v>
      </c>
      <c r="F20" s="11" t="s">
        <v>419</v>
      </c>
      <c r="G20" s="19" t="str">
        <f t="shared" si="1"/>
        <v>--</v>
      </c>
    </row>
    <row r="21" spans="1:9" ht="12" customHeight="1" x14ac:dyDescent="0.2">
      <c r="A21" s="1"/>
      <c r="B21" s="3" t="s">
        <v>70</v>
      </c>
      <c r="C21" s="3" t="s">
        <v>67</v>
      </c>
      <c r="D21" s="11">
        <v>92072</v>
      </c>
      <c r="E21" s="11">
        <v>48067261</v>
      </c>
      <c r="F21" s="11">
        <v>15782464.2213</v>
      </c>
      <c r="G21" s="19">
        <f t="shared" si="1"/>
        <v>0.32834124293664246</v>
      </c>
    </row>
    <row r="22" spans="1:9" ht="12" customHeight="1" x14ac:dyDescent="0.2">
      <c r="A22" s="1"/>
      <c r="B22" s="1"/>
      <c r="C22" s="3" t="s">
        <v>68</v>
      </c>
      <c r="D22" s="11">
        <v>90555</v>
      </c>
      <c r="E22" s="11">
        <v>47996806</v>
      </c>
      <c r="F22" s="11" t="s">
        <v>419</v>
      </c>
      <c r="G22" s="19" t="str">
        <f t="shared" si="1"/>
        <v>--</v>
      </c>
      <c r="H22" s="73"/>
      <c r="I22" s="74"/>
    </row>
    <row r="23" spans="1:9" ht="12" customHeight="1" x14ac:dyDescent="0.2">
      <c r="A23" s="1"/>
      <c r="B23" s="67"/>
      <c r="C23" s="3" t="s">
        <v>69</v>
      </c>
      <c r="D23" s="66">
        <v>1517</v>
      </c>
      <c r="E23" s="66">
        <v>70455</v>
      </c>
      <c r="F23" s="66" t="s">
        <v>419</v>
      </c>
      <c r="G23" s="68" t="str">
        <f t="shared" si="1"/>
        <v>--</v>
      </c>
    </row>
    <row r="24" spans="1:9" ht="12" customHeight="1" x14ac:dyDescent="0.2">
      <c r="A24" s="1"/>
      <c r="B24" s="3" t="s">
        <v>19</v>
      </c>
      <c r="C24" s="3" t="s">
        <v>19</v>
      </c>
      <c r="D24" s="11">
        <v>0</v>
      </c>
      <c r="E24" s="11">
        <v>0</v>
      </c>
      <c r="F24" s="11" t="s">
        <v>419</v>
      </c>
      <c r="G24" s="19" t="str">
        <f t="shared" si="1"/>
        <v>--</v>
      </c>
    </row>
    <row r="25" spans="1:9" ht="12" customHeight="1" x14ac:dyDescent="0.2">
      <c r="A25" s="1"/>
      <c r="B25" s="3" t="s">
        <v>71</v>
      </c>
      <c r="C25" s="3" t="s">
        <v>72</v>
      </c>
      <c r="D25" s="11">
        <v>1070</v>
      </c>
      <c r="E25" s="11" t="s">
        <v>419</v>
      </c>
      <c r="F25" s="11" t="s">
        <v>419</v>
      </c>
      <c r="G25" s="19" t="str">
        <f t="shared" si="1"/>
        <v>--</v>
      </c>
    </row>
    <row r="26" spans="1:9" ht="12" customHeight="1" x14ac:dyDescent="0.2">
      <c r="A26" s="1"/>
      <c r="B26" s="1"/>
      <c r="C26" s="3" t="s">
        <v>73</v>
      </c>
      <c r="D26" s="11">
        <v>264</v>
      </c>
      <c r="E26" s="11" t="s">
        <v>419</v>
      </c>
      <c r="F26" s="11" t="s">
        <v>419</v>
      </c>
      <c r="G26" s="19" t="str">
        <f t="shared" si="1"/>
        <v>--</v>
      </c>
    </row>
    <row r="27" spans="1:9" ht="12" customHeight="1" x14ac:dyDescent="0.2">
      <c r="A27" s="20"/>
      <c r="B27" s="20"/>
      <c r="C27" s="20" t="s">
        <v>74</v>
      </c>
      <c r="D27" s="21" t="s">
        <v>419</v>
      </c>
      <c r="E27" s="21" t="s">
        <v>419</v>
      </c>
      <c r="F27" s="21" t="s">
        <v>419</v>
      </c>
      <c r="G27" s="19" t="str">
        <f t="shared" si="1"/>
        <v>--</v>
      </c>
    </row>
    <row r="28" spans="1:9" ht="12" customHeight="1" x14ac:dyDescent="0.2">
      <c r="A28" s="78"/>
      <c r="B28" s="78"/>
      <c r="C28" s="78"/>
      <c r="D28" s="78"/>
      <c r="E28" s="78"/>
      <c r="F28" s="78"/>
      <c r="G28" s="78"/>
    </row>
    <row r="29" spans="1:9" ht="69.95" customHeight="1" x14ac:dyDescent="0.2">
      <c r="A29" s="89" t="s">
        <v>389</v>
      </c>
      <c r="B29" s="89"/>
      <c r="C29" s="89"/>
      <c r="D29" s="89"/>
      <c r="E29" s="89"/>
      <c r="F29" s="89"/>
      <c r="G29" s="89"/>
    </row>
  </sheetData>
  <mergeCells count="11">
    <mergeCell ref="A28:G28"/>
    <mergeCell ref="A29:G29"/>
    <mergeCell ref="G3:G4"/>
    <mergeCell ref="D5:F5"/>
    <mergeCell ref="A1:F1"/>
    <mergeCell ref="A2:F2"/>
    <mergeCell ref="A3:A4"/>
    <mergeCell ref="B3:C4"/>
    <mergeCell ref="D3:D4"/>
    <mergeCell ref="E3:E4"/>
    <mergeCell ref="F3:F4"/>
  </mergeCells>
  <phoneticPr fontId="0" type="noConversion"/>
  <pageMargins left="0.75" right="0.5" top="0.75" bottom="0.5" header="0.5" footer="0.25"/>
  <pageSetup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L37"/>
  <sheetViews>
    <sheetView showGridLines="0" workbookViewId="0">
      <selection sqref="A1:H1"/>
    </sheetView>
  </sheetViews>
  <sheetFormatPr defaultRowHeight="12.75" x14ac:dyDescent="0.2"/>
  <cols>
    <col min="1" max="8" width="11.42578125" customWidth="1"/>
    <col min="9" max="9" width="14.42578125" customWidth="1"/>
    <col min="10" max="10" width="11.42578125" customWidth="1"/>
  </cols>
  <sheetData>
    <row r="1" spans="1:12" ht="12" customHeight="1" x14ac:dyDescent="0.2">
      <c r="A1" s="79" t="s">
        <v>438</v>
      </c>
      <c r="B1" s="79"/>
      <c r="C1" s="79"/>
      <c r="D1" s="79"/>
      <c r="E1" s="79"/>
      <c r="F1" s="79"/>
      <c r="G1" s="79"/>
      <c r="H1" s="79"/>
      <c r="I1" s="5"/>
      <c r="J1" s="2" t="s">
        <v>420</v>
      </c>
    </row>
    <row r="2" spans="1:12" ht="12" customHeight="1" x14ac:dyDescent="0.2">
      <c r="A2" s="81" t="s">
        <v>75</v>
      </c>
      <c r="B2" s="81"/>
      <c r="C2" s="81"/>
      <c r="D2" s="81"/>
      <c r="E2" s="81"/>
      <c r="F2" s="81"/>
      <c r="G2" s="81"/>
      <c r="H2" s="81"/>
      <c r="I2" s="5"/>
      <c r="J2" s="1"/>
    </row>
    <row r="3" spans="1:12" ht="24" customHeight="1" x14ac:dyDescent="0.2">
      <c r="A3" s="83" t="s">
        <v>50</v>
      </c>
      <c r="B3" s="87" t="s">
        <v>404</v>
      </c>
      <c r="C3" s="87"/>
      <c r="D3" s="87"/>
      <c r="E3" s="86"/>
      <c r="F3" s="87" t="s">
        <v>76</v>
      </c>
      <c r="G3" s="87"/>
      <c r="H3" s="87"/>
      <c r="I3" s="87"/>
      <c r="J3" s="87"/>
    </row>
    <row r="4" spans="1:12" ht="24" customHeight="1" x14ac:dyDescent="0.2">
      <c r="A4" s="84"/>
      <c r="B4" s="10" t="s">
        <v>222</v>
      </c>
      <c r="C4" s="10" t="s">
        <v>398</v>
      </c>
      <c r="D4" s="10" t="s">
        <v>405</v>
      </c>
      <c r="E4" s="10" t="s">
        <v>423</v>
      </c>
      <c r="F4" s="10" t="s">
        <v>77</v>
      </c>
      <c r="G4" s="10" t="s">
        <v>78</v>
      </c>
      <c r="H4" s="10" t="s">
        <v>79</v>
      </c>
      <c r="I4" s="10" t="s">
        <v>425</v>
      </c>
      <c r="J4" s="9" t="s">
        <v>55</v>
      </c>
    </row>
    <row r="5" spans="1:12" ht="12" customHeight="1" x14ac:dyDescent="0.2">
      <c r="A5" s="1"/>
      <c r="B5" s="78" t="str">
        <f>REPT("-",90)&amp;" Number "&amp;REPT("-",90)</f>
        <v>------------------------------------------------------------------------------------------ Number ------------------------------------------------------------------------------------------</v>
      </c>
      <c r="C5" s="78"/>
      <c r="D5" s="78"/>
      <c r="E5" s="78"/>
      <c r="F5" s="78"/>
      <c r="G5" s="78"/>
      <c r="H5" s="78"/>
      <c r="I5" s="78"/>
      <c r="J5" s="78"/>
    </row>
    <row r="6" spans="1:12" ht="12" customHeight="1" x14ac:dyDescent="0.2">
      <c r="A6" s="3" t="s">
        <v>421</v>
      </c>
    </row>
    <row r="7" spans="1:12" ht="12" customHeight="1" x14ac:dyDescent="0.2">
      <c r="A7" s="2" t="str">
        <f>"Oct "&amp;RIGHT(A6,4)-1</f>
        <v>Oct 2024</v>
      </c>
      <c r="B7" s="11">
        <v>21507272.885699999</v>
      </c>
      <c r="C7" s="11">
        <v>869439.86670000001</v>
      </c>
      <c r="D7" s="11">
        <v>8374221.2862</v>
      </c>
      <c r="E7" s="11">
        <v>30696813.376600001</v>
      </c>
      <c r="F7" s="11">
        <v>404754285</v>
      </c>
      <c r="G7" s="11">
        <v>16409659</v>
      </c>
      <c r="H7" s="11">
        <v>158053617</v>
      </c>
      <c r="I7" s="11">
        <v>100714</v>
      </c>
      <c r="J7" s="11">
        <v>579318275</v>
      </c>
      <c r="L7" s="75"/>
    </row>
    <row r="8" spans="1:12" ht="12" customHeight="1" x14ac:dyDescent="0.2">
      <c r="A8" s="2" t="str">
        <f>"Nov "&amp;RIGHT(A6,4)-1</f>
        <v>Nov 2024</v>
      </c>
      <c r="B8" s="11">
        <v>21371935.860199999</v>
      </c>
      <c r="C8" s="11">
        <v>875364.58739999996</v>
      </c>
      <c r="D8" s="11">
        <v>8325401.4101</v>
      </c>
      <c r="E8" s="11">
        <v>30501044.228300001</v>
      </c>
      <c r="F8" s="11">
        <v>311264450</v>
      </c>
      <c r="G8" s="11">
        <v>12800745</v>
      </c>
      <c r="H8" s="11">
        <v>121745090</v>
      </c>
      <c r="I8" s="11">
        <v>14012</v>
      </c>
      <c r="J8" s="11">
        <v>445824297</v>
      </c>
    </row>
    <row r="9" spans="1:12" ht="12" customHeight="1" x14ac:dyDescent="0.2">
      <c r="A9" s="2" t="str">
        <f>"Dec "&amp;RIGHT(A6,4)-1</f>
        <v>Dec 2024</v>
      </c>
      <c r="B9" s="11">
        <v>21037571.1413</v>
      </c>
      <c r="C9" s="11">
        <v>850734.005</v>
      </c>
      <c r="D9" s="11">
        <v>8136071.7993000001</v>
      </c>
      <c r="E9" s="11">
        <v>30033432.578400001</v>
      </c>
      <c r="F9" s="11">
        <v>284891744</v>
      </c>
      <c r="G9" s="11">
        <v>11517270</v>
      </c>
      <c r="H9" s="11">
        <v>110146456</v>
      </c>
      <c r="I9" s="11">
        <v>11401</v>
      </c>
      <c r="J9" s="11">
        <v>406566871</v>
      </c>
    </row>
    <row r="10" spans="1:12" ht="12" customHeight="1" x14ac:dyDescent="0.2">
      <c r="A10" s="2" t="str">
        <f>"Jan "&amp;RIGHT(A6,4)</f>
        <v>Jan 2025</v>
      </c>
      <c r="B10" s="11">
        <v>20867402.928800002</v>
      </c>
      <c r="C10" s="11">
        <v>852086.11329999997</v>
      </c>
      <c r="D10" s="11">
        <v>8207039.8262999998</v>
      </c>
      <c r="E10" s="11">
        <v>29820142.3946</v>
      </c>
      <c r="F10" s="11">
        <v>326712059</v>
      </c>
      <c r="G10" s="11">
        <v>13424976</v>
      </c>
      <c r="H10" s="11">
        <v>129305373</v>
      </c>
      <c r="I10" s="34">
        <v>81728</v>
      </c>
      <c r="J10" s="11">
        <v>469524136</v>
      </c>
    </row>
    <row r="11" spans="1:12" ht="12" customHeight="1" x14ac:dyDescent="0.2">
      <c r="A11" s="2" t="str">
        <f>"Feb "&amp;RIGHT(A6,4)</f>
        <v>Feb 2025</v>
      </c>
      <c r="B11" s="11">
        <v>21122178.9355</v>
      </c>
      <c r="C11" s="11">
        <v>845683.78410000005</v>
      </c>
      <c r="D11" s="11">
        <v>7957094.5140000004</v>
      </c>
      <c r="E11" s="11">
        <v>29992285.868500002</v>
      </c>
      <c r="F11" s="11">
        <v>338237713</v>
      </c>
      <c r="G11" s="11">
        <v>13499825</v>
      </c>
      <c r="H11" s="11">
        <v>127020744</v>
      </c>
      <c r="I11" s="11">
        <v>4451</v>
      </c>
      <c r="J11" s="11">
        <v>478762733</v>
      </c>
    </row>
    <row r="12" spans="1:12" ht="12" customHeight="1" x14ac:dyDescent="0.2">
      <c r="A12" s="2" t="str">
        <f>"Mar "&amp;RIGHT(A6,4)</f>
        <v>Mar 2025</v>
      </c>
      <c r="B12" s="11">
        <v>21023101.1043</v>
      </c>
      <c r="C12" s="11">
        <v>823366.76130000001</v>
      </c>
      <c r="D12" s="11">
        <v>8019558.4357000003</v>
      </c>
      <c r="E12" s="11">
        <v>29860936.353700001</v>
      </c>
      <c r="F12" s="11">
        <v>343812364</v>
      </c>
      <c r="G12" s="11">
        <v>13469076</v>
      </c>
      <c r="H12" s="11">
        <v>131188247</v>
      </c>
      <c r="I12" s="11">
        <v>21734</v>
      </c>
      <c r="J12" s="11">
        <v>488491421</v>
      </c>
    </row>
    <row r="13" spans="1:12" ht="12" customHeight="1" x14ac:dyDescent="0.2">
      <c r="A13" s="2" t="str">
        <f>"Apr "&amp;RIGHT(A6,4)</f>
        <v>Apr 2025</v>
      </c>
      <c r="B13" s="11">
        <v>21347262.383299999</v>
      </c>
      <c r="C13" s="11">
        <v>851048.12930000003</v>
      </c>
      <c r="D13" s="11">
        <v>8038038.8990000002</v>
      </c>
      <c r="E13" s="11">
        <v>30248751.887899999</v>
      </c>
      <c r="F13" s="11">
        <v>370829618</v>
      </c>
      <c r="G13" s="11">
        <v>14775507</v>
      </c>
      <c r="H13" s="11">
        <v>139552742</v>
      </c>
      <c r="I13" s="11">
        <v>3863</v>
      </c>
      <c r="J13" s="11">
        <v>525161730</v>
      </c>
    </row>
    <row r="14" spans="1:12" ht="12" customHeight="1" x14ac:dyDescent="0.2">
      <c r="A14" s="2" t="str">
        <f>"May "&amp;RIGHT(A6,4)</f>
        <v>May 2025</v>
      </c>
      <c r="B14" s="11">
        <v>20237269.632199999</v>
      </c>
      <c r="C14" s="11">
        <v>747459.03760000004</v>
      </c>
      <c r="D14" s="11">
        <v>7690935.1770000001</v>
      </c>
      <c r="E14" s="11">
        <v>28691064.724800002</v>
      </c>
      <c r="F14" s="11">
        <v>354710884</v>
      </c>
      <c r="G14" s="11">
        <v>13127161</v>
      </c>
      <c r="H14" s="11">
        <v>135071140</v>
      </c>
      <c r="I14" s="11">
        <v>387513</v>
      </c>
      <c r="J14" s="11">
        <v>503296698</v>
      </c>
    </row>
    <row r="15" spans="1:12" ht="12" customHeight="1" x14ac:dyDescent="0.2">
      <c r="A15" s="2" t="str">
        <f>"Jun "&amp;RIGHT(A6,4)</f>
        <v>Jun 2025</v>
      </c>
      <c r="B15" s="11">
        <v>7262689.8028999995</v>
      </c>
      <c r="C15" s="11">
        <v>181357.89420000001</v>
      </c>
      <c r="D15" s="11">
        <v>2673957.8848999999</v>
      </c>
      <c r="E15" s="11">
        <v>13391644.0134</v>
      </c>
      <c r="F15" s="11">
        <v>67215477</v>
      </c>
      <c r="G15" s="11">
        <v>1655547</v>
      </c>
      <c r="H15" s="11">
        <v>24409541</v>
      </c>
      <c r="I15" s="11">
        <v>14592657</v>
      </c>
      <c r="J15" s="11">
        <v>107873222</v>
      </c>
    </row>
    <row r="16" spans="1:12" ht="12" customHeight="1" x14ac:dyDescent="0.2">
      <c r="A16" s="2" t="str">
        <f>"Jul "&amp;RIGHT(A6,4)</f>
        <v>Jul 2025</v>
      </c>
      <c r="B16" s="11">
        <v>989616.60089999996</v>
      </c>
      <c r="C16" s="11">
        <v>17465.774600000001</v>
      </c>
      <c r="D16" s="11">
        <v>178023.98850000001</v>
      </c>
      <c r="E16" s="11">
        <v>1933190.9384999999</v>
      </c>
      <c r="F16" s="11">
        <v>9361361</v>
      </c>
      <c r="G16" s="11">
        <v>157300</v>
      </c>
      <c r="H16" s="11">
        <v>1603317</v>
      </c>
      <c r="I16" s="11">
        <v>8493405</v>
      </c>
      <c r="J16" s="11">
        <v>19615383</v>
      </c>
    </row>
    <row r="17" spans="1:12" ht="12" customHeight="1" x14ac:dyDescent="0.2">
      <c r="A17" s="2" t="str">
        <f>"Aug "&amp;RIGHT(A6,4)</f>
        <v>Aug 2025</v>
      </c>
      <c r="B17" s="11">
        <v>16320062.738399999</v>
      </c>
      <c r="C17" s="11">
        <v>656246.69640000002</v>
      </c>
      <c r="D17" s="11">
        <v>5017683.45</v>
      </c>
      <c r="E17" s="11">
        <v>22426490.8301</v>
      </c>
      <c r="F17" s="11">
        <v>205511533</v>
      </c>
      <c r="G17" s="11">
        <v>8107308</v>
      </c>
      <c r="H17" s="11">
        <v>61988739</v>
      </c>
      <c r="I17" s="11">
        <v>603339</v>
      </c>
      <c r="J17" s="11">
        <v>276210919</v>
      </c>
    </row>
    <row r="18" spans="1:12" ht="12" customHeight="1" x14ac:dyDescent="0.2">
      <c r="A18" s="2" t="str">
        <f>"Sep "&amp;RIGHT(A6,4)</f>
        <v>Sep 2025</v>
      </c>
      <c r="B18" s="11">
        <v>21324571.257300001</v>
      </c>
      <c r="C18" s="11">
        <v>878040.31409999996</v>
      </c>
      <c r="D18" s="11">
        <v>7821625.0283000004</v>
      </c>
      <c r="E18" s="11">
        <v>30003456.310600001</v>
      </c>
      <c r="F18" s="11">
        <v>403368602</v>
      </c>
      <c r="G18" s="11">
        <v>16627355</v>
      </c>
      <c r="H18" s="11">
        <v>148117272</v>
      </c>
      <c r="I18" s="11">
        <v>5960</v>
      </c>
      <c r="J18" s="11">
        <v>568119189</v>
      </c>
    </row>
    <row r="19" spans="1:12" ht="12" customHeight="1" x14ac:dyDescent="0.2">
      <c r="A19" s="12" t="s">
        <v>55</v>
      </c>
      <c r="B19" s="13">
        <v>21093174.0143</v>
      </c>
      <c r="C19" s="13">
        <v>843691.39989999996</v>
      </c>
      <c r="D19" s="13">
        <v>8063331.8195000002</v>
      </c>
      <c r="E19" s="13">
        <v>29983103.080400001</v>
      </c>
      <c r="F19" s="13">
        <v>3420670090</v>
      </c>
      <c r="G19" s="13">
        <v>135571729</v>
      </c>
      <c r="H19" s="13">
        <v>1288202278</v>
      </c>
      <c r="I19" s="13">
        <v>24320777</v>
      </c>
      <c r="J19" s="13">
        <v>4868764874</v>
      </c>
      <c r="L19" s="75"/>
    </row>
    <row r="20" spans="1:12" ht="12" customHeight="1" x14ac:dyDescent="0.2">
      <c r="A20" s="14" t="s">
        <v>422</v>
      </c>
      <c r="B20" s="15">
        <v>21305593.295699999</v>
      </c>
      <c r="C20" s="15">
        <v>865179.48640000005</v>
      </c>
      <c r="D20" s="15">
        <v>8278564.8318999996</v>
      </c>
      <c r="E20" s="15">
        <v>30410430.061099999</v>
      </c>
      <c r="F20" s="15">
        <v>1000910479</v>
      </c>
      <c r="G20" s="15">
        <v>40727674</v>
      </c>
      <c r="H20" s="15">
        <v>389945163</v>
      </c>
      <c r="I20" s="15">
        <v>126127</v>
      </c>
      <c r="J20" s="15">
        <v>1431709443</v>
      </c>
    </row>
    <row r="21" spans="1:12" ht="12" customHeight="1" x14ac:dyDescent="0.2">
      <c r="A21" s="3" t="str">
        <f>"FY "&amp;RIGHT(A6,4)+1</f>
        <v>FY 2026</v>
      </c>
    </row>
    <row r="22" spans="1:12" ht="12" customHeight="1" x14ac:dyDescent="0.2">
      <c r="A22" s="2" t="str">
        <f>"Oct "&amp;RIGHT(A6,4)</f>
        <v>Oct 2025</v>
      </c>
      <c r="B22" s="11">
        <v>21205867.089400001</v>
      </c>
      <c r="C22" s="11">
        <v>835645.49289999995</v>
      </c>
      <c r="D22" s="11">
        <v>8200285.8512000004</v>
      </c>
      <c r="E22" s="11">
        <v>30231544.768100001</v>
      </c>
      <c r="F22" s="11">
        <v>402793373</v>
      </c>
      <c r="G22" s="11">
        <v>15883715</v>
      </c>
      <c r="H22" s="11">
        <v>155868732</v>
      </c>
      <c r="I22" s="11">
        <v>21704</v>
      </c>
      <c r="J22" s="11">
        <v>574567524</v>
      </c>
    </row>
    <row r="23" spans="1:12" ht="12" customHeight="1" x14ac:dyDescent="0.2">
      <c r="A23" s="2" t="str">
        <f>"Nov "&amp;RIGHT(A6,4)</f>
        <v>Nov 2025</v>
      </c>
      <c r="B23" s="11">
        <v>21071852.040899999</v>
      </c>
      <c r="C23" s="11">
        <v>848279.11179999996</v>
      </c>
      <c r="D23" s="11">
        <v>8167022.7997000003</v>
      </c>
      <c r="E23" s="11">
        <v>30007609.492899999</v>
      </c>
      <c r="F23" s="11">
        <v>294482952</v>
      </c>
      <c r="G23" s="11">
        <v>11899775</v>
      </c>
      <c r="H23" s="11">
        <v>114568109</v>
      </c>
      <c r="I23" s="11">
        <v>0</v>
      </c>
      <c r="J23" s="11">
        <v>420950836</v>
      </c>
    </row>
    <row r="24" spans="1:12" ht="12" customHeight="1" x14ac:dyDescent="0.2">
      <c r="A24" s="2" t="str">
        <f>"Dec "&amp;RIGHT(A6,4)</f>
        <v>Dec 2025</v>
      </c>
      <c r="B24" s="11">
        <v>20292463.599800002</v>
      </c>
      <c r="C24" s="11">
        <v>824287.55830000003</v>
      </c>
      <c r="D24" s="11">
        <v>7986955.8607000001</v>
      </c>
      <c r="E24" s="11">
        <v>29060192.016899999</v>
      </c>
      <c r="F24" s="11">
        <v>277602227</v>
      </c>
      <c r="G24" s="11">
        <v>11315546</v>
      </c>
      <c r="H24" s="11">
        <v>109642279</v>
      </c>
      <c r="I24" s="11">
        <v>219486</v>
      </c>
      <c r="J24" s="11">
        <v>398779538</v>
      </c>
    </row>
    <row r="25" spans="1:12" ht="12" customHeight="1" x14ac:dyDescent="0.2">
      <c r="A25" s="2" t="str">
        <f>"Jan "&amp;RIGHT(A6,4)+1</f>
        <v>Jan 2026</v>
      </c>
      <c r="B25" s="11" t="s">
        <v>419</v>
      </c>
      <c r="C25" s="11" t="s">
        <v>419</v>
      </c>
      <c r="D25" s="11" t="s">
        <v>419</v>
      </c>
      <c r="E25" s="11" t="s">
        <v>419</v>
      </c>
      <c r="F25" s="11" t="s">
        <v>419</v>
      </c>
      <c r="G25" s="11" t="s">
        <v>419</v>
      </c>
      <c r="H25" s="11" t="s">
        <v>419</v>
      </c>
      <c r="I25" s="11" t="s">
        <v>419</v>
      </c>
      <c r="J25" s="11" t="s">
        <v>419</v>
      </c>
    </row>
    <row r="26" spans="1:12" ht="12" customHeight="1" x14ac:dyDescent="0.2">
      <c r="A26" s="2" t="str">
        <f>"Feb "&amp;RIGHT(A6,4)+1</f>
        <v>Feb 2026</v>
      </c>
      <c r="B26" s="11" t="s">
        <v>419</v>
      </c>
      <c r="C26" s="11" t="s">
        <v>419</v>
      </c>
      <c r="D26" s="11" t="s">
        <v>419</v>
      </c>
      <c r="E26" s="11" t="s">
        <v>419</v>
      </c>
      <c r="F26" s="11" t="s">
        <v>419</v>
      </c>
      <c r="G26" s="11" t="s">
        <v>419</v>
      </c>
      <c r="H26" s="11" t="s">
        <v>419</v>
      </c>
      <c r="I26" s="11" t="s">
        <v>419</v>
      </c>
      <c r="J26" s="11" t="s">
        <v>419</v>
      </c>
    </row>
    <row r="27" spans="1:12" ht="12" customHeight="1" x14ac:dyDescent="0.2">
      <c r="A27" s="2" t="str">
        <f>"Mar "&amp;RIGHT(A6,4)+1</f>
        <v>Mar 2026</v>
      </c>
      <c r="B27" s="11" t="s">
        <v>419</v>
      </c>
      <c r="C27" s="11" t="s">
        <v>419</v>
      </c>
      <c r="D27" s="11" t="s">
        <v>419</v>
      </c>
      <c r="E27" s="11" t="s">
        <v>419</v>
      </c>
      <c r="F27" s="11" t="s">
        <v>419</v>
      </c>
      <c r="G27" s="11" t="s">
        <v>419</v>
      </c>
      <c r="H27" s="11" t="s">
        <v>419</v>
      </c>
      <c r="I27" s="11" t="s">
        <v>419</v>
      </c>
      <c r="J27" s="11" t="s">
        <v>419</v>
      </c>
    </row>
    <row r="28" spans="1:12" ht="12" customHeight="1" x14ac:dyDescent="0.2">
      <c r="A28" s="2" t="str">
        <f>"Apr "&amp;RIGHT(A6,4)+1</f>
        <v>Apr 2026</v>
      </c>
      <c r="B28" s="11" t="s">
        <v>419</v>
      </c>
      <c r="C28" s="11" t="s">
        <v>419</v>
      </c>
      <c r="D28" s="11" t="s">
        <v>419</v>
      </c>
      <c r="E28" s="11" t="s">
        <v>419</v>
      </c>
      <c r="F28" s="11" t="s">
        <v>419</v>
      </c>
      <c r="G28" s="11" t="s">
        <v>419</v>
      </c>
      <c r="H28" s="11" t="s">
        <v>419</v>
      </c>
      <c r="I28" s="11" t="s">
        <v>419</v>
      </c>
      <c r="J28" s="11" t="s">
        <v>419</v>
      </c>
    </row>
    <row r="29" spans="1:12" ht="12" customHeight="1" x14ac:dyDescent="0.2">
      <c r="A29" s="2" t="str">
        <f>"May "&amp;RIGHT(A6,4)+1</f>
        <v>May 2026</v>
      </c>
      <c r="B29" s="11" t="s">
        <v>419</v>
      </c>
      <c r="C29" s="11" t="s">
        <v>419</v>
      </c>
      <c r="D29" s="11" t="s">
        <v>419</v>
      </c>
      <c r="E29" s="11" t="s">
        <v>419</v>
      </c>
      <c r="F29" s="11" t="s">
        <v>419</v>
      </c>
      <c r="G29" s="11" t="s">
        <v>419</v>
      </c>
      <c r="H29" s="11" t="s">
        <v>419</v>
      </c>
      <c r="I29" s="11" t="s">
        <v>419</v>
      </c>
      <c r="J29" s="11" t="s">
        <v>419</v>
      </c>
    </row>
    <row r="30" spans="1:12" ht="12" customHeight="1" x14ac:dyDescent="0.2">
      <c r="A30" s="2" t="str">
        <f>"Jun "&amp;RIGHT(A6,4)+1</f>
        <v>Jun 2026</v>
      </c>
      <c r="B30" s="11" t="s">
        <v>419</v>
      </c>
      <c r="C30" s="11" t="s">
        <v>419</v>
      </c>
      <c r="D30" s="11" t="s">
        <v>419</v>
      </c>
      <c r="E30" s="11" t="s">
        <v>419</v>
      </c>
      <c r="F30" s="11" t="s">
        <v>419</v>
      </c>
      <c r="G30" s="11" t="s">
        <v>419</v>
      </c>
      <c r="H30" s="11" t="s">
        <v>419</v>
      </c>
      <c r="I30" s="11" t="s">
        <v>419</v>
      </c>
      <c r="J30" s="11" t="s">
        <v>419</v>
      </c>
    </row>
    <row r="31" spans="1:12" ht="12" customHeight="1" x14ac:dyDescent="0.2">
      <c r="A31" s="2" t="str">
        <f>"Jul "&amp;RIGHT(A6,4)+1</f>
        <v>Jul 2026</v>
      </c>
      <c r="B31" s="11" t="s">
        <v>419</v>
      </c>
      <c r="C31" s="11" t="s">
        <v>419</v>
      </c>
      <c r="D31" s="11" t="s">
        <v>419</v>
      </c>
      <c r="E31" s="11" t="s">
        <v>419</v>
      </c>
      <c r="F31" s="11" t="s">
        <v>419</v>
      </c>
      <c r="G31" s="11" t="s">
        <v>419</v>
      </c>
      <c r="H31" s="11" t="s">
        <v>419</v>
      </c>
      <c r="I31" s="11" t="s">
        <v>419</v>
      </c>
      <c r="J31" s="11" t="s">
        <v>419</v>
      </c>
    </row>
    <row r="32" spans="1:12" ht="12" customHeight="1" x14ac:dyDescent="0.2">
      <c r="A32" s="2" t="str">
        <f>"Aug "&amp;RIGHT(A6,4)+1</f>
        <v>Aug 2026</v>
      </c>
      <c r="B32" s="11" t="s">
        <v>419</v>
      </c>
      <c r="C32" s="11" t="s">
        <v>419</v>
      </c>
      <c r="D32" s="11" t="s">
        <v>419</v>
      </c>
      <c r="E32" s="11" t="s">
        <v>419</v>
      </c>
      <c r="F32" s="11" t="s">
        <v>419</v>
      </c>
      <c r="G32" s="11" t="s">
        <v>419</v>
      </c>
      <c r="H32" s="11" t="s">
        <v>419</v>
      </c>
      <c r="I32" s="11" t="s">
        <v>419</v>
      </c>
      <c r="J32" s="11" t="s">
        <v>419</v>
      </c>
    </row>
    <row r="33" spans="1:10" ht="12" customHeight="1" x14ac:dyDescent="0.2">
      <c r="A33" s="2" t="str">
        <f>"Sep "&amp;RIGHT(A6,4)+1</f>
        <v>Sep 2026</v>
      </c>
      <c r="B33" s="11" t="s">
        <v>419</v>
      </c>
      <c r="C33" s="11" t="s">
        <v>419</v>
      </c>
      <c r="D33" s="11" t="s">
        <v>419</v>
      </c>
      <c r="E33" s="11" t="s">
        <v>419</v>
      </c>
      <c r="F33" s="11" t="s">
        <v>419</v>
      </c>
      <c r="G33" s="11" t="s">
        <v>419</v>
      </c>
      <c r="H33" s="11" t="s">
        <v>419</v>
      </c>
      <c r="I33" s="11" t="s">
        <v>419</v>
      </c>
      <c r="J33" s="11" t="s">
        <v>419</v>
      </c>
    </row>
    <row r="34" spans="1:10" ht="12" customHeight="1" x14ac:dyDescent="0.2">
      <c r="A34" s="12" t="s">
        <v>55</v>
      </c>
      <c r="B34" s="13">
        <v>20856727.576699998</v>
      </c>
      <c r="C34" s="13">
        <v>836070.72100000002</v>
      </c>
      <c r="D34" s="13">
        <v>8118088.1705</v>
      </c>
      <c r="E34" s="13">
        <v>29766448.759300001</v>
      </c>
      <c r="F34" s="13">
        <v>974878552</v>
      </c>
      <c r="G34" s="13">
        <v>39099036</v>
      </c>
      <c r="H34" s="13">
        <v>380079120</v>
      </c>
      <c r="I34" s="13">
        <v>241190</v>
      </c>
      <c r="J34" s="13">
        <v>1394297898</v>
      </c>
    </row>
    <row r="35" spans="1:10" ht="12" customHeight="1" x14ac:dyDescent="0.2">
      <c r="A35" s="14" t="str">
        <f>"Total "&amp;MID(A20,7,LEN(A20)-13)&amp;" Months"</f>
        <v>Total 3 Months</v>
      </c>
      <c r="B35" s="15">
        <v>20856727.576699998</v>
      </c>
      <c r="C35" s="15">
        <v>836070.72100000002</v>
      </c>
      <c r="D35" s="15">
        <v>8118088.1705</v>
      </c>
      <c r="E35" s="15">
        <v>29766448.759300001</v>
      </c>
      <c r="F35" s="15">
        <v>974878552</v>
      </c>
      <c r="G35" s="15">
        <v>39099036</v>
      </c>
      <c r="H35" s="15">
        <v>380079120</v>
      </c>
      <c r="I35" s="15">
        <v>241190</v>
      </c>
      <c r="J35" s="15">
        <v>1394297898</v>
      </c>
    </row>
    <row r="36" spans="1:10" ht="12" customHeight="1" x14ac:dyDescent="0.2">
      <c r="A36" s="78"/>
      <c r="B36" s="78"/>
      <c r="C36" s="78"/>
      <c r="D36" s="78"/>
      <c r="E36" s="78"/>
      <c r="F36" s="78"/>
      <c r="G36" s="78"/>
      <c r="H36" s="78"/>
      <c r="I36" s="78"/>
      <c r="J36" s="78"/>
    </row>
    <row r="37" spans="1:10" ht="73.5" customHeight="1" x14ac:dyDescent="0.2">
      <c r="A37" s="89" t="s">
        <v>424</v>
      </c>
      <c r="B37" s="89"/>
      <c r="C37" s="89"/>
      <c r="D37" s="89"/>
      <c r="E37" s="89"/>
      <c r="F37" s="89"/>
      <c r="G37" s="89"/>
      <c r="H37" s="89"/>
      <c r="I37" s="89"/>
      <c r="J37" s="89"/>
    </row>
  </sheetData>
  <mergeCells count="8">
    <mergeCell ref="B5:J5"/>
    <mergeCell ref="A36:J36"/>
    <mergeCell ref="A37:J37"/>
    <mergeCell ref="A3:A4"/>
    <mergeCell ref="A1:H1"/>
    <mergeCell ref="A2:H2"/>
    <mergeCell ref="B3:E3"/>
    <mergeCell ref="F3:J3"/>
  </mergeCells>
  <phoneticPr fontId="0" type="noConversion"/>
  <pageMargins left="0.75" right="0.5" top="0.75" bottom="0.5" header="0.5" footer="0.25"/>
  <pageSetup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J37"/>
  <sheetViews>
    <sheetView showGridLines="0" workbookViewId="0">
      <selection sqref="A1:G1"/>
    </sheetView>
  </sheetViews>
  <sheetFormatPr defaultRowHeight="12.75" x14ac:dyDescent="0.2"/>
  <cols>
    <col min="1" max="1" width="11.42578125" customWidth="1"/>
    <col min="2" max="2" width="12.42578125" customWidth="1"/>
    <col min="3" max="3" width="13" customWidth="1"/>
    <col min="4" max="5" width="11.42578125" customWidth="1"/>
    <col min="6" max="6" width="13.140625" customWidth="1"/>
    <col min="7" max="7" width="13.42578125" customWidth="1"/>
    <col min="8" max="8" width="11.42578125" customWidth="1"/>
    <col min="10" max="10" width="9.85546875" bestFit="1" customWidth="1"/>
  </cols>
  <sheetData>
    <row r="1" spans="1:10" ht="12" customHeight="1" x14ac:dyDescent="0.2">
      <c r="A1" s="79" t="s">
        <v>439</v>
      </c>
      <c r="B1" s="79"/>
      <c r="C1" s="79"/>
      <c r="D1" s="79"/>
      <c r="E1" s="79"/>
      <c r="F1" s="79"/>
      <c r="G1" s="79"/>
      <c r="H1" s="2" t="s">
        <v>420</v>
      </c>
    </row>
    <row r="2" spans="1:10" ht="12" customHeight="1" x14ac:dyDescent="0.2">
      <c r="A2" s="81" t="s">
        <v>80</v>
      </c>
      <c r="B2" s="81"/>
      <c r="C2" s="81"/>
      <c r="D2" s="81"/>
      <c r="E2" s="81"/>
      <c r="F2" s="81"/>
      <c r="G2" s="81"/>
      <c r="H2" s="1"/>
    </row>
    <row r="3" spans="1:10" ht="24" customHeight="1" x14ac:dyDescent="0.2">
      <c r="A3" s="83" t="s">
        <v>50</v>
      </c>
      <c r="B3" s="85" t="s">
        <v>197</v>
      </c>
      <c r="C3" s="85" t="s">
        <v>81</v>
      </c>
      <c r="D3" s="85" t="s">
        <v>428</v>
      </c>
      <c r="E3" s="85" t="s">
        <v>396</v>
      </c>
      <c r="F3" s="85" t="s">
        <v>403</v>
      </c>
      <c r="G3" s="85" t="s">
        <v>82</v>
      </c>
      <c r="H3" s="90" t="s">
        <v>429</v>
      </c>
    </row>
    <row r="4" spans="1:10" ht="24" customHeight="1" x14ac:dyDescent="0.2">
      <c r="A4" s="84"/>
      <c r="B4" s="86"/>
      <c r="C4" s="86"/>
      <c r="D4" s="86"/>
      <c r="E4" s="86"/>
      <c r="F4" s="86"/>
      <c r="G4" s="86"/>
      <c r="H4" s="87"/>
    </row>
    <row r="5" spans="1:10" ht="12" customHeight="1" x14ac:dyDescent="0.2">
      <c r="A5" s="1"/>
      <c r="B5" s="78" t="str">
        <f>REPT("-",80)&amp;" Number "&amp;REPT("-",150)</f>
        <v>-------------------------------------------------------------------------------- Number ------------------------------------------------------------------------------------------------------------------------------------------------------</v>
      </c>
      <c r="C5" s="78"/>
      <c r="D5" s="78"/>
      <c r="E5" s="78"/>
      <c r="F5" s="78"/>
      <c r="G5" s="78"/>
      <c r="H5" s="78"/>
    </row>
    <row r="6" spans="1:10" ht="12" customHeight="1" x14ac:dyDescent="0.2">
      <c r="A6" s="3" t="s">
        <v>421</v>
      </c>
    </row>
    <row r="7" spans="1:10" ht="12" customHeight="1" x14ac:dyDescent="0.2">
      <c r="A7" s="2" t="str">
        <f>"Oct "&amp;RIGHT(A6,4)-1</f>
        <v>Oct 2024</v>
      </c>
      <c r="B7" s="11">
        <v>398915959</v>
      </c>
      <c r="C7" s="11">
        <v>579318275</v>
      </c>
      <c r="D7" s="11">
        <v>28455946</v>
      </c>
      <c r="E7" s="16">
        <v>20.360099999999999</v>
      </c>
      <c r="F7" s="11">
        <v>17764704</v>
      </c>
      <c r="G7" s="11">
        <v>18873421</v>
      </c>
      <c r="H7" s="11">
        <v>1313135</v>
      </c>
      <c r="J7" s="75"/>
    </row>
    <row r="8" spans="1:10" ht="12" customHeight="1" x14ac:dyDescent="0.2">
      <c r="A8" s="2" t="str">
        <f>"Nov "&amp;RIGHT(A6,4)-1</f>
        <v>Nov 2024</v>
      </c>
      <c r="B8" s="11">
        <v>306748993</v>
      </c>
      <c r="C8" s="11">
        <v>445824297</v>
      </c>
      <c r="D8" s="11">
        <v>28274468</v>
      </c>
      <c r="E8" s="16">
        <v>15.774900000000001</v>
      </c>
      <c r="F8" s="11">
        <v>14401995</v>
      </c>
      <c r="G8" s="11">
        <v>15307835</v>
      </c>
      <c r="H8" s="11">
        <v>1389279</v>
      </c>
      <c r="J8" s="75"/>
    </row>
    <row r="9" spans="1:10" ht="12" customHeight="1" x14ac:dyDescent="0.2">
      <c r="A9" s="2" t="str">
        <f>"Dec "&amp;RIGHT(A6,4)-1</f>
        <v>Dec 2024</v>
      </c>
      <c r="B9" s="11">
        <v>280575187</v>
      </c>
      <c r="C9" s="11">
        <v>406566871</v>
      </c>
      <c r="D9" s="11">
        <v>27840992</v>
      </c>
      <c r="E9" s="16">
        <v>14.604100000000001</v>
      </c>
      <c r="F9" s="11">
        <v>13566663</v>
      </c>
      <c r="G9" s="11">
        <v>14403958</v>
      </c>
      <c r="H9" s="11">
        <v>1402695</v>
      </c>
      <c r="J9" s="75"/>
    </row>
    <row r="10" spans="1:10" ht="12" customHeight="1" x14ac:dyDescent="0.2">
      <c r="A10" s="2" t="str">
        <f>"Jan "&amp;RIGHT(A6,4)</f>
        <v>Jan 2025</v>
      </c>
      <c r="B10" s="11">
        <v>320151697</v>
      </c>
      <c r="C10" s="11">
        <v>469524136</v>
      </c>
      <c r="D10" s="11">
        <v>27643272</v>
      </c>
      <c r="E10" s="16">
        <v>16.996099999999998</v>
      </c>
      <c r="F10" s="11">
        <v>15964148</v>
      </c>
      <c r="G10" s="11">
        <v>16949267</v>
      </c>
      <c r="H10" s="11">
        <v>1362926</v>
      </c>
      <c r="J10" s="75"/>
    </row>
    <row r="11" spans="1:10" ht="12" customHeight="1" x14ac:dyDescent="0.2">
      <c r="A11" s="2" t="str">
        <f>"Feb "&amp;RIGHT(A6,4)</f>
        <v>Feb 2025</v>
      </c>
      <c r="B11" s="11">
        <v>334556154</v>
      </c>
      <c r="C11" s="11">
        <v>478762733</v>
      </c>
      <c r="D11" s="11">
        <v>27802849</v>
      </c>
      <c r="E11" s="16">
        <v>17.220300000000002</v>
      </c>
      <c r="F11" s="11">
        <v>16286600</v>
      </c>
      <c r="G11" s="11">
        <v>17421186</v>
      </c>
      <c r="H11" s="11">
        <v>1366553</v>
      </c>
      <c r="J11" s="75"/>
    </row>
    <row r="12" spans="1:10" ht="12" customHeight="1" x14ac:dyDescent="0.2">
      <c r="A12" s="2" t="str">
        <f>"Mar "&amp;RIGHT(A6,4)</f>
        <v>Mar 2025</v>
      </c>
      <c r="B12" s="11">
        <v>336757541</v>
      </c>
      <c r="C12" s="11">
        <v>488491421</v>
      </c>
      <c r="D12" s="11">
        <v>27681088</v>
      </c>
      <c r="E12" s="16">
        <v>17.646799999999999</v>
      </c>
      <c r="F12" s="11">
        <v>17323284</v>
      </c>
      <c r="G12" s="11">
        <v>18390583</v>
      </c>
      <c r="H12" s="11">
        <v>1436564</v>
      </c>
      <c r="J12" s="75"/>
    </row>
    <row r="13" spans="1:10" ht="12" customHeight="1" x14ac:dyDescent="0.2">
      <c r="A13" s="2" t="str">
        <f>"Apr "&amp;RIGHT(A6,4)</f>
        <v>Apr 2025</v>
      </c>
      <c r="B13" s="11">
        <v>364532967</v>
      </c>
      <c r="C13" s="11">
        <v>525161730</v>
      </c>
      <c r="D13" s="11">
        <v>28040593</v>
      </c>
      <c r="E13" s="16">
        <v>18.7287</v>
      </c>
      <c r="F13" s="11">
        <v>16989235</v>
      </c>
      <c r="G13" s="11">
        <v>17967475</v>
      </c>
      <c r="H13" s="11">
        <v>1461593</v>
      </c>
      <c r="J13" s="75"/>
    </row>
    <row r="14" spans="1:10" ht="12" customHeight="1" x14ac:dyDescent="0.2">
      <c r="A14" s="2" t="str">
        <f>"May "&amp;RIGHT(A6,4)</f>
        <v>May 2025</v>
      </c>
      <c r="B14" s="11">
        <v>345092711</v>
      </c>
      <c r="C14" s="11">
        <v>503296698</v>
      </c>
      <c r="D14" s="11">
        <v>26596617</v>
      </c>
      <c r="E14" s="16">
        <v>18.945399999999999</v>
      </c>
      <c r="F14" s="11">
        <v>15484547</v>
      </c>
      <c r="G14" s="11">
        <v>16455360</v>
      </c>
      <c r="H14" s="11">
        <v>1224764</v>
      </c>
      <c r="J14" s="75"/>
    </row>
    <row r="15" spans="1:10" ht="12" customHeight="1" x14ac:dyDescent="0.2">
      <c r="A15" s="2" t="str">
        <f>"Jun "&amp;RIGHT(A6,4)</f>
        <v>Jun 2025</v>
      </c>
      <c r="B15" s="11">
        <v>61807359</v>
      </c>
      <c r="C15" s="11">
        <v>107873222</v>
      </c>
      <c r="D15" s="11">
        <v>12414054</v>
      </c>
      <c r="E15" s="16">
        <v>9.8475000000000001</v>
      </c>
      <c r="F15" s="11">
        <v>4387818</v>
      </c>
      <c r="G15" s="11">
        <v>4672597</v>
      </c>
      <c r="H15" s="11">
        <v>610780</v>
      </c>
      <c r="J15" s="75"/>
    </row>
    <row r="16" spans="1:10" ht="12" customHeight="1" x14ac:dyDescent="0.2">
      <c r="A16" s="2" t="str">
        <f>"Jul "&amp;RIGHT(A6,4)</f>
        <v>Jul 2025</v>
      </c>
      <c r="B16" s="11">
        <v>8971893</v>
      </c>
      <c r="C16" s="11">
        <v>19615383</v>
      </c>
      <c r="D16" s="11">
        <v>1792068</v>
      </c>
      <c r="E16" s="16">
        <v>9.7154000000000007</v>
      </c>
      <c r="F16" s="11">
        <v>1728538</v>
      </c>
      <c r="G16" s="11">
        <v>1789467</v>
      </c>
      <c r="H16" s="11">
        <v>160397</v>
      </c>
      <c r="J16" s="75"/>
    </row>
    <row r="17" spans="1:10" ht="12" customHeight="1" x14ac:dyDescent="0.2">
      <c r="A17" s="2" t="str">
        <f>"Aug "&amp;RIGHT(A6,4)</f>
        <v>Aug 2025</v>
      </c>
      <c r="B17" s="11">
        <v>217171461</v>
      </c>
      <c r="C17" s="11">
        <v>276210919</v>
      </c>
      <c r="D17" s="11">
        <v>20789357</v>
      </c>
      <c r="E17" s="16">
        <v>13.3269</v>
      </c>
      <c r="F17" s="11">
        <v>7769429</v>
      </c>
      <c r="G17" s="11">
        <v>8212238</v>
      </c>
      <c r="H17" s="11">
        <v>607136</v>
      </c>
      <c r="J17" s="75"/>
    </row>
    <row r="18" spans="1:10" ht="12" customHeight="1" x14ac:dyDescent="0.2">
      <c r="A18" s="2" t="str">
        <f>"Sep "&amp;RIGHT(A6,4)</f>
        <v>Sep 2025</v>
      </c>
      <c r="B18" s="11">
        <v>407654231</v>
      </c>
      <c r="C18" s="11">
        <v>568119189</v>
      </c>
      <c r="D18" s="11">
        <v>27813204</v>
      </c>
      <c r="E18" s="16">
        <v>20.428100000000001</v>
      </c>
      <c r="F18" s="11">
        <v>15667267</v>
      </c>
      <c r="G18" s="11">
        <v>16952885</v>
      </c>
      <c r="H18" s="11">
        <v>1257768</v>
      </c>
      <c r="J18" s="75"/>
    </row>
    <row r="19" spans="1:10" ht="12" customHeight="1" x14ac:dyDescent="0.2">
      <c r="A19" s="12" t="s">
        <v>55</v>
      </c>
      <c r="B19" s="13">
        <v>3382936153</v>
      </c>
      <c r="C19" s="13">
        <v>4868764874</v>
      </c>
      <c r="D19" s="13">
        <v>27794336.555555556</v>
      </c>
      <c r="E19" s="17">
        <v>170.55199999999999</v>
      </c>
      <c r="F19" s="13">
        <v>157334228</v>
      </c>
      <c r="G19" s="13">
        <v>167396272</v>
      </c>
      <c r="H19" s="13">
        <v>1357253</v>
      </c>
      <c r="J19" s="75"/>
    </row>
    <row r="20" spans="1:10" ht="12" customHeight="1" x14ac:dyDescent="0.2">
      <c r="A20" s="14" t="s">
        <v>422</v>
      </c>
      <c r="B20" s="15">
        <v>986240139</v>
      </c>
      <c r="C20" s="15">
        <v>1431709443</v>
      </c>
      <c r="D20" s="15">
        <v>28190468.666666668</v>
      </c>
      <c r="E20" s="18">
        <v>50.739100000000001</v>
      </c>
      <c r="F20" s="15">
        <v>45733362</v>
      </c>
      <c r="G20" s="15">
        <v>48585214</v>
      </c>
      <c r="H20" s="15">
        <v>1368369.6666666667</v>
      </c>
      <c r="J20" s="75"/>
    </row>
    <row r="21" spans="1:10" ht="12" customHeight="1" x14ac:dyDescent="0.2">
      <c r="A21" s="3" t="str">
        <f>"FY "&amp;RIGHT(A6,4)+1</f>
        <v>FY 2026</v>
      </c>
      <c r="J21" s="75"/>
    </row>
    <row r="22" spans="1:10" ht="12" customHeight="1" x14ac:dyDescent="0.2">
      <c r="A22" s="2" t="str">
        <f>"Oct "&amp;RIGHT(A6,4)</f>
        <v>Oct 2025</v>
      </c>
      <c r="B22" s="11">
        <v>392420636</v>
      </c>
      <c r="C22" s="11">
        <v>574567524</v>
      </c>
      <c r="D22" s="11">
        <v>28024642</v>
      </c>
      <c r="E22" s="16">
        <v>20.5046</v>
      </c>
      <c r="F22" s="11">
        <v>17099407</v>
      </c>
      <c r="G22" s="11">
        <v>18134951</v>
      </c>
      <c r="H22" s="11">
        <v>1271731</v>
      </c>
      <c r="J22" s="75"/>
    </row>
    <row r="23" spans="1:10" ht="12" customHeight="1" x14ac:dyDescent="0.2">
      <c r="A23" s="2" t="str">
        <f>"Nov "&amp;RIGHT(A6,4)</f>
        <v>Nov 2025</v>
      </c>
      <c r="B23" s="11">
        <v>298819578</v>
      </c>
      <c r="C23" s="11">
        <v>420950836</v>
      </c>
      <c r="D23" s="11">
        <v>27817054</v>
      </c>
      <c r="E23" s="16">
        <v>15.1328</v>
      </c>
      <c r="F23" s="11">
        <v>12350021</v>
      </c>
      <c r="G23" s="11">
        <v>14672612</v>
      </c>
      <c r="H23" s="11">
        <v>1375253</v>
      </c>
      <c r="J23" s="75"/>
    </row>
    <row r="24" spans="1:10" ht="12" customHeight="1" x14ac:dyDescent="0.2">
      <c r="A24" s="2" t="str">
        <f>"Dec "&amp;RIGHT(A6,4)</f>
        <v>Dec 2025</v>
      </c>
      <c r="B24" s="11">
        <v>280744368</v>
      </c>
      <c r="C24" s="11">
        <v>398779538</v>
      </c>
      <c r="D24" s="11">
        <v>26938798</v>
      </c>
      <c r="E24" s="16">
        <v>14.8087</v>
      </c>
      <c r="F24" s="11">
        <v>11851721</v>
      </c>
      <c r="G24" s="11">
        <v>14371308</v>
      </c>
      <c r="H24" s="11">
        <v>1225518</v>
      </c>
      <c r="J24" s="75"/>
    </row>
    <row r="25" spans="1:10" ht="12" customHeight="1" x14ac:dyDescent="0.2">
      <c r="A25" s="2" t="str">
        <f>"Jan "&amp;RIGHT(A6,4)+1</f>
        <v>Jan 2026</v>
      </c>
      <c r="B25" s="11" t="s">
        <v>419</v>
      </c>
      <c r="C25" s="11" t="s">
        <v>419</v>
      </c>
      <c r="D25" s="11" t="s">
        <v>419</v>
      </c>
      <c r="E25" s="16" t="s">
        <v>419</v>
      </c>
      <c r="F25" s="11" t="s">
        <v>419</v>
      </c>
      <c r="G25" s="11" t="s">
        <v>419</v>
      </c>
      <c r="H25" s="11" t="s">
        <v>419</v>
      </c>
      <c r="J25" s="75"/>
    </row>
    <row r="26" spans="1:10" ht="12" customHeight="1" x14ac:dyDescent="0.2">
      <c r="A26" s="2" t="str">
        <f>"Feb "&amp;RIGHT(A6,4)+1</f>
        <v>Feb 2026</v>
      </c>
      <c r="B26" s="11" t="s">
        <v>419</v>
      </c>
      <c r="C26" s="11" t="s">
        <v>419</v>
      </c>
      <c r="D26" s="11" t="s">
        <v>419</v>
      </c>
      <c r="E26" s="16" t="s">
        <v>419</v>
      </c>
      <c r="F26" s="11" t="s">
        <v>419</v>
      </c>
      <c r="G26" s="11" t="s">
        <v>419</v>
      </c>
      <c r="H26" s="11" t="s">
        <v>419</v>
      </c>
      <c r="J26" s="75"/>
    </row>
    <row r="27" spans="1:10" ht="12" customHeight="1" x14ac:dyDescent="0.2">
      <c r="A27" s="2" t="str">
        <f>"Mar "&amp;RIGHT(A6,4)+1</f>
        <v>Mar 2026</v>
      </c>
      <c r="B27" s="11" t="s">
        <v>419</v>
      </c>
      <c r="C27" s="11" t="s">
        <v>419</v>
      </c>
      <c r="D27" s="11" t="s">
        <v>419</v>
      </c>
      <c r="E27" s="16" t="s">
        <v>419</v>
      </c>
      <c r="F27" s="11" t="s">
        <v>419</v>
      </c>
      <c r="G27" s="11" t="s">
        <v>419</v>
      </c>
      <c r="H27" s="11" t="s">
        <v>419</v>
      </c>
      <c r="J27" s="75"/>
    </row>
    <row r="28" spans="1:10" ht="12" customHeight="1" x14ac:dyDescent="0.2">
      <c r="A28" s="2" t="str">
        <f>"Apr "&amp;RIGHT(A6,4)+1</f>
        <v>Apr 2026</v>
      </c>
      <c r="B28" s="11" t="s">
        <v>419</v>
      </c>
      <c r="C28" s="11" t="s">
        <v>419</v>
      </c>
      <c r="D28" s="11" t="s">
        <v>419</v>
      </c>
      <c r="E28" s="16" t="s">
        <v>419</v>
      </c>
      <c r="F28" s="11" t="s">
        <v>419</v>
      </c>
      <c r="G28" s="11" t="s">
        <v>419</v>
      </c>
      <c r="H28" s="11" t="s">
        <v>419</v>
      </c>
      <c r="J28" s="75"/>
    </row>
    <row r="29" spans="1:10" ht="12" customHeight="1" x14ac:dyDescent="0.2">
      <c r="A29" s="2" t="str">
        <f>"May "&amp;RIGHT(A6,4)+1</f>
        <v>May 2026</v>
      </c>
      <c r="B29" s="11" t="s">
        <v>419</v>
      </c>
      <c r="C29" s="11" t="s">
        <v>419</v>
      </c>
      <c r="D29" s="11" t="s">
        <v>419</v>
      </c>
      <c r="E29" s="16" t="s">
        <v>419</v>
      </c>
      <c r="F29" s="11" t="s">
        <v>419</v>
      </c>
      <c r="G29" s="11" t="s">
        <v>419</v>
      </c>
      <c r="H29" s="11" t="s">
        <v>419</v>
      </c>
      <c r="J29" s="75"/>
    </row>
    <row r="30" spans="1:10" ht="12" customHeight="1" x14ac:dyDescent="0.2">
      <c r="A30" s="2" t="str">
        <f>"Jun "&amp;RIGHT(A6,4)+1</f>
        <v>Jun 2026</v>
      </c>
      <c r="B30" s="11" t="s">
        <v>419</v>
      </c>
      <c r="C30" s="11" t="s">
        <v>419</v>
      </c>
      <c r="D30" s="11" t="s">
        <v>419</v>
      </c>
      <c r="E30" s="16" t="s">
        <v>419</v>
      </c>
      <c r="F30" s="11" t="s">
        <v>419</v>
      </c>
      <c r="G30" s="11" t="s">
        <v>419</v>
      </c>
      <c r="H30" s="11" t="s">
        <v>419</v>
      </c>
      <c r="J30" s="75"/>
    </row>
    <row r="31" spans="1:10" ht="12" customHeight="1" x14ac:dyDescent="0.2">
      <c r="A31" s="2" t="str">
        <f>"Jul "&amp;RIGHT(A6,4)+1</f>
        <v>Jul 2026</v>
      </c>
      <c r="B31" s="11" t="s">
        <v>419</v>
      </c>
      <c r="C31" s="11" t="s">
        <v>419</v>
      </c>
      <c r="D31" s="11" t="s">
        <v>419</v>
      </c>
      <c r="E31" s="16" t="s">
        <v>419</v>
      </c>
      <c r="F31" s="11" t="s">
        <v>419</v>
      </c>
      <c r="G31" s="11" t="s">
        <v>419</v>
      </c>
      <c r="H31" s="11" t="s">
        <v>419</v>
      </c>
      <c r="J31" s="75"/>
    </row>
    <row r="32" spans="1:10" ht="12" customHeight="1" x14ac:dyDescent="0.2">
      <c r="A32" s="2" t="str">
        <f>"Aug "&amp;RIGHT(A6,4)+1</f>
        <v>Aug 2026</v>
      </c>
      <c r="B32" s="11" t="s">
        <v>419</v>
      </c>
      <c r="C32" s="11" t="s">
        <v>419</v>
      </c>
      <c r="D32" s="11" t="s">
        <v>419</v>
      </c>
      <c r="E32" s="16" t="s">
        <v>419</v>
      </c>
      <c r="F32" s="11" t="s">
        <v>419</v>
      </c>
      <c r="G32" s="11" t="s">
        <v>419</v>
      </c>
      <c r="H32" s="11" t="s">
        <v>419</v>
      </c>
      <c r="J32" s="75"/>
    </row>
    <row r="33" spans="1:10" ht="12" customHeight="1" x14ac:dyDescent="0.2">
      <c r="A33" s="2" t="str">
        <f>"Sep "&amp;RIGHT(A6,4)+1</f>
        <v>Sep 2026</v>
      </c>
      <c r="B33" s="11" t="s">
        <v>419</v>
      </c>
      <c r="C33" s="11" t="s">
        <v>419</v>
      </c>
      <c r="D33" s="11" t="s">
        <v>419</v>
      </c>
      <c r="E33" s="16" t="s">
        <v>419</v>
      </c>
      <c r="F33" s="11" t="s">
        <v>419</v>
      </c>
      <c r="G33" s="11" t="s">
        <v>419</v>
      </c>
      <c r="H33" s="11" t="s">
        <v>419</v>
      </c>
      <c r="J33" s="75"/>
    </row>
    <row r="34" spans="1:10" ht="12" customHeight="1" x14ac:dyDescent="0.2">
      <c r="A34" s="12" t="s">
        <v>55</v>
      </c>
      <c r="B34" s="13">
        <v>971984582</v>
      </c>
      <c r="C34" s="13">
        <v>1394297898</v>
      </c>
      <c r="D34" s="13">
        <v>27593498</v>
      </c>
      <c r="E34" s="17">
        <v>50.446100000000001</v>
      </c>
      <c r="F34" s="13">
        <v>41301149</v>
      </c>
      <c r="G34" s="13">
        <v>47178871</v>
      </c>
      <c r="H34" s="13">
        <v>1290834</v>
      </c>
      <c r="J34" s="75"/>
    </row>
    <row r="35" spans="1:10" ht="12" customHeight="1" x14ac:dyDescent="0.2">
      <c r="A35" s="14" t="str">
        <f>"Total "&amp;MID(A20,7,LEN(A20)-13)&amp;" Months"</f>
        <v>Total 3 Months</v>
      </c>
      <c r="B35" s="15">
        <v>971984582</v>
      </c>
      <c r="C35" s="15">
        <v>1394297898</v>
      </c>
      <c r="D35" s="15">
        <v>27593498</v>
      </c>
      <c r="E35" s="18">
        <v>50.446100000000001</v>
      </c>
      <c r="F35" s="15">
        <v>41301149</v>
      </c>
      <c r="G35" s="15">
        <v>47178871</v>
      </c>
      <c r="H35" s="15">
        <v>1290834</v>
      </c>
      <c r="J35" s="75"/>
    </row>
    <row r="36" spans="1:10" ht="12" customHeight="1" x14ac:dyDescent="0.2">
      <c r="A36" s="78"/>
      <c r="B36" s="78"/>
      <c r="C36" s="78"/>
      <c r="D36" s="78"/>
      <c r="E36" s="78"/>
      <c r="F36" s="78"/>
      <c r="G36" s="78"/>
      <c r="H36" s="78"/>
    </row>
    <row r="37" spans="1:10" ht="101.45" customHeight="1" x14ac:dyDescent="0.2">
      <c r="A37" s="89" t="s">
        <v>427</v>
      </c>
      <c r="B37" s="89"/>
      <c r="C37" s="89"/>
      <c r="D37" s="89"/>
      <c r="E37" s="89"/>
      <c r="F37" s="89"/>
      <c r="G37" s="89"/>
      <c r="H37" s="89"/>
    </row>
  </sheetData>
  <mergeCells count="13">
    <mergeCell ref="A1:G1"/>
    <mergeCell ref="A2:G2"/>
    <mergeCell ref="G3:G4"/>
    <mergeCell ref="H3:H4"/>
    <mergeCell ref="B5:H5"/>
    <mergeCell ref="A36:H36"/>
    <mergeCell ref="A37:H37"/>
    <mergeCell ref="A3:A4"/>
    <mergeCell ref="B3:B4"/>
    <mergeCell ref="C3:C4"/>
    <mergeCell ref="D3:D4"/>
    <mergeCell ref="E3:E4"/>
    <mergeCell ref="F3:F4"/>
  </mergeCells>
  <phoneticPr fontId="0" type="noConversion"/>
  <pageMargins left="0.75" right="0.5" top="0.75" bottom="0.5" header="0.5" footer="0.25"/>
  <pageSetup orientation="landscape"/>
  <headerFooter alignWithMargins="0"/>
</worksheet>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43</vt:i4>
      </vt:variant>
      <vt:variant>
        <vt:lpstr>Named Ranges</vt:lpstr>
      </vt:variant>
      <vt:variant>
        <vt:i4>2</vt:i4>
      </vt:variant>
    </vt:vector>
  </HeadingPairs>
  <TitlesOfParts>
    <vt:vector size="45" baseType="lpstr">
      <vt:lpstr>KDALL</vt:lpstr>
      <vt:lpstr>ToC</vt:lpstr>
      <vt:lpstr>FNS-$</vt:lpstr>
      <vt:lpstr>SNAP-$</vt:lpstr>
      <vt:lpstr>SNAP-$a</vt:lpstr>
      <vt:lpstr>NAP-$b</vt:lpstr>
      <vt:lpstr>Schools</vt:lpstr>
      <vt:lpstr>NSLP-P</vt:lpstr>
      <vt:lpstr>NSLP-M</vt:lpstr>
      <vt:lpstr>NSLP-$</vt:lpstr>
      <vt:lpstr>SBP-P</vt:lpstr>
      <vt:lpstr>SBP-M</vt:lpstr>
      <vt:lpstr>SBP-$</vt:lpstr>
      <vt:lpstr>CCCDCH-S</vt:lpstr>
      <vt:lpstr>CCC-C</vt:lpstr>
      <vt:lpstr>CCCDCH-M1</vt:lpstr>
      <vt:lpstr>CCCDCH-M2</vt:lpstr>
      <vt:lpstr>CCCDCH-M3</vt:lpstr>
      <vt:lpstr>CCCDCH-M4</vt:lpstr>
      <vt:lpstr>CCCDCH-M5</vt:lpstr>
      <vt:lpstr>CCCDCH-$</vt:lpstr>
      <vt:lpstr>ADC-M</vt:lpstr>
      <vt:lpstr>ADC-$</vt:lpstr>
      <vt:lpstr>CACFP-T</vt:lpstr>
      <vt:lpstr>SFSP-PM</vt:lpstr>
      <vt:lpstr>SFSP-$</vt:lpstr>
      <vt:lpstr>S-EBT-$</vt:lpstr>
      <vt:lpstr>CN-$</vt:lpstr>
      <vt:lpstr>CNFNS-T$</vt:lpstr>
      <vt:lpstr>SMP-M</vt:lpstr>
      <vt:lpstr>SMP-T</vt:lpstr>
      <vt:lpstr>WIC</vt:lpstr>
      <vt:lpstr>CSFP</vt:lpstr>
      <vt:lpstr>FDPIR</vt:lpstr>
      <vt:lpstr>COM-E1</vt:lpstr>
      <vt:lpstr>COM-E2</vt:lpstr>
      <vt:lpstr>COM-ET</vt:lpstr>
      <vt:lpstr>COM-X1</vt:lpstr>
      <vt:lpstr>COM-X2</vt:lpstr>
      <vt:lpstr>COM-T</vt:lpstr>
      <vt:lpstr>USDA-$1</vt:lpstr>
      <vt:lpstr>USDA-$2</vt:lpstr>
      <vt:lpstr>USDA-$3</vt:lpstr>
      <vt:lpstr>'CNFNS-T$'!Print_Area</vt:lpstr>
      <vt:lpstr>'NAP-$b'!Print_Area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Keydata Report</dc:title>
  <dc:creator>Meade, Karen - FNS</dc:creator>
  <cp:keywords>nutrition, keydata, CN, FD, SNAP, WIC</cp:keywords>
  <cp:lastModifiedBy>Kreh, Tim - FNS</cp:lastModifiedBy>
  <cp:lastPrinted>2014-11-10T21:56:47Z</cp:lastPrinted>
  <dcterms:created xsi:type="dcterms:W3CDTF">2003-04-09T21:32:01Z</dcterms:created>
  <dcterms:modified xsi:type="dcterms:W3CDTF">2026-03-17T16:16:22Z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xcelWriter version">
    <vt:lpwstr/>
  </property>
</Properties>
</file>