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I:\Budget General\01 Keydata Electronic Version\PDB KD &amp; DRUPAL Files by FY\FY2026\Keydata January 2026\"/>
    </mc:Choice>
  </mc:AlternateContent>
  <xr:revisionPtr revIDLastSave="0" documentId="13_ncr:1_{42B8BF40-28CA-4039-90A8-06B9854ECF2D}" xr6:coauthVersionLast="47" xr6:coauthVersionMax="47" xr10:uidLastSave="{00000000-0000-0000-0000-000000000000}"/>
  <bookViews>
    <workbookView xWindow="-120" yWindow="-120" windowWidth="29040" windowHeight="17520" tabRatio="817" xr2:uid="{00000000-000D-0000-FFFF-FFFF00000000}"/>
  </bookViews>
  <sheets>
    <sheet name="KDALL" sheetId="1" r:id="rId1"/>
    <sheet name="ToC" sheetId="2" r:id="rId2"/>
    <sheet name="FNS-$" sheetId="45" r:id="rId3"/>
    <sheet name="SNAP-$" sheetId="46" r:id="rId4"/>
    <sheet name="SNAP-$a" sheetId="49" r:id="rId5"/>
    <sheet name="SNAP-$a-PEBT-Other" sheetId="51" r:id="rId6"/>
    <sheet name="NAP-$b" sheetId="50" r:id="rId7"/>
    <sheet name="Schools" sheetId="7" r:id="rId8"/>
    <sheet name="NSLP-P" sheetId="8" r:id="rId9"/>
    <sheet name="NSLP-M" sheetId="9" r:id="rId10"/>
    <sheet name="NSLP-$" sheetId="10" r:id="rId11"/>
    <sheet name="SBP-P" sheetId="12" r:id="rId12"/>
    <sheet name="SBP-M" sheetId="13" r:id="rId13"/>
    <sheet name="SBP-$" sheetId="14" r:id="rId14"/>
    <sheet name="CCCDCH-S" sheetId="15" r:id="rId15"/>
    <sheet name="CCC-C" sheetId="16" r:id="rId16"/>
    <sheet name="CCCDCH-M1" sheetId="17" r:id="rId17"/>
    <sheet name="CCCDCH-M2" sheetId="18" r:id="rId18"/>
    <sheet name="CCCDCH-M3" sheetId="19" r:id="rId19"/>
    <sheet name="CCCDCH-M4" sheetId="20" r:id="rId20"/>
    <sheet name="CCCDCH-M5" sheetId="21" r:id="rId21"/>
    <sheet name="CCCDCH-$" sheetId="22" r:id="rId22"/>
    <sheet name="ADC-M" sheetId="23" r:id="rId23"/>
    <sheet name="ADC-$" sheetId="24" r:id="rId24"/>
    <sheet name="CACFP-T" sheetId="25" r:id="rId25"/>
    <sheet name="SFSP-PM" sheetId="26" r:id="rId26"/>
    <sheet name="SFSP-$" sheetId="27" r:id="rId27"/>
    <sheet name="S-EBT-$" sheetId="52" r:id="rId28"/>
    <sheet name="CN-$" sheetId="28" r:id="rId29"/>
    <sheet name="CNFNS-T$" sheetId="29" r:id="rId30"/>
    <sheet name="SMP-M" sheetId="30" r:id="rId31"/>
    <sheet name="SMP-T" sheetId="31" r:id="rId32"/>
    <sheet name="WIC" sheetId="32" r:id="rId33"/>
    <sheet name="CSFP" sheetId="33" r:id="rId34"/>
    <sheet name="FDPIR" sheetId="34" r:id="rId35"/>
    <sheet name="COM-E1" sheetId="36" r:id="rId36"/>
    <sheet name="COM-E2" sheetId="37" r:id="rId37"/>
    <sheet name="COM-ET" sheetId="38" r:id="rId38"/>
    <sheet name="COM-X1" sheetId="39" r:id="rId39"/>
    <sheet name="COM-X2" sheetId="40" r:id="rId40"/>
    <sheet name="COM-T" sheetId="41" r:id="rId41"/>
    <sheet name="USDA-$1" sheetId="42" r:id="rId42"/>
    <sheet name="USDA-$2" sheetId="43" r:id="rId43"/>
    <sheet name="USDA-$3" sheetId="44" r:id="rId44"/>
  </sheets>
  <definedNames>
    <definedName name="_xlnm.Print_Area" localSheetId="29">'CNFNS-T$'!$A$1:$I$37</definedName>
    <definedName name="_xlnm.Print_Area" localSheetId="6">'NAP-$b'!$A$1:$X$39</definedName>
    <definedName name="_xlnm.Print_Area" localSheetId="5">'SNAP-$a-PEBT-Other'!$A$1:$E$36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44" l="1"/>
  <c r="G34" i="44"/>
  <c r="A35" i="44"/>
  <c r="A33" i="44"/>
  <c r="A32" i="44"/>
  <c r="A31" i="44"/>
  <c r="A30" i="44"/>
  <c r="A29" i="44"/>
  <c r="A28" i="44"/>
  <c r="A27" i="44"/>
  <c r="A26" i="44"/>
  <c r="A25" i="44"/>
  <c r="A24" i="44"/>
  <c r="A23" i="44"/>
  <c r="A22" i="44"/>
  <c r="A21" i="44"/>
  <c r="A18" i="44"/>
  <c r="A17" i="44"/>
  <c r="A16" i="44"/>
  <c r="A15" i="44"/>
  <c r="A14" i="44"/>
  <c r="A13" i="44"/>
  <c r="A12" i="44"/>
  <c r="A11" i="44"/>
  <c r="A10" i="44"/>
  <c r="A9" i="44"/>
  <c r="A8" i="44"/>
  <c r="A7" i="44"/>
  <c r="B5" i="44"/>
  <c r="A35" i="43"/>
  <c r="A33" i="43"/>
  <c r="A32" i="43"/>
  <c r="A31" i="43"/>
  <c r="A30" i="43"/>
  <c r="A29" i="43"/>
  <c r="A28" i="43"/>
  <c r="A27" i="43"/>
  <c r="A26" i="43"/>
  <c r="A25" i="43"/>
  <c r="A24" i="43"/>
  <c r="A23" i="43"/>
  <c r="A22" i="43"/>
  <c r="A21" i="43"/>
  <c r="A18" i="43"/>
  <c r="A17" i="43"/>
  <c r="A16" i="43"/>
  <c r="A15" i="43"/>
  <c r="A14" i="43"/>
  <c r="A13" i="43"/>
  <c r="A12" i="43"/>
  <c r="A11" i="43"/>
  <c r="A10" i="43"/>
  <c r="A9" i="43"/>
  <c r="A8" i="43"/>
  <c r="A7" i="43"/>
  <c r="B5" i="43"/>
  <c r="A35" i="42"/>
  <c r="A33" i="42"/>
  <c r="A32" i="42"/>
  <c r="A31" i="42"/>
  <c r="A30" i="42"/>
  <c r="A29" i="42"/>
  <c r="A28" i="42"/>
  <c r="A27" i="42"/>
  <c r="A26" i="42"/>
  <c r="A25" i="42"/>
  <c r="A24" i="42"/>
  <c r="A23" i="42"/>
  <c r="A22" i="42"/>
  <c r="A21" i="42"/>
  <c r="A18" i="42"/>
  <c r="A17" i="42"/>
  <c r="A16" i="42"/>
  <c r="A15" i="42"/>
  <c r="A14" i="42"/>
  <c r="A13" i="42"/>
  <c r="A12" i="42"/>
  <c r="A11" i="42"/>
  <c r="A10" i="42"/>
  <c r="A9" i="42"/>
  <c r="A8" i="42"/>
  <c r="A7" i="42"/>
  <c r="B5" i="42"/>
  <c r="A36" i="41"/>
  <c r="A34" i="41"/>
  <c r="A33" i="41"/>
  <c r="A32" i="41"/>
  <c r="A31" i="41"/>
  <c r="A30" i="41"/>
  <c r="A29" i="41"/>
  <c r="A28" i="41"/>
  <c r="A27" i="41"/>
  <c r="A26" i="41"/>
  <c r="A25" i="41"/>
  <c r="A24" i="41"/>
  <c r="A23" i="41"/>
  <c r="A22" i="41"/>
  <c r="A19" i="41"/>
  <c r="A18" i="41"/>
  <c r="A17" i="41"/>
  <c r="A16" i="41"/>
  <c r="A15" i="41"/>
  <c r="A14" i="41"/>
  <c r="A13" i="41"/>
  <c r="A12" i="41"/>
  <c r="A11" i="41"/>
  <c r="A10" i="41"/>
  <c r="A9" i="41"/>
  <c r="A8" i="41"/>
  <c r="B6" i="41"/>
  <c r="A35" i="40"/>
  <c r="A33" i="40"/>
  <c r="A32" i="40"/>
  <c r="A31" i="40"/>
  <c r="A30" i="40"/>
  <c r="A29" i="40"/>
  <c r="A28" i="40"/>
  <c r="A27" i="40"/>
  <c r="A26" i="40"/>
  <c r="A25" i="40"/>
  <c r="A24" i="40"/>
  <c r="A23" i="40"/>
  <c r="A22" i="40"/>
  <c r="A21" i="40"/>
  <c r="A18" i="40"/>
  <c r="A17" i="40"/>
  <c r="A16" i="40"/>
  <c r="A15" i="40"/>
  <c r="A14" i="40"/>
  <c r="A13" i="40"/>
  <c r="A12" i="40"/>
  <c r="A11" i="40"/>
  <c r="A10" i="40"/>
  <c r="A9" i="40"/>
  <c r="A8" i="40"/>
  <c r="A7" i="40"/>
  <c r="B5" i="40"/>
  <c r="A35" i="39"/>
  <c r="A33" i="39"/>
  <c r="A32" i="39"/>
  <c r="A31" i="39"/>
  <c r="A30" i="39"/>
  <c r="A29" i="39"/>
  <c r="A28" i="39"/>
  <c r="A27" i="39"/>
  <c r="A26" i="39"/>
  <c r="A25" i="39"/>
  <c r="A24" i="39"/>
  <c r="A23" i="39"/>
  <c r="A22" i="39"/>
  <c r="A21" i="39"/>
  <c r="A18" i="39"/>
  <c r="A17" i="39"/>
  <c r="A16" i="39"/>
  <c r="A15" i="39"/>
  <c r="A14" i="39"/>
  <c r="A13" i="39"/>
  <c r="A12" i="39"/>
  <c r="A11" i="39"/>
  <c r="A10" i="39"/>
  <c r="A9" i="39"/>
  <c r="A8" i="39"/>
  <c r="A7" i="39"/>
  <c r="B5" i="39"/>
  <c r="A35" i="38"/>
  <c r="A33" i="38"/>
  <c r="A32" i="38"/>
  <c r="A31" i="38"/>
  <c r="A30" i="38"/>
  <c r="A29" i="38"/>
  <c r="A28" i="38"/>
  <c r="A27" i="38"/>
  <c r="A26" i="38"/>
  <c r="A25" i="38"/>
  <c r="A24" i="38"/>
  <c r="A23" i="38"/>
  <c r="A22" i="38"/>
  <c r="A21" i="38"/>
  <c r="A18" i="38"/>
  <c r="A17" i="38"/>
  <c r="A16" i="38"/>
  <c r="A15" i="38"/>
  <c r="A14" i="38"/>
  <c r="A13" i="38"/>
  <c r="A12" i="38"/>
  <c r="A11" i="38"/>
  <c r="A10" i="38"/>
  <c r="A9" i="38"/>
  <c r="A8" i="38"/>
  <c r="A7" i="38"/>
  <c r="B5" i="38"/>
  <c r="H35" i="37"/>
  <c r="A35" i="37"/>
  <c r="H34" i="37"/>
  <c r="H33" i="37"/>
  <c r="A33" i="37"/>
  <c r="H32" i="37"/>
  <c r="A32" i="37"/>
  <c r="H31" i="37"/>
  <c r="A31" i="37"/>
  <c r="H30" i="37"/>
  <c r="A30" i="37"/>
  <c r="H29" i="37"/>
  <c r="A29" i="37"/>
  <c r="H28" i="37"/>
  <c r="A28" i="37"/>
  <c r="H27" i="37"/>
  <c r="A27" i="37"/>
  <c r="H26" i="37"/>
  <c r="A26" i="37"/>
  <c r="H25" i="37"/>
  <c r="A25" i="37"/>
  <c r="H24" i="37"/>
  <c r="A24" i="37"/>
  <c r="H23" i="37"/>
  <c r="A23" i="37"/>
  <c r="H22" i="37"/>
  <c r="A22" i="37"/>
  <c r="A21" i="37"/>
  <c r="H20" i="37"/>
  <c r="H19" i="37"/>
  <c r="H18" i="37"/>
  <c r="A18" i="37"/>
  <c r="H17" i="37"/>
  <c r="A17" i="37"/>
  <c r="H16" i="37"/>
  <c r="A16" i="37"/>
  <c r="H15" i="37"/>
  <c r="A15" i="37"/>
  <c r="H14" i="37"/>
  <c r="A14" i="37"/>
  <c r="H13" i="37"/>
  <c r="A13" i="37"/>
  <c r="H12" i="37"/>
  <c r="A12" i="37"/>
  <c r="H11" i="37"/>
  <c r="A11" i="37"/>
  <c r="H10" i="37"/>
  <c r="A10" i="37"/>
  <c r="H9" i="37"/>
  <c r="A9" i="37"/>
  <c r="H8" i="37"/>
  <c r="A8" i="37"/>
  <c r="H7" i="37"/>
  <c r="A7" i="37"/>
  <c r="B5" i="37"/>
  <c r="A35" i="36"/>
  <c r="A33" i="36"/>
  <c r="A32" i="36"/>
  <c r="A31" i="36"/>
  <c r="A30" i="36"/>
  <c r="A29" i="36"/>
  <c r="A28" i="36"/>
  <c r="A27" i="36"/>
  <c r="A26" i="36"/>
  <c r="A25" i="36"/>
  <c r="A24" i="36"/>
  <c r="A23" i="36"/>
  <c r="A22" i="36"/>
  <c r="A21" i="36"/>
  <c r="A18" i="36"/>
  <c r="A17" i="36"/>
  <c r="A16" i="36"/>
  <c r="A15" i="36"/>
  <c r="A14" i="36"/>
  <c r="A13" i="36"/>
  <c r="A12" i="36"/>
  <c r="A11" i="36"/>
  <c r="A10" i="36"/>
  <c r="A9" i="36"/>
  <c r="A8" i="36"/>
  <c r="A7" i="36"/>
  <c r="B5" i="36"/>
  <c r="A35" i="34"/>
  <c r="A33" i="34"/>
  <c r="A32" i="34"/>
  <c r="A31" i="34"/>
  <c r="A30" i="34"/>
  <c r="A29" i="34"/>
  <c r="A28" i="34"/>
  <c r="A27" i="34"/>
  <c r="A26" i="34"/>
  <c r="A25" i="34"/>
  <c r="A24" i="34"/>
  <c r="A23" i="34"/>
  <c r="A22" i="34"/>
  <c r="A21" i="34"/>
  <c r="A18" i="34"/>
  <c r="A17" i="34"/>
  <c r="A16" i="34"/>
  <c r="A15" i="34"/>
  <c r="A14" i="34"/>
  <c r="A13" i="34"/>
  <c r="A12" i="34"/>
  <c r="A11" i="34"/>
  <c r="A10" i="34"/>
  <c r="A9" i="34"/>
  <c r="A8" i="34"/>
  <c r="A7" i="34"/>
  <c r="B5" i="34"/>
  <c r="A35" i="33"/>
  <c r="A33" i="33"/>
  <c r="A32" i="33"/>
  <c r="A31" i="33"/>
  <c r="A30" i="33"/>
  <c r="A29" i="33"/>
  <c r="A28" i="33"/>
  <c r="A27" i="33"/>
  <c r="A26" i="33"/>
  <c r="A25" i="33"/>
  <c r="A24" i="33"/>
  <c r="A23" i="33"/>
  <c r="A22" i="33"/>
  <c r="A21" i="33"/>
  <c r="A18" i="33"/>
  <c r="A17" i="33"/>
  <c r="A16" i="33"/>
  <c r="A15" i="33"/>
  <c r="A14" i="33"/>
  <c r="A13" i="33"/>
  <c r="A12" i="33"/>
  <c r="A11" i="33"/>
  <c r="A10" i="33"/>
  <c r="A9" i="33"/>
  <c r="A8" i="33"/>
  <c r="A7" i="33"/>
  <c r="B5" i="33"/>
  <c r="A35" i="32"/>
  <c r="A33" i="32"/>
  <c r="A32" i="32"/>
  <c r="A31" i="32"/>
  <c r="A30" i="32"/>
  <c r="A29" i="32"/>
  <c r="A28" i="32"/>
  <c r="A27" i="32"/>
  <c r="A26" i="32"/>
  <c r="A25" i="32"/>
  <c r="A24" i="32"/>
  <c r="A23" i="32"/>
  <c r="A22" i="32"/>
  <c r="A21" i="32"/>
  <c r="A18" i="32"/>
  <c r="A17" i="32"/>
  <c r="A16" i="32"/>
  <c r="A15" i="32"/>
  <c r="A14" i="32"/>
  <c r="A13" i="32"/>
  <c r="A12" i="32"/>
  <c r="A11" i="32"/>
  <c r="A10" i="32"/>
  <c r="A9" i="32"/>
  <c r="A8" i="32"/>
  <c r="A7" i="32"/>
  <c r="B5" i="32"/>
  <c r="A35" i="31"/>
  <c r="A33" i="31"/>
  <c r="A32" i="31"/>
  <c r="A31" i="31"/>
  <c r="A30" i="31"/>
  <c r="A29" i="31"/>
  <c r="A28" i="31"/>
  <c r="A27" i="31"/>
  <c r="A26" i="31"/>
  <c r="A25" i="31"/>
  <c r="A24" i="31"/>
  <c r="A23" i="31"/>
  <c r="A22" i="31"/>
  <c r="A21" i="31"/>
  <c r="A18" i="31"/>
  <c r="A17" i="31"/>
  <c r="A16" i="31"/>
  <c r="A15" i="31"/>
  <c r="A14" i="31"/>
  <c r="A13" i="31"/>
  <c r="A12" i="31"/>
  <c r="A11" i="31"/>
  <c r="A10" i="31"/>
  <c r="A9" i="31"/>
  <c r="A8" i="31"/>
  <c r="A7" i="31"/>
  <c r="B5" i="31"/>
  <c r="A35" i="30"/>
  <c r="A33" i="30"/>
  <c r="A32" i="30"/>
  <c r="A31" i="30"/>
  <c r="A30" i="30"/>
  <c r="A29" i="30"/>
  <c r="A28" i="30"/>
  <c r="A27" i="30"/>
  <c r="A26" i="30"/>
  <c r="A25" i="30"/>
  <c r="A24" i="30"/>
  <c r="A23" i="30"/>
  <c r="A22" i="30"/>
  <c r="A21" i="30"/>
  <c r="A18" i="30"/>
  <c r="A17" i="30"/>
  <c r="A16" i="30"/>
  <c r="A15" i="30"/>
  <c r="A14" i="30"/>
  <c r="A13" i="30"/>
  <c r="A12" i="30"/>
  <c r="A11" i="30"/>
  <c r="A10" i="30"/>
  <c r="A9" i="30"/>
  <c r="A8" i="30"/>
  <c r="A7" i="30"/>
  <c r="B5" i="30"/>
  <c r="A35" i="29"/>
  <c r="A33" i="29"/>
  <c r="A32" i="29"/>
  <c r="A31" i="29"/>
  <c r="A30" i="29"/>
  <c r="A29" i="29"/>
  <c r="A28" i="29"/>
  <c r="A27" i="29"/>
  <c r="A26" i="29"/>
  <c r="A25" i="29"/>
  <c r="A24" i="29"/>
  <c r="A23" i="29"/>
  <c r="A22" i="29"/>
  <c r="A21" i="29"/>
  <c r="A18" i="29"/>
  <c r="A17" i="29"/>
  <c r="A16" i="29"/>
  <c r="A15" i="29"/>
  <c r="A14" i="29"/>
  <c r="A13" i="29"/>
  <c r="A12" i="29"/>
  <c r="A11" i="29"/>
  <c r="A10" i="29"/>
  <c r="A9" i="29"/>
  <c r="A8" i="29"/>
  <c r="A7" i="29"/>
  <c r="B5" i="29"/>
  <c r="A35" i="28"/>
  <c r="A33" i="28"/>
  <c r="A32" i="28"/>
  <c r="A31" i="28"/>
  <c r="A30" i="28"/>
  <c r="A29" i="28"/>
  <c r="A28" i="28"/>
  <c r="A27" i="28"/>
  <c r="A26" i="28"/>
  <c r="A25" i="28"/>
  <c r="A24" i="28"/>
  <c r="A23" i="28"/>
  <c r="A22" i="28"/>
  <c r="A21" i="28"/>
  <c r="A18" i="28"/>
  <c r="A17" i="28"/>
  <c r="A16" i="28"/>
  <c r="A15" i="28"/>
  <c r="A14" i="28"/>
  <c r="A13" i="28"/>
  <c r="A12" i="28"/>
  <c r="A11" i="28"/>
  <c r="A10" i="28"/>
  <c r="A9" i="28"/>
  <c r="A8" i="28"/>
  <c r="A7" i="28"/>
  <c r="B5" i="28"/>
  <c r="A35" i="52"/>
  <c r="A33" i="52"/>
  <c r="A32" i="52"/>
  <c r="A31" i="52"/>
  <c r="A30" i="52"/>
  <c r="A29" i="52"/>
  <c r="A28" i="52"/>
  <c r="A27" i="52"/>
  <c r="A26" i="52"/>
  <c r="A25" i="52"/>
  <c r="A24" i="52"/>
  <c r="A23" i="52"/>
  <c r="A22" i="52"/>
  <c r="A21" i="52"/>
  <c r="A18" i="52"/>
  <c r="A17" i="52"/>
  <c r="A16" i="52"/>
  <c r="A15" i="52"/>
  <c r="A14" i="52"/>
  <c r="A13" i="52"/>
  <c r="A12" i="52"/>
  <c r="A11" i="52"/>
  <c r="A10" i="52"/>
  <c r="A9" i="52"/>
  <c r="A8" i="52"/>
  <c r="A7" i="52"/>
  <c r="C5" i="52"/>
  <c r="A35" i="27"/>
  <c r="A33" i="27"/>
  <c r="A32" i="27"/>
  <c r="A31" i="27"/>
  <c r="A30" i="27"/>
  <c r="A29" i="27"/>
  <c r="A28" i="27"/>
  <c r="A27" i="27"/>
  <c r="A26" i="27"/>
  <c r="A25" i="27"/>
  <c r="A24" i="27"/>
  <c r="A23" i="27"/>
  <c r="A22" i="27"/>
  <c r="A21" i="27"/>
  <c r="A18" i="27"/>
  <c r="A17" i="27"/>
  <c r="A16" i="27"/>
  <c r="A15" i="27"/>
  <c r="A14" i="27"/>
  <c r="A13" i="27"/>
  <c r="A12" i="27"/>
  <c r="A11" i="27"/>
  <c r="A10" i="27"/>
  <c r="A9" i="27"/>
  <c r="A8" i="27"/>
  <c r="A7" i="27"/>
  <c r="B5" i="27"/>
  <c r="A35" i="26"/>
  <c r="A33" i="26"/>
  <c r="A32" i="26"/>
  <c r="A31" i="26"/>
  <c r="A30" i="26"/>
  <c r="A29" i="26"/>
  <c r="A28" i="26"/>
  <c r="A27" i="26"/>
  <c r="A26" i="26"/>
  <c r="A25" i="26"/>
  <c r="A24" i="26"/>
  <c r="A23" i="26"/>
  <c r="A22" i="26"/>
  <c r="A21" i="26"/>
  <c r="A18" i="26"/>
  <c r="A17" i="26"/>
  <c r="A16" i="26"/>
  <c r="A15" i="26"/>
  <c r="A14" i="26"/>
  <c r="A13" i="26"/>
  <c r="A12" i="26"/>
  <c r="A11" i="26"/>
  <c r="A10" i="26"/>
  <c r="A9" i="26"/>
  <c r="A8" i="26"/>
  <c r="A7" i="26"/>
  <c r="B5" i="26"/>
  <c r="A35" i="25"/>
  <c r="A33" i="25"/>
  <c r="A32" i="25"/>
  <c r="A31" i="25"/>
  <c r="A30" i="25"/>
  <c r="A29" i="25"/>
  <c r="A28" i="25"/>
  <c r="A27" i="25"/>
  <c r="A26" i="25"/>
  <c r="A25" i="25"/>
  <c r="A24" i="25"/>
  <c r="A23" i="25"/>
  <c r="A22" i="25"/>
  <c r="A21" i="25"/>
  <c r="A18" i="25"/>
  <c r="A17" i="25"/>
  <c r="A16" i="25"/>
  <c r="A15" i="25"/>
  <c r="A14" i="25"/>
  <c r="A13" i="25"/>
  <c r="A12" i="25"/>
  <c r="A11" i="25"/>
  <c r="A10" i="25"/>
  <c r="A9" i="25"/>
  <c r="A8" i="25"/>
  <c r="A7" i="25"/>
  <c r="B5" i="25"/>
  <c r="H35" i="24"/>
  <c r="A35" i="24"/>
  <c r="H34" i="24"/>
  <c r="H33" i="24"/>
  <c r="A33" i="24"/>
  <c r="H32" i="24"/>
  <c r="A32" i="24"/>
  <c r="H31" i="24"/>
  <c r="A31" i="24"/>
  <c r="H30" i="24"/>
  <c r="A30" i="24"/>
  <c r="H29" i="24"/>
  <c r="A29" i="24"/>
  <c r="H28" i="24"/>
  <c r="A28" i="24"/>
  <c r="H27" i="24"/>
  <c r="A27" i="24"/>
  <c r="H26" i="24"/>
  <c r="A26" i="24"/>
  <c r="H25" i="24"/>
  <c r="A25" i="24"/>
  <c r="H24" i="24"/>
  <c r="A24" i="24"/>
  <c r="H23" i="24"/>
  <c r="A23" i="24"/>
  <c r="H22" i="24"/>
  <c r="A22" i="24"/>
  <c r="A21" i="24"/>
  <c r="H20" i="24"/>
  <c r="H19" i="24"/>
  <c r="H18" i="24"/>
  <c r="A18" i="24"/>
  <c r="H17" i="24"/>
  <c r="A17" i="24"/>
  <c r="H16" i="24"/>
  <c r="A16" i="24"/>
  <c r="H15" i="24"/>
  <c r="A15" i="24"/>
  <c r="H14" i="24"/>
  <c r="A14" i="24"/>
  <c r="H13" i="24"/>
  <c r="A13" i="24"/>
  <c r="H12" i="24"/>
  <c r="A12" i="24"/>
  <c r="H11" i="24"/>
  <c r="A11" i="24"/>
  <c r="H10" i="24"/>
  <c r="A10" i="24"/>
  <c r="H9" i="24"/>
  <c r="A9" i="24"/>
  <c r="H8" i="24"/>
  <c r="A8" i="24"/>
  <c r="H7" i="24"/>
  <c r="A7" i="24"/>
  <c r="F5" i="24"/>
  <c r="B5" i="24"/>
  <c r="J35" i="23"/>
  <c r="A35" i="23"/>
  <c r="J34" i="23"/>
  <c r="J33" i="23"/>
  <c r="A33" i="23"/>
  <c r="J32" i="23"/>
  <c r="A32" i="23"/>
  <c r="J31" i="23"/>
  <c r="A31" i="23"/>
  <c r="J30" i="23"/>
  <c r="A30" i="23"/>
  <c r="J29" i="23"/>
  <c r="A29" i="23"/>
  <c r="J28" i="23"/>
  <c r="A28" i="23"/>
  <c r="J27" i="23"/>
  <c r="A27" i="23"/>
  <c r="J26" i="23"/>
  <c r="A26" i="23"/>
  <c r="J25" i="23"/>
  <c r="A25" i="23"/>
  <c r="J24" i="23"/>
  <c r="A24" i="23"/>
  <c r="J23" i="23"/>
  <c r="A23" i="23"/>
  <c r="J22" i="23"/>
  <c r="A22" i="23"/>
  <c r="A21" i="23"/>
  <c r="J20" i="23"/>
  <c r="J19" i="23"/>
  <c r="J18" i="23"/>
  <c r="A18" i="23"/>
  <c r="J17" i="23"/>
  <c r="A17" i="23"/>
  <c r="J16" i="23"/>
  <c r="A16" i="23"/>
  <c r="J15" i="23"/>
  <c r="A15" i="23"/>
  <c r="J14" i="23"/>
  <c r="A14" i="23"/>
  <c r="J13" i="23"/>
  <c r="A13" i="23"/>
  <c r="J12" i="23"/>
  <c r="A12" i="23"/>
  <c r="J11" i="23"/>
  <c r="A11" i="23"/>
  <c r="J10" i="23"/>
  <c r="A10" i="23"/>
  <c r="J9" i="23"/>
  <c r="A9" i="23"/>
  <c r="J8" i="23"/>
  <c r="A8" i="23"/>
  <c r="J7" i="23"/>
  <c r="A7" i="23"/>
  <c r="B5" i="23"/>
  <c r="A35" i="22"/>
  <c r="A33" i="22"/>
  <c r="A32" i="22"/>
  <c r="A31" i="22"/>
  <c r="A30" i="22"/>
  <c r="A29" i="22"/>
  <c r="A28" i="22"/>
  <c r="A27" i="22"/>
  <c r="A26" i="22"/>
  <c r="A25" i="22"/>
  <c r="A24" i="22"/>
  <c r="A23" i="22"/>
  <c r="A22" i="22"/>
  <c r="A21" i="22"/>
  <c r="A18" i="22"/>
  <c r="A17" i="22"/>
  <c r="A16" i="22"/>
  <c r="A15" i="22"/>
  <c r="A14" i="22"/>
  <c r="A13" i="22"/>
  <c r="A12" i="22"/>
  <c r="A11" i="22"/>
  <c r="A10" i="22"/>
  <c r="A9" i="22"/>
  <c r="A8" i="22"/>
  <c r="A7" i="22"/>
  <c r="B5" i="22"/>
  <c r="A35" i="21"/>
  <c r="A33" i="21"/>
  <c r="A32" i="21"/>
  <c r="A31" i="21"/>
  <c r="A30" i="21"/>
  <c r="A29" i="21"/>
  <c r="A28" i="21"/>
  <c r="A27" i="21"/>
  <c r="A26" i="21"/>
  <c r="A25" i="21"/>
  <c r="A24" i="21"/>
  <c r="A23" i="21"/>
  <c r="A22" i="21"/>
  <c r="A21" i="21"/>
  <c r="A18" i="21"/>
  <c r="A17" i="21"/>
  <c r="A16" i="21"/>
  <c r="A15" i="21"/>
  <c r="A14" i="21"/>
  <c r="A13" i="21"/>
  <c r="A12" i="21"/>
  <c r="A11" i="21"/>
  <c r="A10" i="21"/>
  <c r="A9" i="21"/>
  <c r="A8" i="21"/>
  <c r="A7" i="21"/>
  <c r="G5" i="21"/>
  <c r="B5" i="21"/>
  <c r="A35" i="20"/>
  <c r="A33" i="20"/>
  <c r="A32" i="20"/>
  <c r="A31" i="20"/>
  <c r="A30" i="20"/>
  <c r="A29" i="20"/>
  <c r="A28" i="20"/>
  <c r="A27" i="20"/>
  <c r="A26" i="20"/>
  <c r="A25" i="20"/>
  <c r="A24" i="20"/>
  <c r="A23" i="20"/>
  <c r="A22" i="20"/>
  <c r="A21" i="20"/>
  <c r="A18" i="20"/>
  <c r="A17" i="20"/>
  <c r="A16" i="20"/>
  <c r="A15" i="20"/>
  <c r="A14" i="20"/>
  <c r="A13" i="20"/>
  <c r="A12" i="20"/>
  <c r="A11" i="20"/>
  <c r="A10" i="20"/>
  <c r="A9" i="20"/>
  <c r="A8" i="20"/>
  <c r="A7" i="20"/>
  <c r="B5" i="20"/>
  <c r="A35" i="19"/>
  <c r="A33" i="19"/>
  <c r="A32" i="19"/>
  <c r="A31" i="19"/>
  <c r="A30" i="19"/>
  <c r="A29" i="19"/>
  <c r="A28" i="19"/>
  <c r="A27" i="19"/>
  <c r="A26" i="19"/>
  <c r="A25" i="19"/>
  <c r="A24" i="19"/>
  <c r="A23" i="19"/>
  <c r="A22" i="19"/>
  <c r="A21" i="19"/>
  <c r="A18" i="19"/>
  <c r="A17" i="19"/>
  <c r="A16" i="19"/>
  <c r="A15" i="19"/>
  <c r="A14" i="19"/>
  <c r="A13" i="19"/>
  <c r="A12" i="19"/>
  <c r="A11" i="19"/>
  <c r="A10" i="19"/>
  <c r="A9" i="19"/>
  <c r="A8" i="19"/>
  <c r="A7" i="19"/>
  <c r="B5" i="19"/>
  <c r="A35" i="18"/>
  <c r="A33" i="18"/>
  <c r="A32" i="18"/>
  <c r="A31" i="18"/>
  <c r="A30" i="18"/>
  <c r="A29" i="18"/>
  <c r="A28" i="18"/>
  <c r="A27" i="18"/>
  <c r="A26" i="18"/>
  <c r="A25" i="18"/>
  <c r="A24" i="18"/>
  <c r="A23" i="18"/>
  <c r="A22" i="18"/>
  <c r="A21" i="18"/>
  <c r="A18" i="18"/>
  <c r="A17" i="18"/>
  <c r="A16" i="18"/>
  <c r="A15" i="18"/>
  <c r="A14" i="18"/>
  <c r="A13" i="18"/>
  <c r="A12" i="18"/>
  <c r="A11" i="18"/>
  <c r="A10" i="18"/>
  <c r="A9" i="18"/>
  <c r="A8" i="18"/>
  <c r="A7" i="18"/>
  <c r="B5" i="18"/>
  <c r="A35" i="17"/>
  <c r="A33" i="17"/>
  <c r="A32" i="17"/>
  <c r="A31" i="17"/>
  <c r="A30" i="17"/>
  <c r="A29" i="17"/>
  <c r="A28" i="17"/>
  <c r="A27" i="17"/>
  <c r="A26" i="17"/>
  <c r="A25" i="17"/>
  <c r="A24" i="17"/>
  <c r="A23" i="17"/>
  <c r="A22" i="17"/>
  <c r="A21" i="17"/>
  <c r="A18" i="17"/>
  <c r="A17" i="17"/>
  <c r="A16" i="17"/>
  <c r="A15" i="17"/>
  <c r="A14" i="17"/>
  <c r="A13" i="17"/>
  <c r="A12" i="17"/>
  <c r="A11" i="17"/>
  <c r="A10" i="17"/>
  <c r="A9" i="17"/>
  <c r="A8" i="17"/>
  <c r="A7" i="17"/>
  <c r="B5" i="17"/>
  <c r="A35" i="16"/>
  <c r="A33" i="16"/>
  <c r="A32" i="16"/>
  <c r="A31" i="16"/>
  <c r="A30" i="16"/>
  <c r="A29" i="16"/>
  <c r="A28" i="16"/>
  <c r="A27" i="16"/>
  <c r="A26" i="16"/>
  <c r="A25" i="16"/>
  <c r="A24" i="16"/>
  <c r="A23" i="16"/>
  <c r="A22" i="16"/>
  <c r="A21" i="16"/>
  <c r="A18" i="16"/>
  <c r="A17" i="16"/>
  <c r="A16" i="16"/>
  <c r="A15" i="16"/>
  <c r="A14" i="16"/>
  <c r="A13" i="16"/>
  <c r="A12" i="16"/>
  <c r="A11" i="16"/>
  <c r="A10" i="16"/>
  <c r="A9" i="16"/>
  <c r="A8" i="16"/>
  <c r="A7" i="16"/>
  <c r="B5" i="16"/>
  <c r="A35" i="15"/>
  <c r="A33" i="15"/>
  <c r="A32" i="15"/>
  <c r="A31" i="15"/>
  <c r="A30" i="15"/>
  <c r="A29" i="15"/>
  <c r="A28" i="15"/>
  <c r="A27" i="15"/>
  <c r="A26" i="15"/>
  <c r="A25" i="15"/>
  <c r="A24" i="15"/>
  <c r="A23" i="15"/>
  <c r="A22" i="15"/>
  <c r="A21" i="15"/>
  <c r="A18" i="15"/>
  <c r="A17" i="15"/>
  <c r="A16" i="15"/>
  <c r="A15" i="15"/>
  <c r="A14" i="15"/>
  <c r="A13" i="15"/>
  <c r="A12" i="15"/>
  <c r="A11" i="15"/>
  <c r="A10" i="15"/>
  <c r="A9" i="15"/>
  <c r="A8" i="15"/>
  <c r="A7" i="15"/>
  <c r="B5" i="15"/>
  <c r="A35" i="14"/>
  <c r="A33" i="14"/>
  <c r="A32" i="14"/>
  <c r="A31" i="14"/>
  <c r="A30" i="14"/>
  <c r="A29" i="14"/>
  <c r="A28" i="14"/>
  <c r="A27" i="14"/>
  <c r="A26" i="14"/>
  <c r="A25" i="14"/>
  <c r="A24" i="14"/>
  <c r="A23" i="14"/>
  <c r="A22" i="14"/>
  <c r="A21" i="14"/>
  <c r="A18" i="14"/>
  <c r="A17" i="14"/>
  <c r="A16" i="14"/>
  <c r="A15" i="14"/>
  <c r="A14" i="14"/>
  <c r="A13" i="14"/>
  <c r="A12" i="14"/>
  <c r="A11" i="14"/>
  <c r="A10" i="14"/>
  <c r="A9" i="14"/>
  <c r="A8" i="14"/>
  <c r="A7" i="14"/>
  <c r="B5" i="14"/>
  <c r="A35" i="13"/>
  <c r="A33" i="13"/>
  <c r="A32" i="13"/>
  <c r="A31" i="13"/>
  <c r="A30" i="13"/>
  <c r="A29" i="13"/>
  <c r="A28" i="13"/>
  <c r="A27" i="13"/>
  <c r="A26" i="13"/>
  <c r="A25" i="13"/>
  <c r="A24" i="13"/>
  <c r="A23" i="13"/>
  <c r="A22" i="13"/>
  <c r="A21" i="13"/>
  <c r="A18" i="13"/>
  <c r="A17" i="13"/>
  <c r="A16" i="13"/>
  <c r="A15" i="13"/>
  <c r="A14" i="13"/>
  <c r="A13" i="13"/>
  <c r="A12" i="13"/>
  <c r="A11" i="13"/>
  <c r="A10" i="13"/>
  <c r="A9" i="13"/>
  <c r="A8" i="13"/>
  <c r="A7" i="13"/>
  <c r="B5" i="13"/>
  <c r="A35" i="12"/>
  <c r="A33" i="12"/>
  <c r="A32" i="12"/>
  <c r="A31" i="12"/>
  <c r="A30" i="12"/>
  <c r="A29" i="12"/>
  <c r="A28" i="12"/>
  <c r="A27" i="12"/>
  <c r="A26" i="12"/>
  <c r="A25" i="12"/>
  <c r="A24" i="12"/>
  <c r="A23" i="12"/>
  <c r="A22" i="12"/>
  <c r="A21" i="12"/>
  <c r="A18" i="12"/>
  <c r="A17" i="12"/>
  <c r="A16" i="12"/>
  <c r="A15" i="12"/>
  <c r="A14" i="12"/>
  <c r="A13" i="12"/>
  <c r="A12" i="12"/>
  <c r="A11" i="12"/>
  <c r="A10" i="12"/>
  <c r="A9" i="12"/>
  <c r="A8" i="12"/>
  <c r="A7" i="12"/>
  <c r="B5" i="12"/>
  <c r="A35" i="10"/>
  <c r="A33" i="10"/>
  <c r="A32" i="10"/>
  <c r="A31" i="10"/>
  <c r="A30" i="10"/>
  <c r="A29" i="10"/>
  <c r="A28" i="10"/>
  <c r="A27" i="10"/>
  <c r="A26" i="10"/>
  <c r="A25" i="10"/>
  <c r="A24" i="10"/>
  <c r="A23" i="10"/>
  <c r="A22" i="10"/>
  <c r="A21" i="10"/>
  <c r="A18" i="10"/>
  <c r="A17" i="10"/>
  <c r="A16" i="10"/>
  <c r="A15" i="10"/>
  <c r="A14" i="10"/>
  <c r="A13" i="10"/>
  <c r="A12" i="10"/>
  <c r="A11" i="10"/>
  <c r="A10" i="10"/>
  <c r="A9" i="10"/>
  <c r="A8" i="10"/>
  <c r="A7" i="10"/>
  <c r="B5" i="10"/>
  <c r="A35" i="9"/>
  <c r="A33" i="9"/>
  <c r="A32" i="9"/>
  <c r="A31" i="9"/>
  <c r="A30" i="9"/>
  <c r="A29" i="9"/>
  <c r="A28" i="9"/>
  <c r="A27" i="9"/>
  <c r="A26" i="9"/>
  <c r="A25" i="9"/>
  <c r="A24" i="9"/>
  <c r="A23" i="9"/>
  <c r="A22" i="9"/>
  <c r="A21" i="9"/>
  <c r="A18" i="9"/>
  <c r="A17" i="9"/>
  <c r="A16" i="9"/>
  <c r="A15" i="9"/>
  <c r="A14" i="9"/>
  <c r="A13" i="9"/>
  <c r="A12" i="9"/>
  <c r="A11" i="9"/>
  <c r="A10" i="9"/>
  <c r="A9" i="9"/>
  <c r="A8" i="9"/>
  <c r="A7" i="9"/>
  <c r="B5" i="9"/>
  <c r="A35" i="8"/>
  <c r="A33" i="8"/>
  <c r="A32" i="8"/>
  <c r="A31" i="8"/>
  <c r="A30" i="8"/>
  <c r="A29" i="8"/>
  <c r="A28" i="8"/>
  <c r="A27" i="8"/>
  <c r="A26" i="8"/>
  <c r="A25" i="8"/>
  <c r="A24" i="8"/>
  <c r="A23" i="8"/>
  <c r="A22" i="8"/>
  <c r="A21" i="8"/>
  <c r="A18" i="8"/>
  <c r="A17" i="8"/>
  <c r="A16" i="8"/>
  <c r="A15" i="8"/>
  <c r="A14" i="8"/>
  <c r="A13" i="8"/>
  <c r="A12" i="8"/>
  <c r="A11" i="8"/>
  <c r="A10" i="8"/>
  <c r="A9" i="8"/>
  <c r="A8" i="8"/>
  <c r="A7" i="8"/>
  <c r="B5" i="8"/>
  <c r="G27" i="7"/>
  <c r="G26" i="7"/>
  <c r="G25" i="7"/>
  <c r="G24" i="7"/>
  <c r="G23" i="7"/>
  <c r="G22" i="7"/>
  <c r="G21" i="7"/>
  <c r="G20" i="7"/>
  <c r="G19" i="7"/>
  <c r="G18" i="7"/>
  <c r="A17" i="7"/>
  <c r="G16" i="7"/>
  <c r="G15" i="7"/>
  <c r="G14" i="7"/>
  <c r="G13" i="7"/>
  <c r="G12" i="7"/>
  <c r="G11" i="7"/>
  <c r="G10" i="7"/>
  <c r="G9" i="7"/>
  <c r="G8" i="7"/>
  <c r="G7" i="7"/>
  <c r="G5" i="7"/>
  <c r="D5" i="7"/>
  <c r="A35" i="50"/>
  <c r="A33" i="50"/>
  <c r="A32" i="50"/>
  <c r="A31" i="50"/>
  <c r="A30" i="50"/>
  <c r="A29" i="50"/>
  <c r="A28" i="50"/>
  <c r="A27" i="50"/>
  <c r="A26" i="50"/>
  <c r="A25" i="50"/>
  <c r="A24" i="50"/>
  <c r="A23" i="50"/>
  <c r="A22" i="50"/>
  <c r="A21" i="50"/>
  <c r="A18" i="50"/>
  <c r="A17" i="50"/>
  <c r="A16" i="50"/>
  <c r="A15" i="50"/>
  <c r="A14" i="50"/>
  <c r="A13" i="50"/>
  <c r="A12" i="50"/>
  <c r="A11" i="50"/>
  <c r="A10" i="50"/>
  <c r="A9" i="50"/>
  <c r="A8" i="50"/>
  <c r="A7" i="50"/>
  <c r="A35" i="51"/>
  <c r="A33" i="51"/>
  <c r="A32" i="51"/>
  <c r="A31" i="51"/>
  <c r="A30" i="51"/>
  <c r="A29" i="51"/>
  <c r="A28" i="51"/>
  <c r="A27" i="51"/>
  <c r="A26" i="51"/>
  <c r="A25" i="51"/>
  <c r="A24" i="51"/>
  <c r="A23" i="51"/>
  <c r="A22" i="51"/>
  <c r="A21" i="51"/>
  <c r="A18" i="51"/>
  <c r="A17" i="51"/>
  <c r="A16" i="51"/>
  <c r="A15" i="51"/>
  <c r="A14" i="51"/>
  <c r="A13" i="51"/>
  <c r="A12" i="51"/>
  <c r="A11" i="51"/>
  <c r="A10" i="51"/>
  <c r="A9" i="51"/>
  <c r="A8" i="51"/>
  <c r="A7" i="51"/>
  <c r="A35" i="49"/>
  <c r="A33" i="49"/>
  <c r="A32" i="49"/>
  <c r="A31" i="49"/>
  <c r="A30" i="49"/>
  <c r="A29" i="49"/>
  <c r="A28" i="49"/>
  <c r="A27" i="49"/>
  <c r="A26" i="49"/>
  <c r="A25" i="49"/>
  <c r="A24" i="49"/>
  <c r="A23" i="49"/>
  <c r="A22" i="49"/>
  <c r="A21" i="49"/>
  <c r="A18" i="49"/>
  <c r="A17" i="49"/>
  <c r="A16" i="49"/>
  <c r="A15" i="49"/>
  <c r="A14" i="49"/>
  <c r="A13" i="49"/>
  <c r="A12" i="49"/>
  <c r="A11" i="49"/>
  <c r="A10" i="49"/>
  <c r="A9" i="49"/>
  <c r="A8" i="49"/>
  <c r="A7" i="49"/>
  <c r="A35" i="46"/>
  <c r="A33" i="46"/>
  <c r="A32" i="46"/>
  <c r="A31" i="46"/>
  <c r="A30" i="46"/>
  <c r="A29" i="46"/>
  <c r="A28" i="46"/>
  <c r="A27" i="46"/>
  <c r="A26" i="46"/>
  <c r="A25" i="46"/>
  <c r="A24" i="46"/>
  <c r="A23" i="46"/>
  <c r="A22" i="46"/>
  <c r="A21" i="46"/>
  <c r="A18" i="46"/>
  <c r="A17" i="46"/>
  <c r="A16" i="46"/>
  <c r="A15" i="46"/>
  <c r="A14" i="46"/>
  <c r="A13" i="46"/>
  <c r="A12" i="46"/>
  <c r="A11" i="46"/>
  <c r="A10" i="46"/>
  <c r="A9" i="46"/>
  <c r="A8" i="46"/>
  <c r="A7" i="46"/>
  <c r="D5" i="46"/>
  <c r="B5" i="46"/>
  <c r="A35" i="45"/>
  <c r="A33" i="45"/>
  <c r="A32" i="45"/>
  <c r="A31" i="45"/>
  <c r="A30" i="45"/>
  <c r="A29" i="45"/>
  <c r="A28" i="45"/>
  <c r="A27" i="45"/>
  <c r="A26" i="45"/>
  <c r="A25" i="45"/>
  <c r="A24" i="45"/>
  <c r="A23" i="45"/>
  <c r="A22" i="45"/>
  <c r="A21" i="45"/>
  <c r="A18" i="45"/>
  <c r="A17" i="45"/>
  <c r="A16" i="45"/>
  <c r="A15" i="45"/>
  <c r="A14" i="45"/>
  <c r="A13" i="45"/>
  <c r="A12" i="45"/>
  <c r="A11" i="45"/>
  <c r="A10" i="45"/>
  <c r="A9" i="45"/>
  <c r="A8" i="45"/>
  <c r="A7" i="45"/>
  <c r="B5" i="45"/>
</calcChain>
</file>

<file path=xl/sharedStrings.xml><?xml version="1.0" encoding="utf-8"?>
<sst xmlns="http://schemas.openxmlformats.org/spreadsheetml/2006/main" count="5161" uniqueCount="448">
  <si>
    <t>PROGRAM INFORMATION REPORT</t>
  </si>
  <si>
    <t>(KEYDATA)</t>
  </si>
  <si>
    <t>Budget Division</t>
  </si>
  <si>
    <t>Financial Management</t>
  </si>
  <si>
    <t>Food and Nutrition Service</t>
  </si>
  <si>
    <t>U.S. Department of Agriculture</t>
  </si>
  <si>
    <t>Note:</t>
  </si>
  <si>
    <t>This report is based in part on preliminary data submitted by various reporting agencies.</t>
  </si>
  <si>
    <t>Users should anticipate changes in future reports as reporting agencies finalize data.</t>
  </si>
  <si>
    <t>Questions about information in this report should be addressed to the data administrator,</t>
  </si>
  <si>
    <t>Budget Division (305-2189).</t>
  </si>
  <si>
    <t>Table of Contents</t>
  </si>
  <si>
    <t>Table</t>
  </si>
  <si>
    <t>Title</t>
  </si>
  <si>
    <t>Total FNS Costs -- All Programs</t>
  </si>
  <si>
    <t>School Program Operations -- October Data</t>
  </si>
  <si>
    <t>National School Lunch Program -- Participation and Lunches Served</t>
  </si>
  <si>
    <t>National School Lunch Program -- Total Lunches Served</t>
  </si>
  <si>
    <t>National School Lunch Program -- Program Cost</t>
  </si>
  <si>
    <t>Commodity Schools</t>
  </si>
  <si>
    <t>School Breakfast Program -- Participation and Breakfasts Served</t>
  </si>
  <si>
    <t>School Breakfast Program -- Program Totals</t>
  </si>
  <si>
    <t>School Breakfast Program -- Program Costs ($)</t>
  </si>
  <si>
    <t>Child and Adult Care Food Program -- Child Care Homes and Centers</t>
  </si>
  <si>
    <t>Child and Adult Care Food Program -- Child Care Type of Centers</t>
  </si>
  <si>
    <t>Child and Adult Care Food Program -- Child Care Type of Meal Served: Homes &amp; Centers</t>
  </si>
  <si>
    <t>Child and Adult Care Food Program -- Child Care Type of Meal Served: Breakfasts &amp; Lunches</t>
  </si>
  <si>
    <t>Child and Adult Care Food Program -- Child Care Type of Meal Served: Suppers &amp; Snacks</t>
  </si>
  <si>
    <t>Child and Adult Care Food Program -- Child Care Type of Meal Served: Totals</t>
  </si>
  <si>
    <t>Child and Adult Care Food Program -- Child Care Type of Meal Payment</t>
  </si>
  <si>
    <t>Child and Adult Care Food Program -- Child Care Program Cost</t>
  </si>
  <si>
    <t>Child and Adult Care Food Program -- Adult Care Total Meals Served</t>
  </si>
  <si>
    <t>Child and Adult Care Food Program -- Adult Care Participation and Cost</t>
  </si>
  <si>
    <t>Child and Adult Care Food Program (Summary)</t>
  </si>
  <si>
    <t>Summer Food Service Program -- Type of Meal Served</t>
  </si>
  <si>
    <t>Summer Food Service Program -- Program Cost</t>
  </si>
  <si>
    <t>Child Nutrition Programs -- Cash Payments</t>
  </si>
  <si>
    <t>Child Nutrition Programs -- Total FNS Cost</t>
  </si>
  <si>
    <t>Special Milk Program -- Half Pints Served Per Month</t>
  </si>
  <si>
    <t>Special Milk Program -- Program Totals</t>
  </si>
  <si>
    <t>Special Supplemental Nutrition Program (WIC)</t>
  </si>
  <si>
    <t>Commodity Supplemental Food Program (CSFP)</t>
  </si>
  <si>
    <t>Food Donation Program -- Food Distribution Program on Indian Reservations (IR)</t>
  </si>
  <si>
    <t>FNS Commodity Distribution Entitlements -- Food and Cash-In-Lieu</t>
  </si>
  <si>
    <t>Total FNS and USDA Commodity Distribution Entitlements</t>
  </si>
  <si>
    <t>USDA Surplus Commodities (Bonus &amp; TEFAP Foods) -- Federal Cost: CN &amp; SF Programs</t>
  </si>
  <si>
    <t>USDA Surplus Commodities (Bonus &amp; TEFAP Foods) -- Federal Cost</t>
  </si>
  <si>
    <t>Total USDA Donated Foods -- Entitlements, Bonus Commodities and TEFAP Foods</t>
  </si>
  <si>
    <t>USDA Expenditures -- All Programs</t>
  </si>
  <si>
    <t>USDA Expenditures -- All Programs, Continued</t>
  </si>
  <si>
    <t>Fiscal Year and Month</t>
  </si>
  <si>
    <t>Child Nutrition</t>
  </si>
  <si>
    <t>Special Milk</t>
  </si>
  <si>
    <t>Supplemental Food</t>
  </si>
  <si>
    <t>Total FNS Cost</t>
  </si>
  <si>
    <t>Total</t>
  </si>
  <si>
    <t>Benefit</t>
  </si>
  <si>
    <t>E &amp; T Administrative Cost</t>
  </si>
  <si>
    <t>Total Program Cost</t>
  </si>
  <si>
    <t>Household</t>
  </si>
  <si>
    <t>Persons</t>
  </si>
  <si>
    <t>Per Person</t>
  </si>
  <si>
    <t>Table 3: School Program Operations -- October Data</t>
  </si>
  <si>
    <t>Fiscal Year</t>
  </si>
  <si>
    <t>Program and Type</t>
  </si>
  <si>
    <t>Enrollment</t>
  </si>
  <si>
    <t>Participation Divided by Enrollment</t>
  </si>
  <si>
    <t>National School Lunch Program</t>
  </si>
  <si>
    <t>Total Schools and RCCI's</t>
  </si>
  <si>
    <t>Schools</t>
  </si>
  <si>
    <t>Res. Child Care Institutions</t>
  </si>
  <si>
    <t>School Breakfast Program</t>
  </si>
  <si>
    <t>Special Milk Program</t>
  </si>
  <si>
    <t>Schools &amp; Res. Child Care Inst.</t>
  </si>
  <si>
    <t>Non-Res. Child Care Inst.</t>
  </si>
  <si>
    <t>Summer Camps (July)</t>
  </si>
  <si>
    <t>Table 4: National School Lunch Program -- Participation and Lunches Served</t>
  </si>
  <si>
    <t>Lunches Served Per Month</t>
  </si>
  <si>
    <t>Free</t>
  </si>
  <si>
    <t>Reduced</t>
  </si>
  <si>
    <t>Paid</t>
  </si>
  <si>
    <t>Table 5: National School Lunch Program -- Total Lunches Served</t>
  </si>
  <si>
    <t>Total Lunches Served (Includes Col.1)</t>
  </si>
  <si>
    <t>Total Afterschool Snacks Served (Includes Col.5)</t>
  </si>
  <si>
    <t>Table 6: National School Lunch Program -- Program Cost</t>
  </si>
  <si>
    <t>Section 11</t>
  </si>
  <si>
    <t>Regular</t>
  </si>
  <si>
    <t>Table 8: School Breakfast Program -- Participation and Breakfasts Served</t>
  </si>
  <si>
    <t>All Breakfasts Served Per Month</t>
  </si>
  <si>
    <t>Table 9: School Breakfast Program -- Program Totals</t>
  </si>
  <si>
    <t>Regular Breakfasts</t>
  </si>
  <si>
    <t>Severe Need Breakfasts</t>
  </si>
  <si>
    <t>Total - F&amp;R</t>
  </si>
  <si>
    <t>Table 10: School Breakfast Program -- Program Cost ($)</t>
  </si>
  <si>
    <t>Table 11: Child and Adult Care Food Program -- Child Care Home and Centers</t>
  </si>
  <si>
    <t>Outlets</t>
  </si>
  <si>
    <t>Avg. Daily Attendance</t>
  </si>
  <si>
    <t>Inst. or Sponsors</t>
  </si>
  <si>
    <t>1. Totals are averaged.
2. Includes Sponsors of both Child Care Centers and Day Care Homes.</t>
  </si>
  <si>
    <t>1. Subset of Table 11 Child Care Centers.
2. Totals are averaged.</t>
  </si>
  <si>
    <t>Table 13a: Child and Adult Care Food Program -- Child Care Type of Meals Served: Homes and Centers</t>
  </si>
  <si>
    <t>Day Care Homes</t>
  </si>
  <si>
    <t>Child Care Centers</t>
  </si>
  <si>
    <t>Breakfasts</t>
  </si>
  <si>
    <t>Lunches</t>
  </si>
  <si>
    <t>Suppers</t>
  </si>
  <si>
    <t>Supplements</t>
  </si>
  <si>
    <t>Table 13c: Child and Adult Care Food Program -- Child Care Type of Meals Served: Suppers and Supplements</t>
  </si>
  <si>
    <t>Table 13d: Child and Adult Care Food Program -- Child Care Type of Meals Served: Totals</t>
  </si>
  <si>
    <t>Total Meals</t>
  </si>
  <si>
    <t>1. Includes Child Care Centers and Day Care Homes; excludes Adult Care information.</t>
  </si>
  <si>
    <t>Table 14: Child and Adult Care Food Program -- Child Care Type of Meal Payment</t>
  </si>
  <si>
    <t>Homes Free</t>
  </si>
  <si>
    <t>Free of All Meals</t>
  </si>
  <si>
    <t>Homes</t>
  </si>
  <si>
    <t>Centers</t>
  </si>
  <si>
    <t>Table 15a: Child and Adult Care Food Program -- Child Care Program Cost</t>
  </si>
  <si>
    <t>Table 15b: Child and Adult Care Food Program -- Adult Care Total Meals Served</t>
  </si>
  <si>
    <t>Total Meals Served</t>
  </si>
  <si>
    <t>Table 15c: Child and Adult Care Food Program -- Adult Care Participation and Cost</t>
  </si>
  <si>
    <t>Sponsors</t>
  </si>
  <si>
    <t>Sites</t>
  </si>
  <si>
    <t>Average Daily Attendance</t>
  </si>
  <si>
    <t>Total Meal Cost</t>
  </si>
  <si>
    <t xml:space="preserve">1. Breakout for Adult Care Commodities and Cash-in-lieu not available. Data included with Child Care on Table 15d.
</t>
  </si>
  <si>
    <t>Table 15d: Child and Adult Care Food Program (Summary)</t>
  </si>
  <si>
    <t>Served</t>
  </si>
  <si>
    <t>Cost</t>
  </si>
  <si>
    <t>1. Child Care Food Program only.</t>
  </si>
  <si>
    <t>Meals Served</t>
  </si>
  <si>
    <t>Table 16b: Summer Food Service Program -- Program Cost</t>
  </si>
  <si>
    <t>Table 17: Child Nutrition Program -- Cash Payments</t>
  </si>
  <si>
    <t>National School Lunch</t>
  </si>
  <si>
    <t>School Breakfast</t>
  </si>
  <si>
    <t>Child/Adult Care</t>
  </si>
  <si>
    <t>Summer Feeding</t>
  </si>
  <si>
    <t>Total Cash Payment</t>
  </si>
  <si>
    <t>Section 4</t>
  </si>
  <si>
    <t>Total Child Nutrition</t>
  </si>
  <si>
    <t>Table 19: Special Milk Program -- Half Pints Served per Month</t>
  </si>
  <si>
    <t>Schools and Res. Child Care Inst.</t>
  </si>
  <si>
    <t>Summer Camps</t>
  </si>
  <si>
    <t>Total All Programs</t>
  </si>
  <si>
    <t>Table 20: Special Milk Program -- Program Totals</t>
  </si>
  <si>
    <t>Total Half Pints Served</t>
  </si>
  <si>
    <t>Total Cost</t>
  </si>
  <si>
    <t>Avg. Half Pint Cost</t>
  </si>
  <si>
    <t>1. Based on earnings (meals x reimbursement rates). 
2. Estimated cost.</t>
  </si>
  <si>
    <t>Table 21: Special Supplemental Nutrition Program (WIC)</t>
  </si>
  <si>
    <t>Program Cost</t>
  </si>
  <si>
    <t>Cost Per Person</t>
  </si>
  <si>
    <t>Women</t>
  </si>
  <si>
    <t>Infants</t>
  </si>
  <si>
    <t>Children</t>
  </si>
  <si>
    <t>Food</t>
  </si>
  <si>
    <t>Elderly</t>
  </si>
  <si>
    <t>Admin. Expenses</t>
  </si>
  <si>
    <t>FDPIR NET Cost</t>
  </si>
  <si>
    <t>Marshall Is.</t>
  </si>
  <si>
    <t>Indians</t>
  </si>
  <si>
    <t>Table 25a: FNS Commodity Distribution Entitlements -- Food and Cash-In-Lieu</t>
  </si>
  <si>
    <t>CNP Totals</t>
  </si>
  <si>
    <t>Cash-In-Lieu</t>
  </si>
  <si>
    <t>Table 25b: FNS Commodity Distribution Entitlements -- Food and Cash-In-Lieu</t>
  </si>
  <si>
    <t>Nutrition Program for the Elderly</t>
  </si>
  <si>
    <t>IR &amp; NPE Grand Totals</t>
  </si>
  <si>
    <t>Table 26: Total FNS and USDA Commodity Distribution Entitlements</t>
  </si>
  <si>
    <t>FNS Entitlements</t>
  </si>
  <si>
    <t>Char. Inst</t>
  </si>
  <si>
    <t>Table 27a: USDA Surplus Commodities (Bonus &amp; TEFAP Foods) -- Federal Cost: CN &amp; SF Programs</t>
  </si>
  <si>
    <t>School</t>
  </si>
  <si>
    <t>Child and Adult Care</t>
  </si>
  <si>
    <t>Food Donation Programs (Bonus)</t>
  </si>
  <si>
    <t>Summer Camps (Bonus)</t>
  </si>
  <si>
    <t>Charitable Institution (Bonus)</t>
  </si>
  <si>
    <t>Total Cost of USDA Bonus Food</t>
  </si>
  <si>
    <t>Total Cost of USDA Bonus and TEFAP Foods</t>
  </si>
  <si>
    <t>Nutr. Program for the Elderly</t>
  </si>
  <si>
    <t>Table 28: Total USDA Donated Foods -- Entitlements,Bonus Commodities and TEFAP Foods</t>
  </si>
  <si>
    <t>Entitlements</t>
  </si>
  <si>
    <t>USDA Surplus Commodities</t>
  </si>
  <si>
    <t>Total Value of, Entitlements, Bonus and TEFAP</t>
  </si>
  <si>
    <t>FNS Entitlement Food and Cash</t>
  </si>
  <si>
    <t>USDA Entitlement Food</t>
  </si>
  <si>
    <t>Bonus Foods</t>
  </si>
  <si>
    <t>Food Donation</t>
  </si>
  <si>
    <t>School Lunch</t>
  </si>
  <si>
    <t>Comm. Schools</t>
  </si>
  <si>
    <t>Breakfast</t>
  </si>
  <si>
    <t>Summer Food</t>
  </si>
  <si>
    <t>SAE &amp; Other</t>
  </si>
  <si>
    <t>Charitable Institutions</t>
  </si>
  <si>
    <r>
      <t xml:space="preserve">WIC </t>
    </r>
    <r>
      <rPr>
        <b/>
        <vertAlign val="superscript"/>
        <sz val="8"/>
        <rFont val="Arial"/>
        <family val="2"/>
      </rPr>
      <t>2/</t>
    </r>
  </si>
  <si>
    <r>
      <t xml:space="preserve">Food Donation (NPE, IR, DF, SK, FB, TE) </t>
    </r>
    <r>
      <rPr>
        <b/>
        <vertAlign val="superscript"/>
        <sz val="8"/>
        <rFont val="Arial"/>
        <family val="2"/>
      </rPr>
      <t>4/</t>
    </r>
  </si>
  <si>
    <r>
      <t xml:space="preserve">Participation </t>
    </r>
    <r>
      <rPr>
        <b/>
        <vertAlign val="superscript"/>
        <sz val="8"/>
        <rFont val="Arial"/>
        <family val="2"/>
      </rPr>
      <t>1/</t>
    </r>
  </si>
  <si>
    <r>
      <t xml:space="preserve">State Administrative Expenses </t>
    </r>
    <r>
      <rPr>
        <b/>
        <vertAlign val="superscript"/>
        <sz val="8"/>
        <rFont val="Arial"/>
        <family val="2"/>
      </rPr>
      <t>3/</t>
    </r>
  </si>
  <si>
    <r>
      <t xml:space="preserve">Outlets Operating </t>
    </r>
    <r>
      <rPr>
        <b/>
        <vertAlign val="superscript"/>
        <sz val="8"/>
        <rFont val="Arial"/>
        <family val="2"/>
      </rPr>
      <t>1/</t>
    </r>
  </si>
  <si>
    <r>
      <t xml:space="preserve">Participation </t>
    </r>
    <r>
      <rPr>
        <b/>
        <vertAlign val="superscript"/>
        <sz val="8"/>
        <rFont val="Arial"/>
        <family val="2"/>
      </rPr>
      <t>2/</t>
    </r>
  </si>
  <si>
    <r>
      <t xml:space="preserve">Additional Payment Lunches (60% Criteria) </t>
    </r>
    <r>
      <rPr>
        <b/>
        <vertAlign val="superscript"/>
        <sz val="8"/>
        <rFont val="Arial"/>
        <family val="2"/>
      </rPr>
      <t>1/</t>
    </r>
  </si>
  <si>
    <r>
      <t xml:space="preserve">Section 4  </t>
    </r>
    <r>
      <rPr>
        <b/>
        <vertAlign val="superscript"/>
        <sz val="8"/>
        <rFont val="Arial"/>
        <family val="2"/>
      </rPr>
      <t>1/</t>
    </r>
  </si>
  <si>
    <r>
      <t xml:space="preserve">Add. Pay. </t>
    </r>
    <r>
      <rPr>
        <b/>
        <vertAlign val="superscript"/>
        <sz val="8"/>
        <rFont val="Arial"/>
        <family val="2"/>
      </rPr>
      <t>2/</t>
    </r>
  </si>
  <si>
    <r>
      <t xml:space="preserve">Cost </t>
    </r>
    <r>
      <rPr>
        <b/>
        <vertAlign val="superscript"/>
        <sz val="8"/>
        <rFont val="Arial"/>
        <family val="2"/>
      </rPr>
      <t>2/</t>
    </r>
  </si>
  <si>
    <r>
      <t xml:space="preserve">Day Care Homes </t>
    </r>
    <r>
      <rPr>
        <b/>
        <vertAlign val="superscript"/>
        <sz val="8"/>
        <rFont val="Arial"/>
        <family val="2"/>
      </rPr>
      <t>1/</t>
    </r>
  </si>
  <si>
    <r>
      <t xml:space="preserve">Inst. or Sponsors </t>
    </r>
    <r>
      <rPr>
        <b/>
        <vertAlign val="superscript"/>
        <sz val="8"/>
        <rFont val="Arial"/>
        <family val="2"/>
      </rPr>
      <t>2/</t>
    </r>
  </si>
  <si>
    <r>
      <t xml:space="preserve">Child Care Centers </t>
    </r>
    <r>
      <rPr>
        <b/>
        <vertAlign val="superscript"/>
        <sz val="8"/>
        <rFont val="Arial"/>
        <family val="2"/>
      </rPr>
      <t>1/</t>
    </r>
  </si>
  <si>
    <r>
      <t xml:space="preserve">Proprietary Title XX Centers </t>
    </r>
    <r>
      <rPr>
        <b/>
        <vertAlign val="superscript"/>
        <sz val="8"/>
        <rFont val="Arial"/>
        <family val="2"/>
      </rPr>
      <t>2/</t>
    </r>
  </si>
  <si>
    <r>
      <t xml:space="preserve">Table 12: Child and Adult Care Food Program -- Child Care Type of Centers </t>
    </r>
    <r>
      <rPr>
        <b/>
        <vertAlign val="superscript"/>
        <sz val="8"/>
        <rFont val="Arial"/>
        <family val="2"/>
      </rPr>
      <t>1/</t>
    </r>
  </si>
  <si>
    <r>
      <t xml:space="preserve">Outside School Hour Care Centers </t>
    </r>
    <r>
      <rPr>
        <b/>
        <vertAlign val="superscript"/>
        <sz val="8"/>
        <rFont val="Arial"/>
        <family val="2"/>
      </rPr>
      <t>2/</t>
    </r>
  </si>
  <si>
    <r>
      <t xml:space="preserve">Headstart Centers </t>
    </r>
    <r>
      <rPr>
        <b/>
        <vertAlign val="superscript"/>
        <sz val="8"/>
        <rFont val="Arial"/>
        <family val="2"/>
      </rPr>
      <t>2/</t>
    </r>
  </si>
  <si>
    <r>
      <t xml:space="preserve">Total </t>
    </r>
    <r>
      <rPr>
        <b/>
        <vertAlign val="superscript"/>
        <sz val="8"/>
        <rFont val="Arial"/>
        <family val="2"/>
      </rPr>
      <t>1/</t>
    </r>
  </si>
  <si>
    <r>
      <t xml:space="preserve">Meal Cost by Outlet Type </t>
    </r>
    <r>
      <rPr>
        <b/>
        <vertAlign val="superscript"/>
        <sz val="8"/>
        <rFont val="Arial"/>
        <family val="2"/>
      </rPr>
      <t>1/</t>
    </r>
  </si>
  <si>
    <r>
      <t xml:space="preserve">Total Meal Cost </t>
    </r>
    <r>
      <rPr>
        <b/>
        <vertAlign val="superscript"/>
        <sz val="8"/>
        <rFont val="Arial"/>
        <family val="2"/>
      </rPr>
      <t>2/</t>
    </r>
  </si>
  <si>
    <r>
      <t xml:space="preserve">(Homes) Sponsor Admin. </t>
    </r>
    <r>
      <rPr>
        <b/>
        <vertAlign val="superscript"/>
        <sz val="8"/>
        <rFont val="Arial"/>
        <family val="2"/>
      </rPr>
      <t>4/</t>
    </r>
  </si>
  <si>
    <r>
      <t xml:space="preserve">Audit/Startup Cost </t>
    </r>
    <r>
      <rPr>
        <b/>
        <vertAlign val="superscript"/>
        <sz val="8"/>
        <rFont val="Arial"/>
        <family val="2"/>
      </rPr>
      <t>4/</t>
    </r>
  </si>
  <si>
    <r>
      <t xml:space="preserve">Audit/Startup Cost Sponsor Admin. </t>
    </r>
    <r>
      <rPr>
        <b/>
        <vertAlign val="superscript"/>
        <sz val="8"/>
        <rFont val="Arial"/>
        <family val="2"/>
      </rPr>
      <t>1/</t>
    </r>
  </si>
  <si>
    <r>
      <t xml:space="preserve">Table 16a: Summer Food Service Program -- Type of Meal Served </t>
    </r>
    <r>
      <rPr>
        <b/>
        <vertAlign val="superscript"/>
        <sz val="8"/>
        <rFont val="Arial"/>
        <family val="2"/>
      </rPr>
      <t>1/</t>
    </r>
  </si>
  <si>
    <r>
      <t xml:space="preserve">Meal Cost </t>
    </r>
    <r>
      <rPr>
        <b/>
        <vertAlign val="superscript"/>
        <sz val="8"/>
        <rFont val="Arial"/>
        <family val="2"/>
      </rPr>
      <t>1/</t>
    </r>
  </si>
  <si>
    <r>
      <t xml:space="preserve">Sponsor Administrative Cost </t>
    </r>
    <r>
      <rPr>
        <b/>
        <vertAlign val="superscript"/>
        <sz val="8"/>
        <rFont val="Arial"/>
        <family val="2"/>
      </rPr>
      <t>3/</t>
    </r>
  </si>
  <si>
    <r>
      <t xml:space="preserve">State Admin. and Health Inspection Cost </t>
    </r>
    <r>
      <rPr>
        <b/>
        <vertAlign val="superscript"/>
        <sz val="8"/>
        <rFont val="Arial"/>
        <family val="2"/>
      </rPr>
      <t>4/</t>
    </r>
  </si>
  <si>
    <r>
      <t xml:space="preserve">Total Program Cost </t>
    </r>
    <r>
      <rPr>
        <b/>
        <vertAlign val="superscript"/>
        <sz val="8"/>
        <rFont val="Arial"/>
        <family val="2"/>
      </rPr>
      <t>5/</t>
    </r>
  </si>
  <si>
    <r>
      <t xml:space="preserve">Table 18: Child Nutrition Program -- Total FNS Cost </t>
    </r>
    <r>
      <rPr>
        <b/>
        <vertAlign val="superscript"/>
        <sz val="8"/>
        <rFont val="Arial"/>
        <family val="2"/>
      </rPr>
      <t>1/</t>
    </r>
  </si>
  <si>
    <r>
      <t xml:space="preserve">State Administrative Expenses </t>
    </r>
    <r>
      <rPr>
        <b/>
        <vertAlign val="superscript"/>
        <sz val="8"/>
        <rFont val="Arial"/>
        <family val="2"/>
      </rPr>
      <t>2/</t>
    </r>
  </si>
  <si>
    <r>
      <t xml:space="preserve">Other CN Costs </t>
    </r>
    <r>
      <rPr>
        <b/>
        <vertAlign val="superscript"/>
        <sz val="8"/>
        <rFont val="Arial"/>
        <family val="2"/>
      </rPr>
      <t>3/</t>
    </r>
  </si>
  <si>
    <r>
      <t xml:space="preserve">Free </t>
    </r>
    <r>
      <rPr>
        <b/>
        <vertAlign val="superscript"/>
        <sz val="8"/>
        <rFont val="Arial"/>
        <family val="2"/>
      </rPr>
      <t>1/</t>
    </r>
  </si>
  <si>
    <r>
      <t>Total</t>
    </r>
    <r>
      <rPr>
        <b/>
        <vertAlign val="superscript"/>
        <sz val="8"/>
        <rFont val="Arial"/>
        <family val="2"/>
      </rPr>
      <t xml:space="preserve"> 1/</t>
    </r>
  </si>
  <si>
    <r>
      <t xml:space="preserve">Free </t>
    </r>
    <r>
      <rPr>
        <b/>
        <vertAlign val="superscript"/>
        <sz val="8"/>
        <rFont val="Arial"/>
        <family val="2"/>
      </rPr>
      <t>2/</t>
    </r>
  </si>
  <si>
    <r>
      <t xml:space="preserve">Food cost Per Person </t>
    </r>
    <r>
      <rPr>
        <b/>
        <vertAlign val="superscript"/>
        <sz val="8"/>
        <rFont val="Arial"/>
        <family val="2"/>
      </rPr>
      <t>2/</t>
    </r>
  </si>
  <si>
    <r>
      <t xml:space="preserve">Table 22: Commodity Supplemental Food Program (CSFP) </t>
    </r>
    <r>
      <rPr>
        <b/>
        <vertAlign val="superscript"/>
        <sz val="8"/>
        <rFont val="Arial"/>
        <family val="2"/>
      </rPr>
      <t>1/</t>
    </r>
  </si>
  <si>
    <r>
      <t xml:space="preserve">Food Cost </t>
    </r>
    <r>
      <rPr>
        <b/>
        <vertAlign val="superscript"/>
        <sz val="8"/>
        <rFont val="Arial"/>
        <family val="2"/>
      </rPr>
      <t>2/</t>
    </r>
  </si>
  <si>
    <r>
      <t xml:space="preserve">Administrative Expense </t>
    </r>
    <r>
      <rPr>
        <b/>
        <vertAlign val="superscript"/>
        <sz val="8"/>
        <rFont val="Arial"/>
        <family val="2"/>
      </rPr>
      <t>3/</t>
    </r>
  </si>
  <si>
    <r>
      <t xml:space="preserve">Food </t>
    </r>
    <r>
      <rPr>
        <b/>
        <vertAlign val="superscript"/>
        <sz val="8"/>
        <rFont val="Arial"/>
        <family val="2"/>
      </rPr>
      <t>1/</t>
    </r>
  </si>
  <si>
    <r>
      <t xml:space="preserve">Cash-In-Lieu </t>
    </r>
    <r>
      <rPr>
        <b/>
        <vertAlign val="superscript"/>
        <sz val="8"/>
        <rFont val="Arial"/>
        <family val="2"/>
      </rPr>
      <t>2/</t>
    </r>
  </si>
  <si>
    <r>
      <t xml:space="preserve">Summer Feeding (Food) </t>
    </r>
    <r>
      <rPr>
        <b/>
        <vertAlign val="superscript"/>
        <sz val="8"/>
        <rFont val="Arial"/>
        <family val="2"/>
      </rPr>
      <t>1/</t>
    </r>
  </si>
  <si>
    <r>
      <t xml:space="preserve">Commodity Supplemental (Food) </t>
    </r>
    <r>
      <rPr>
        <b/>
        <vertAlign val="superscript"/>
        <sz val="8"/>
        <rFont val="Arial"/>
        <family val="2"/>
      </rPr>
      <t>1/</t>
    </r>
  </si>
  <si>
    <r>
      <t xml:space="preserve">Indian Resr. (Food) </t>
    </r>
    <r>
      <rPr>
        <b/>
        <vertAlign val="superscript"/>
        <sz val="8"/>
        <rFont val="Arial"/>
        <family val="2"/>
      </rPr>
      <t>2/</t>
    </r>
  </si>
  <si>
    <r>
      <t xml:space="preserve">Food </t>
    </r>
    <r>
      <rPr>
        <b/>
        <vertAlign val="superscript"/>
        <sz val="8"/>
        <rFont val="Arial"/>
        <family val="2"/>
      </rPr>
      <t>3/</t>
    </r>
  </si>
  <si>
    <r>
      <t xml:space="preserve">Cash-In-Lieu </t>
    </r>
    <r>
      <rPr>
        <b/>
        <vertAlign val="superscript"/>
        <sz val="8"/>
        <rFont val="Arial"/>
        <family val="2"/>
      </rPr>
      <t>4/</t>
    </r>
  </si>
  <si>
    <r>
      <t xml:space="preserve">Total </t>
    </r>
    <r>
      <rPr>
        <b/>
        <vertAlign val="superscript"/>
        <sz val="8"/>
        <rFont val="Arial"/>
        <family val="2"/>
      </rPr>
      <t>5/</t>
    </r>
  </si>
  <si>
    <r>
      <t xml:space="preserve">Soup Kitchens, Food Banks, BOP, VAA and Other </t>
    </r>
    <r>
      <rPr>
        <b/>
        <vertAlign val="superscript"/>
        <sz val="8"/>
        <rFont val="Arial"/>
        <family val="2"/>
      </rPr>
      <t>3/</t>
    </r>
  </si>
  <si>
    <r>
      <t xml:space="preserve">USDA Entitlements (Food) </t>
    </r>
    <r>
      <rPr>
        <b/>
        <vertAlign val="superscript"/>
        <sz val="8"/>
        <rFont val="Arial"/>
        <family val="2"/>
      </rPr>
      <t>1/</t>
    </r>
  </si>
  <si>
    <r>
      <t xml:space="preserve">Disaster Feeding (DF) </t>
    </r>
    <r>
      <rPr>
        <b/>
        <vertAlign val="superscript"/>
        <sz val="8"/>
        <rFont val="Arial"/>
        <family val="2"/>
      </rPr>
      <t>1/</t>
    </r>
  </si>
  <si>
    <r>
      <t xml:space="preserve">Total FNS &amp; USDA Entitlements </t>
    </r>
    <r>
      <rPr>
        <b/>
        <vertAlign val="superscript"/>
        <sz val="8"/>
        <rFont val="Arial"/>
        <family val="2"/>
      </rPr>
      <t>2/</t>
    </r>
  </si>
  <si>
    <r>
      <t xml:space="preserve">Child Nutrition Programs (Bonus) </t>
    </r>
    <r>
      <rPr>
        <b/>
        <vertAlign val="superscript"/>
        <sz val="8"/>
        <rFont val="Arial"/>
        <family val="2"/>
      </rPr>
      <t>1/</t>
    </r>
  </si>
  <si>
    <r>
      <t xml:space="preserve">Disaster Feeding </t>
    </r>
    <r>
      <rPr>
        <b/>
        <vertAlign val="superscript"/>
        <sz val="8"/>
        <rFont val="Arial"/>
        <family val="2"/>
      </rPr>
      <t>1/</t>
    </r>
  </si>
  <si>
    <r>
      <t xml:space="preserve">Supplemental Food Program </t>
    </r>
    <r>
      <rPr>
        <b/>
        <vertAlign val="superscript"/>
        <sz val="8"/>
        <rFont val="Arial"/>
        <family val="2"/>
      </rPr>
      <t>2/</t>
    </r>
  </si>
  <si>
    <r>
      <t xml:space="preserve">Soup Kitchens, Food Banks, BOP, VAA and Other </t>
    </r>
    <r>
      <rPr>
        <b/>
        <vertAlign val="superscript"/>
        <sz val="8"/>
        <rFont val="Arial"/>
        <family val="2"/>
      </rPr>
      <t>1/</t>
    </r>
  </si>
  <si>
    <r>
      <t xml:space="preserve">Indian Resr. </t>
    </r>
    <r>
      <rPr>
        <b/>
        <vertAlign val="superscript"/>
        <sz val="8"/>
        <rFont val="Arial"/>
        <family val="2"/>
      </rPr>
      <t>2/</t>
    </r>
  </si>
  <si>
    <r>
      <t xml:space="preserve">Table 27b: USDA Surplus Commodities (Bonus &amp; TEFAP Foods) -- Federal Cost </t>
    </r>
    <r>
      <rPr>
        <b/>
        <vertAlign val="superscript"/>
        <sz val="8"/>
        <rFont val="Arial"/>
        <family val="2"/>
      </rPr>
      <t>1/</t>
    </r>
  </si>
  <si>
    <r>
      <t xml:space="preserve">Total TEFAP Foods </t>
    </r>
    <r>
      <rPr>
        <b/>
        <vertAlign val="superscript"/>
        <sz val="8"/>
        <rFont val="Arial"/>
        <family val="2"/>
      </rPr>
      <t>3/</t>
    </r>
  </si>
  <si>
    <r>
      <t xml:space="preserve">Total TEFAP Foods </t>
    </r>
    <r>
      <rPr>
        <b/>
        <vertAlign val="superscript"/>
        <sz val="8"/>
        <rFont val="Arial"/>
        <family val="2"/>
      </rPr>
      <t>1/</t>
    </r>
  </si>
  <si>
    <r>
      <t xml:space="preserve">Table 29a: USDA Expenditures -- All Programs </t>
    </r>
    <r>
      <rPr>
        <b/>
        <vertAlign val="superscript"/>
        <sz val="8"/>
        <rFont val="Arial"/>
        <family val="2"/>
      </rPr>
      <t>1/</t>
    </r>
  </si>
  <si>
    <r>
      <t xml:space="preserve">WIC </t>
    </r>
    <r>
      <rPr>
        <b/>
        <vertAlign val="superscript"/>
        <sz val="8"/>
        <rFont val="Arial"/>
        <family val="2"/>
      </rPr>
      <t>3/</t>
    </r>
  </si>
  <si>
    <r>
      <t xml:space="preserve">NSIP </t>
    </r>
    <r>
      <rPr>
        <b/>
        <vertAlign val="superscript"/>
        <sz val="8"/>
        <rFont val="Arial"/>
        <family val="2"/>
      </rPr>
      <t>5/</t>
    </r>
  </si>
  <si>
    <r>
      <t xml:space="preserve">Table 29b: USDA Expenditures -- All Programs, Continued </t>
    </r>
    <r>
      <rPr>
        <b/>
        <vertAlign val="superscript"/>
        <sz val="8"/>
        <rFont val="Arial"/>
        <family val="2"/>
      </rPr>
      <t>1/</t>
    </r>
  </si>
  <si>
    <r>
      <t xml:space="preserve">Child Nutrition Programs </t>
    </r>
    <r>
      <rPr>
        <b/>
        <vertAlign val="superscript"/>
        <sz val="8"/>
        <rFont val="Arial"/>
        <family val="2"/>
      </rPr>
      <t>1/</t>
    </r>
  </si>
  <si>
    <r>
      <t xml:space="preserve">Table 29c: USDA Expenditures -- All Programs, Continued </t>
    </r>
    <r>
      <rPr>
        <b/>
        <vertAlign val="superscript"/>
        <sz val="8"/>
        <rFont val="Arial"/>
        <family val="2"/>
      </rPr>
      <t>1/</t>
    </r>
  </si>
  <si>
    <r>
      <t xml:space="preserve">Disaster Feeding </t>
    </r>
    <r>
      <rPr>
        <b/>
        <vertAlign val="superscript"/>
        <sz val="8"/>
        <rFont val="Arial"/>
        <family val="2"/>
      </rPr>
      <t>2/</t>
    </r>
  </si>
  <si>
    <r>
      <t xml:space="preserve">Soup Kitchens, Food Banks and Other </t>
    </r>
    <r>
      <rPr>
        <b/>
        <vertAlign val="superscript"/>
        <sz val="8"/>
        <rFont val="Arial"/>
        <family val="2"/>
      </rPr>
      <t>2/</t>
    </r>
  </si>
  <si>
    <r>
      <t xml:space="preserve">Puerto Rico, N. Mariana, Am Samoa Grants </t>
    </r>
    <r>
      <rPr>
        <b/>
        <vertAlign val="superscript"/>
        <sz val="8"/>
        <rFont val="Arial"/>
        <family val="2"/>
      </rPr>
      <t>5/</t>
    </r>
  </si>
  <si>
    <r>
      <t xml:space="preserve">Puerto Rico, N. Mariana, Am Samoa Grants </t>
    </r>
    <r>
      <rPr>
        <b/>
        <vertAlign val="superscript"/>
        <sz val="8"/>
        <rFont val="Arial"/>
        <family val="2"/>
      </rPr>
      <t>2/</t>
    </r>
  </si>
  <si>
    <r>
      <t xml:space="preserve">W-I-C </t>
    </r>
    <r>
      <rPr>
        <b/>
        <vertAlign val="superscript"/>
        <sz val="8"/>
        <rFont val="Arial"/>
        <family val="2"/>
      </rPr>
      <t>5/</t>
    </r>
  </si>
  <si>
    <t>1       FNS-$</t>
  </si>
  <si>
    <t>3      Schools</t>
  </si>
  <si>
    <t>4      NSLP-P</t>
  </si>
  <si>
    <t>5      NSLP-M</t>
  </si>
  <si>
    <t>6      NSLP-$</t>
  </si>
  <si>
    <t>7      NSLP-CS</t>
  </si>
  <si>
    <t>8      SBP-P</t>
  </si>
  <si>
    <t>9      SBP-M</t>
  </si>
  <si>
    <t>10    SBP-$</t>
  </si>
  <si>
    <t>11    CCCDCH-S</t>
  </si>
  <si>
    <t>12    CCC-C</t>
  </si>
  <si>
    <t xml:space="preserve">13a  CCCDCH-M1 </t>
  </si>
  <si>
    <t>13b  CCCDCH-M2</t>
  </si>
  <si>
    <t>13c  CCCDCH-M3</t>
  </si>
  <si>
    <t>13d  CCCDCH-M4</t>
  </si>
  <si>
    <t>14    CCCDCH-M5</t>
  </si>
  <si>
    <t xml:space="preserve">15a  CCCDCH-$ </t>
  </si>
  <si>
    <t>15b  ADC-M</t>
  </si>
  <si>
    <t>15c  ADC-$</t>
  </si>
  <si>
    <t>15d  CACFP-T</t>
  </si>
  <si>
    <t xml:space="preserve">16a  SFSP-PM </t>
  </si>
  <si>
    <t>16b  SFSP-$</t>
  </si>
  <si>
    <t>17   CN-$</t>
  </si>
  <si>
    <t>18   CNFNS-T$</t>
  </si>
  <si>
    <t>19   SMP-M</t>
  </si>
  <si>
    <t>20   SMP-T</t>
  </si>
  <si>
    <t>25a  COM-E1</t>
  </si>
  <si>
    <t>25b  COM-E2</t>
  </si>
  <si>
    <t>26    COM-ET</t>
  </si>
  <si>
    <t>27a  COM-X1</t>
  </si>
  <si>
    <t>27b  COM-X2</t>
  </si>
  <si>
    <t>28    COM-T</t>
  </si>
  <si>
    <t>29a  USDA-$1</t>
  </si>
  <si>
    <t>29b  USDA-$2</t>
  </si>
  <si>
    <t>29c  USDA-$3</t>
  </si>
  <si>
    <t>22   CSFP</t>
  </si>
  <si>
    <t>21    WIC</t>
  </si>
  <si>
    <t>23   FDPIR</t>
  </si>
  <si>
    <t>$ = Costs</t>
  </si>
  <si>
    <t>P = Participation</t>
  </si>
  <si>
    <t>M = Meals</t>
  </si>
  <si>
    <t>CS = Commodity Schools</t>
  </si>
  <si>
    <t>S = Summary</t>
  </si>
  <si>
    <t>C = Centers</t>
  </si>
  <si>
    <t>T = Total</t>
  </si>
  <si>
    <t>T$ = Total Costs</t>
  </si>
  <si>
    <t>PM = Participation and Meals</t>
  </si>
  <si>
    <t>E = Entitlement</t>
  </si>
  <si>
    <t>X = Surplus</t>
  </si>
  <si>
    <t>Nutrition Programs Administration</t>
  </si>
  <si>
    <r>
      <t xml:space="preserve">Commodities </t>
    </r>
    <r>
      <rPr>
        <b/>
        <vertAlign val="superscript"/>
        <sz val="8"/>
        <rFont val="Arial"/>
        <family val="2"/>
      </rPr>
      <t>2/</t>
    </r>
  </si>
  <si>
    <t>Commodities &amp; Cash-In-Lieu</t>
  </si>
  <si>
    <r>
      <t xml:space="preserve">Commodity Assistance (Cash + Comm.) </t>
    </r>
    <r>
      <rPr>
        <b/>
        <vertAlign val="superscript"/>
        <sz val="8"/>
        <rFont val="Arial"/>
        <family val="2"/>
      </rPr>
      <t>1/</t>
    </r>
  </si>
  <si>
    <r>
      <t xml:space="preserve">Commodity Assistance (Cash + Comm.) </t>
    </r>
    <r>
      <rPr>
        <b/>
        <vertAlign val="superscript"/>
        <sz val="8"/>
        <rFont val="Arial"/>
        <family val="2"/>
      </rPr>
      <t>3/</t>
    </r>
  </si>
  <si>
    <t>Table 2: Supplemental Nutrition Assistance Program (Excludes Puerto Rico)</t>
  </si>
  <si>
    <t>2       SNAP-$</t>
  </si>
  <si>
    <t>Supplemental Nutrition Assistance Program (Excludes Puerto Rico)</t>
  </si>
  <si>
    <t>Table 13b: Child and Adult Care Food Program -- Child Care Type of Meals Served: Breakfasts and Lunches</t>
  </si>
  <si>
    <r>
      <t xml:space="preserve">Table 1: Total FNS Cost -- All Programs </t>
    </r>
    <r>
      <rPr>
        <b/>
        <vertAlign val="superscript"/>
        <sz val="8"/>
        <rFont val="Arial"/>
        <family val="2"/>
      </rPr>
      <t>1/</t>
    </r>
  </si>
  <si>
    <t>Supplemental Nutrition Assistance (SNAP)</t>
  </si>
  <si>
    <t>Nutrition  Programs Administration</t>
  </si>
  <si>
    <r>
      <t xml:space="preserve">Total USDA Expenditures </t>
    </r>
    <r>
      <rPr>
        <b/>
        <vertAlign val="superscript"/>
        <sz val="8"/>
        <rFont val="Arial"/>
        <family val="2"/>
      </rPr>
      <t>2/  5/</t>
    </r>
  </si>
  <si>
    <t xml:space="preserve">1. FNS-155/PCIMS/WBSCM data.
2. Based on data from the quarterly SF-269/through FY2010 and FNS-777/FY2011 onward.
</t>
  </si>
  <si>
    <t xml:space="preserve">1. Based on earnings (meals times reimbursement rates). 
2. Based on FNS-155/PCIMS/WBSCM data. 
3. Based on data from the SF-269/through FY2010 and the FNS-777/FY2011 onward (except for ROAP states, which are based on the ROAP Payment System). 
4. Based on data from the SF-269/through FY2010 and the FNS-777/FY2011 onward (does not include ROAP states).
5. Does not include estimates for states which have not submitted reports.
</t>
  </si>
  <si>
    <t xml:space="preserve">1. FNS-155/PCIMS/WBSCM data. Includes data for commodity only schools.
</t>
  </si>
  <si>
    <r>
      <t>Other Costs</t>
    </r>
    <r>
      <rPr>
        <b/>
        <vertAlign val="superscript"/>
        <sz val="8"/>
        <rFont val="Arial"/>
        <family val="2"/>
      </rPr>
      <t xml:space="preserve"> 5/</t>
    </r>
  </si>
  <si>
    <r>
      <t xml:space="preserve">Nutrition Education </t>
    </r>
    <r>
      <rPr>
        <b/>
        <vertAlign val="superscript"/>
        <sz val="8"/>
        <rFont val="Arial"/>
        <family val="2"/>
      </rPr>
      <t>4</t>
    </r>
    <r>
      <rPr>
        <b/>
        <sz val="8"/>
        <rFont val="Arial"/>
        <family val="2"/>
      </rPr>
      <t>/</t>
    </r>
  </si>
  <si>
    <r>
      <t xml:space="preserve">Perf. Based </t>
    </r>
    <r>
      <rPr>
        <b/>
        <vertAlign val="superscript"/>
        <sz val="8"/>
        <rFont val="Arial"/>
        <family val="2"/>
      </rPr>
      <t>3/</t>
    </r>
  </si>
  <si>
    <t xml:space="preserve">Food Cost </t>
  </si>
  <si>
    <r>
      <t xml:space="preserve">Other Costs </t>
    </r>
    <r>
      <rPr>
        <b/>
        <vertAlign val="superscript"/>
        <sz val="8"/>
        <rFont val="Arial"/>
        <family val="2"/>
      </rPr>
      <t>2/</t>
    </r>
  </si>
  <si>
    <t>Nutrition Services and Administration (NSA)</t>
  </si>
  <si>
    <t>NSA</t>
  </si>
  <si>
    <t>Program Data Branch</t>
  </si>
  <si>
    <t>USDA / FNS / Budget Division / Program Data Branch</t>
  </si>
  <si>
    <t>Commodity Schools (1989 to 2004 only)</t>
  </si>
  <si>
    <r>
      <t xml:space="preserve">CSFP </t>
    </r>
    <r>
      <rPr>
        <b/>
        <vertAlign val="superscript"/>
        <sz val="8"/>
        <rFont val="Arial"/>
        <family val="2"/>
      </rPr>
      <t>3/</t>
    </r>
  </si>
  <si>
    <r>
      <t xml:space="preserve">Total </t>
    </r>
    <r>
      <rPr>
        <b/>
        <vertAlign val="superscript"/>
        <sz val="8"/>
        <rFont val="Arial"/>
        <family val="2"/>
      </rPr>
      <t>3/</t>
    </r>
  </si>
  <si>
    <r>
      <t xml:space="preserve">CSFP </t>
    </r>
    <r>
      <rPr>
        <b/>
        <vertAlign val="superscript"/>
        <sz val="8"/>
        <rFont val="Arial"/>
        <family val="2"/>
      </rPr>
      <t>4/</t>
    </r>
  </si>
  <si>
    <t>Table 2a: Supplemental Nutrition Assistance Program (Excludes Puerto Rico) - Benefit by Type: Participation and Cost/Issuance</t>
  </si>
  <si>
    <t xml:space="preserve"> </t>
  </si>
  <si>
    <t>Regular Ongoing</t>
  </si>
  <si>
    <t>D-SNAP New Participation</t>
  </si>
  <si>
    <t>Disaster Supplements</t>
  </si>
  <si>
    <t>Replacements</t>
  </si>
  <si>
    <t>Other</t>
  </si>
  <si>
    <r>
      <t xml:space="preserve">Total </t>
    </r>
    <r>
      <rPr>
        <b/>
        <i/>
        <sz val="5"/>
        <color indexed="9"/>
        <rFont val="Arial"/>
        <family val="2"/>
      </rPr>
      <t>1/</t>
    </r>
  </si>
  <si>
    <t>Participation</t>
  </si>
  <si>
    <r>
      <t xml:space="preserve">Participation </t>
    </r>
    <r>
      <rPr>
        <b/>
        <sz val="5"/>
        <rFont val="Arial"/>
        <family val="2"/>
      </rPr>
      <t>1/</t>
    </r>
  </si>
  <si>
    <t>Footnotes:</t>
  </si>
  <si>
    <t>2a     SNAP-$a</t>
  </si>
  <si>
    <t>Supplemental Nutrition Assistance Program (Excludes Puerto Rico) - Benefit by Type: Participation and Cost/Issuance</t>
  </si>
  <si>
    <t xml:space="preserve">1. Includes Child Care Centers and Day Care Homes; excludes Adult Care information.
2. Based on earnings (meals x rates).
3. Based on data from the FNS-155 (Commodity), PCIMS/WBSCM, and the quarterly SF-269/through FY2010 and FNS-777/FY2011 onward (Cash-in-lieu).
4. Based on the quarterly SF-269/through FY2010 and FNS-777/FY2011 onward. FY 2013 onward:  Includes CACFP Audit Reallocated Funds, reported annually on the CN-CACFP-AUDIT SF-425. </t>
  </si>
  <si>
    <t xml:space="preserve">1. Year totals are sums of average monthly figures of substates which may not match average of monthly totals. </t>
  </si>
  <si>
    <t xml:space="preserve">3. Totals includes Food Cost, NSA, WIC Other Costs and Farmers Market total federal outlays and unliquidated obligations.  Farmers Market costs for current year are not reported until February of the following year and will only be reflected in the September report month. </t>
  </si>
  <si>
    <t>ARRA  excluding SNAP Issuance and WIC Contingency Funds</t>
  </si>
  <si>
    <t>1. "Total Participation" (Households and Persons) excludes the counts of participation for Disaster Supplements and Replacements. The participation data reflected in those categories are a subset of the “Regular Ongoing” participation category.</t>
  </si>
  <si>
    <t>Table 2b: Nutrition Assistance Program - Benefit by Type: Participation and Cost/Issuance</t>
  </si>
  <si>
    <t>Regular Ongoing                                                                                                                            FNS-388(PR) &amp; FNS-388 (PR-NAP)</t>
  </si>
  <si>
    <t>Disaster - FNS-388(PR)</t>
  </si>
  <si>
    <t>Disaster Supplement - FNS-388(PR)</t>
  </si>
  <si>
    <t>Replacements - FNS-388(PR-NAP)</t>
  </si>
  <si>
    <t>------------------------Cost------------------------</t>
  </si>
  <si>
    <t>---------Cost---------</t>
  </si>
  <si>
    <t>Households</t>
  </si>
  <si>
    <t>Cash</t>
  </si>
  <si>
    <t>Adjustments</t>
  </si>
  <si>
    <t>2b     NAP-$b</t>
  </si>
  <si>
    <t>Nutrition Assistance Program (NAP) - Puerto Rico</t>
  </si>
  <si>
    <t>NAP Relief Grant   -   FNS-388(PR-NAP)</t>
  </si>
  <si>
    <t>FDPIR</t>
  </si>
  <si>
    <r>
      <t xml:space="preserve">Table 23: Food Donation Program -- Food Distribution Program on Indian Reservations (FDPIR) </t>
    </r>
    <r>
      <rPr>
        <b/>
        <vertAlign val="superscript"/>
        <sz val="8"/>
        <rFont val="Arial"/>
        <family val="2"/>
      </rPr>
      <t>1/</t>
    </r>
  </si>
  <si>
    <r>
      <t xml:space="preserve">TEFAP Foods and Administrative Expenses </t>
    </r>
    <r>
      <rPr>
        <b/>
        <vertAlign val="superscript"/>
        <sz val="8"/>
        <rFont val="Arial"/>
        <family val="2"/>
      </rPr>
      <t>3/</t>
    </r>
  </si>
  <si>
    <r>
      <t xml:space="preserve">ARRA  excluding SNAP Issuance and WIC Contingency Funds </t>
    </r>
    <r>
      <rPr>
        <b/>
        <vertAlign val="superscript"/>
        <sz val="8"/>
        <rFont val="Arial"/>
        <family val="2"/>
      </rPr>
      <t>4/</t>
    </r>
  </si>
  <si>
    <r>
      <t xml:space="preserve">Storage, Transportation, Commodity Admin, Food Losses </t>
    </r>
    <r>
      <rPr>
        <b/>
        <vertAlign val="superscript"/>
        <sz val="8"/>
        <rFont val="Arial"/>
        <family val="2"/>
      </rPr>
      <t>3/</t>
    </r>
  </si>
  <si>
    <r>
      <t xml:space="preserve">FDPIR Other Costs </t>
    </r>
    <r>
      <rPr>
        <b/>
        <vertAlign val="superscript"/>
        <sz val="8"/>
        <rFont val="Arial"/>
        <family val="2"/>
      </rPr>
      <t>4/</t>
    </r>
  </si>
  <si>
    <t>Table 2a-PEBT/Other: Supplemental Nutrition Assistance Program (Excludes Puerto Rico) - P-EBT/Other Participation and Cost/Issuance</t>
  </si>
  <si>
    <t>P-EBT/OTHER</t>
  </si>
  <si>
    <t>2a     SNAP-$a-PEBT/Other</t>
  </si>
  <si>
    <t>Supplemental Nutrition Assistance Program (Excludes Puerto Rico) - P-EBT/Other Participation and Cost/Issuance</t>
  </si>
  <si>
    <t>1. FNS-388 data. Totals are averaged.
2. FNS-388/250 data for FY 1992 and FNS-388/46 for FY 1993 and beyond. Starting April 2009, ARRA SNAP Issuance was 15.27% of total issuance in FY 2009; 16.38% of total issuance in FY 2010; 16.55% of total issuance in FY 2011, and 10.95% of total issuance in FY 2012; 7.79% of total issuance in FY 2013;  for FY 2014, it was 100% of total issuance from October 1-15 and 7.05% of total issuance from October 16-31 in FY 2014.
3. SF-269/SF-425 data are reported quarterly.
4. Prior to FY 2011, Nutrition Education expenditures were included in State Administrative Expenses. 
5. Includes Other Costs (e.g., Benefit and Retailer Redemption and Monitoring, Payment Accuracy, EBT Systems, Program Evaluation and Modernization, Program Access, Health and Nutrition Pilot Projects.)
6. Supplemental Nutrition Assistance Program (SNAP) formerly known as the Food Stamp Program (prior to FY 2009).</t>
  </si>
  <si>
    <t xml:space="preserve">ALL DATA SUBJECT TO REVISION
1. States tend to distribute multiple months of P-EBT benefits in a single issuance. Benefits distributed in June, for example, may represent the value of P-EBT benefits for participants’ virtual school days in the months of March through May.
2. Because states distribute multiple months of benefits in a single issuance, participant counts must be interpreted with caution. Participants who receive a combined P-EBT benefit in June for the months of March through May will appear in the participant count for June only. A household or person who receives a combined benefit for March and April in June, and a second combined benefit for May and June in July will appear in the June and July participant counts. As result, the number of P-EBT beneficiaries is much greater than any single monthly count, but summing the participant counts across months will overstate the number of beneficiaries.
3. States issue P-EBT benefits to individual children in cases when they are unable to group children into household units. This is sometimes an issue where P-EBT beneficiaries are not SNAP recipients. Because these children are counted as separate households, the household count in this table overstates the number of unique household beneficiaries.
</t>
  </si>
  <si>
    <r>
      <t xml:space="preserve">Storage, Transportation, Commodity Admin, Food Losses </t>
    </r>
    <r>
      <rPr>
        <b/>
        <vertAlign val="superscript"/>
        <sz val="8"/>
        <rFont val="Arial"/>
        <family val="2"/>
      </rPr>
      <t>4/</t>
    </r>
  </si>
  <si>
    <r>
      <t xml:space="preserve">CSFP Other Costs </t>
    </r>
    <r>
      <rPr>
        <b/>
        <vertAlign val="superscript"/>
        <sz val="8"/>
        <rFont val="Arial"/>
        <family val="2"/>
      </rPr>
      <t>6/</t>
    </r>
  </si>
  <si>
    <t>1. Expenditures include cash payments, entitlement commodities and cash-in-lieu, and bonus and TEFAP commodities.
2. Includes all entitlement and bonus food cost. 
3. Includes data reported for quarterly Administrative Cost (FNS-667) and SF-425 for discretionary grants: TEFAP Farm to Food Bank Projects; TEFAP General Infrastructure; TEFAP Rural Infrastructure; TEFAP Supplemental Funding; Trade Mitigation Administrative Funds; Pandemic Family First Act; Pandemic CARES Act; Pandemic CRRSAA; Pandemic Build Back Better Grants; Pandemic ARPA Reach and Resiliency Grants.
4. 2009 ARRA SNAP Issuance is included in KD29a column 1;  WIC Contingency funds (FY 2009 only) are included in KD29a column 3. 
5. Interim Financial Admin. data are from FNS-153.  Final data from SF-269/SF-425.</t>
  </si>
  <si>
    <t>1. Expenditures include entitlement commodities and cash-in-lieu, and bonus and TEFAP commodities.
2. Nutrition family assistance grants in lieu of SNAP are provided to Puerto Rico ($2,815.6 billion for FY2023 and $2,915.6 billion for FY2024), Northern Marianas ($34.0 million for FY2023 and $34.8 million for FY2024), and American Samoa ($11.3 million in FY2023 and $11.7 million for FY2024). 
3. Includes Food, Nutrition Services and Administration (NSA) and Other Costs.  See Table 21 for detailed description of Other Costs.              
4. Interim Financial Admin. data are from FNS-153.  Final data from SF-269/SF-425.
5. The Nutrition Program for the Elderly (NPE) was transferred to the Agency on Aging (DHHS) in FY 2003 and renamed the Nutrition Services Incentive Program (NSIP).  FNS operations are limited to commodity donation.</t>
  </si>
  <si>
    <t xml:space="preserve">1. TEFAP foods distributed through nonprofit local emergency feeding organizations. Includes Bonus and Entitlement foods. Administrative cost is excluded. Food cost calculations (technical updates/validation as well as coding corrections) were updated in September 2024, which affected program costs reported prior to June 2024.
</t>
  </si>
  <si>
    <t xml:space="preserve">1. FNS-155/PCIMS/WBSCM data except as noted.
2. FNS-152 data; includes value of bonus and free foods. Food cost calculations (technical updates/validation as well as coding corrections) were updated in September 2024, which affected program costs reported for FY11-FY24/June.
3. TEFAP foods distributed through nonprofit local emergency feeding organizations. Includes Bonus and Entitlement foods. Administrative cost is excluded.
</t>
  </si>
  <si>
    <t xml:space="preserve">1. FNS-155/PCIMS/WBSCM data. BOP = Bureau of Federal Prisons. VAA = Veterans Affairs Administration.  
2. FNS-153 data; includes value of bonus and free foods. Food cost calculations (technical updates/validation as well as coding corrections) were updated in September 2024, which affected program costs reported for FY17-FY24/June.
</t>
  </si>
  <si>
    <t xml:space="preserve">1. Data from FNS-153 (includes WIC and elderly components). Food cost calculations (technical updates/validation as well as coding corrections) were updated in September 2024, which affected program costs reported for FY17-FY24/June.
2. Data from FNS-152 and FNS-155/PCIMS/WBSCM. Food cost calculations (technical updates/validation as well as coding corrections) were updated in September 2024, which affected program costs reported for FY11-FY24/June.
3. Data from FNS-52. BOP = Bureau of Federal Prisons. VAA = Veterans Affairs Administration.
4. NSIP (NPE) appropriation transferred to HHS in FY 2003. FNS continues to procure commodities on behalf of State Agencies.
5. Total entitlement cost based on earnings (meals times rate) rather than food cost plus cash-in-lieu. (SF-269 no longer reported starting in FY 98).
</t>
  </si>
  <si>
    <t>1. Includes needy families in the former Trust Territories (the Marshall Islands)--FY 1989 through FY 1995 only.
2. FNS-152 data; participation totals are averaged. Food cost calculations (technical updates/validation as well as coding corrections) were updated in September 2024, which affected program costs reported for FY11-FY24/June.
3. Data are national level only; they are not available prior to FY 1996.
4. Includes data reported on SF-425 for the following discretionary grants: FDPIR Produce Training; FDPIR Nutrition Education Symposium; FDPIR Food Package Review Workgroup Strategic Planning; FDPIR Infrastructure; FDPIR Infrastructure; FDPIR Nutrition Paraprofessional Training Project; FDPIR Nutrition Education Grant Program (1-yr &amp; 2-Year); Pandemic CARES Act FDPIR Facility Improvement and Equipment Grants; Pandemic CARES Act FDPIR Supplemental Administrative Grants.</t>
  </si>
  <si>
    <t xml:space="preserve">1. Excludes USDA bonus foods.
2. Includes Food, Nutrition Services and Administration (NSA), and WIC Other Costs.  See Table 21 for detailed description of WIC Other Costs.  It also includes Farmers Market total federal outlays and unliquidated obligations (costs for current fiscal year are not reported until February of the following fiscal year).   
3. Consists of 2 components: Women/Infants/Children and Elderly. Interim Financial Admin. data are from FNS-153. Final data are from SF-269. Food cost calculations were updated in September 2024, which affected program costs reported for FY17-FY24/June.
4. The Nutrition Program for the Elderly (NPE) was transferred to the Agency on Aging (DHHS) in FY 2003 and renamed the Nutrition Services Incentive Program (NSIP).  FNS operations are limited to commodity donation. IR (FDPIR), DF (Disaster Feeding), SK (Soup Kitchens), FB (Food Banks), TE (TEFAP). Food cost calculations (technical updates/validation as well as coding corrections) were updated in September 2024, which affected program costs reported for CSFP FY17-FY24/June and for FDPIR FY11-FY24/June.
5. Nutrition family assistance grants in lieu of SNAP are provided to Puerto Rico ($2,815.6 billion for FY2023 and $2,915.6 billion for FY2024), Northern Marianas ($34.0 million for FY2023 and $34.8 million for FY2024), and American Samoa ($11.3 million in FY2023 and $11.7 million for FY2024). </t>
  </si>
  <si>
    <t>1. FNS-153 data. Totals are averaged.
2. Value of entitlement foods only. Food cost per person excludes value of free and bonus foods. Food cost calculations (technical updates/validation as well as coding corrections) were updated in September 2024, which affected program costs reported for FY17-FY24/June.
3. Interim Financial Admin. data are from FNS-153. Final data are from SF-269/SF-425. 
4. Includes storage and transportation, commodity administration, and food losses. Current FY data is estimated. Data are national level only; they are not available prior to FY 1996.
5. Represents women, infants, and children participants.
6. Includes data reported on SF-425 for Pandemic CRRSAA Supplemental Administrative Grants and ARPA Additional Caseload Administrative Grants.</t>
  </si>
  <si>
    <t xml:space="preserve">1. Data provided prior to January Keydata are fragmentary for the current fiscal year. These elements are reported 90 days after the close of the reporting period.
2. Participation data are estimated based on average daily meals served.
</t>
  </si>
  <si>
    <r>
      <t xml:space="preserve">SSO Meals </t>
    </r>
    <r>
      <rPr>
        <b/>
        <vertAlign val="superscript"/>
        <sz val="8"/>
        <rFont val="Arial"/>
        <family val="2"/>
      </rPr>
      <t>1/</t>
    </r>
  </si>
  <si>
    <r>
      <t xml:space="preserve">SSO Breakfasts </t>
    </r>
    <r>
      <rPr>
        <b/>
        <vertAlign val="superscript"/>
        <sz val="8"/>
        <rFont val="Arial"/>
        <family val="2"/>
      </rPr>
      <t>3/</t>
    </r>
  </si>
  <si>
    <r>
      <t xml:space="preserve">SSO Breakfasts </t>
    </r>
    <r>
      <rPr>
        <b/>
        <vertAlign val="superscript"/>
        <sz val="8"/>
        <rFont val="Arial"/>
        <family val="2"/>
      </rPr>
      <t>1/</t>
    </r>
  </si>
  <si>
    <r>
      <t xml:space="preserve">All Paid </t>
    </r>
    <r>
      <rPr>
        <b/>
        <vertAlign val="superscript"/>
        <sz val="8"/>
        <rFont val="Arial"/>
        <family val="2"/>
      </rPr>
      <t>2/</t>
    </r>
  </si>
  <si>
    <r>
      <t xml:space="preserve">Total Program Cost </t>
    </r>
    <r>
      <rPr>
        <b/>
        <vertAlign val="superscript"/>
        <sz val="8"/>
        <rFont val="Arial"/>
        <family val="2"/>
      </rPr>
      <t>3/</t>
    </r>
  </si>
  <si>
    <r>
      <t xml:space="preserve">Average Daily Breakfasts Total Program </t>
    </r>
    <r>
      <rPr>
        <b/>
        <vertAlign val="superscript"/>
        <sz val="8"/>
        <rFont val="Arial"/>
        <family val="2"/>
      </rPr>
      <t>2/</t>
    </r>
  </si>
  <si>
    <r>
      <t xml:space="preserve">Days of Operation </t>
    </r>
    <r>
      <rPr>
        <b/>
        <vertAlign val="superscript"/>
        <sz val="8"/>
        <rFont val="Arial"/>
        <family val="2"/>
      </rPr>
      <t>4/</t>
    </r>
  </si>
  <si>
    <t>Average Participation Per Day</t>
  </si>
  <si>
    <r>
      <t xml:space="preserve">Reduced </t>
    </r>
    <r>
      <rPr>
        <b/>
        <vertAlign val="superscript"/>
        <sz val="8"/>
        <rFont val="Arial"/>
        <family val="2"/>
      </rPr>
      <t>1/</t>
    </r>
  </si>
  <si>
    <r>
      <t xml:space="preserve">Paid </t>
    </r>
    <r>
      <rPr>
        <b/>
        <vertAlign val="superscript"/>
        <sz val="8"/>
        <rFont val="Arial"/>
        <family val="2"/>
      </rPr>
      <t>1/</t>
    </r>
  </si>
  <si>
    <r>
      <t xml:space="preserve">SSO Lunches, Suppers and Snacks Earnings </t>
    </r>
    <r>
      <rPr>
        <b/>
        <vertAlign val="superscript"/>
        <sz val="8"/>
        <rFont val="Arial"/>
        <family val="2"/>
      </rPr>
      <t>4/</t>
    </r>
  </si>
  <si>
    <r>
      <t xml:space="preserve">Total Cash </t>
    </r>
    <r>
      <rPr>
        <b/>
        <vertAlign val="superscript"/>
        <sz val="8"/>
        <rFont val="Arial"/>
        <family val="2"/>
      </rPr>
      <t>5/</t>
    </r>
  </si>
  <si>
    <r>
      <t xml:space="preserve">Comm. &amp; Cash-In-Lieu (Entitlement) </t>
    </r>
    <r>
      <rPr>
        <b/>
        <vertAlign val="superscript"/>
        <sz val="8"/>
        <rFont val="Arial"/>
        <family val="2"/>
      </rPr>
      <t>6/</t>
    </r>
  </si>
  <si>
    <r>
      <t xml:space="preserve">Snacks Served in Area Eligible Schools &amp; Sites </t>
    </r>
    <r>
      <rPr>
        <b/>
        <vertAlign val="superscript"/>
        <sz val="8"/>
        <rFont val="Arial"/>
        <family val="2"/>
      </rPr>
      <t>5/</t>
    </r>
  </si>
  <si>
    <t xml:space="preserve">Average Participation Per Day </t>
  </si>
  <si>
    <r>
      <t>Paid</t>
    </r>
    <r>
      <rPr>
        <b/>
        <vertAlign val="superscript"/>
        <sz val="8"/>
        <rFont val="Arial"/>
        <family val="2"/>
      </rPr>
      <t xml:space="preserve"> 1/</t>
    </r>
  </si>
  <si>
    <t>1. Does not include bonus commodities. 
2. Data from the SF-269/through FY2010 and the FNS-777/FY2011 onward (reported quarterly).
3.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Child Nutrition Procurement Practices in Schools Meals Training Developmen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Gathering(CN-F2S-GATHERING), National School Lunch Program Equipment Grant v5(CN-NSLPE-v5), CN Summer Food Demonstration Grant(CN-SFSP-DEMO), Farm to School Regional Institute Grant(CN-F2S-REGINST), Culinary Institute of Child Nutrition (CN-ICN-CICN), CN grants including CN Farm-to-School State Agency Grants (CN-F2S-SA),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Healthy Hunger Free Kids Act Administration (CN-HHFKA-ADM) , Farm to School (CN-F2S-Impl/Plan), Farm to School Team (CN-F2S-TEAM), Farm to School Support Services (CN-F2S-SUPP),  NSLPE Equipment Grants, Second Round (CN-NSLPE2),  Farm to School Conference and Event Grants (CN-F2S-EVENT), National Food Service Management Institute - Chef's Move to School (CN-FSMI-CMTS), USDA Rural Child Poverty Nutrition Center (CN-OPS-RCPNC), Local Wellness Policy Surveillance System Cooperative Agreement (CN-OPS-LWPSS), Child Nutrition Professional Standards for All School Nutrition Employees (CN-PRO-STANDARD),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</si>
  <si>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1. Expenditures include cash payments, entitlement commodities and cash-in-lieu, and bonus and TEFAP commodities, based on data from the SF-269/through FY2010 and the FNS-777/FY2011 onward (reported quarterly).   Also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 (CN-F2S-GATHERING), Farm to School Regional Institute Grant (CN-F2S-REGINST), Culinary Institute of Child Nutrition (CN-ICN-CICN), CN Farm-to-School State Agency Grants (CN-F2S-SA), CN grants including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</si>
  <si>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Table 16c:  Monthly Summer Electronic Benefit Transfer Program for Children</t>
  </si>
  <si>
    <r>
      <t xml:space="preserve">Participation </t>
    </r>
    <r>
      <rPr>
        <b/>
        <vertAlign val="superscript"/>
        <sz val="8"/>
        <rFont val="Arial"/>
        <family val="2"/>
      </rPr>
      <t>1</t>
    </r>
  </si>
  <si>
    <r>
      <t xml:space="preserve">Benefits </t>
    </r>
    <r>
      <rPr>
        <b/>
        <vertAlign val="superscript"/>
        <sz val="8"/>
        <rFont val="Arial"/>
        <family val="2"/>
      </rPr>
      <t>2</t>
    </r>
  </si>
  <si>
    <r>
      <t>S-EBT  Administrative  Funds</t>
    </r>
    <r>
      <rPr>
        <b/>
        <vertAlign val="superscript"/>
        <sz val="8"/>
        <rFont val="Arial"/>
        <family val="2"/>
      </rPr>
      <t xml:space="preserve"> 3</t>
    </r>
  </si>
  <si>
    <r>
      <t xml:space="preserve">Other Costs </t>
    </r>
    <r>
      <rPr>
        <b/>
        <vertAlign val="superscript"/>
        <sz val="8"/>
        <rFont val="Arial"/>
        <family val="2"/>
      </rPr>
      <t>4</t>
    </r>
  </si>
  <si>
    <t xml:space="preserve">1. FNS-388 (SEBT) data. Totals are summed. This figure represents the number of children issued benefits in a given month. This may be duplicative in instances where eligible children receive monthly benefit allotments instead of lump-sum benefit allotments
2. ITOs distributing S-EBT benefits using a WIC-like model report benefit issuances on a quarterly SF-425 financial status report.                                                                                                                                                           
3. S-EBT Administrative funds data displayed represents the Federal share of administrative expenditures as reported to FNS on the FNS-778/SF-425 SEBT.                                                      
4. Includes data reported on the SF-425 quarterly report for the Summer EBT Technology (SET) Grants.                                                                                             
5. For States and ITOs with approved waivers, benefits intended for the Summer 2024 operational period may be issued in FY 2025. Participation data displayed in Column B of this table will align with the month during which benefits were issued. Cost data related to FY24 benefits issued in FY 2025 will be displayed as September data in Colum C of this table.                         </t>
  </si>
  <si>
    <t>16c S-EBT-$</t>
  </si>
  <si>
    <t>Monthly Summer Electronic Benefit Transfer Program for Children</t>
  </si>
  <si>
    <t>2. The September number will continue to change until all multi-year grants of that source year are closed out.  FY 2025 WIC Other Costs include appropriation levels for the following:  Program Evaluation &amp; Monitoring ($12M), Technical Assistance ($400,000), Federal Admin and Oversight ($32.590M), and UPC Database ($1M). Also includes all WIC Pandemic grant outlays and unliquidated obligations.</t>
  </si>
  <si>
    <t>U.S. Summary,  FY 2025 - FY 2026</t>
  </si>
  <si>
    <t>January 2026</t>
  </si>
  <si>
    <t>--</t>
  </si>
  <si>
    <t>04/08/2026</t>
  </si>
  <si>
    <t>FY 2025</t>
  </si>
  <si>
    <t>Total 4 Months</t>
  </si>
  <si>
    <t>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t>
  </si>
  <si>
    <r>
      <t xml:space="preserve">Total  </t>
    </r>
    <r>
      <rPr>
        <b/>
        <vertAlign val="superscript"/>
        <sz val="8"/>
        <rFont val="Arial"/>
        <family val="2"/>
      </rPr>
      <t>2/, 3/</t>
    </r>
  </si>
  <si>
    <r>
      <t xml:space="preserve">SSO Lunches </t>
    </r>
    <r>
      <rPr>
        <b/>
        <vertAlign val="superscript"/>
        <sz val="8"/>
        <rFont val="Arial"/>
        <family val="2"/>
      </rPr>
      <t>2/</t>
    </r>
  </si>
  <si>
    <r>
      <t xml:space="preserve">Average Daily Lunches </t>
    </r>
    <r>
      <rPr>
        <b/>
        <vertAlign val="superscript"/>
        <sz val="8"/>
        <rFont val="Arial"/>
        <family val="2"/>
      </rPr>
      <t>2/, 3/</t>
    </r>
  </si>
  <si>
    <t>1. School districts receive additional Sec. 4 reimbursement when they serve 60% or more of children free or reduced price lunches.
2. Totals are averaged; fiscal year computations are based on October thru May plus September.                                                                                                                                                                                3. Includes SSO average daily meals. Average daily SSO meal reporting requirement for non-congregate meal service will not be fully implemented by all states until FY 2026.  
4. NSLP/SBP days of operation; sum excludes July and August.</t>
  </si>
  <si>
    <r>
      <t>Average Daily Afterschool Snacks</t>
    </r>
    <r>
      <rPr>
        <b/>
        <vertAlign val="superscript"/>
        <sz val="8"/>
        <rFont val="Arial"/>
        <family val="2"/>
      </rPr>
      <t xml:space="preserve"> 2/, 3/</t>
    </r>
  </si>
  <si>
    <t>1. General assistance for all meals served, including full-price (paid).
2. School districts receive additional Section 4 reimbursements when they serve 60% or more of the children free or reduced meals.                                                                                                                   
3. Beginning October 1, 2012, school districts receive an additional 6 cents per meal reimbursement when they meet meal pattern requirements under the Healthy Hunger Free Kids Act of 2010.
4. The FNS-10 (Report of School Program Operations) report was revised and implemented beginning in FY 2025 to capture data related to SSO meals and meal service options separately from NSLP/SBP meals.                                                                                                                                                   
5. Based on earnings (meals x reimbursement rates). Includes earnings for Section 4, Section 11, and meal supplements served under Section 17A and earnings for SSO lunches, suppers and snacks.
6. Based on FNS-155/PCIMS/WBSCM data plus Kansas cash-in-lieu (earnings).</t>
  </si>
  <si>
    <r>
      <t xml:space="preserve">Total </t>
    </r>
    <r>
      <rPr>
        <b/>
        <vertAlign val="superscript"/>
        <sz val="8"/>
        <rFont val="Arial"/>
        <family val="2"/>
      </rPr>
      <t>2/, 3/</t>
    </r>
  </si>
  <si>
    <t xml:space="preserve">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  </t>
  </si>
  <si>
    <r>
      <t xml:space="preserve">Days of Operation </t>
    </r>
    <r>
      <rPr>
        <b/>
        <vertAlign val="superscript"/>
        <sz val="8"/>
        <rFont val="Arial"/>
        <family val="2"/>
      </rPr>
      <t>3/</t>
    </r>
  </si>
  <si>
    <t>1. The FNS-10 (Report of School Program Operations) report was revised and implemented beginning in FY 2025 to capture data related to SSO meals and meal service options separately from NSLP/SBP meals.                                                                                                                                                                                                                                                                                                                                                              
2. Totals are averaged; fiscal year computations are based on October thru May plus September.  Includes average daily SSO breakfasts. Average daily SSO meal reporting requirement for non-congregate meal service will not be fully implemented by all states until FY 2026.     
3. NSLP/SBP days of operation; sum excludes July and August.</t>
  </si>
  <si>
    <t xml:space="preserve">1. The FNS-10 (Report of School Program Operations) report was revised and implemented beginning in FY 2025 to capture data related to SSO meals and meal service options separately from NSLP/SBP meals.                                                                                                                                                                                                                                                                                                                                                                                                     
2. Refers to full-price (paid) meals served in regular and severe-need schools.
3. Based on earnings (meals x reimbursement rates).
</t>
  </si>
  <si>
    <r>
      <t>Average Daily Attendance</t>
    </r>
    <r>
      <rPr>
        <b/>
        <vertAlign val="superscript"/>
        <sz val="8"/>
        <rFont val="Arial"/>
        <family val="2"/>
      </rPr>
      <t>2/</t>
    </r>
  </si>
  <si>
    <t>1. Does not include estimates for states which have not submitted reports.                                                                                                                                                                                                                         2. Includes average daily attendance of non-congregate meal service sites.</t>
  </si>
  <si>
    <t xml:space="preserve">1. The FNS-10 (Report of School Program Operations) report was revised and implemented beginning in FY 2025 to capture data related to SSO meals and meal service options separately from NSLP/SBP meals.     </t>
  </si>
  <si>
    <t>Generated from National Data Bank Version 8.2 PUBLIC on 04/10/2026</t>
  </si>
  <si>
    <t>National Data Bank Version 8.2 PUBLIC - U.S. Summary</t>
  </si>
  <si>
    <t>National Data Bank Version 8.2 PUBLIC- U.S. Summary</t>
  </si>
  <si>
    <t>National Data Bank Version 8.2 PUBLIC -U.S. Summary</t>
  </si>
  <si>
    <t>National Data Bank Version 8.2PUBLIC - U.S. Summary</t>
  </si>
  <si>
    <t>1. Effective FY20, "Total Participation" (Households and Persons) excludes the counts of participation for NAP Relief Grant, Disaster FNS-388(PR), and Disaster Supplements. The participation data reflected in those categories are a subset of the “Regular Ongoing” participation category. Total participation counts are averaged.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</si>
</sst>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numFmts>
  <fonts count="17" x14ac:knownFonts="1">
    <font>
      <sz val="10"/>
      <name val="Arial"/>
    </font>
    <font>
      <sz val="8"/>
      <name val="Arial"/>
      <family val="2"/>
    </font>
    <font>
      <b/>
      <sz val="8"/>
      <name val="Arial"/>
      <family val="2"/>
    </font>
    <font>
      <b/>
      <vertAlign val="superscript"/>
      <sz val="8"/>
      <name val="Arial"/>
      <family val="2"/>
    </font>
    <font>
      <sz val="10"/>
      <name val="Arial"/>
      <family val="2"/>
    </font>
    <font>
      <b/>
      <i/>
      <sz val="8"/>
      <color theme="0"/>
      <name val="Arial"/>
      <family val="2"/>
    </font>
    <font>
      <b/>
      <i/>
      <sz val="5"/>
      <color indexed="9"/>
      <name val="Arial"/>
      <family val="2"/>
    </font>
    <font>
      <i/>
      <sz val="8"/>
      <name val="Arial"/>
      <family val="2"/>
    </font>
    <font>
      <b/>
      <sz val="5"/>
      <name val="Arial"/>
      <family val="2"/>
    </font>
    <font>
      <b/>
      <sz val="10"/>
      <name val="Arial"/>
      <family val="2"/>
    </font>
    <font>
      <i/>
      <sz val="10"/>
      <color indexed="40"/>
      <name val="Arial"/>
      <family val="2"/>
    </font>
    <font>
      <b/>
      <i/>
      <sz val="10"/>
      <color theme="0"/>
      <name val="Arial"/>
      <family val="2"/>
    </font>
    <font>
      <b/>
      <sz val="8"/>
      <color theme="1"/>
      <name val="Arial"/>
      <family val="2"/>
    </font>
    <font>
      <sz val="11"/>
      <name val="Calibri"/>
      <family val="2"/>
    </font>
    <font>
      <sz val="8"/>
      <color rgb="FF222222"/>
      <name val="Arial"/>
      <family val="2"/>
    </font>
    <font>
      <b/>
      <sz val="10"/>
      <color theme="1"/>
      <name val="Arial"/>
      <family val="2"/>
    </font>
    <font>
      <sz val="10"/>
      <name val="Arial"/>
    </font>
  </fonts>
  <fills count="8">
    <fill>
      <patternFill patternType="none"/>
    </fill>
    <fill>
      <patternFill patternType="gray125"/>
    </fill>
    <fill>
      <patternFill patternType="solid">
        <fgColor theme="1"/>
      </patternFill>
    </fill>
    <fill>
      <patternFill patternType="solid">
        <fgColor theme="0" tint="-0.14996795556505021"/>
        <bgColor indexed="65"/>
      </patternFill>
    </fill>
    <fill>
      <patternFill patternType="solid">
        <fgColor theme="1"/>
      </patternFill>
    </fill>
    <fill>
      <patternFill patternType="solid">
        <fgColor theme="0" tint="-0.14993743705557422"/>
        <bgColor indexed="65"/>
      </patternFill>
    </fill>
    <fill>
      <patternFill patternType="solid">
        <fgColor rgb="FFD9D9D9"/>
      </patternFill>
    </fill>
    <fill>
      <patternFill patternType="solid">
        <fgColor theme="0" tint="-0.34998626667073579"/>
        <bgColor indexed="65"/>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4" fillId="0" borderId="0"/>
    <xf numFmtId="9" fontId="16" fillId="0" borderId="0" applyFont="0" applyFill="0" applyBorder="0" applyAlignment="0" applyProtection="0"/>
    <xf numFmtId="43" fontId="16" fillId="0" borderId="0" applyFont="0" applyFill="0" applyBorder="0" applyAlignment="0" applyProtection="0"/>
  </cellStyleXfs>
  <cellXfs count="142">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1" xfId="0" applyFont="1" applyBorder="1"/>
    <xf numFmtId="0" fontId="2" fillId="0" borderId="0" xfId="0" applyFont="1" applyAlignment="1">
      <alignment horizontal="center"/>
    </xf>
    <xf numFmtId="0" fontId="2" fillId="0" borderId="1" xfId="0" applyFont="1" applyBorder="1"/>
    <xf numFmtId="0" fontId="2" fillId="0" borderId="1" xfId="0" applyFont="1" applyBorder="1" applyAlignment="1">
      <alignment horizontal="center"/>
    </xf>
    <xf numFmtId="0" fontId="1" fillId="0" borderId="1"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1" fillId="0" borderId="0" xfId="0" applyNumberFormat="1" applyFont="1" applyAlignment="1">
      <alignment horizontal="right"/>
    </xf>
    <xf numFmtId="0" fontId="2" fillId="0" borderId="4" xfId="0" applyFont="1" applyBorder="1" applyAlignment="1">
      <alignment horizontal="left"/>
    </xf>
    <xf numFmtId="3" fontId="2" fillId="0" borderId="4" xfId="0" applyNumberFormat="1" applyFont="1" applyBorder="1" applyAlignment="1">
      <alignment horizontal="right"/>
    </xf>
    <xf numFmtId="0" fontId="2" fillId="0" borderId="1" xfId="0" applyFont="1" applyBorder="1" applyAlignment="1">
      <alignment horizontal="left"/>
    </xf>
    <xf numFmtId="3" fontId="2" fillId="0" borderId="1" xfId="0" applyNumberFormat="1" applyFont="1" applyBorder="1" applyAlignment="1">
      <alignment horizontal="right"/>
    </xf>
    <xf numFmtId="4" fontId="1" fillId="0" borderId="0" xfId="0" applyNumberFormat="1" applyFont="1" applyAlignment="1">
      <alignment horizontal="right"/>
    </xf>
    <xf numFmtId="4" fontId="2" fillId="0" borderId="4" xfId="0" applyNumberFormat="1" applyFont="1" applyBorder="1" applyAlignment="1">
      <alignment horizontal="right"/>
    </xf>
    <xf numFmtId="4" fontId="2" fillId="0" borderId="1" xfId="0" applyNumberFormat="1" applyFont="1" applyBorder="1" applyAlignment="1">
      <alignment horizontal="right"/>
    </xf>
    <xf numFmtId="164" fontId="1" fillId="0" borderId="0" xfId="0" applyNumberFormat="1" applyFont="1" applyAlignment="1">
      <alignment horizontal="right"/>
    </xf>
    <xf numFmtId="3" fontId="1" fillId="0" borderId="1" xfId="0" applyNumberFormat="1" applyFont="1" applyBorder="1" applyAlignment="1">
      <alignment horizontal="left"/>
    </xf>
    <xf numFmtId="3" fontId="1" fillId="0" borderId="1" xfId="0" applyNumberFormat="1" applyFont="1" applyBorder="1" applyAlignment="1">
      <alignment horizontal="right"/>
    </xf>
    <xf numFmtId="164" fontId="2" fillId="0" borderId="4" xfId="0" applyNumberFormat="1" applyFont="1" applyBorder="1" applyAlignment="1">
      <alignment horizontal="right"/>
    </xf>
    <xf numFmtId="164" fontId="2" fillId="0" borderId="1" xfId="0" applyNumberFormat="1" applyFont="1" applyBorder="1" applyAlignment="1">
      <alignment horizontal="right"/>
    </xf>
    <xf numFmtId="164" fontId="1" fillId="0" borderId="1" xfId="0" applyNumberFormat="1" applyFont="1" applyBorder="1" applyAlignment="1">
      <alignment horizontal="right"/>
    </xf>
    <xf numFmtId="0" fontId="2" fillId="0" borderId="0" xfId="0" applyFont="1"/>
    <xf numFmtId="0" fontId="4" fillId="0" borderId="0" xfId="0" applyFont="1"/>
    <xf numFmtId="0" fontId="4" fillId="0" borderId="0" xfId="0" applyFont="1" applyAlignment="1">
      <alignment wrapText="1"/>
    </xf>
    <xf numFmtId="0" fontId="5" fillId="0" borderId="8" xfId="0" applyFont="1" applyBorder="1" applyAlignment="1">
      <alignment vertical="center"/>
    </xf>
    <xf numFmtId="0" fontId="7" fillId="0" borderId="0" xfId="0" applyFont="1" applyAlignment="1">
      <alignment horizontal="center"/>
    </xf>
    <xf numFmtId="0" fontId="1" fillId="0" borderId="0" xfId="0" applyFont="1" applyAlignment="1">
      <alignment horizont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3" fontId="1" fillId="0" borderId="6" xfId="0" applyNumberFormat="1" applyFont="1" applyBorder="1"/>
    <xf numFmtId="3" fontId="1" fillId="0" borderId="0" xfId="0" applyNumberFormat="1" applyFont="1"/>
    <xf numFmtId="3" fontId="1" fillId="0" borderId="8" xfId="0" applyNumberFormat="1" applyFont="1" applyBorder="1"/>
    <xf numFmtId="3" fontId="1" fillId="0" borderId="11"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12" xfId="0" applyNumberFormat="1" applyFont="1" applyBorder="1" applyAlignment="1">
      <alignment horizontal="right" vertical="center"/>
    </xf>
    <xf numFmtId="3" fontId="1" fillId="0" borderId="9" xfId="0" applyNumberFormat="1" applyFont="1" applyBorder="1" applyAlignment="1">
      <alignment horizontal="right" vertical="center"/>
    </xf>
    <xf numFmtId="0" fontId="2" fillId="0" borderId="6" xfId="0" applyFont="1" applyBorder="1"/>
    <xf numFmtId="3" fontId="2" fillId="0" borderId="4" xfId="0" applyNumberFormat="1" applyFont="1" applyBorder="1" applyAlignment="1">
      <alignment horizontal="right" vertical="center"/>
    </xf>
    <xf numFmtId="0" fontId="9" fillId="0" borderId="0" xfId="0" applyFont="1"/>
    <xf numFmtId="3" fontId="2" fillId="0" borderId="1" xfId="0" applyNumberFormat="1" applyFont="1" applyBorder="1" applyAlignment="1">
      <alignment horizontal="right" vertical="center"/>
    </xf>
    <xf numFmtId="3" fontId="1" fillId="0" borderId="6" xfId="0" applyNumberFormat="1" applyFont="1" applyBorder="1" applyAlignment="1">
      <alignment horizontal="right" vertical="center"/>
    </xf>
    <xf numFmtId="3" fontId="1" fillId="0" borderId="4" xfId="0" applyNumberFormat="1" applyFont="1" applyBorder="1" applyAlignment="1">
      <alignment horizontal="right" vertical="center"/>
    </xf>
    <xf numFmtId="3" fontId="1" fillId="0" borderId="8" xfId="0" applyNumberFormat="1" applyFont="1" applyBorder="1" applyAlignment="1">
      <alignment horizontal="right" vertical="center"/>
    </xf>
    <xf numFmtId="3" fontId="1" fillId="0" borderId="7"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10" fillId="0" borderId="0" xfId="0" applyFont="1" applyAlignment="1">
      <alignment horizontal="center" vertical="center" wrapText="1"/>
    </xf>
    <xf numFmtId="3" fontId="2" fillId="0" borderId="0" xfId="0" applyNumberFormat="1" applyFont="1" applyAlignment="1">
      <alignment horizontal="right" vertical="center" wrapText="1"/>
    </xf>
    <xf numFmtId="3" fontId="2" fillId="0" borderId="1" xfId="0" applyNumberFormat="1" applyFont="1" applyBorder="1" applyAlignment="1">
      <alignment horizontal="right" vertical="center" wrapText="1"/>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xf>
    <xf numFmtId="3" fontId="1" fillId="0" borderId="4" xfId="0" applyNumberFormat="1" applyFont="1" applyBorder="1"/>
    <xf numFmtId="0" fontId="13" fillId="0" borderId="0" xfId="0" applyFont="1"/>
    <xf numFmtId="3" fontId="2" fillId="0" borderId="12" xfId="0" applyNumberFormat="1" applyFont="1" applyBorder="1" applyAlignment="1">
      <alignment horizontal="right" vertical="center"/>
    </xf>
    <xf numFmtId="3" fontId="2" fillId="0" borderId="9" xfId="0" applyNumberFormat="1" applyFont="1" applyBorder="1" applyAlignment="1">
      <alignment horizontal="right" vertical="center"/>
    </xf>
    <xf numFmtId="3" fontId="13" fillId="0" borderId="0" xfId="0" applyNumberFormat="1" applyFont="1"/>
    <xf numFmtId="3" fontId="2" fillId="0" borderId="8" xfId="0" applyNumberFormat="1" applyFont="1" applyBorder="1" applyAlignment="1">
      <alignment horizontal="right" vertical="center"/>
    </xf>
    <xf numFmtId="1" fontId="13" fillId="0" borderId="0" xfId="0" applyNumberFormat="1" applyFont="1" applyAlignment="1">
      <alignment horizontal="right" vertical="center"/>
    </xf>
    <xf numFmtId="1" fontId="13" fillId="0" borderId="0" xfId="0" applyNumberFormat="1" applyFont="1" applyAlignment="1">
      <alignment horizontal="right" vertical="center" wrapText="1"/>
    </xf>
    <xf numFmtId="0" fontId="1" fillId="0" borderId="8" xfId="0" applyFont="1" applyBorder="1" applyAlignment="1">
      <alignment horizontal="left"/>
    </xf>
    <xf numFmtId="0" fontId="1" fillId="0" borderId="12" xfId="0" applyFont="1" applyBorder="1" applyAlignment="1">
      <alignment horizontal="right"/>
    </xf>
    <xf numFmtId="0" fontId="1" fillId="0" borderId="9" xfId="0" applyFont="1" applyBorder="1" applyAlignment="1">
      <alignment horizontal="right"/>
    </xf>
    <xf numFmtId="0" fontId="2" fillId="3" borderId="1" xfId="0" applyFont="1" applyFill="1" applyBorder="1" applyAlignment="1">
      <alignment horizontal="center" vertical="center" wrapText="1"/>
    </xf>
    <xf numFmtId="0" fontId="0" fillId="0" borderId="12" xfId="0" applyBorder="1"/>
    <xf numFmtId="3" fontId="1" fillId="0" borderId="12"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0" xfId="0" applyNumberFormat="1" applyFont="1" applyAlignment="1">
      <alignment horizontal="right"/>
    </xf>
    <xf numFmtId="1" fontId="4" fillId="0" borderId="0" xfId="0" applyNumberFormat="1" applyFont="1" applyAlignment="1">
      <alignment horizontal="right" vertical="center"/>
    </xf>
    <xf numFmtId="0" fontId="1" fillId="0" borderId="11" xfId="0" applyFont="1" applyBorder="1" applyAlignment="1">
      <alignment horizontal="left"/>
    </xf>
    <xf numFmtId="0" fontId="1" fillId="0" borderId="11" xfId="0" applyFont="1" applyBorder="1" applyAlignment="1">
      <alignment horizontal="right"/>
    </xf>
    <xf numFmtId="0" fontId="2" fillId="0" borderId="7" xfId="0" applyFont="1" applyBorder="1" applyAlignment="1">
      <alignment horizontal="left"/>
    </xf>
    <xf numFmtId="3" fontId="1" fillId="0" borderId="0" xfId="0" applyNumberFormat="1" applyFont="1" applyAlignment="1">
      <alignment horizontal="right" vertical="top"/>
    </xf>
    <xf numFmtId="0" fontId="1" fillId="0" borderId="0" xfId="0" applyFont="1" applyAlignment="1">
      <alignment vertical="top"/>
    </xf>
    <xf numFmtId="164" fontId="1" fillId="0" borderId="0" xfId="0" applyNumberFormat="1" applyFont="1" applyAlignment="1">
      <alignment horizontal="right" vertical="top"/>
    </xf>
    <xf numFmtId="3" fontId="1" fillId="0" borderId="1" xfId="0" applyNumberFormat="1" applyFont="1" applyBorder="1" applyAlignment="1">
      <alignment horizontal="right" vertical="top"/>
    </xf>
    <xf numFmtId="1" fontId="1" fillId="0" borderId="0" xfId="0" applyNumberFormat="1" applyFont="1" applyAlignment="1">
      <alignment horizontal="right" vertical="top"/>
    </xf>
    <xf numFmtId="0" fontId="1" fillId="0" borderId="4" xfId="0" applyFont="1" applyBorder="1"/>
    <xf numFmtId="0" fontId="2" fillId="0" borderId="10" xfId="0" applyFont="1" applyBorder="1" applyAlignment="1">
      <alignment horizontal="center" vertical="center" wrapText="1"/>
    </xf>
    <xf numFmtId="9" fontId="0" fillId="0" borderId="0" xfId="2" applyFont="1"/>
    <xf numFmtId="3" fontId="0" fillId="0" borderId="0" xfId="0" applyNumberFormat="1"/>
    <xf numFmtId="0" fontId="1" fillId="0" borderId="1" xfId="0" applyFont="1" applyBorder="1"/>
    <xf numFmtId="0" fontId="1" fillId="0" borderId="0" xfId="0" applyFont="1" applyAlignment="1">
      <alignment horizontal="center"/>
    </xf>
    <xf numFmtId="0" fontId="1" fillId="0" borderId="4" xfId="0" applyFont="1" applyBorder="1"/>
    <xf numFmtId="0" fontId="2" fillId="0" borderId="0" xfId="0" applyFont="1" applyAlignment="1">
      <alignment horizontal="center"/>
    </xf>
    <xf numFmtId="0" fontId="9" fillId="0" borderId="0" xfId="0" applyFont="1" applyAlignment="1">
      <alignment horizontal="center"/>
    </xf>
    <xf numFmtId="0" fontId="2" fillId="0" borderId="1" xfId="0" applyFont="1" applyBorder="1" applyAlignment="1">
      <alignment horizontal="center"/>
    </xf>
    <xf numFmtId="0" fontId="9" fillId="0" borderId="1"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vertical="top" wrapText="1"/>
    </xf>
    <xf numFmtId="0" fontId="2" fillId="0" borderId="6" xfId="0" applyFont="1" applyBorder="1" applyAlignment="1">
      <alignment horizontal="center" vertical="center" wrapText="1"/>
    </xf>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11" xfId="0" applyFont="1" applyFill="1" applyBorder="1" applyAlignment="1">
      <alignment horizontal="center"/>
    </xf>
    <xf numFmtId="0" fontId="9" fillId="3" borderId="1" xfId="0" applyFont="1" applyFill="1" applyBorder="1" applyAlignment="1">
      <alignment horizontal="center" vertical="center"/>
    </xf>
    <xf numFmtId="0" fontId="1" fillId="0" borderId="0" xfId="0" applyFont="1" applyAlignment="1">
      <alignment horizontal="left" wrapText="1"/>
    </xf>
    <xf numFmtId="0" fontId="4" fillId="0" borderId="0" xfId="0" applyFont="1" applyAlignment="1">
      <alignment horizontal="left" wrapText="1"/>
    </xf>
    <xf numFmtId="0" fontId="5"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12" xfId="0" applyFont="1" applyBorder="1" applyAlignment="1">
      <alignment horizontal="right" vertical="center" wrapText="1"/>
    </xf>
    <xf numFmtId="0" fontId="9" fillId="0" borderId="9" xfId="0" applyFont="1" applyBorder="1" applyAlignment="1">
      <alignment horizontal="right" vertical="center" wrapText="1"/>
    </xf>
    <xf numFmtId="0" fontId="1" fillId="0" borderId="0" xfId="0" applyFont="1"/>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6" borderId="0" xfId="0" applyFont="1" applyFill="1" applyAlignment="1">
      <alignment horizontal="center" vertical="center"/>
    </xf>
    <xf numFmtId="0" fontId="2" fillId="7" borderId="8"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5" fillId="4" borderId="1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6" xfId="0" applyFont="1" applyFill="1" applyBorder="1" applyAlignment="1">
      <alignment horizontal="center" vertical="center"/>
    </xf>
    <xf numFmtId="0" fontId="2" fillId="5" borderId="11" xfId="0" applyFont="1" applyFill="1" applyBorder="1" applyAlignment="1">
      <alignment horizontal="center"/>
    </xf>
    <xf numFmtId="0" fontId="2" fillId="5" borderId="0" xfId="0" applyFont="1" applyFill="1" applyAlignment="1">
      <alignment horizontal="center"/>
    </xf>
    <xf numFmtId="0" fontId="2" fillId="5" borderId="0" xfId="0" applyFont="1" applyFill="1" applyAlignment="1">
      <alignment horizontal="center" vertical="center"/>
    </xf>
    <xf numFmtId="0" fontId="9" fillId="5" borderId="1" xfId="0" applyFont="1" applyFill="1" applyBorder="1" applyAlignment="1">
      <alignment horizontal="center" vertical="center"/>
    </xf>
    <xf numFmtId="0" fontId="1" fillId="0" borderId="0" xfId="0" applyFont="1" applyAlignment="1">
      <alignment horizontal="left"/>
    </xf>
    <xf numFmtId="0" fontId="4" fillId="0" borderId="0" xfId="0" applyFont="1" applyAlignment="1">
      <alignment horizontal="left"/>
    </xf>
    <xf numFmtId="0" fontId="1" fillId="0" borderId="4" xfId="0" applyFont="1" applyBorder="1" applyAlignment="1">
      <alignment horizontal="center"/>
    </xf>
    <xf numFmtId="0" fontId="4" fillId="0" borderId="4" xfId="0" applyFont="1" applyBorder="1"/>
    <xf numFmtId="0" fontId="14"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vertical="top" wrapText="1"/>
    </xf>
    <xf numFmtId="14" fontId="1" fillId="0" borderId="0" xfId="0" applyNumberFormat="1" applyFont="1" applyAlignment="1">
      <alignment horizontal="right"/>
    </xf>
    <xf numFmtId="3" fontId="1" fillId="0" borderId="0" xfId="3" applyNumberFormat="1" applyFont="1"/>
  </cellXfs>
  <cellStyles count="4">
    <cellStyle name="Comma" xfId="3" builtinId="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5"/>
  <sheetViews>
    <sheetView showGridLines="0" tabSelected="1" zoomScaleNormal="100" workbookViewId="0"/>
  </sheetViews>
  <sheetFormatPr defaultRowHeight="12.75" x14ac:dyDescent="0.2"/>
  <cols>
    <col min="1" max="1" width="31.42578125" customWidth="1"/>
    <col min="2" max="2" width="60" customWidth="1"/>
    <col min="3" max="3" width="30" customWidth="1"/>
  </cols>
  <sheetData>
    <row r="1" spans="1:3" ht="24" customHeight="1" x14ac:dyDescent="0.2"/>
    <row r="2" spans="1:3" ht="24" customHeight="1" x14ac:dyDescent="0.2"/>
    <row r="3" spans="1:3" ht="12" customHeight="1" x14ac:dyDescent="0.2">
      <c r="A3" s="86" t="s">
        <v>0</v>
      </c>
      <c r="B3" s="86"/>
      <c r="C3" s="86"/>
    </row>
    <row r="4" spans="1:3" ht="12" customHeight="1" x14ac:dyDescent="0.2">
      <c r="A4" s="86" t="s">
        <v>1</v>
      </c>
      <c r="B4" s="86"/>
      <c r="C4" s="86"/>
    </row>
    <row r="5" spans="1:3" ht="24" customHeight="1" x14ac:dyDescent="0.2"/>
    <row r="6" spans="1:3" ht="24" customHeight="1" x14ac:dyDescent="0.2"/>
    <row r="7" spans="1:3" ht="24" customHeight="1" x14ac:dyDescent="0.2"/>
    <row r="8" spans="1:3" ht="24" customHeight="1" x14ac:dyDescent="0.2">
      <c r="A8" s="86" t="s">
        <v>421</v>
      </c>
      <c r="B8" s="86"/>
      <c r="C8" s="86"/>
    </row>
    <row r="9" spans="1:3" ht="24" customHeight="1" x14ac:dyDescent="0.2">
      <c r="A9" s="86" t="s">
        <v>442</v>
      </c>
      <c r="B9" s="86"/>
      <c r="C9" s="86"/>
    </row>
    <row r="10" spans="1:3" ht="24" customHeight="1" x14ac:dyDescent="0.2">
      <c r="A10" s="86" t="s">
        <v>422</v>
      </c>
      <c r="B10" s="86"/>
      <c r="C10" s="86"/>
    </row>
    <row r="11" spans="1:3" ht="24" customHeight="1" x14ac:dyDescent="0.2"/>
    <row r="12" spans="1:3" ht="24" customHeight="1" x14ac:dyDescent="0.2"/>
    <row r="13" spans="1:3" ht="24" customHeight="1" x14ac:dyDescent="0.2">
      <c r="A13" s="86" t="s">
        <v>333</v>
      </c>
      <c r="B13" s="86"/>
      <c r="C13" s="86"/>
    </row>
    <row r="14" spans="1:3" ht="24" customHeight="1" x14ac:dyDescent="0.2">
      <c r="A14" s="86" t="s">
        <v>2</v>
      </c>
      <c r="B14" s="86"/>
      <c r="C14" s="86"/>
    </row>
    <row r="15" spans="1:3" ht="24" customHeight="1" x14ac:dyDescent="0.2">
      <c r="A15" s="86" t="s">
        <v>3</v>
      </c>
      <c r="B15" s="86"/>
      <c r="C15" s="86"/>
    </row>
    <row r="16" spans="1:3" ht="24" customHeight="1" x14ac:dyDescent="0.2">
      <c r="A16" s="86" t="s">
        <v>4</v>
      </c>
      <c r="B16" s="86"/>
      <c r="C16" s="86"/>
    </row>
    <row r="17" spans="1:3" ht="24" customHeight="1" x14ac:dyDescent="0.2">
      <c r="A17" s="86" t="s">
        <v>5</v>
      </c>
      <c r="B17" s="86"/>
      <c r="C17" s="86"/>
    </row>
    <row r="18" spans="1:3" ht="12" customHeight="1" x14ac:dyDescent="0.2"/>
    <row r="19" spans="1:3" ht="12" customHeight="1" x14ac:dyDescent="0.2"/>
    <row r="20" spans="1:3" ht="7.5" customHeight="1" x14ac:dyDescent="0.2">
      <c r="A20" s="87"/>
      <c r="B20" s="87"/>
      <c r="C20" s="87"/>
    </row>
    <row r="21" spans="1:3" ht="12" customHeight="1" x14ac:dyDescent="0.2">
      <c r="A21" s="2" t="s">
        <v>6</v>
      </c>
      <c r="B21" s="3" t="s">
        <v>7</v>
      </c>
    </row>
    <row r="22" spans="1:3" ht="12" customHeight="1" x14ac:dyDescent="0.2">
      <c r="A22" s="1"/>
      <c r="B22" s="3" t="s">
        <v>8</v>
      </c>
    </row>
    <row r="23" spans="1:3" ht="18" customHeight="1" x14ac:dyDescent="0.2">
      <c r="A23" s="1"/>
      <c r="B23" s="3" t="s">
        <v>9</v>
      </c>
    </row>
    <row r="24" spans="1:3" ht="12" customHeight="1" x14ac:dyDescent="0.2">
      <c r="A24" s="1"/>
      <c r="B24" s="3" t="s">
        <v>10</v>
      </c>
    </row>
    <row r="25" spans="1:3" ht="7.5" customHeight="1" x14ac:dyDescent="0.2">
      <c r="A25" s="85"/>
      <c r="B25" s="85"/>
      <c r="C25" s="85"/>
    </row>
  </sheetData>
  <mergeCells count="12">
    <mergeCell ref="A3:C3"/>
    <mergeCell ref="A4:C4"/>
    <mergeCell ref="A8:C8"/>
    <mergeCell ref="A9:C9"/>
    <mergeCell ref="A20:C20"/>
    <mergeCell ref="A25:C25"/>
    <mergeCell ref="A10:C10"/>
    <mergeCell ref="A13:C13"/>
    <mergeCell ref="A14:C14"/>
    <mergeCell ref="A15:C15"/>
    <mergeCell ref="A16:C16"/>
    <mergeCell ref="A17:C17"/>
  </mergeCells>
  <phoneticPr fontId="0" type="noConversion"/>
  <pageMargins left="0.75" right="0.5" top="0.75" bottom="0.5" header="0.5" footer="0.2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J37"/>
  <sheetViews>
    <sheetView showGridLines="0" workbookViewId="0">
      <selection sqref="A1:G1"/>
    </sheetView>
  </sheetViews>
  <sheetFormatPr defaultRowHeight="12.75" x14ac:dyDescent="0.2"/>
  <cols>
    <col min="1" max="1" width="11.42578125" customWidth="1"/>
    <col min="2" max="2" width="12.28515625" customWidth="1"/>
    <col min="3" max="3" width="13" customWidth="1"/>
    <col min="4" max="5" width="11.42578125" customWidth="1"/>
    <col min="6" max="6" width="13.140625" customWidth="1"/>
    <col min="7" max="7" width="13.42578125" customWidth="1"/>
    <col min="8" max="8" width="11.42578125" customWidth="1"/>
    <col min="9" max="9" width="8.85546875" bestFit="1" customWidth="1"/>
    <col min="10" max="10" width="9.85546875" bestFit="1" customWidth="1"/>
  </cols>
  <sheetData>
    <row r="1" spans="1:10" ht="12" customHeight="1" x14ac:dyDescent="0.2">
      <c r="A1" s="88" t="s">
        <v>443</v>
      </c>
      <c r="B1" s="88"/>
      <c r="C1" s="88"/>
      <c r="D1" s="88"/>
      <c r="E1" s="88"/>
      <c r="F1" s="88"/>
      <c r="G1" s="88"/>
      <c r="H1" s="140">
        <v>46122</v>
      </c>
    </row>
    <row r="2" spans="1:10" ht="12" customHeight="1" x14ac:dyDescent="0.2">
      <c r="A2" s="90" t="s">
        <v>81</v>
      </c>
      <c r="B2" s="90"/>
      <c r="C2" s="90"/>
      <c r="D2" s="90"/>
      <c r="E2" s="90"/>
      <c r="F2" s="90"/>
      <c r="G2" s="90"/>
      <c r="H2" s="1"/>
    </row>
    <row r="3" spans="1:10" ht="24" customHeight="1" x14ac:dyDescent="0.2">
      <c r="A3" s="92" t="s">
        <v>50</v>
      </c>
      <c r="B3" s="94" t="s">
        <v>198</v>
      </c>
      <c r="C3" s="94" t="s">
        <v>82</v>
      </c>
      <c r="D3" s="94" t="s">
        <v>430</v>
      </c>
      <c r="E3" s="94" t="s">
        <v>400</v>
      </c>
      <c r="F3" s="94" t="s">
        <v>407</v>
      </c>
      <c r="G3" s="94" t="s">
        <v>83</v>
      </c>
      <c r="H3" s="99" t="s">
        <v>432</v>
      </c>
    </row>
    <row r="4" spans="1:10" ht="24" customHeight="1" x14ac:dyDescent="0.2">
      <c r="A4" s="93"/>
      <c r="B4" s="95"/>
      <c r="C4" s="95"/>
      <c r="D4" s="95"/>
      <c r="E4" s="95"/>
      <c r="F4" s="95"/>
      <c r="G4" s="95"/>
      <c r="H4" s="96"/>
    </row>
    <row r="5" spans="1:10" ht="12" customHeight="1" x14ac:dyDescent="0.2">
      <c r="A5" s="1"/>
      <c r="B5" s="87" t="str">
        <f>REPT("-",80)&amp;" Number "&amp;REPT("-",150)</f>
        <v>-------------------------------------------------------------------------------- Number ------------------------------------------------------------------------------------------------------------------------------------------------------</v>
      </c>
      <c r="C5" s="87"/>
      <c r="D5" s="87"/>
      <c r="E5" s="87"/>
      <c r="F5" s="87"/>
      <c r="G5" s="87"/>
      <c r="H5" s="87"/>
    </row>
    <row r="6" spans="1:10" ht="12" customHeight="1" x14ac:dyDescent="0.2">
      <c r="A6" s="3" t="s">
        <v>425</v>
      </c>
    </row>
    <row r="7" spans="1:10" ht="12" customHeight="1" x14ac:dyDescent="0.2">
      <c r="A7" s="2" t="str">
        <f>"Oct "&amp;RIGHT(A6,4)-1</f>
        <v>Oct 2024</v>
      </c>
      <c r="B7" s="11">
        <v>398935411</v>
      </c>
      <c r="C7" s="11">
        <v>579365734</v>
      </c>
      <c r="D7" s="11">
        <v>28458264</v>
      </c>
      <c r="E7" s="16">
        <v>20.360099999999999</v>
      </c>
      <c r="F7" s="11">
        <v>17765030</v>
      </c>
      <c r="G7" s="11">
        <v>18873747</v>
      </c>
      <c r="H7" s="11">
        <v>1313150</v>
      </c>
      <c r="I7" s="84"/>
      <c r="J7" s="84"/>
    </row>
    <row r="8" spans="1:10" ht="12" customHeight="1" x14ac:dyDescent="0.2">
      <c r="A8" s="2" t="str">
        <f>"Nov "&amp;RIGHT(A6,4)-1</f>
        <v>Nov 2024</v>
      </c>
      <c r="B8" s="11">
        <v>306771464</v>
      </c>
      <c r="C8" s="11">
        <v>445869538</v>
      </c>
      <c r="D8" s="11">
        <v>28277303</v>
      </c>
      <c r="E8" s="16">
        <v>15.774900000000001</v>
      </c>
      <c r="F8" s="11">
        <v>14402887</v>
      </c>
      <c r="G8" s="11">
        <v>15308727</v>
      </c>
      <c r="H8" s="11">
        <v>1389350</v>
      </c>
      <c r="I8" s="84"/>
      <c r="J8" s="84"/>
    </row>
    <row r="9" spans="1:10" ht="12" customHeight="1" x14ac:dyDescent="0.2">
      <c r="A9" s="2" t="str">
        <f>"Dec "&amp;RIGHT(A6,4)-1</f>
        <v>Dec 2024</v>
      </c>
      <c r="B9" s="11">
        <v>280679280</v>
      </c>
      <c r="C9" s="11">
        <v>406674274</v>
      </c>
      <c r="D9" s="11">
        <v>27848938</v>
      </c>
      <c r="E9" s="16">
        <v>14.6038</v>
      </c>
      <c r="F9" s="11">
        <v>13618258</v>
      </c>
      <c r="G9" s="11">
        <v>14455553</v>
      </c>
      <c r="H9" s="11">
        <v>1407000</v>
      </c>
      <c r="I9" s="84"/>
      <c r="J9" s="84"/>
    </row>
    <row r="10" spans="1:10" ht="12" customHeight="1" x14ac:dyDescent="0.2">
      <c r="A10" s="2" t="str">
        <f>"Jan "&amp;RIGHT(A6,4)</f>
        <v>Jan 2025</v>
      </c>
      <c r="B10" s="11">
        <v>320167091</v>
      </c>
      <c r="C10" s="11">
        <v>469550882</v>
      </c>
      <c r="D10" s="11">
        <v>27644938</v>
      </c>
      <c r="E10" s="16">
        <v>16.996099999999998</v>
      </c>
      <c r="F10" s="11">
        <v>15964427</v>
      </c>
      <c r="G10" s="11">
        <v>16949817</v>
      </c>
      <c r="H10" s="11">
        <v>1362968</v>
      </c>
      <c r="I10" s="84"/>
      <c r="J10" s="84"/>
    </row>
    <row r="11" spans="1:10" ht="12" customHeight="1" x14ac:dyDescent="0.2">
      <c r="A11" s="2" t="str">
        <f>"Feb "&amp;RIGHT(A6,4)</f>
        <v>Feb 2025</v>
      </c>
      <c r="B11" s="11">
        <v>334566198</v>
      </c>
      <c r="C11" s="11">
        <v>478781980</v>
      </c>
      <c r="D11" s="11">
        <v>27804224</v>
      </c>
      <c r="E11" s="16">
        <v>17.220099999999999</v>
      </c>
      <c r="F11" s="11">
        <v>16287540</v>
      </c>
      <c r="G11" s="11">
        <v>17422126</v>
      </c>
      <c r="H11" s="11">
        <v>1366615</v>
      </c>
      <c r="I11" s="84"/>
      <c r="J11" s="84"/>
    </row>
    <row r="12" spans="1:10" ht="12" customHeight="1" x14ac:dyDescent="0.2">
      <c r="A12" s="2" t="str">
        <f>"Mar "&amp;RIGHT(A6,4)</f>
        <v>Mar 2025</v>
      </c>
      <c r="B12" s="11">
        <v>336779204</v>
      </c>
      <c r="C12" s="11">
        <v>488539716</v>
      </c>
      <c r="D12" s="11">
        <v>27687022</v>
      </c>
      <c r="E12" s="16">
        <v>17.646699999999999</v>
      </c>
      <c r="F12" s="11">
        <v>17323513</v>
      </c>
      <c r="G12" s="11">
        <v>18391064</v>
      </c>
      <c r="H12" s="11">
        <v>1436182</v>
      </c>
      <c r="I12" s="84"/>
      <c r="J12" s="84"/>
    </row>
    <row r="13" spans="1:10" ht="12" customHeight="1" x14ac:dyDescent="0.2">
      <c r="A13" s="2" t="str">
        <f>"Apr "&amp;RIGHT(A6,4)</f>
        <v>Apr 2025</v>
      </c>
      <c r="B13" s="11">
        <v>364550942</v>
      </c>
      <c r="C13" s="11">
        <v>525202613</v>
      </c>
      <c r="D13" s="11">
        <v>28042922</v>
      </c>
      <c r="E13" s="16">
        <v>18.7286</v>
      </c>
      <c r="F13" s="11">
        <v>16989235</v>
      </c>
      <c r="G13" s="11">
        <v>17967475</v>
      </c>
      <c r="H13" s="11">
        <v>1461593</v>
      </c>
      <c r="I13" s="84"/>
      <c r="J13" s="84"/>
    </row>
    <row r="14" spans="1:10" ht="12" customHeight="1" x14ac:dyDescent="0.2">
      <c r="A14" s="2" t="str">
        <f>"May "&amp;RIGHT(A6,4)</f>
        <v>May 2025</v>
      </c>
      <c r="B14" s="11">
        <v>345115377</v>
      </c>
      <c r="C14" s="11">
        <v>503343594</v>
      </c>
      <c r="D14" s="11">
        <v>26599035</v>
      </c>
      <c r="E14" s="16">
        <v>18.945399999999999</v>
      </c>
      <c r="F14" s="11">
        <v>15484276</v>
      </c>
      <c r="G14" s="11">
        <v>16455359</v>
      </c>
      <c r="H14" s="11">
        <v>1224769</v>
      </c>
      <c r="I14" s="84"/>
      <c r="J14" s="84"/>
    </row>
    <row r="15" spans="1:10" ht="12" customHeight="1" x14ac:dyDescent="0.2">
      <c r="A15" s="2" t="str">
        <f>"Jun "&amp;RIGHT(A6,4)</f>
        <v>Jun 2025</v>
      </c>
      <c r="B15" s="11">
        <v>61809311</v>
      </c>
      <c r="C15" s="11">
        <v>107884106</v>
      </c>
      <c r="D15" s="11">
        <v>12416740</v>
      </c>
      <c r="E15" s="16">
        <v>9.8469999999999995</v>
      </c>
      <c r="F15" s="11">
        <v>4387818</v>
      </c>
      <c r="G15" s="11">
        <v>4672941</v>
      </c>
      <c r="H15" s="11">
        <v>611022</v>
      </c>
      <c r="I15" s="84"/>
      <c r="J15" s="84"/>
    </row>
    <row r="16" spans="1:10" ht="12" customHeight="1" x14ac:dyDescent="0.2">
      <c r="A16" s="2" t="str">
        <f>"Jul "&amp;RIGHT(A6,4)</f>
        <v>Jul 2025</v>
      </c>
      <c r="B16" s="11">
        <v>8971620</v>
      </c>
      <c r="C16" s="11">
        <v>19616520</v>
      </c>
      <c r="D16" s="11">
        <v>1752124</v>
      </c>
      <c r="E16" s="16">
        <v>10.0677</v>
      </c>
      <c r="F16" s="11">
        <v>1728538</v>
      </c>
      <c r="G16" s="11">
        <v>1789467</v>
      </c>
      <c r="H16" s="11">
        <v>160397</v>
      </c>
      <c r="I16" s="84"/>
      <c r="J16" s="84"/>
    </row>
    <row r="17" spans="1:10" ht="12" customHeight="1" x14ac:dyDescent="0.2">
      <c r="A17" s="2" t="str">
        <f>"Aug "&amp;RIGHT(A6,4)</f>
        <v>Aug 2025</v>
      </c>
      <c r="B17" s="11">
        <v>217316120</v>
      </c>
      <c r="C17" s="11">
        <v>276224076</v>
      </c>
      <c r="D17" s="11">
        <v>20791471</v>
      </c>
      <c r="E17" s="16">
        <v>13.3262</v>
      </c>
      <c r="F17" s="11">
        <v>7769353</v>
      </c>
      <c r="G17" s="11">
        <v>8214153</v>
      </c>
      <c r="H17" s="11">
        <v>607280</v>
      </c>
      <c r="I17" s="84"/>
      <c r="J17" s="84"/>
    </row>
    <row r="18" spans="1:10" ht="12" customHeight="1" x14ac:dyDescent="0.2">
      <c r="A18" s="2" t="str">
        <f>"Sep "&amp;RIGHT(A6,4)</f>
        <v>Sep 2025</v>
      </c>
      <c r="B18" s="11">
        <v>408449976</v>
      </c>
      <c r="C18" s="11">
        <v>568356571</v>
      </c>
      <c r="D18" s="11">
        <v>27818028</v>
      </c>
      <c r="E18" s="16">
        <v>20.4331</v>
      </c>
      <c r="F18" s="11">
        <v>15672041</v>
      </c>
      <c r="G18" s="11">
        <v>16957659</v>
      </c>
      <c r="H18" s="11">
        <v>1258842</v>
      </c>
      <c r="I18" s="84"/>
      <c r="J18" s="84"/>
    </row>
    <row r="19" spans="1:10" ht="12" customHeight="1" x14ac:dyDescent="0.2">
      <c r="A19" s="12" t="s">
        <v>55</v>
      </c>
      <c r="B19" s="13">
        <v>3384111994</v>
      </c>
      <c r="C19" s="13">
        <v>4869409604</v>
      </c>
      <c r="D19" s="13">
        <v>27797852.666666668</v>
      </c>
      <c r="E19" s="17">
        <v>170.5558</v>
      </c>
      <c r="F19" s="13">
        <v>157392916</v>
      </c>
      <c r="G19" s="13">
        <v>167458088</v>
      </c>
      <c r="H19" s="13">
        <v>1357829.888888889</v>
      </c>
    </row>
    <row r="20" spans="1:10" ht="12" customHeight="1" x14ac:dyDescent="0.2">
      <c r="A20" s="14" t="s">
        <v>426</v>
      </c>
      <c r="B20" s="15">
        <v>1306553246</v>
      </c>
      <c r="C20" s="15">
        <v>1901460428</v>
      </c>
      <c r="D20" s="15">
        <v>28057360.75</v>
      </c>
      <c r="E20" s="18">
        <v>67.734899999999996</v>
      </c>
      <c r="F20" s="15">
        <v>61750602</v>
      </c>
      <c r="G20" s="15">
        <v>65587844</v>
      </c>
      <c r="H20" s="15">
        <v>1368117</v>
      </c>
    </row>
    <row r="21" spans="1:10" ht="12" customHeight="1" x14ac:dyDescent="0.2">
      <c r="A21" s="3" t="str">
        <f>"FY "&amp;RIGHT(A6,4)+1</f>
        <v>FY 2026</v>
      </c>
    </row>
    <row r="22" spans="1:10" ht="12" customHeight="1" x14ac:dyDescent="0.2">
      <c r="A22" s="2" t="str">
        <f>"Oct "&amp;RIGHT(A6,4)</f>
        <v>Oct 2025</v>
      </c>
      <c r="B22" s="11">
        <v>392485837</v>
      </c>
      <c r="C22" s="11">
        <v>574633343</v>
      </c>
      <c r="D22" s="11">
        <v>28028394</v>
      </c>
      <c r="E22" s="16">
        <v>20.504200000000001</v>
      </c>
      <c r="F22" s="11">
        <v>17100009</v>
      </c>
      <c r="G22" s="11">
        <v>18135390</v>
      </c>
      <c r="H22" s="11">
        <v>1271753</v>
      </c>
      <c r="I22" s="84"/>
      <c r="J22" s="84"/>
    </row>
    <row r="23" spans="1:10" ht="12" customHeight="1" x14ac:dyDescent="0.2">
      <c r="A23" s="2" t="str">
        <f>"Nov "&amp;RIGHT(A6,4)</f>
        <v>Nov 2025</v>
      </c>
      <c r="B23" s="11">
        <v>298565772</v>
      </c>
      <c r="C23" s="11">
        <v>420559550</v>
      </c>
      <c r="D23" s="11">
        <v>27810926</v>
      </c>
      <c r="E23" s="16">
        <v>15.1221</v>
      </c>
      <c r="F23" s="11">
        <v>13783269</v>
      </c>
      <c r="G23" s="11">
        <v>14664600</v>
      </c>
      <c r="H23" s="11">
        <v>1374243</v>
      </c>
      <c r="I23" s="84"/>
      <c r="J23" s="84"/>
    </row>
    <row r="24" spans="1:10" ht="12" customHeight="1" x14ac:dyDescent="0.2">
      <c r="A24" s="2" t="str">
        <f>"Dec "&amp;RIGHT(A6,4)</f>
        <v>Dec 2025</v>
      </c>
      <c r="B24" s="11">
        <v>283583631</v>
      </c>
      <c r="C24" s="11">
        <v>400122457</v>
      </c>
      <c r="D24" s="11">
        <v>27232101</v>
      </c>
      <c r="E24" s="16">
        <v>14.698</v>
      </c>
      <c r="F24" s="11">
        <v>12011629</v>
      </c>
      <c r="G24" s="11">
        <v>14511879</v>
      </c>
      <c r="H24" s="11">
        <v>1295680</v>
      </c>
      <c r="I24" s="84"/>
      <c r="J24" s="84"/>
    </row>
    <row r="25" spans="1:10" ht="12" customHeight="1" x14ac:dyDescent="0.2">
      <c r="A25" s="2" t="str">
        <f>"Jan "&amp;RIGHT(A6,4)+1</f>
        <v>Jan 2026</v>
      </c>
      <c r="B25" s="11">
        <v>319065679</v>
      </c>
      <c r="C25" s="11">
        <v>452454891</v>
      </c>
      <c r="D25" s="11">
        <v>27309714</v>
      </c>
      <c r="E25" s="16">
        <v>16.5807</v>
      </c>
      <c r="F25" s="11">
        <v>13678008</v>
      </c>
      <c r="G25" s="11">
        <v>16749958</v>
      </c>
      <c r="H25" s="11">
        <v>1315102</v>
      </c>
      <c r="I25" s="84"/>
      <c r="J25" s="84"/>
    </row>
    <row r="26" spans="1:10" ht="12" customHeight="1" x14ac:dyDescent="0.2">
      <c r="A26" s="2" t="str">
        <f>"Feb "&amp;RIGHT(A6,4)+1</f>
        <v>Feb 2026</v>
      </c>
      <c r="B26" s="11" t="s">
        <v>423</v>
      </c>
      <c r="C26" s="11" t="s">
        <v>423</v>
      </c>
      <c r="D26" s="11" t="s">
        <v>423</v>
      </c>
      <c r="E26" s="16" t="s">
        <v>423</v>
      </c>
      <c r="F26" s="11" t="s">
        <v>423</v>
      </c>
      <c r="G26" s="11" t="s">
        <v>423</v>
      </c>
      <c r="H26" s="11" t="s">
        <v>423</v>
      </c>
    </row>
    <row r="27" spans="1:10" ht="12" customHeight="1" x14ac:dyDescent="0.2">
      <c r="A27" s="2" t="str">
        <f>"Mar "&amp;RIGHT(A6,4)+1</f>
        <v>Mar 2026</v>
      </c>
      <c r="B27" s="11" t="s">
        <v>423</v>
      </c>
      <c r="C27" s="11" t="s">
        <v>423</v>
      </c>
      <c r="D27" s="11" t="s">
        <v>423</v>
      </c>
      <c r="E27" s="16" t="s">
        <v>423</v>
      </c>
      <c r="F27" s="11" t="s">
        <v>423</v>
      </c>
      <c r="G27" s="11" t="s">
        <v>423</v>
      </c>
      <c r="H27" s="11" t="s">
        <v>423</v>
      </c>
    </row>
    <row r="28" spans="1:10" ht="12" customHeight="1" x14ac:dyDescent="0.2">
      <c r="A28" s="2" t="str">
        <f>"Apr "&amp;RIGHT(A6,4)+1</f>
        <v>Apr 2026</v>
      </c>
      <c r="B28" s="11" t="s">
        <v>423</v>
      </c>
      <c r="C28" s="11" t="s">
        <v>423</v>
      </c>
      <c r="D28" s="11" t="s">
        <v>423</v>
      </c>
      <c r="E28" s="16" t="s">
        <v>423</v>
      </c>
      <c r="F28" s="11" t="s">
        <v>423</v>
      </c>
      <c r="G28" s="11" t="s">
        <v>423</v>
      </c>
      <c r="H28" s="11" t="s">
        <v>423</v>
      </c>
    </row>
    <row r="29" spans="1:10" ht="12" customHeight="1" x14ac:dyDescent="0.2">
      <c r="A29" s="2" t="str">
        <f>"May "&amp;RIGHT(A6,4)+1</f>
        <v>May 2026</v>
      </c>
      <c r="B29" s="11" t="s">
        <v>423</v>
      </c>
      <c r="C29" s="11" t="s">
        <v>423</v>
      </c>
      <c r="D29" s="11" t="s">
        <v>423</v>
      </c>
      <c r="E29" s="16" t="s">
        <v>423</v>
      </c>
      <c r="F29" s="11" t="s">
        <v>423</v>
      </c>
      <c r="G29" s="11" t="s">
        <v>423</v>
      </c>
      <c r="H29" s="11" t="s">
        <v>423</v>
      </c>
    </row>
    <row r="30" spans="1:10" ht="12" customHeight="1" x14ac:dyDescent="0.2">
      <c r="A30" s="2" t="str">
        <f>"Jun "&amp;RIGHT(A6,4)+1</f>
        <v>Jun 2026</v>
      </c>
      <c r="B30" s="11" t="s">
        <v>423</v>
      </c>
      <c r="C30" s="11" t="s">
        <v>423</v>
      </c>
      <c r="D30" s="11" t="s">
        <v>423</v>
      </c>
      <c r="E30" s="16" t="s">
        <v>423</v>
      </c>
      <c r="F30" s="11" t="s">
        <v>423</v>
      </c>
      <c r="G30" s="11" t="s">
        <v>423</v>
      </c>
      <c r="H30" s="11" t="s">
        <v>423</v>
      </c>
    </row>
    <row r="31" spans="1:10" ht="12" customHeight="1" x14ac:dyDescent="0.2">
      <c r="A31" s="2" t="str">
        <f>"Jul "&amp;RIGHT(A6,4)+1</f>
        <v>Jul 2026</v>
      </c>
      <c r="B31" s="11" t="s">
        <v>423</v>
      </c>
      <c r="C31" s="11" t="s">
        <v>423</v>
      </c>
      <c r="D31" s="11" t="s">
        <v>423</v>
      </c>
      <c r="E31" s="16" t="s">
        <v>423</v>
      </c>
      <c r="F31" s="11" t="s">
        <v>423</v>
      </c>
      <c r="G31" s="11" t="s">
        <v>423</v>
      </c>
      <c r="H31" s="11" t="s">
        <v>423</v>
      </c>
    </row>
    <row r="32" spans="1:10" ht="12" customHeight="1" x14ac:dyDescent="0.2">
      <c r="A32" s="2" t="str">
        <f>"Aug "&amp;RIGHT(A6,4)+1</f>
        <v>Aug 2026</v>
      </c>
      <c r="B32" s="11" t="s">
        <v>423</v>
      </c>
      <c r="C32" s="11" t="s">
        <v>423</v>
      </c>
      <c r="D32" s="11" t="s">
        <v>423</v>
      </c>
      <c r="E32" s="16" t="s">
        <v>423</v>
      </c>
      <c r="F32" s="11" t="s">
        <v>423</v>
      </c>
      <c r="G32" s="11" t="s">
        <v>423</v>
      </c>
      <c r="H32" s="11" t="s">
        <v>423</v>
      </c>
    </row>
    <row r="33" spans="1:8" ht="12" customHeight="1" x14ac:dyDescent="0.2">
      <c r="A33" s="2" t="str">
        <f>"Sep "&amp;RIGHT(A6,4)+1</f>
        <v>Sep 2026</v>
      </c>
      <c r="B33" s="11" t="s">
        <v>423</v>
      </c>
      <c r="C33" s="11" t="s">
        <v>423</v>
      </c>
      <c r="D33" s="11" t="s">
        <v>423</v>
      </c>
      <c r="E33" s="16" t="s">
        <v>423</v>
      </c>
      <c r="F33" s="11" t="s">
        <v>423</v>
      </c>
      <c r="G33" s="11" t="s">
        <v>423</v>
      </c>
      <c r="H33" s="11" t="s">
        <v>423</v>
      </c>
    </row>
    <row r="34" spans="1:8" ht="12" customHeight="1" x14ac:dyDescent="0.2">
      <c r="A34" s="12" t="s">
        <v>55</v>
      </c>
      <c r="B34" s="13">
        <v>1293700919</v>
      </c>
      <c r="C34" s="13">
        <v>1847770241</v>
      </c>
      <c r="D34" s="13">
        <v>27595283.75</v>
      </c>
      <c r="E34" s="17">
        <v>66.905000000000001</v>
      </c>
      <c r="F34" s="13">
        <v>56572915</v>
      </c>
      <c r="G34" s="13">
        <v>64061827</v>
      </c>
      <c r="H34" s="13">
        <v>1314194.5</v>
      </c>
    </row>
    <row r="35" spans="1:8" ht="12" customHeight="1" x14ac:dyDescent="0.2">
      <c r="A35" s="14" t="str">
        <f>"Total "&amp;MID(A20,7,LEN(A20)-13)&amp;" Months"</f>
        <v>Total 4 Months</v>
      </c>
      <c r="B35" s="15">
        <v>1293700919</v>
      </c>
      <c r="C35" s="15">
        <v>1847770241</v>
      </c>
      <c r="D35" s="15">
        <v>27595283.75</v>
      </c>
      <c r="E35" s="18">
        <v>66.905000000000001</v>
      </c>
      <c r="F35" s="15">
        <v>56572915</v>
      </c>
      <c r="G35" s="15">
        <v>64061827</v>
      </c>
      <c r="H35" s="15">
        <v>1314194.5</v>
      </c>
    </row>
    <row r="36" spans="1:8" ht="12" customHeight="1" x14ac:dyDescent="0.2">
      <c r="A36" s="87"/>
      <c r="B36" s="87"/>
      <c r="C36" s="87"/>
      <c r="D36" s="87"/>
      <c r="E36" s="87"/>
      <c r="F36" s="87"/>
      <c r="G36" s="87"/>
      <c r="H36" s="87"/>
    </row>
    <row r="37" spans="1:8" ht="101.45" customHeight="1" x14ac:dyDescent="0.2">
      <c r="A37" s="98" t="s">
        <v>431</v>
      </c>
      <c r="B37" s="98"/>
      <c r="C37" s="98"/>
      <c r="D37" s="98"/>
      <c r="E37" s="98"/>
      <c r="F37" s="98"/>
      <c r="G37" s="98"/>
      <c r="H37" s="98"/>
    </row>
  </sheetData>
  <mergeCells count="13">
    <mergeCell ref="A1:G1"/>
    <mergeCell ref="A2:G2"/>
    <mergeCell ref="G3:G4"/>
    <mergeCell ref="H3:H4"/>
    <mergeCell ref="B5:H5"/>
    <mergeCell ref="A36:H36"/>
    <mergeCell ref="A37:H37"/>
    <mergeCell ref="A3:A4"/>
    <mergeCell ref="B3:B4"/>
    <mergeCell ref="C3:C4"/>
    <mergeCell ref="D3:D4"/>
    <mergeCell ref="E3:E4"/>
    <mergeCell ref="F3:F4"/>
  </mergeCells>
  <phoneticPr fontId="0" type="noConversion"/>
  <pageMargins left="0.75" right="0.5" top="0.75" bottom="0.5" header="0.5" footer="0.25"/>
  <pageSetup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37"/>
  <sheetViews>
    <sheetView showGridLines="0" workbookViewId="0">
      <selection sqref="A1:K1"/>
    </sheetView>
  </sheetViews>
  <sheetFormatPr defaultRowHeight="12.75" x14ac:dyDescent="0.2"/>
  <cols>
    <col min="1" max="8" width="11.42578125" customWidth="1"/>
    <col min="9" max="9" width="13.42578125" customWidth="1"/>
    <col min="10" max="12" width="11.42578125" customWidth="1"/>
  </cols>
  <sheetData>
    <row r="1" spans="1:12" ht="12" customHeight="1" x14ac:dyDescent="0.2">
      <c r="A1" s="88" t="s">
        <v>443</v>
      </c>
      <c r="B1" s="88"/>
      <c r="C1" s="88"/>
      <c r="D1" s="88"/>
      <c r="E1" s="88"/>
      <c r="F1" s="88"/>
      <c r="G1" s="88"/>
      <c r="H1" s="88"/>
      <c r="I1" s="88"/>
      <c r="J1" s="88"/>
      <c r="K1" s="88"/>
      <c r="L1" s="140">
        <v>46122</v>
      </c>
    </row>
    <row r="2" spans="1:12" ht="12" customHeight="1" x14ac:dyDescent="0.2">
      <c r="A2" s="90" t="s">
        <v>84</v>
      </c>
      <c r="B2" s="90"/>
      <c r="C2" s="90"/>
      <c r="D2" s="90"/>
      <c r="E2" s="90"/>
      <c r="F2" s="90"/>
      <c r="G2" s="90"/>
      <c r="H2" s="90"/>
      <c r="I2" s="90"/>
      <c r="J2" s="90"/>
      <c r="K2" s="90"/>
      <c r="L2" s="1"/>
    </row>
    <row r="3" spans="1:12" ht="24" customHeight="1" x14ac:dyDescent="0.2">
      <c r="A3" s="92" t="s">
        <v>50</v>
      </c>
      <c r="B3" s="96" t="s">
        <v>85</v>
      </c>
      <c r="C3" s="96"/>
      <c r="D3" s="95"/>
      <c r="E3" s="96" t="s">
        <v>199</v>
      </c>
      <c r="F3" s="96"/>
      <c r="G3" s="96"/>
      <c r="H3" s="95"/>
      <c r="I3" s="94" t="s">
        <v>404</v>
      </c>
      <c r="J3" s="94" t="s">
        <v>405</v>
      </c>
      <c r="K3" s="94" t="s">
        <v>406</v>
      </c>
      <c r="L3" s="99" t="s">
        <v>58</v>
      </c>
    </row>
    <row r="4" spans="1:12" ht="24" customHeight="1" x14ac:dyDescent="0.2">
      <c r="A4" s="93"/>
      <c r="B4" s="10" t="s">
        <v>78</v>
      </c>
      <c r="C4" s="10" t="s">
        <v>79</v>
      </c>
      <c r="D4" s="10" t="s">
        <v>55</v>
      </c>
      <c r="E4" s="10" t="s">
        <v>86</v>
      </c>
      <c r="F4" s="10" t="s">
        <v>200</v>
      </c>
      <c r="G4" s="10" t="s">
        <v>328</v>
      </c>
      <c r="H4" s="10" t="s">
        <v>55</v>
      </c>
      <c r="I4" s="97"/>
      <c r="J4" s="95"/>
      <c r="K4" s="95"/>
      <c r="L4" s="96"/>
    </row>
    <row r="5" spans="1:12" ht="12" customHeight="1" x14ac:dyDescent="0.2">
      <c r="A5" s="1"/>
      <c r="B5" s="87" t="str">
        <f>REPT("-",108)&amp;" Dollars "&amp;REPT("-",108)</f>
        <v>------------------------------------------------------------------------------------------------------------ Dollars ------------------------------------------------------------------------------------------------------------</v>
      </c>
      <c r="C5" s="87"/>
      <c r="D5" s="87"/>
      <c r="E5" s="87"/>
      <c r="F5" s="87"/>
      <c r="G5" s="87"/>
      <c r="H5" s="87"/>
      <c r="I5" s="87"/>
      <c r="J5" s="87"/>
      <c r="K5" s="87"/>
      <c r="L5" s="87"/>
    </row>
    <row r="6" spans="1:12" ht="12" customHeight="1" x14ac:dyDescent="0.2">
      <c r="A6" s="3" t="s">
        <v>425</v>
      </c>
    </row>
    <row r="7" spans="1:12" ht="12" customHeight="1" x14ac:dyDescent="0.2">
      <c r="A7" s="2" t="str">
        <f>"Oct "&amp;RIGHT(A6,4)-1</f>
        <v>Oct 2024</v>
      </c>
      <c r="B7" s="11">
        <v>1651086008.04</v>
      </c>
      <c r="C7" s="11">
        <v>59927710.920000002</v>
      </c>
      <c r="D7" s="11">
        <v>1711013718.96</v>
      </c>
      <c r="E7" s="11">
        <v>244322192.81999999</v>
      </c>
      <c r="F7" s="11">
        <v>7978708.2199999997</v>
      </c>
      <c r="G7" s="11">
        <v>52084134.18</v>
      </c>
      <c r="H7" s="11">
        <v>304385035.22000003</v>
      </c>
      <c r="I7" s="11">
        <v>457355.44</v>
      </c>
      <c r="J7" s="11">
        <v>2015856109.6199999</v>
      </c>
      <c r="K7" s="11">
        <v>227208031.15000001</v>
      </c>
      <c r="L7" s="11">
        <v>2243064140.77</v>
      </c>
    </row>
    <row r="8" spans="1:12" ht="12" customHeight="1" x14ac:dyDescent="0.2">
      <c r="A8" s="2" t="str">
        <f>"Nov "&amp;RIGHT(A6,4)-1</f>
        <v>Nov 2024</v>
      </c>
      <c r="B8" s="11">
        <v>1270165710.73</v>
      </c>
      <c r="C8" s="11">
        <v>46707674.200000003</v>
      </c>
      <c r="D8" s="11">
        <v>1316873384.9300001</v>
      </c>
      <c r="E8" s="11">
        <v>187998804.97999999</v>
      </c>
      <c r="F8" s="11">
        <v>6135429.2800000003</v>
      </c>
      <c r="G8" s="11">
        <v>40085393.130000003</v>
      </c>
      <c r="H8" s="11">
        <v>234219627.38999999</v>
      </c>
      <c r="I8" s="11">
        <v>63599.56</v>
      </c>
      <c r="J8" s="11">
        <v>1551156611.8800001</v>
      </c>
      <c r="K8" s="11">
        <v>166285777.52000001</v>
      </c>
      <c r="L8" s="11">
        <v>1717442389.4000001</v>
      </c>
    </row>
    <row r="9" spans="1:12" ht="12" customHeight="1" x14ac:dyDescent="0.2">
      <c r="A9" s="2" t="str">
        <f>"Dec "&amp;RIGHT(A6,4)-1</f>
        <v>Dec 2024</v>
      </c>
      <c r="B9" s="11">
        <v>1163195036.1800001</v>
      </c>
      <c r="C9" s="11">
        <v>42009608.399999999</v>
      </c>
      <c r="D9" s="11">
        <v>1205204644.5799999</v>
      </c>
      <c r="E9" s="11">
        <v>171440302.28</v>
      </c>
      <c r="F9" s="11">
        <v>5613585.5999999996</v>
      </c>
      <c r="G9" s="11">
        <v>36561356.909999996</v>
      </c>
      <c r="H9" s="11">
        <v>213615244.78999999</v>
      </c>
      <c r="I9" s="11">
        <v>52492.02</v>
      </c>
      <c r="J9" s="11">
        <v>1418872381.3900001</v>
      </c>
      <c r="K9" s="11">
        <v>131388936.08</v>
      </c>
      <c r="L9" s="11">
        <v>1550261317.47</v>
      </c>
    </row>
    <row r="10" spans="1:12" ht="12" customHeight="1" x14ac:dyDescent="0.2">
      <c r="A10" s="2" t="str">
        <f>"Jan "&amp;RIGHT(A6,4)</f>
        <v>Jan 2025</v>
      </c>
      <c r="B10" s="11">
        <v>1334732098.8800001</v>
      </c>
      <c r="C10" s="11">
        <v>49028412.670000002</v>
      </c>
      <c r="D10" s="11">
        <v>1383760511.55</v>
      </c>
      <c r="E10" s="11">
        <v>198016560.65000001</v>
      </c>
      <c r="F10" s="11">
        <v>6403341.8200000003</v>
      </c>
      <c r="G10" s="11">
        <v>42184992.420000002</v>
      </c>
      <c r="H10" s="11">
        <v>246604894.88999999</v>
      </c>
      <c r="I10" s="11">
        <v>371186.43</v>
      </c>
      <c r="J10" s="11">
        <v>1630736592.8699999</v>
      </c>
      <c r="K10" s="11">
        <v>167506168.47</v>
      </c>
      <c r="L10" s="11">
        <v>1798242761.3399999</v>
      </c>
    </row>
    <row r="11" spans="1:12" ht="12" customHeight="1" x14ac:dyDescent="0.2">
      <c r="A11" s="2" t="str">
        <f>"Feb "&amp;RIGHT(A6,4)</f>
        <v>Feb 2025</v>
      </c>
      <c r="B11" s="11">
        <v>1382114452.3199999</v>
      </c>
      <c r="C11" s="11">
        <v>49350907.68</v>
      </c>
      <c r="D11" s="11">
        <v>1431465360</v>
      </c>
      <c r="E11" s="11">
        <v>201999221.78</v>
      </c>
      <c r="F11" s="11">
        <v>6691323.96</v>
      </c>
      <c r="G11" s="11">
        <v>42918127.649999999</v>
      </c>
      <c r="H11" s="11">
        <v>251608673.38999999</v>
      </c>
      <c r="I11" s="11">
        <v>20179.93</v>
      </c>
      <c r="J11" s="11">
        <v>1683094213.3199999</v>
      </c>
      <c r="K11" s="11">
        <v>137008406.41</v>
      </c>
      <c r="L11" s="11">
        <v>1820102619.73</v>
      </c>
    </row>
    <row r="12" spans="1:12" ht="12" customHeight="1" x14ac:dyDescent="0.2">
      <c r="A12" s="2" t="str">
        <f>"Mar "&amp;RIGHT(A6,4)</f>
        <v>Mar 2025</v>
      </c>
      <c r="B12" s="11">
        <v>1405316524.26</v>
      </c>
      <c r="C12" s="11">
        <v>49234489.479999997</v>
      </c>
      <c r="D12" s="11">
        <v>1454551013.74</v>
      </c>
      <c r="E12" s="11">
        <v>206037964.83000001</v>
      </c>
      <c r="F12" s="11">
        <v>6735584.0800000001</v>
      </c>
      <c r="G12" s="11">
        <v>43777148.490000002</v>
      </c>
      <c r="H12" s="11">
        <v>256550697.40000001</v>
      </c>
      <c r="I12" s="11">
        <v>99341.67</v>
      </c>
      <c r="J12" s="11">
        <v>1711201052.8099999</v>
      </c>
      <c r="K12" s="11">
        <v>120744144.73</v>
      </c>
      <c r="L12" s="11">
        <v>1831945197.54</v>
      </c>
    </row>
    <row r="13" spans="1:12" ht="12" customHeight="1" x14ac:dyDescent="0.2">
      <c r="A13" s="2" t="str">
        <f>"Apr "&amp;RIGHT(A6,4)</f>
        <v>Apr 2025</v>
      </c>
      <c r="B13" s="11">
        <v>1513447215.1099999</v>
      </c>
      <c r="C13" s="11">
        <v>53955946.93</v>
      </c>
      <c r="D13" s="11">
        <v>1567403162.04</v>
      </c>
      <c r="E13" s="11">
        <v>221505577.08000001</v>
      </c>
      <c r="F13" s="11">
        <v>7291018.8399999999</v>
      </c>
      <c r="G13" s="11">
        <v>47096897.130000003</v>
      </c>
      <c r="H13" s="11">
        <v>275893493.05000001</v>
      </c>
      <c r="I13" s="11">
        <v>21526.18</v>
      </c>
      <c r="J13" s="11">
        <v>1843318181.27</v>
      </c>
      <c r="K13" s="11">
        <v>84220577.459999993</v>
      </c>
      <c r="L13" s="11">
        <v>1927538758.73</v>
      </c>
    </row>
    <row r="14" spans="1:12" ht="12" customHeight="1" x14ac:dyDescent="0.2">
      <c r="A14" s="2" t="str">
        <f>"May "&amp;RIGHT(A6,4)</f>
        <v>May 2025</v>
      </c>
      <c r="B14" s="11">
        <v>1445841464.25</v>
      </c>
      <c r="C14" s="11">
        <v>47926321.590000004</v>
      </c>
      <c r="D14" s="11">
        <v>1493767785.8399999</v>
      </c>
      <c r="E14" s="11">
        <v>212001979.77000001</v>
      </c>
      <c r="F14" s="11">
        <v>6902307.54</v>
      </c>
      <c r="G14" s="11">
        <v>45198150.030000001</v>
      </c>
      <c r="H14" s="11">
        <v>264102437.34</v>
      </c>
      <c r="I14" s="11">
        <v>1764542.8</v>
      </c>
      <c r="J14" s="11">
        <v>1759634765.98</v>
      </c>
      <c r="K14" s="11">
        <v>53068841.789999999</v>
      </c>
      <c r="L14" s="11">
        <v>1812703607.77</v>
      </c>
    </row>
    <row r="15" spans="1:12" ht="12" customHeight="1" x14ac:dyDescent="0.2">
      <c r="A15" s="2" t="str">
        <f>"Jun "&amp;RIGHT(A6,4)</f>
        <v>Jun 2025</v>
      </c>
      <c r="B15" s="11">
        <v>275203717.11000001</v>
      </c>
      <c r="C15" s="11">
        <v>6039400.7000000002</v>
      </c>
      <c r="D15" s="11">
        <v>281243117.81</v>
      </c>
      <c r="E15" s="11">
        <v>39237136.909999996</v>
      </c>
      <c r="F15" s="11">
        <v>1236186.22</v>
      </c>
      <c r="G15" s="11">
        <v>6565286.25</v>
      </c>
      <c r="H15" s="11">
        <v>47038609.380000003</v>
      </c>
      <c r="I15" s="11">
        <v>66696376.310000002</v>
      </c>
      <c r="J15" s="11">
        <v>394978103.5</v>
      </c>
      <c r="K15" s="11">
        <v>31471273.399999999</v>
      </c>
      <c r="L15" s="11">
        <v>426449376.89999998</v>
      </c>
    </row>
    <row r="16" spans="1:12" ht="12" customHeight="1" x14ac:dyDescent="0.2">
      <c r="A16" s="2" t="str">
        <f>"Jul "&amp;RIGHT(A6,4)</f>
        <v>Jul 2025</v>
      </c>
      <c r="B16" s="11">
        <v>41232431.909999996</v>
      </c>
      <c r="C16" s="11">
        <v>593605.43000000005</v>
      </c>
      <c r="D16" s="11">
        <v>41826037.340000004</v>
      </c>
      <c r="E16" s="11">
        <v>4901097.3099999996</v>
      </c>
      <c r="F16" s="11">
        <v>179432.4</v>
      </c>
      <c r="G16" s="11">
        <v>998692.29</v>
      </c>
      <c r="H16" s="11">
        <v>6079222</v>
      </c>
      <c r="I16" s="11">
        <v>40257072.200000003</v>
      </c>
      <c r="J16" s="11">
        <v>88162331.540000007</v>
      </c>
      <c r="K16" s="11">
        <v>177217341.685</v>
      </c>
      <c r="L16" s="11">
        <v>265379673.22499999</v>
      </c>
    </row>
    <row r="17" spans="1:12" ht="12" customHeight="1" x14ac:dyDescent="0.2">
      <c r="A17" s="2" t="str">
        <f>"Aug "&amp;RIGHT(A6,4)</f>
        <v>Aug 2025</v>
      </c>
      <c r="B17" s="11">
        <v>868692715.10000002</v>
      </c>
      <c r="C17" s="11">
        <v>30935440.210000001</v>
      </c>
      <c r="D17" s="11">
        <v>899628155.30999994</v>
      </c>
      <c r="E17" s="11">
        <v>121908133.48</v>
      </c>
      <c r="F17" s="11">
        <v>4346322.4000000004</v>
      </c>
      <c r="G17" s="11">
        <v>24778705.23</v>
      </c>
      <c r="H17" s="11">
        <v>151033161.11000001</v>
      </c>
      <c r="I17" s="11">
        <v>2863028.79</v>
      </c>
      <c r="J17" s="11">
        <v>1053524345.21</v>
      </c>
      <c r="K17" s="11">
        <v>193729737.03</v>
      </c>
      <c r="L17" s="11">
        <v>1247254082.24</v>
      </c>
    </row>
    <row r="18" spans="1:12" ht="12" customHeight="1" x14ac:dyDescent="0.2">
      <c r="A18" s="2" t="str">
        <f>"Sep "&amp;RIGHT(A6,4)</f>
        <v>Sep 2025</v>
      </c>
      <c r="B18" s="11">
        <v>1705309199.51</v>
      </c>
      <c r="C18" s="11">
        <v>63339903.130000003</v>
      </c>
      <c r="D18" s="11">
        <v>1768649102.6400001</v>
      </c>
      <c r="E18" s="11">
        <v>251132586.84999999</v>
      </c>
      <c r="F18" s="11">
        <v>8168999.5199999996</v>
      </c>
      <c r="G18" s="11">
        <v>51085517.399999999</v>
      </c>
      <c r="H18" s="11">
        <v>310387103.76999998</v>
      </c>
      <c r="I18" s="11">
        <v>29126.22</v>
      </c>
      <c r="J18" s="11">
        <v>2079065332.6300001</v>
      </c>
      <c r="K18" s="11">
        <v>172826693.68000001</v>
      </c>
      <c r="L18" s="11">
        <v>2251892026.3099999</v>
      </c>
    </row>
    <row r="19" spans="1:12" ht="12" customHeight="1" x14ac:dyDescent="0.2">
      <c r="A19" s="12" t="s">
        <v>55</v>
      </c>
      <c r="B19" s="13">
        <v>14056336573.4</v>
      </c>
      <c r="C19" s="13">
        <v>499049421.33999997</v>
      </c>
      <c r="D19" s="13">
        <v>14555385994.74</v>
      </c>
      <c r="E19" s="13">
        <v>2060501558.74</v>
      </c>
      <c r="F19" s="13">
        <v>67682239.879999995</v>
      </c>
      <c r="G19" s="13">
        <v>433334401.11000001</v>
      </c>
      <c r="H19" s="13">
        <v>2561518199.73</v>
      </c>
      <c r="I19" s="13">
        <v>112695827.55</v>
      </c>
      <c r="J19" s="13">
        <v>17229600022.02</v>
      </c>
      <c r="K19" s="13">
        <v>1662675929.405</v>
      </c>
      <c r="L19" s="13">
        <v>18892275951.424999</v>
      </c>
    </row>
    <row r="20" spans="1:12" ht="12" customHeight="1" x14ac:dyDescent="0.2">
      <c r="A20" s="14" t="s">
        <v>426</v>
      </c>
      <c r="B20" s="15">
        <v>5419178853.8299999</v>
      </c>
      <c r="C20" s="15">
        <v>197673406.19</v>
      </c>
      <c r="D20" s="15">
        <v>5616852260.0200005</v>
      </c>
      <c r="E20" s="15">
        <v>801777860.73000002</v>
      </c>
      <c r="F20" s="15">
        <v>26131064.920000002</v>
      </c>
      <c r="G20" s="15">
        <v>170915876.63999999</v>
      </c>
      <c r="H20" s="15">
        <v>998824802.28999996</v>
      </c>
      <c r="I20" s="15">
        <v>944633.45</v>
      </c>
      <c r="J20" s="15">
        <v>6616621695.7600002</v>
      </c>
      <c r="K20" s="15">
        <v>692388913.22000003</v>
      </c>
      <c r="L20" s="15">
        <v>7309010608.9799995</v>
      </c>
    </row>
    <row r="21" spans="1:12" ht="12" customHeight="1" x14ac:dyDescent="0.2">
      <c r="A21" s="3" t="str">
        <f>"FY "&amp;RIGHT(A6,4)+1</f>
        <v>FY 2026</v>
      </c>
    </row>
    <row r="22" spans="1:12" ht="12" customHeight="1" x14ac:dyDescent="0.2">
      <c r="A22" s="2" t="str">
        <f>"Oct "&amp;RIGHT(A6,4)</f>
        <v>Oct 2025</v>
      </c>
      <c r="B22" s="11">
        <v>1702858867.3</v>
      </c>
      <c r="C22" s="11">
        <v>60329133.710000001</v>
      </c>
      <c r="D22" s="11">
        <v>1763188001.01</v>
      </c>
      <c r="E22" s="11">
        <v>253644250.63999999</v>
      </c>
      <c r="F22" s="11">
        <v>7849716.7400000002</v>
      </c>
      <c r="G22" s="11">
        <v>51496108.200000003</v>
      </c>
      <c r="H22" s="11">
        <v>312990075.57999998</v>
      </c>
      <c r="I22" s="11">
        <v>102421.75999999999</v>
      </c>
      <c r="J22" s="11">
        <v>2076280498.3499999</v>
      </c>
      <c r="K22" s="11">
        <v>238056729.17500001</v>
      </c>
      <c r="L22" s="11">
        <v>2314337227.5250001</v>
      </c>
    </row>
    <row r="23" spans="1:12" ht="12" customHeight="1" x14ac:dyDescent="0.2">
      <c r="A23" s="2" t="str">
        <f>"Nov "&amp;RIGHT(A6,4)</f>
        <v>Nov 2025</v>
      </c>
      <c r="B23" s="11">
        <v>1244464438.3199999</v>
      </c>
      <c r="C23" s="11">
        <v>45127482.600000001</v>
      </c>
      <c r="D23" s="11">
        <v>1289591920.9200001</v>
      </c>
      <c r="E23" s="11">
        <v>185619212.97999999</v>
      </c>
      <c r="F23" s="11">
        <v>5971315.4400000004</v>
      </c>
      <c r="G23" s="11">
        <v>37794449.340000004</v>
      </c>
      <c r="H23" s="11">
        <v>229384977.75999999</v>
      </c>
      <c r="I23" s="11">
        <v>0</v>
      </c>
      <c r="J23" s="11">
        <v>1518976898.6800001</v>
      </c>
      <c r="K23" s="11">
        <v>178287398.405</v>
      </c>
      <c r="L23" s="11">
        <v>1697264297.085</v>
      </c>
    </row>
    <row r="24" spans="1:12" ht="12" customHeight="1" x14ac:dyDescent="0.2">
      <c r="A24" s="2" t="str">
        <f>"Dec "&amp;RIGHT(A6,4)</f>
        <v>Dec 2025</v>
      </c>
      <c r="B24" s="11">
        <v>1186000746.98</v>
      </c>
      <c r="C24" s="11">
        <v>42526521.590000004</v>
      </c>
      <c r="D24" s="11">
        <v>1228527268.5699999</v>
      </c>
      <c r="E24" s="11">
        <v>176456552.06</v>
      </c>
      <c r="F24" s="11">
        <v>5671672.6200000001</v>
      </c>
      <c r="G24" s="11">
        <v>35874259.020000003</v>
      </c>
      <c r="H24" s="11">
        <v>218002483.69999999</v>
      </c>
      <c r="I24" s="11">
        <v>945428.88</v>
      </c>
      <c r="J24" s="11">
        <v>1447475181.1500001</v>
      </c>
      <c r="K24" s="11">
        <v>138443493.53999999</v>
      </c>
      <c r="L24" s="11">
        <v>1585918674.6900001</v>
      </c>
    </row>
    <row r="25" spans="1:12" ht="12" customHeight="1" x14ac:dyDescent="0.2">
      <c r="A25" s="2" t="str">
        <f>"Jan "&amp;RIGHT(A6,4)+1</f>
        <v>Jan 2026</v>
      </c>
      <c r="B25" s="11">
        <v>1337139109.3399999</v>
      </c>
      <c r="C25" s="11">
        <v>48942228.109999999</v>
      </c>
      <c r="D25" s="11">
        <v>1386081337.45</v>
      </c>
      <c r="E25" s="11">
        <v>199828736.24000001</v>
      </c>
      <c r="F25" s="11">
        <v>6381313.5800000001</v>
      </c>
      <c r="G25" s="11">
        <v>40598895.329999998</v>
      </c>
      <c r="H25" s="11">
        <v>246808945.15000001</v>
      </c>
      <c r="I25" s="11">
        <v>550842.86</v>
      </c>
      <c r="J25" s="11">
        <v>1633441125.46</v>
      </c>
      <c r="K25" s="11">
        <v>154267498.11500001</v>
      </c>
      <c r="L25" s="11">
        <v>1787708623.575</v>
      </c>
    </row>
    <row r="26" spans="1:12"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c r="K26" s="11" t="s">
        <v>423</v>
      </c>
      <c r="L26" s="11" t="s">
        <v>423</v>
      </c>
    </row>
    <row r="27" spans="1:12"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c r="K27" s="11" t="s">
        <v>423</v>
      </c>
      <c r="L27" s="11" t="s">
        <v>423</v>
      </c>
    </row>
    <row r="28" spans="1:12"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c r="L28" s="11" t="s">
        <v>423</v>
      </c>
    </row>
    <row r="29" spans="1:12"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c r="L29" s="11" t="s">
        <v>423</v>
      </c>
    </row>
    <row r="30" spans="1:12"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c r="L30" s="11" t="s">
        <v>423</v>
      </c>
    </row>
    <row r="31" spans="1:12"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c r="L31" s="11" t="s">
        <v>423</v>
      </c>
    </row>
    <row r="32" spans="1:12"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c r="L32" s="11" t="s">
        <v>423</v>
      </c>
    </row>
    <row r="33" spans="1:12"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c r="L33" s="11" t="s">
        <v>423</v>
      </c>
    </row>
    <row r="34" spans="1:12" ht="12" customHeight="1" x14ac:dyDescent="0.2">
      <c r="A34" s="12" t="s">
        <v>55</v>
      </c>
      <c r="B34" s="13">
        <v>5470463161.9399996</v>
      </c>
      <c r="C34" s="13">
        <v>196925366.00999999</v>
      </c>
      <c r="D34" s="13">
        <v>5667388527.9499998</v>
      </c>
      <c r="E34" s="13">
        <v>815548751.91999996</v>
      </c>
      <c r="F34" s="13">
        <v>25874018.379999999</v>
      </c>
      <c r="G34" s="13">
        <v>165763711.88999999</v>
      </c>
      <c r="H34" s="13">
        <v>1007186482.1900001</v>
      </c>
      <c r="I34" s="13">
        <v>1598693.5</v>
      </c>
      <c r="J34" s="13">
        <v>6676173703.6400003</v>
      </c>
      <c r="K34" s="13">
        <v>709055119.23500001</v>
      </c>
      <c r="L34" s="13">
        <v>7385228822.875</v>
      </c>
    </row>
    <row r="35" spans="1:12" ht="12" customHeight="1" x14ac:dyDescent="0.2">
      <c r="A35" s="14" t="str">
        <f>"Total "&amp;MID(A20,7,LEN(A20)-13)&amp;" Months"</f>
        <v>Total 4 Months</v>
      </c>
      <c r="B35" s="15">
        <v>5470463161.9399996</v>
      </c>
      <c r="C35" s="15">
        <v>196925366.00999999</v>
      </c>
      <c r="D35" s="15">
        <v>5667388527.9499998</v>
      </c>
      <c r="E35" s="15">
        <v>815548751.91999996</v>
      </c>
      <c r="F35" s="15">
        <v>25874018.379999999</v>
      </c>
      <c r="G35" s="15">
        <v>165763711.88999999</v>
      </c>
      <c r="H35" s="15">
        <v>1007186482.1900001</v>
      </c>
      <c r="I35" s="15">
        <v>1598693.5</v>
      </c>
      <c r="J35" s="15">
        <v>6676173703.6400003</v>
      </c>
      <c r="K35" s="15">
        <v>709055119.23500001</v>
      </c>
      <c r="L35" s="15">
        <v>7385228822.875</v>
      </c>
    </row>
    <row r="36" spans="1:12" ht="12" customHeight="1" x14ac:dyDescent="0.2">
      <c r="A36" s="87"/>
      <c r="B36" s="87"/>
      <c r="C36" s="87"/>
      <c r="D36" s="87"/>
      <c r="E36" s="87"/>
      <c r="F36" s="87"/>
      <c r="G36" s="87"/>
      <c r="H36" s="87"/>
      <c r="I36" s="87"/>
      <c r="J36" s="87"/>
      <c r="K36" s="87"/>
      <c r="L36" s="87"/>
    </row>
    <row r="37" spans="1:12" ht="103.5" customHeight="1" x14ac:dyDescent="0.2">
      <c r="A37" s="98" t="s">
        <v>433</v>
      </c>
      <c r="B37" s="98"/>
      <c r="C37" s="98"/>
      <c r="D37" s="98"/>
      <c r="E37" s="98"/>
      <c r="F37" s="98"/>
      <c r="G37" s="98"/>
      <c r="H37" s="98"/>
      <c r="I37" s="98"/>
      <c r="J37" s="98"/>
      <c r="K37" s="98"/>
      <c r="L37" s="98"/>
    </row>
  </sheetData>
  <mergeCells count="12">
    <mergeCell ref="A1:K1"/>
    <mergeCell ref="A2:K2"/>
    <mergeCell ref="L3:L4"/>
    <mergeCell ref="B5:L5"/>
    <mergeCell ref="A36:L36"/>
    <mergeCell ref="A37:L37"/>
    <mergeCell ref="K3:K4"/>
    <mergeCell ref="A3:A4"/>
    <mergeCell ref="B3:D3"/>
    <mergeCell ref="E3:H3"/>
    <mergeCell ref="I3:I4"/>
    <mergeCell ref="J3:J4"/>
  </mergeCells>
  <phoneticPr fontId="0" type="noConversion"/>
  <pageMargins left="0.75" right="0.5" top="0.75" bottom="0.5" header="0.5" footer="0.25"/>
  <pageSetup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37"/>
  <sheetViews>
    <sheetView showGridLines="0" zoomScaleNormal="100" workbookViewId="0">
      <selection sqref="A1:H1"/>
    </sheetView>
  </sheetViews>
  <sheetFormatPr defaultRowHeight="12.75" x14ac:dyDescent="0.2"/>
  <cols>
    <col min="1" max="8" width="11.42578125" customWidth="1"/>
    <col min="9" max="9" width="14.85546875" customWidth="1"/>
    <col min="10" max="10" width="11.42578125" customWidth="1"/>
  </cols>
  <sheetData>
    <row r="1" spans="1:10" ht="12" customHeight="1" x14ac:dyDescent="0.2">
      <c r="A1" s="88" t="s">
        <v>443</v>
      </c>
      <c r="B1" s="88"/>
      <c r="C1" s="88"/>
      <c r="D1" s="88"/>
      <c r="E1" s="88"/>
      <c r="F1" s="88"/>
      <c r="G1" s="88"/>
      <c r="H1" s="88"/>
      <c r="I1" s="5"/>
      <c r="J1" s="140">
        <v>46122</v>
      </c>
    </row>
    <row r="2" spans="1:10" ht="12" customHeight="1" x14ac:dyDescent="0.2">
      <c r="A2" s="90" t="s">
        <v>87</v>
      </c>
      <c r="B2" s="90"/>
      <c r="C2" s="90"/>
      <c r="D2" s="90"/>
      <c r="E2" s="90"/>
      <c r="F2" s="90"/>
      <c r="G2" s="90"/>
      <c r="H2" s="90"/>
      <c r="I2" s="5"/>
      <c r="J2" s="1"/>
    </row>
    <row r="3" spans="1:10" ht="24" customHeight="1" x14ac:dyDescent="0.2">
      <c r="A3" s="92" t="s">
        <v>50</v>
      </c>
      <c r="B3" s="96" t="s">
        <v>401</v>
      </c>
      <c r="C3" s="96"/>
      <c r="D3" s="96"/>
      <c r="E3" s="95"/>
      <c r="F3" s="96" t="s">
        <v>88</v>
      </c>
      <c r="G3" s="96"/>
      <c r="H3" s="96"/>
      <c r="I3" s="96"/>
      <c r="J3" s="96"/>
    </row>
    <row r="4" spans="1:10" ht="24" customHeight="1" x14ac:dyDescent="0.2">
      <c r="A4" s="93"/>
      <c r="B4" s="10" t="s">
        <v>223</v>
      </c>
      <c r="C4" s="10" t="s">
        <v>402</v>
      </c>
      <c r="D4" s="10" t="s">
        <v>403</v>
      </c>
      <c r="E4" s="10" t="s">
        <v>434</v>
      </c>
      <c r="F4" s="10" t="s">
        <v>78</v>
      </c>
      <c r="G4" s="10" t="s">
        <v>79</v>
      </c>
      <c r="H4" s="10" t="s">
        <v>80</v>
      </c>
      <c r="I4" s="10" t="s">
        <v>395</v>
      </c>
      <c r="J4" s="9" t="s">
        <v>55</v>
      </c>
    </row>
    <row r="5" spans="1:10" ht="12" customHeight="1" x14ac:dyDescent="0.2">
      <c r="A5" s="1"/>
      <c r="B5" s="87" t="str">
        <f>REPT("-",120)&amp;" Number "&amp;REPT("-",120)</f>
        <v>------------------------------------------------------------------------------------------------------------------------ Number ------------------------------------------------------------------------------------------------------------------------</v>
      </c>
      <c r="C5" s="87"/>
      <c r="D5" s="87"/>
      <c r="E5" s="87"/>
      <c r="F5" s="87"/>
      <c r="G5" s="87"/>
      <c r="H5" s="87"/>
      <c r="I5" s="87"/>
      <c r="J5" s="87"/>
    </row>
    <row r="6" spans="1:10" ht="12" customHeight="1" x14ac:dyDescent="0.2">
      <c r="A6" s="3" t="s">
        <v>425</v>
      </c>
    </row>
    <row r="7" spans="1:10" ht="12" customHeight="1" x14ac:dyDescent="0.2">
      <c r="A7" s="2" t="str">
        <f>"Oct "&amp;RIGHT(A6,4)-1</f>
        <v>Oct 2024</v>
      </c>
      <c r="B7" s="11">
        <v>12582249.158600001</v>
      </c>
      <c r="C7" s="11">
        <v>387499.45819999999</v>
      </c>
      <c r="D7" s="11">
        <v>3214059.0463999999</v>
      </c>
      <c r="E7" s="11">
        <v>16144618.123</v>
      </c>
      <c r="F7" s="11">
        <v>237348655</v>
      </c>
      <c r="G7" s="11">
        <v>7336619</v>
      </c>
      <c r="H7" s="11">
        <v>60852541</v>
      </c>
      <c r="I7" s="11">
        <v>92966</v>
      </c>
      <c r="J7" s="11">
        <v>305630781</v>
      </c>
    </row>
    <row r="8" spans="1:10" ht="12" customHeight="1" x14ac:dyDescent="0.2">
      <c r="A8" s="2" t="str">
        <f>"Nov "&amp;RIGHT(A6,4)-1</f>
        <v>Nov 2024</v>
      </c>
      <c r="B8" s="11">
        <v>12693127.1019</v>
      </c>
      <c r="C8" s="11">
        <v>395851.57520000002</v>
      </c>
      <c r="D8" s="11">
        <v>3196726.1688999999</v>
      </c>
      <c r="E8" s="11">
        <v>16283897.5187</v>
      </c>
      <c r="F8" s="11">
        <v>186079929</v>
      </c>
      <c r="G8" s="11">
        <v>5810649</v>
      </c>
      <c r="H8" s="11">
        <v>46924289</v>
      </c>
      <c r="I8" s="11">
        <v>13808</v>
      </c>
      <c r="J8" s="11">
        <v>238828675</v>
      </c>
    </row>
    <row r="9" spans="1:10" ht="12" customHeight="1" x14ac:dyDescent="0.2">
      <c r="A9" s="2" t="str">
        <f>"Dec "&amp;RIGHT(A6,4)-1</f>
        <v>Dec 2024</v>
      </c>
      <c r="B9" s="11">
        <v>12147754.647399999</v>
      </c>
      <c r="C9" s="11">
        <v>372332.46669999999</v>
      </c>
      <c r="D9" s="11">
        <v>3005596.801</v>
      </c>
      <c r="E9" s="11">
        <v>15539092.772399999</v>
      </c>
      <c r="F9" s="11">
        <v>165353834</v>
      </c>
      <c r="G9" s="11">
        <v>5063167</v>
      </c>
      <c r="H9" s="11">
        <v>40871640</v>
      </c>
      <c r="I9" s="11">
        <v>7770</v>
      </c>
      <c r="J9" s="11">
        <v>211296411</v>
      </c>
    </row>
    <row r="10" spans="1:10" ht="12" customHeight="1" x14ac:dyDescent="0.2">
      <c r="A10" s="2" t="str">
        <f>"Jan "&amp;RIGHT(A6,4)</f>
        <v>Jan 2025</v>
      </c>
      <c r="B10" s="11">
        <v>11951509.1131</v>
      </c>
      <c r="C10" s="11">
        <v>367549.75309999997</v>
      </c>
      <c r="D10" s="11">
        <v>3032706.2747999998</v>
      </c>
      <c r="E10" s="11">
        <v>15318490.830399999</v>
      </c>
      <c r="F10" s="11">
        <v>186503186</v>
      </c>
      <c r="G10" s="11">
        <v>5762024</v>
      </c>
      <c r="H10" s="11">
        <v>47543295</v>
      </c>
      <c r="I10" s="11">
        <v>70912</v>
      </c>
      <c r="J10" s="11">
        <v>239879417</v>
      </c>
    </row>
    <row r="11" spans="1:10" ht="12" customHeight="1" x14ac:dyDescent="0.2">
      <c r="A11" s="2" t="str">
        <f>"Feb "&amp;RIGHT(A6,4)</f>
        <v>Feb 2025</v>
      </c>
      <c r="B11" s="11">
        <v>12155685.636600001</v>
      </c>
      <c r="C11" s="11">
        <v>363975.53529999999</v>
      </c>
      <c r="D11" s="11">
        <v>2956370.6231999998</v>
      </c>
      <c r="E11" s="11">
        <v>15506080.906099999</v>
      </c>
      <c r="F11" s="11">
        <v>194487220</v>
      </c>
      <c r="G11" s="11">
        <v>5809533</v>
      </c>
      <c r="H11" s="11">
        <v>47187602</v>
      </c>
      <c r="I11" s="11">
        <v>4375</v>
      </c>
      <c r="J11" s="11">
        <v>247488730</v>
      </c>
    </row>
    <row r="12" spans="1:10" ht="12" customHeight="1" x14ac:dyDescent="0.2">
      <c r="A12" s="2" t="str">
        <f>"Mar "&amp;RIGHT(A6,4)</f>
        <v>Mar 2025</v>
      </c>
      <c r="B12" s="11">
        <v>12255894.2094</v>
      </c>
      <c r="C12" s="11">
        <v>364674.42499999999</v>
      </c>
      <c r="D12" s="11">
        <v>3108869.5940999999</v>
      </c>
      <c r="E12" s="11">
        <v>15708797.1951</v>
      </c>
      <c r="F12" s="11">
        <v>201766701</v>
      </c>
      <c r="G12" s="11">
        <v>6015324</v>
      </c>
      <c r="H12" s="11">
        <v>51280969</v>
      </c>
      <c r="I12" s="11">
        <v>17405</v>
      </c>
      <c r="J12" s="11">
        <v>259080399</v>
      </c>
    </row>
    <row r="13" spans="1:10" ht="12" customHeight="1" x14ac:dyDescent="0.2">
      <c r="A13" s="2" t="str">
        <f>"Apr "&amp;RIGHT(A6,4)</f>
        <v>Apr 2025</v>
      </c>
      <c r="B13" s="11">
        <v>12478614.4967</v>
      </c>
      <c r="C13" s="11">
        <v>380108.95809999999</v>
      </c>
      <c r="D13" s="11">
        <v>3095711.3552999999</v>
      </c>
      <c r="E13" s="11">
        <v>15968279.396199999</v>
      </c>
      <c r="F13" s="11">
        <v>216535226</v>
      </c>
      <c r="G13" s="11">
        <v>6588537</v>
      </c>
      <c r="H13" s="11">
        <v>53658848</v>
      </c>
      <c r="I13" s="11">
        <v>138</v>
      </c>
      <c r="J13" s="11">
        <v>276782749</v>
      </c>
    </row>
    <row r="14" spans="1:10" ht="12" customHeight="1" x14ac:dyDescent="0.2">
      <c r="A14" s="2" t="str">
        <f>"May "&amp;RIGHT(A6,4)</f>
        <v>May 2025</v>
      </c>
      <c r="B14" s="11">
        <v>11937380.789000001</v>
      </c>
      <c r="C14" s="11">
        <v>334879.31030000001</v>
      </c>
      <c r="D14" s="11">
        <v>3022063.2806000002</v>
      </c>
      <c r="E14" s="11">
        <v>15281883.494899999</v>
      </c>
      <c r="F14" s="11">
        <v>210540751</v>
      </c>
      <c r="G14" s="11">
        <v>5931188</v>
      </c>
      <c r="H14" s="11">
        <v>53525031</v>
      </c>
      <c r="I14" s="11">
        <v>305665</v>
      </c>
      <c r="J14" s="11">
        <v>270302635</v>
      </c>
    </row>
    <row r="15" spans="1:10" ht="12" customHeight="1" x14ac:dyDescent="0.2">
      <c r="A15" s="2" t="str">
        <f>"Jun "&amp;RIGHT(A6,4)</f>
        <v>Jun 2025</v>
      </c>
      <c r="B15" s="11">
        <v>4601089.2303999998</v>
      </c>
      <c r="C15" s="11">
        <v>89668.602899999998</v>
      </c>
      <c r="D15" s="11">
        <v>1168670.1751999999</v>
      </c>
      <c r="E15" s="11">
        <v>6727860.8415999999</v>
      </c>
      <c r="F15" s="11">
        <v>43870103</v>
      </c>
      <c r="G15" s="11">
        <v>843807</v>
      </c>
      <c r="H15" s="11">
        <v>10997518</v>
      </c>
      <c r="I15" s="11">
        <v>10188940</v>
      </c>
      <c r="J15" s="11">
        <v>65900368</v>
      </c>
    </row>
    <row r="16" spans="1:10" ht="12" customHeight="1" x14ac:dyDescent="0.2">
      <c r="A16" s="2" t="str">
        <f>"Jul "&amp;RIGHT(A6,4)</f>
        <v>Jul 2025</v>
      </c>
      <c r="B16" s="11">
        <v>644115.55969999998</v>
      </c>
      <c r="C16" s="11">
        <v>6461.6709000000001</v>
      </c>
      <c r="D16" s="11">
        <v>70835.397700000001</v>
      </c>
      <c r="E16" s="11">
        <v>1211473.5708999999</v>
      </c>
      <c r="F16" s="11">
        <v>7732710</v>
      </c>
      <c r="G16" s="11">
        <v>76083</v>
      </c>
      <c r="H16" s="11">
        <v>834052</v>
      </c>
      <c r="I16" s="11">
        <v>5845347</v>
      </c>
      <c r="J16" s="11">
        <v>14488192</v>
      </c>
    </row>
    <row r="17" spans="1:10" ht="12" customHeight="1" x14ac:dyDescent="0.2">
      <c r="A17" s="2" t="str">
        <f>"Aug "&amp;RIGHT(A6,4)</f>
        <v>Aug 2025</v>
      </c>
      <c r="B17" s="11">
        <v>9073195.9708999991</v>
      </c>
      <c r="C17" s="11">
        <v>260546.5007</v>
      </c>
      <c r="D17" s="11">
        <v>1759433.3747</v>
      </c>
      <c r="E17" s="11">
        <v>11264515.641799999</v>
      </c>
      <c r="F17" s="11">
        <v>116057237</v>
      </c>
      <c r="G17" s="11">
        <v>3295260</v>
      </c>
      <c r="H17" s="11">
        <v>22252421</v>
      </c>
      <c r="I17" s="11">
        <v>403666</v>
      </c>
      <c r="J17" s="11">
        <v>142008584</v>
      </c>
    </row>
    <row r="18" spans="1:10" ht="12" customHeight="1" x14ac:dyDescent="0.2">
      <c r="A18" s="2" t="str">
        <f>"Sep "&amp;RIGHT(A6,4)</f>
        <v>Sep 2025</v>
      </c>
      <c r="B18" s="11">
        <v>12397451.782099999</v>
      </c>
      <c r="C18" s="11">
        <v>375077.10479999997</v>
      </c>
      <c r="D18" s="11">
        <v>2951443.3651000001</v>
      </c>
      <c r="E18" s="11">
        <v>15720892.1248</v>
      </c>
      <c r="F18" s="11">
        <v>235472493</v>
      </c>
      <c r="G18" s="11">
        <v>7127327</v>
      </c>
      <c r="H18" s="11">
        <v>56084207</v>
      </c>
      <c r="I18" s="11">
        <v>4899</v>
      </c>
      <c r="J18" s="11">
        <v>298688926</v>
      </c>
    </row>
    <row r="19" spans="1:10" ht="12" customHeight="1" x14ac:dyDescent="0.2">
      <c r="A19" s="12" t="s">
        <v>55</v>
      </c>
      <c r="B19" s="13">
        <v>12288851.8816</v>
      </c>
      <c r="C19" s="13">
        <v>371327.62070000003</v>
      </c>
      <c r="D19" s="13">
        <v>3064838.5010000002</v>
      </c>
      <c r="E19" s="13">
        <v>15719114.706800001</v>
      </c>
      <c r="F19" s="13">
        <v>2001748045</v>
      </c>
      <c r="G19" s="13">
        <v>59659518</v>
      </c>
      <c r="H19" s="13">
        <v>492012413</v>
      </c>
      <c r="I19" s="13">
        <v>16955891</v>
      </c>
      <c r="J19" s="13">
        <v>2570375867</v>
      </c>
    </row>
    <row r="20" spans="1:10" ht="12" customHeight="1" x14ac:dyDescent="0.2">
      <c r="A20" s="14" t="s">
        <v>426</v>
      </c>
      <c r="B20" s="15">
        <v>12343660.0053</v>
      </c>
      <c r="C20" s="15">
        <v>380808.31329999998</v>
      </c>
      <c r="D20" s="15">
        <v>3112272.0728000002</v>
      </c>
      <c r="E20" s="15">
        <v>15821524.811100001</v>
      </c>
      <c r="F20" s="15">
        <v>775285604</v>
      </c>
      <c r="G20" s="15">
        <v>23972459</v>
      </c>
      <c r="H20" s="15">
        <v>196191765</v>
      </c>
      <c r="I20" s="15">
        <v>185456</v>
      </c>
      <c r="J20" s="15">
        <v>995635284</v>
      </c>
    </row>
    <row r="21" spans="1:10" ht="12" customHeight="1" x14ac:dyDescent="0.2">
      <c r="A21" s="3" t="str">
        <f>"FY "&amp;RIGHT(A6,4)+1</f>
        <v>FY 2026</v>
      </c>
    </row>
    <row r="22" spans="1:10" ht="12" customHeight="1" x14ac:dyDescent="0.2">
      <c r="A22" s="2" t="str">
        <f>"Oct "&amp;RIGHT(A6,4)</f>
        <v>Oct 2025</v>
      </c>
      <c r="B22" s="11">
        <v>12480042.676899999</v>
      </c>
      <c r="C22" s="11">
        <v>368282.6176</v>
      </c>
      <c r="D22" s="11">
        <v>3188928.3582000001</v>
      </c>
      <c r="E22" s="11">
        <v>16015793.958900001</v>
      </c>
      <c r="F22" s="11">
        <v>237452044</v>
      </c>
      <c r="G22" s="11">
        <v>7021382</v>
      </c>
      <c r="H22" s="11">
        <v>60797559</v>
      </c>
      <c r="I22" s="11">
        <v>17966</v>
      </c>
      <c r="J22" s="11">
        <v>305288951</v>
      </c>
    </row>
    <row r="23" spans="1:10" ht="12" customHeight="1" x14ac:dyDescent="0.2">
      <c r="A23" s="2" t="str">
        <f>"Nov "&amp;RIGHT(A6,4)</f>
        <v>Nov 2025</v>
      </c>
      <c r="B23" s="11">
        <v>12648143.598999999</v>
      </c>
      <c r="C23" s="11">
        <v>382498.89199999999</v>
      </c>
      <c r="D23" s="11">
        <v>3202437.1277999999</v>
      </c>
      <c r="E23" s="11">
        <v>16221122.9767</v>
      </c>
      <c r="F23" s="11">
        <v>177532466</v>
      </c>
      <c r="G23" s="11">
        <v>5373929</v>
      </c>
      <c r="H23" s="11">
        <v>44992731</v>
      </c>
      <c r="I23" s="11">
        <v>0</v>
      </c>
      <c r="J23" s="11">
        <v>227899126</v>
      </c>
    </row>
    <row r="24" spans="1:10" ht="12" customHeight="1" x14ac:dyDescent="0.2">
      <c r="A24" s="2" t="str">
        <f>"Dec "&amp;RIGHT(A6,4)</f>
        <v>Dec 2025</v>
      </c>
      <c r="B24" s="11">
        <v>11974371.329</v>
      </c>
      <c r="C24" s="11">
        <v>354635.22859999997</v>
      </c>
      <c r="D24" s="11">
        <v>2968716.8991999999</v>
      </c>
      <c r="E24" s="11">
        <v>15315033.441099999</v>
      </c>
      <c r="F24" s="11">
        <v>163215222</v>
      </c>
      <c r="G24" s="11">
        <v>4836418</v>
      </c>
      <c r="H24" s="11">
        <v>40486547</v>
      </c>
      <c r="I24" s="11">
        <v>197281</v>
      </c>
      <c r="J24" s="11">
        <v>208735468</v>
      </c>
    </row>
    <row r="25" spans="1:10" ht="12" customHeight="1" x14ac:dyDescent="0.2">
      <c r="A25" s="2" t="str">
        <f>"Jan "&amp;RIGHT(A6,4)+1</f>
        <v>Jan 2026</v>
      </c>
      <c r="B25" s="11">
        <v>11864369.3082</v>
      </c>
      <c r="C25" s="11">
        <v>356374.8737</v>
      </c>
      <c r="D25" s="11">
        <v>3021170.9508000002</v>
      </c>
      <c r="E25" s="11">
        <v>15241229.773600001</v>
      </c>
      <c r="F25" s="11">
        <v>179909379</v>
      </c>
      <c r="G25" s="11">
        <v>5416821</v>
      </c>
      <c r="H25" s="11">
        <v>45921145</v>
      </c>
      <c r="I25" s="11">
        <v>94102</v>
      </c>
      <c r="J25" s="11">
        <v>231341447</v>
      </c>
    </row>
    <row r="26" spans="1:10"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row>
    <row r="27" spans="1:10"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12241731.7283</v>
      </c>
      <c r="C34" s="13">
        <v>365447.90299999999</v>
      </c>
      <c r="D34" s="13">
        <v>3095313.3339999998</v>
      </c>
      <c r="E34" s="13">
        <v>15698295.037599999</v>
      </c>
      <c r="F34" s="13">
        <v>758109111</v>
      </c>
      <c r="G34" s="13">
        <v>22648550</v>
      </c>
      <c r="H34" s="13">
        <v>192197982</v>
      </c>
      <c r="I34" s="13">
        <v>309349</v>
      </c>
      <c r="J34" s="13">
        <v>973264992</v>
      </c>
    </row>
    <row r="35" spans="1:10" ht="12" customHeight="1" x14ac:dyDescent="0.2">
      <c r="A35" s="14" t="str">
        <f>"Total "&amp;MID(A20,7,LEN(A20)-13)&amp;" Months"</f>
        <v>Total 4 Months</v>
      </c>
      <c r="B35" s="15">
        <v>12241731.7283</v>
      </c>
      <c r="C35" s="15">
        <v>365447.90299999999</v>
      </c>
      <c r="D35" s="15">
        <v>3095313.3339999998</v>
      </c>
      <c r="E35" s="15">
        <v>15698295.037599999</v>
      </c>
      <c r="F35" s="15">
        <v>758109111</v>
      </c>
      <c r="G35" s="15">
        <v>22648550</v>
      </c>
      <c r="H35" s="15">
        <v>192197982</v>
      </c>
      <c r="I35" s="15">
        <v>309349</v>
      </c>
      <c r="J35" s="15">
        <v>973264992</v>
      </c>
    </row>
    <row r="36" spans="1:10" ht="12" customHeight="1" x14ac:dyDescent="0.2">
      <c r="A36" s="87"/>
      <c r="B36" s="87"/>
      <c r="C36" s="87"/>
      <c r="D36" s="87"/>
      <c r="E36" s="87"/>
      <c r="F36" s="87"/>
      <c r="G36" s="87"/>
      <c r="H36" s="87"/>
      <c r="I36" s="87"/>
      <c r="J36" s="87"/>
    </row>
    <row r="37" spans="1:10" ht="69.95" customHeight="1" x14ac:dyDescent="0.2">
      <c r="A37" s="98" t="s">
        <v>435</v>
      </c>
      <c r="B37" s="98"/>
      <c r="C37" s="98"/>
      <c r="D37" s="98"/>
      <c r="E37" s="98"/>
      <c r="F37" s="98"/>
      <c r="G37" s="98"/>
      <c r="H37" s="98"/>
      <c r="I37" s="98"/>
      <c r="J37" s="98"/>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K37"/>
  <sheetViews>
    <sheetView showGridLines="0" zoomScaleNormal="100" workbookViewId="0">
      <selection sqref="A1:I1"/>
    </sheetView>
  </sheetViews>
  <sheetFormatPr defaultRowHeight="12.75" x14ac:dyDescent="0.2"/>
  <cols>
    <col min="1" max="7" width="11.42578125" customWidth="1"/>
    <col min="8" max="8" width="14.85546875" customWidth="1"/>
    <col min="9" max="10" width="11.42578125" customWidth="1"/>
    <col min="11" max="11" width="9.85546875" bestFit="1" customWidth="1"/>
  </cols>
  <sheetData>
    <row r="1" spans="1:11" ht="12" customHeight="1" x14ac:dyDescent="0.2">
      <c r="A1" s="88" t="s">
        <v>443</v>
      </c>
      <c r="B1" s="88"/>
      <c r="C1" s="88"/>
      <c r="D1" s="88"/>
      <c r="E1" s="88"/>
      <c r="F1" s="88"/>
      <c r="G1" s="88"/>
      <c r="H1" s="88"/>
      <c r="I1" s="88"/>
      <c r="J1" s="140">
        <v>46122</v>
      </c>
    </row>
    <row r="2" spans="1:11" ht="12" customHeight="1" x14ac:dyDescent="0.2">
      <c r="A2" s="90" t="s">
        <v>89</v>
      </c>
      <c r="B2" s="90"/>
      <c r="C2" s="90"/>
      <c r="D2" s="90"/>
      <c r="E2" s="90"/>
      <c r="F2" s="90"/>
      <c r="G2" s="90"/>
      <c r="H2" s="90"/>
      <c r="I2" s="90"/>
      <c r="J2" s="1"/>
    </row>
    <row r="3" spans="1:11" ht="24" customHeight="1" x14ac:dyDescent="0.2">
      <c r="A3" s="92" t="s">
        <v>50</v>
      </c>
      <c r="B3" s="96" t="s">
        <v>90</v>
      </c>
      <c r="C3" s="96"/>
      <c r="D3" s="95"/>
      <c r="E3" s="96" t="s">
        <v>91</v>
      </c>
      <c r="F3" s="96"/>
      <c r="G3" s="95"/>
      <c r="H3" s="94" t="s">
        <v>396</v>
      </c>
      <c r="I3" s="94" t="s">
        <v>399</v>
      </c>
      <c r="J3" s="99" t="s">
        <v>436</v>
      </c>
    </row>
    <row r="4" spans="1:11" ht="24" customHeight="1" x14ac:dyDescent="0.2">
      <c r="A4" s="93"/>
      <c r="B4" s="10" t="s">
        <v>78</v>
      </c>
      <c r="C4" s="10" t="s">
        <v>79</v>
      </c>
      <c r="D4" s="10" t="s">
        <v>92</v>
      </c>
      <c r="E4" s="10" t="s">
        <v>78</v>
      </c>
      <c r="F4" s="10" t="s">
        <v>79</v>
      </c>
      <c r="G4" s="10" t="s">
        <v>92</v>
      </c>
      <c r="H4" s="97"/>
      <c r="I4" s="95"/>
      <c r="J4" s="96"/>
    </row>
    <row r="5" spans="1:11" ht="12" customHeight="1" x14ac:dyDescent="0.2">
      <c r="A5" s="1"/>
      <c r="B5" s="135" t="str">
        <f>REPT("-",120)&amp;" Number "&amp;REPT("-",120)</f>
        <v>------------------------------------------------------------------------------------------------------------------------ Number ------------------------------------------------------------------------------------------------------------------------</v>
      </c>
      <c r="C5" s="135"/>
      <c r="D5" s="135"/>
      <c r="E5" s="135"/>
      <c r="F5" s="135"/>
      <c r="G5" s="135"/>
      <c r="H5" s="135"/>
      <c r="I5" s="135"/>
      <c r="J5" s="135"/>
    </row>
    <row r="6" spans="1:11" ht="12" customHeight="1" x14ac:dyDescent="0.2">
      <c r="A6" s="3" t="s">
        <v>425</v>
      </c>
    </row>
    <row r="7" spans="1:11" ht="12" customHeight="1" x14ac:dyDescent="0.2">
      <c r="A7" s="2" t="str">
        <f>"Oct "&amp;RIGHT(A6,4)-1</f>
        <v>Oct 2024</v>
      </c>
      <c r="B7" s="11">
        <v>12092481</v>
      </c>
      <c r="C7" s="11">
        <v>1389761</v>
      </c>
      <c r="D7" s="11">
        <v>13482242</v>
      </c>
      <c r="E7" s="11">
        <v>225256174</v>
      </c>
      <c r="F7" s="11">
        <v>5946858</v>
      </c>
      <c r="G7" s="11">
        <v>231203032</v>
      </c>
      <c r="H7" s="11">
        <v>92966</v>
      </c>
      <c r="I7" s="11">
        <v>14966061</v>
      </c>
      <c r="J7" s="16">
        <v>20.424199999999999</v>
      </c>
      <c r="K7" s="84"/>
    </row>
    <row r="8" spans="1:11" ht="12" customHeight="1" x14ac:dyDescent="0.2">
      <c r="A8" s="2" t="str">
        <f>"Nov "&amp;RIGHT(A6,4)-1</f>
        <v>Nov 2024</v>
      </c>
      <c r="B8" s="11">
        <v>9486926</v>
      </c>
      <c r="C8" s="11">
        <v>1104006</v>
      </c>
      <c r="D8" s="11">
        <v>10590932</v>
      </c>
      <c r="E8" s="11">
        <v>176593003</v>
      </c>
      <c r="F8" s="11">
        <v>4706643</v>
      </c>
      <c r="G8" s="11">
        <v>181299646</v>
      </c>
      <c r="H8" s="11">
        <v>13808</v>
      </c>
      <c r="I8" s="11">
        <v>15095173</v>
      </c>
      <c r="J8" s="16">
        <v>15.8348</v>
      </c>
      <c r="K8" s="84"/>
    </row>
    <row r="9" spans="1:11" ht="12" customHeight="1" x14ac:dyDescent="0.2">
      <c r="A9" s="2" t="str">
        <f>"Dec "&amp;RIGHT(A6,4)-1</f>
        <v>Dec 2024</v>
      </c>
      <c r="B9" s="11">
        <v>8431066</v>
      </c>
      <c r="C9" s="11">
        <v>966432</v>
      </c>
      <c r="D9" s="11">
        <v>9397498</v>
      </c>
      <c r="E9" s="11">
        <v>156922768</v>
      </c>
      <c r="F9" s="11">
        <v>4096735</v>
      </c>
      <c r="G9" s="11">
        <v>161019503</v>
      </c>
      <c r="H9" s="11">
        <v>7770</v>
      </c>
      <c r="I9" s="11">
        <v>14404739</v>
      </c>
      <c r="J9" s="16">
        <v>14.6694</v>
      </c>
      <c r="K9" s="84"/>
    </row>
    <row r="10" spans="1:11" ht="12" customHeight="1" x14ac:dyDescent="0.2">
      <c r="A10" s="2" t="str">
        <f>"Jan "&amp;RIGHT(A6,4)</f>
        <v>Jan 2025</v>
      </c>
      <c r="B10" s="11">
        <v>11996132</v>
      </c>
      <c r="C10" s="11">
        <v>1200943</v>
      </c>
      <c r="D10" s="11">
        <v>13197075</v>
      </c>
      <c r="E10" s="11">
        <v>174507054</v>
      </c>
      <c r="F10" s="11">
        <v>4561081</v>
      </c>
      <c r="G10" s="11">
        <v>179068135</v>
      </c>
      <c r="H10" s="11">
        <v>70912</v>
      </c>
      <c r="I10" s="11">
        <v>14200241</v>
      </c>
      <c r="J10" s="16">
        <v>16.9114</v>
      </c>
      <c r="K10" s="84"/>
    </row>
    <row r="11" spans="1:11" ht="12" customHeight="1" x14ac:dyDescent="0.2">
      <c r="A11" s="2" t="str">
        <f>"Feb "&amp;RIGHT(A6,4)</f>
        <v>Feb 2025</v>
      </c>
      <c r="B11" s="11">
        <v>9793656</v>
      </c>
      <c r="C11" s="11">
        <v>1106283</v>
      </c>
      <c r="D11" s="11">
        <v>10899939</v>
      </c>
      <c r="E11" s="11">
        <v>184693564</v>
      </c>
      <c r="F11" s="11">
        <v>4703250</v>
      </c>
      <c r="G11" s="11">
        <v>189396814</v>
      </c>
      <c r="H11" s="11">
        <v>4375</v>
      </c>
      <c r="I11" s="11">
        <v>14374137</v>
      </c>
      <c r="J11" s="16">
        <v>17.218299999999999</v>
      </c>
      <c r="K11" s="84"/>
    </row>
    <row r="12" spans="1:11" ht="12" customHeight="1" x14ac:dyDescent="0.2">
      <c r="A12" s="2" t="str">
        <f>"Mar "&amp;RIGHT(A6,4)</f>
        <v>Mar 2025</v>
      </c>
      <c r="B12" s="11">
        <v>10828200</v>
      </c>
      <c r="C12" s="11">
        <v>1197000</v>
      </c>
      <c r="D12" s="11">
        <v>12025200</v>
      </c>
      <c r="E12" s="11">
        <v>190938501</v>
      </c>
      <c r="F12" s="11">
        <v>4818324</v>
      </c>
      <c r="G12" s="11">
        <v>195756825</v>
      </c>
      <c r="H12" s="11">
        <v>17405</v>
      </c>
      <c r="I12" s="11">
        <v>14562055</v>
      </c>
      <c r="J12" s="16">
        <v>17.794</v>
      </c>
      <c r="K12" s="84"/>
    </row>
    <row r="13" spans="1:11" ht="12" customHeight="1" x14ac:dyDescent="0.2">
      <c r="A13" s="2" t="str">
        <f>"Apr "&amp;RIGHT(A6,4)</f>
        <v>Apr 2025</v>
      </c>
      <c r="B13" s="11">
        <v>11260639</v>
      </c>
      <c r="C13" s="11">
        <v>1272935</v>
      </c>
      <c r="D13" s="11">
        <v>12533574</v>
      </c>
      <c r="E13" s="11">
        <v>205274587</v>
      </c>
      <c r="F13" s="11">
        <v>5315602</v>
      </c>
      <c r="G13" s="11">
        <v>210590189</v>
      </c>
      <c r="H13" s="11">
        <v>138</v>
      </c>
      <c r="I13" s="11">
        <v>14802595</v>
      </c>
      <c r="J13" s="16">
        <v>18.6983</v>
      </c>
      <c r="K13" s="84"/>
    </row>
    <row r="14" spans="1:11" ht="12" customHeight="1" x14ac:dyDescent="0.2">
      <c r="A14" s="2" t="str">
        <f>"May "&amp;RIGHT(A6,4)</f>
        <v>May 2025</v>
      </c>
      <c r="B14" s="11">
        <v>11798506</v>
      </c>
      <c r="C14" s="11">
        <v>1257741</v>
      </c>
      <c r="D14" s="11">
        <v>13056247</v>
      </c>
      <c r="E14" s="11">
        <v>198742245</v>
      </c>
      <c r="F14" s="11">
        <v>4673447</v>
      </c>
      <c r="G14" s="11">
        <v>203415692</v>
      </c>
      <c r="H14" s="11">
        <v>305665</v>
      </c>
      <c r="I14" s="11">
        <v>14166306</v>
      </c>
      <c r="J14" s="16">
        <v>19.106200000000001</v>
      </c>
      <c r="K14" s="84"/>
    </row>
    <row r="15" spans="1:11" ht="12" customHeight="1" x14ac:dyDescent="0.2">
      <c r="A15" s="2" t="str">
        <f>"Jun "&amp;RIGHT(A6,4)</f>
        <v>Jun 2025</v>
      </c>
      <c r="B15" s="11">
        <v>3656897</v>
      </c>
      <c r="C15" s="11">
        <v>246756</v>
      </c>
      <c r="D15" s="11">
        <v>3903653</v>
      </c>
      <c r="E15" s="11">
        <v>40213206</v>
      </c>
      <c r="F15" s="11">
        <v>597051</v>
      </c>
      <c r="G15" s="11">
        <v>40810257</v>
      </c>
      <c r="H15" s="11">
        <v>10188940</v>
      </c>
      <c r="I15" s="11">
        <v>6236727</v>
      </c>
      <c r="J15" s="16">
        <v>10.151300000000001</v>
      </c>
      <c r="K15" s="84"/>
    </row>
    <row r="16" spans="1:11" ht="12" customHeight="1" x14ac:dyDescent="0.2">
      <c r="A16" s="2" t="str">
        <f>"Jul "&amp;RIGHT(A6,4)</f>
        <v>Jul 2025</v>
      </c>
      <c r="B16" s="11">
        <v>299432</v>
      </c>
      <c r="C16" s="11">
        <v>23637</v>
      </c>
      <c r="D16" s="11">
        <v>323069</v>
      </c>
      <c r="E16" s="11">
        <v>7433278</v>
      </c>
      <c r="F16" s="11">
        <v>52446</v>
      </c>
      <c r="G16" s="11">
        <v>7485724</v>
      </c>
      <c r="H16" s="11">
        <v>5845347</v>
      </c>
      <c r="I16" s="11">
        <v>1123036</v>
      </c>
      <c r="J16" s="16">
        <v>12.701700000000001</v>
      </c>
      <c r="K16" s="84"/>
    </row>
    <row r="17" spans="1:11" ht="12" customHeight="1" x14ac:dyDescent="0.2">
      <c r="A17" s="2" t="str">
        <f>"Aug "&amp;RIGHT(A6,4)</f>
        <v>Aug 2025</v>
      </c>
      <c r="B17" s="11">
        <v>3949654</v>
      </c>
      <c r="C17" s="11">
        <v>436673</v>
      </c>
      <c r="D17" s="11">
        <v>4386327</v>
      </c>
      <c r="E17" s="11">
        <v>112107583</v>
      </c>
      <c r="F17" s="11">
        <v>2858587</v>
      </c>
      <c r="G17" s="11">
        <v>114966170</v>
      </c>
      <c r="H17" s="11">
        <v>403666</v>
      </c>
      <c r="I17" s="11">
        <v>10442206</v>
      </c>
      <c r="J17" s="16">
        <v>13.6435</v>
      </c>
      <c r="K17" s="84"/>
    </row>
    <row r="18" spans="1:11" ht="12" customHeight="1" x14ac:dyDescent="0.2">
      <c r="A18" s="2" t="str">
        <f>"Sep "&amp;RIGHT(A6,4)</f>
        <v>Sep 2025</v>
      </c>
      <c r="B18" s="11">
        <v>10980094</v>
      </c>
      <c r="C18" s="11">
        <v>1295919</v>
      </c>
      <c r="D18" s="11">
        <v>12276013</v>
      </c>
      <c r="E18" s="11">
        <v>224492399</v>
      </c>
      <c r="F18" s="11">
        <v>5831408</v>
      </c>
      <c r="G18" s="11">
        <v>230323807</v>
      </c>
      <c r="H18" s="11">
        <v>4899</v>
      </c>
      <c r="I18" s="11">
        <v>14573267</v>
      </c>
      <c r="J18" s="16">
        <v>20.498699999999999</v>
      </c>
      <c r="K18" s="84"/>
    </row>
    <row r="19" spans="1:11" ht="12" customHeight="1" x14ac:dyDescent="0.2">
      <c r="A19" s="12" t="s">
        <v>55</v>
      </c>
      <c r="B19" s="13">
        <v>104573683</v>
      </c>
      <c r="C19" s="13">
        <v>11498086</v>
      </c>
      <c r="D19" s="13">
        <v>116071769</v>
      </c>
      <c r="E19" s="13">
        <v>1897174362</v>
      </c>
      <c r="F19" s="13">
        <v>48161432</v>
      </c>
      <c r="G19" s="13">
        <v>1945335794</v>
      </c>
      <c r="H19" s="13">
        <v>16955891</v>
      </c>
      <c r="I19" s="13">
        <v>14571619.333333334</v>
      </c>
      <c r="J19" s="17">
        <v>171.3066</v>
      </c>
    </row>
    <row r="20" spans="1:11" ht="12" customHeight="1" x14ac:dyDescent="0.2">
      <c r="A20" s="14" t="s">
        <v>426</v>
      </c>
      <c r="B20" s="15">
        <v>42006605</v>
      </c>
      <c r="C20" s="15">
        <v>4661142</v>
      </c>
      <c r="D20" s="15">
        <v>46667747</v>
      </c>
      <c r="E20" s="15">
        <v>733278999</v>
      </c>
      <c r="F20" s="15">
        <v>19311317</v>
      </c>
      <c r="G20" s="15">
        <v>752590316</v>
      </c>
      <c r="H20" s="15">
        <v>185456</v>
      </c>
      <c r="I20" s="15">
        <v>14666553.5</v>
      </c>
      <c r="J20" s="18">
        <v>67.839799999999997</v>
      </c>
    </row>
    <row r="21" spans="1:11" ht="12" customHeight="1" x14ac:dyDescent="0.2">
      <c r="A21" s="3" t="str">
        <f>"FY "&amp;RIGHT(A6,4)+1</f>
        <v>FY 2026</v>
      </c>
    </row>
    <row r="22" spans="1:11" ht="12" customHeight="1" x14ac:dyDescent="0.2">
      <c r="A22" s="2" t="str">
        <f>"Oct "&amp;RIGHT(A6,4)</f>
        <v>Oct 2025</v>
      </c>
      <c r="B22" s="11">
        <v>11495365</v>
      </c>
      <c r="C22" s="11">
        <v>1289065</v>
      </c>
      <c r="D22" s="11">
        <v>12784430</v>
      </c>
      <c r="E22" s="11">
        <v>225956679</v>
      </c>
      <c r="F22" s="11">
        <v>5732317</v>
      </c>
      <c r="G22" s="11">
        <v>231688996</v>
      </c>
      <c r="H22" s="11">
        <v>17966</v>
      </c>
      <c r="I22" s="11">
        <v>14846641</v>
      </c>
      <c r="J22" s="16">
        <v>20.566600000000001</v>
      </c>
      <c r="K22" s="84"/>
    </row>
    <row r="23" spans="1:11" ht="12" customHeight="1" x14ac:dyDescent="0.2">
      <c r="A23" s="2" t="str">
        <f>"Nov "&amp;RIGHT(A6,4)</f>
        <v>Nov 2025</v>
      </c>
      <c r="B23" s="11">
        <v>8545084</v>
      </c>
      <c r="C23" s="11">
        <v>988211</v>
      </c>
      <c r="D23" s="11">
        <v>9533295</v>
      </c>
      <c r="E23" s="11">
        <v>168987382</v>
      </c>
      <c r="F23" s="11">
        <v>4385718</v>
      </c>
      <c r="G23" s="11">
        <v>173373100</v>
      </c>
      <c r="H23" s="11">
        <v>0</v>
      </c>
      <c r="I23" s="11">
        <v>15036981</v>
      </c>
      <c r="J23" s="16">
        <v>15.155900000000001</v>
      </c>
      <c r="K23" s="84"/>
    </row>
    <row r="24" spans="1:11" ht="12" customHeight="1" x14ac:dyDescent="0.2">
      <c r="A24" s="2" t="str">
        <f>"Dec "&amp;RIGHT(A6,4)</f>
        <v>Dec 2025</v>
      </c>
      <c r="B24" s="11">
        <v>8017149</v>
      </c>
      <c r="C24" s="11">
        <v>892305</v>
      </c>
      <c r="D24" s="11">
        <v>8909454</v>
      </c>
      <c r="E24" s="11">
        <v>155198073</v>
      </c>
      <c r="F24" s="11">
        <v>3944113</v>
      </c>
      <c r="G24" s="11">
        <v>159142186</v>
      </c>
      <c r="H24" s="11">
        <v>197281</v>
      </c>
      <c r="I24" s="11">
        <v>14197036</v>
      </c>
      <c r="J24" s="16">
        <v>14.7117</v>
      </c>
      <c r="K24" s="84"/>
    </row>
    <row r="25" spans="1:11" ht="12" customHeight="1" x14ac:dyDescent="0.2">
      <c r="A25" s="2" t="str">
        <f>"Jan "&amp;RIGHT(A6,4)+1</f>
        <v>Jan 2026</v>
      </c>
      <c r="B25" s="11">
        <v>8992395</v>
      </c>
      <c r="C25" s="11">
        <v>1021554</v>
      </c>
      <c r="D25" s="11">
        <v>10013949</v>
      </c>
      <c r="E25" s="11">
        <v>170916984</v>
      </c>
      <c r="F25" s="11">
        <v>4395267</v>
      </c>
      <c r="G25" s="11">
        <v>175312251</v>
      </c>
      <c r="H25" s="11">
        <v>94102</v>
      </c>
      <c r="I25" s="11">
        <v>14128620</v>
      </c>
      <c r="J25" s="16">
        <v>16.396699999999999</v>
      </c>
      <c r="K25" s="84"/>
    </row>
    <row r="26" spans="1:11" ht="12" customHeight="1" x14ac:dyDescent="0.2">
      <c r="A26" s="2" t="str">
        <f>"Feb "&amp;RIGHT(A6,4)+1</f>
        <v>Feb 2026</v>
      </c>
      <c r="B26" s="11" t="s">
        <v>423</v>
      </c>
      <c r="C26" s="11" t="s">
        <v>423</v>
      </c>
      <c r="D26" s="11" t="s">
        <v>423</v>
      </c>
      <c r="E26" s="11" t="s">
        <v>423</v>
      </c>
      <c r="F26" s="11" t="s">
        <v>423</v>
      </c>
      <c r="G26" s="11" t="s">
        <v>423</v>
      </c>
      <c r="H26" s="11" t="s">
        <v>423</v>
      </c>
      <c r="I26" s="11" t="s">
        <v>423</v>
      </c>
      <c r="J26" s="16" t="s">
        <v>423</v>
      </c>
    </row>
    <row r="27" spans="1:11" ht="12" customHeight="1" x14ac:dyDescent="0.2">
      <c r="A27" s="2" t="str">
        <f>"Mar "&amp;RIGHT(A6,4)+1</f>
        <v>Mar 2026</v>
      </c>
      <c r="B27" s="11" t="s">
        <v>423</v>
      </c>
      <c r="C27" s="11" t="s">
        <v>423</v>
      </c>
      <c r="D27" s="11" t="s">
        <v>423</v>
      </c>
      <c r="E27" s="11" t="s">
        <v>423</v>
      </c>
      <c r="F27" s="11" t="s">
        <v>423</v>
      </c>
      <c r="G27" s="11" t="s">
        <v>423</v>
      </c>
      <c r="H27" s="11" t="s">
        <v>423</v>
      </c>
      <c r="I27" s="11" t="s">
        <v>423</v>
      </c>
      <c r="J27" s="16" t="s">
        <v>423</v>
      </c>
    </row>
    <row r="28" spans="1:11" ht="12" customHeight="1" x14ac:dyDescent="0.2">
      <c r="A28" s="2" t="str">
        <f>"Apr "&amp;RIGHT(A6,4)+1</f>
        <v>Apr 2026</v>
      </c>
      <c r="B28" s="11" t="s">
        <v>423</v>
      </c>
      <c r="C28" s="11" t="s">
        <v>423</v>
      </c>
      <c r="D28" s="11" t="s">
        <v>423</v>
      </c>
      <c r="E28" s="11" t="s">
        <v>423</v>
      </c>
      <c r="F28" s="11" t="s">
        <v>423</v>
      </c>
      <c r="G28" s="11" t="s">
        <v>423</v>
      </c>
      <c r="H28" s="11" t="s">
        <v>423</v>
      </c>
      <c r="I28" s="11" t="s">
        <v>423</v>
      </c>
      <c r="J28" s="16" t="s">
        <v>423</v>
      </c>
    </row>
    <row r="29" spans="1:11" ht="12" customHeight="1" x14ac:dyDescent="0.2">
      <c r="A29" s="2" t="str">
        <f>"May "&amp;RIGHT(A6,4)+1</f>
        <v>May 2026</v>
      </c>
      <c r="B29" s="11" t="s">
        <v>423</v>
      </c>
      <c r="C29" s="11" t="s">
        <v>423</v>
      </c>
      <c r="D29" s="11" t="s">
        <v>423</v>
      </c>
      <c r="E29" s="11" t="s">
        <v>423</v>
      </c>
      <c r="F29" s="11" t="s">
        <v>423</v>
      </c>
      <c r="G29" s="11" t="s">
        <v>423</v>
      </c>
      <c r="H29" s="11" t="s">
        <v>423</v>
      </c>
      <c r="I29" s="11" t="s">
        <v>423</v>
      </c>
      <c r="J29" s="16" t="s">
        <v>423</v>
      </c>
    </row>
    <row r="30" spans="1:11" ht="12" customHeight="1" x14ac:dyDescent="0.2">
      <c r="A30" s="2" t="str">
        <f>"Jun "&amp;RIGHT(A6,4)+1</f>
        <v>Jun 2026</v>
      </c>
      <c r="B30" s="11" t="s">
        <v>423</v>
      </c>
      <c r="C30" s="11" t="s">
        <v>423</v>
      </c>
      <c r="D30" s="11" t="s">
        <v>423</v>
      </c>
      <c r="E30" s="11" t="s">
        <v>423</v>
      </c>
      <c r="F30" s="11" t="s">
        <v>423</v>
      </c>
      <c r="G30" s="11" t="s">
        <v>423</v>
      </c>
      <c r="H30" s="11" t="s">
        <v>423</v>
      </c>
      <c r="I30" s="11" t="s">
        <v>423</v>
      </c>
      <c r="J30" s="16" t="s">
        <v>423</v>
      </c>
    </row>
    <row r="31" spans="1:11" ht="12" customHeight="1" x14ac:dyDescent="0.2">
      <c r="A31" s="2" t="str">
        <f>"Jul "&amp;RIGHT(A6,4)+1</f>
        <v>Jul 2026</v>
      </c>
      <c r="B31" s="11" t="s">
        <v>423</v>
      </c>
      <c r="C31" s="11" t="s">
        <v>423</v>
      </c>
      <c r="D31" s="11" t="s">
        <v>423</v>
      </c>
      <c r="E31" s="11" t="s">
        <v>423</v>
      </c>
      <c r="F31" s="11" t="s">
        <v>423</v>
      </c>
      <c r="G31" s="11" t="s">
        <v>423</v>
      </c>
      <c r="H31" s="11" t="s">
        <v>423</v>
      </c>
      <c r="I31" s="11" t="s">
        <v>423</v>
      </c>
      <c r="J31" s="16" t="s">
        <v>423</v>
      </c>
    </row>
    <row r="32" spans="1:11" ht="12" customHeight="1" x14ac:dyDescent="0.2">
      <c r="A32" s="2" t="str">
        <f>"Aug "&amp;RIGHT(A6,4)+1</f>
        <v>Aug 2026</v>
      </c>
      <c r="B32" s="11" t="s">
        <v>423</v>
      </c>
      <c r="C32" s="11" t="s">
        <v>423</v>
      </c>
      <c r="D32" s="11" t="s">
        <v>423</v>
      </c>
      <c r="E32" s="11" t="s">
        <v>423</v>
      </c>
      <c r="F32" s="11" t="s">
        <v>423</v>
      </c>
      <c r="G32" s="11" t="s">
        <v>423</v>
      </c>
      <c r="H32" s="11" t="s">
        <v>423</v>
      </c>
      <c r="I32" s="11" t="s">
        <v>423</v>
      </c>
      <c r="J32" s="16"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6" t="s">
        <v>423</v>
      </c>
    </row>
    <row r="34" spans="1:10" ht="12" customHeight="1" x14ac:dyDescent="0.2">
      <c r="A34" s="12" t="s">
        <v>55</v>
      </c>
      <c r="B34" s="13">
        <v>37049993</v>
      </c>
      <c r="C34" s="13">
        <v>4191135</v>
      </c>
      <c r="D34" s="13">
        <v>41241128</v>
      </c>
      <c r="E34" s="13">
        <v>721059118</v>
      </c>
      <c r="F34" s="13">
        <v>18457415</v>
      </c>
      <c r="G34" s="13">
        <v>739516533</v>
      </c>
      <c r="H34" s="13">
        <v>309349</v>
      </c>
      <c r="I34" s="13">
        <v>14552319.5</v>
      </c>
      <c r="J34" s="17">
        <v>66.8309</v>
      </c>
    </row>
    <row r="35" spans="1:10" ht="12" customHeight="1" x14ac:dyDescent="0.2">
      <c r="A35" s="14" t="str">
        <f>"Total "&amp;MID(A20,7,LEN(A20)-13)&amp;" Months"</f>
        <v>Total 4 Months</v>
      </c>
      <c r="B35" s="15">
        <v>37049993</v>
      </c>
      <c r="C35" s="15">
        <v>4191135</v>
      </c>
      <c r="D35" s="15">
        <v>41241128</v>
      </c>
      <c r="E35" s="15">
        <v>721059118</v>
      </c>
      <c r="F35" s="15">
        <v>18457415</v>
      </c>
      <c r="G35" s="15">
        <v>739516533</v>
      </c>
      <c r="H35" s="15">
        <v>309349</v>
      </c>
      <c r="I35" s="15">
        <v>14552319.5</v>
      </c>
      <c r="J35" s="18">
        <v>66.8309</v>
      </c>
    </row>
    <row r="36" spans="1:10" ht="12" customHeight="1" x14ac:dyDescent="0.2">
      <c r="A36" s="87"/>
      <c r="B36" s="87"/>
      <c r="C36" s="87"/>
      <c r="D36" s="87"/>
      <c r="E36" s="87"/>
      <c r="F36" s="87"/>
      <c r="G36" s="87"/>
      <c r="H36" s="87"/>
      <c r="I36" s="87"/>
      <c r="J36" s="87"/>
    </row>
    <row r="37" spans="1:10" ht="69.95" customHeight="1" x14ac:dyDescent="0.2">
      <c r="A37" s="98" t="s">
        <v>437</v>
      </c>
      <c r="B37" s="98"/>
      <c r="C37" s="98"/>
      <c r="D37" s="98"/>
      <c r="E37" s="98"/>
      <c r="F37" s="98"/>
      <c r="G37" s="98"/>
      <c r="H37" s="98"/>
      <c r="I37" s="98"/>
      <c r="J37" s="98"/>
    </row>
  </sheetData>
  <mergeCells count="11">
    <mergeCell ref="A1:I1"/>
    <mergeCell ref="A2:I2"/>
    <mergeCell ref="A37:J37"/>
    <mergeCell ref="J3:J4"/>
    <mergeCell ref="B5:J5"/>
    <mergeCell ref="A36:J36"/>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7"/>
  <sheetViews>
    <sheetView showGridLines="0" zoomScaleNormal="100" workbookViewId="0">
      <selection sqref="A1:I1"/>
    </sheetView>
  </sheetViews>
  <sheetFormatPr defaultRowHeight="12.75" x14ac:dyDescent="0.2"/>
  <cols>
    <col min="1" max="7" width="11.42578125" customWidth="1"/>
    <col min="8" max="8" width="15.28515625" customWidth="1"/>
    <col min="9" max="9" width="11.42578125" customWidth="1"/>
    <col min="10" max="10" width="18.140625" customWidth="1"/>
  </cols>
  <sheetData>
    <row r="1" spans="1:10" ht="12" customHeight="1" x14ac:dyDescent="0.2">
      <c r="A1" s="88" t="s">
        <v>443</v>
      </c>
      <c r="B1" s="88"/>
      <c r="C1" s="88"/>
      <c r="D1" s="88"/>
      <c r="E1" s="88"/>
      <c r="F1" s="88"/>
      <c r="G1" s="88"/>
      <c r="H1" s="88"/>
      <c r="I1" s="88"/>
      <c r="J1" s="140">
        <v>46122</v>
      </c>
    </row>
    <row r="2" spans="1:10" ht="12" customHeight="1" x14ac:dyDescent="0.2">
      <c r="A2" s="90" t="s">
        <v>93</v>
      </c>
      <c r="B2" s="90"/>
      <c r="C2" s="90"/>
      <c r="D2" s="90"/>
      <c r="E2" s="90"/>
      <c r="F2" s="90"/>
      <c r="G2" s="90"/>
      <c r="H2" s="90"/>
      <c r="I2" s="90"/>
      <c r="J2" s="1"/>
    </row>
    <row r="3" spans="1:10" ht="24" customHeight="1" x14ac:dyDescent="0.2">
      <c r="A3" s="92" t="s">
        <v>50</v>
      </c>
      <c r="B3" s="96" t="s">
        <v>90</v>
      </c>
      <c r="C3" s="96"/>
      <c r="D3" s="95"/>
      <c r="E3" s="96" t="s">
        <v>91</v>
      </c>
      <c r="F3" s="96"/>
      <c r="G3" s="95"/>
      <c r="H3" s="94" t="s">
        <v>396</v>
      </c>
      <c r="I3" s="94" t="s">
        <v>397</v>
      </c>
      <c r="J3" s="99" t="s">
        <v>398</v>
      </c>
    </row>
    <row r="4" spans="1:10" ht="24" customHeight="1" x14ac:dyDescent="0.2">
      <c r="A4" s="93"/>
      <c r="B4" s="10" t="s">
        <v>78</v>
      </c>
      <c r="C4" s="10" t="s">
        <v>79</v>
      </c>
      <c r="D4" s="10" t="s">
        <v>55</v>
      </c>
      <c r="E4" s="10" t="s">
        <v>78</v>
      </c>
      <c r="F4" s="10" t="s">
        <v>79</v>
      </c>
      <c r="G4" s="10" t="s">
        <v>55</v>
      </c>
      <c r="H4" s="97"/>
      <c r="I4" s="95"/>
      <c r="J4" s="96"/>
    </row>
    <row r="5" spans="1:10" ht="12" customHeight="1" x14ac:dyDescent="0.2">
      <c r="A5" s="1"/>
      <c r="B5" s="87" t="str">
        <f>REPT("-",90)&amp;" Dollars "&amp;REPT("-",120)</f>
        <v>------------------------------------------------------------------------------------------ Dollars ------------------------------------------------------------------------------------------------------------------------</v>
      </c>
      <c r="C5" s="87"/>
      <c r="D5" s="87"/>
      <c r="E5" s="87"/>
      <c r="F5" s="87"/>
      <c r="G5" s="87"/>
      <c r="H5" s="87"/>
      <c r="I5" s="87"/>
      <c r="J5" s="87"/>
    </row>
    <row r="6" spans="1:10" ht="12" customHeight="1" x14ac:dyDescent="0.2">
      <c r="A6" s="3" t="s">
        <v>425</v>
      </c>
    </row>
    <row r="7" spans="1:10" ht="12" customHeight="1" x14ac:dyDescent="0.2">
      <c r="A7" s="2" t="str">
        <f>"Oct "&amp;RIGHT(A6,4)-1</f>
        <v>Oct 2024</v>
      </c>
      <c r="B7" s="11">
        <v>28717074.489999998</v>
      </c>
      <c r="C7" s="11">
        <v>2901651.94</v>
      </c>
      <c r="D7" s="11">
        <v>31618726.43</v>
      </c>
      <c r="E7" s="11">
        <v>641337558.92999995</v>
      </c>
      <c r="F7" s="11">
        <v>15207329.09</v>
      </c>
      <c r="G7" s="11">
        <v>656544888.01999998</v>
      </c>
      <c r="H7" s="11">
        <v>263959.99</v>
      </c>
      <c r="I7" s="11">
        <v>23787866.670000002</v>
      </c>
      <c r="J7" s="11">
        <v>712215441.11000001</v>
      </c>
    </row>
    <row r="8" spans="1:10" ht="12" customHeight="1" x14ac:dyDescent="0.2">
      <c r="A8" s="2" t="str">
        <f>"Nov "&amp;RIGHT(A6,4)-1</f>
        <v>Nov 2024</v>
      </c>
      <c r="B8" s="11">
        <v>22534139.079999998</v>
      </c>
      <c r="C8" s="11">
        <v>2307619.0699999998</v>
      </c>
      <c r="D8" s="11">
        <v>24841758.149999999</v>
      </c>
      <c r="E8" s="11">
        <v>502659467.92000002</v>
      </c>
      <c r="F8" s="11">
        <v>12025154.949999999</v>
      </c>
      <c r="G8" s="11">
        <v>514684622.87</v>
      </c>
      <c r="H8" s="11">
        <v>38885.72</v>
      </c>
      <c r="I8" s="11">
        <v>18343156.640000001</v>
      </c>
      <c r="J8" s="11">
        <v>557908423.38</v>
      </c>
    </row>
    <row r="9" spans="1:10" ht="12" customHeight="1" x14ac:dyDescent="0.2">
      <c r="A9" s="2" t="str">
        <f>"Dec "&amp;RIGHT(A6,4)-1</f>
        <v>Dec 2024</v>
      </c>
      <c r="B9" s="11">
        <v>20023868.859999999</v>
      </c>
      <c r="C9" s="11">
        <v>2019398.81</v>
      </c>
      <c r="D9" s="11">
        <v>22043267.670000002</v>
      </c>
      <c r="E9" s="11">
        <v>446611864.07999998</v>
      </c>
      <c r="F9" s="11">
        <v>10465114.58</v>
      </c>
      <c r="G9" s="11">
        <v>457076978.66000003</v>
      </c>
      <c r="H9" s="11">
        <v>22066.799999999999</v>
      </c>
      <c r="I9" s="11">
        <v>15974832.07</v>
      </c>
      <c r="J9" s="11">
        <v>495117145.19999999</v>
      </c>
    </row>
    <row r="10" spans="1:10" ht="12" customHeight="1" x14ac:dyDescent="0.2">
      <c r="A10" s="2" t="str">
        <f>"Jan "&amp;RIGHT(A6,4)</f>
        <v>Jan 2025</v>
      </c>
      <c r="B10" s="11">
        <v>28481843.079999998</v>
      </c>
      <c r="C10" s="11">
        <v>2508238.52</v>
      </c>
      <c r="D10" s="11">
        <v>30990081.600000001</v>
      </c>
      <c r="E10" s="11">
        <v>496845507.22000003</v>
      </c>
      <c r="F10" s="11">
        <v>11663462.42</v>
      </c>
      <c r="G10" s="11">
        <v>508508969.63999999</v>
      </c>
      <c r="H10" s="11">
        <v>199304.22</v>
      </c>
      <c r="I10" s="11">
        <v>18584568.010000002</v>
      </c>
      <c r="J10" s="11">
        <v>558282923.47000003</v>
      </c>
    </row>
    <row r="11" spans="1:10" ht="12" customHeight="1" x14ac:dyDescent="0.2">
      <c r="A11" s="2" t="str">
        <f>"Feb "&amp;RIGHT(A6,4)</f>
        <v>Feb 2025</v>
      </c>
      <c r="B11" s="11">
        <v>23266310.949999999</v>
      </c>
      <c r="C11" s="11">
        <v>2314961.58</v>
      </c>
      <c r="D11" s="11">
        <v>25581272.530000001</v>
      </c>
      <c r="E11" s="11">
        <v>525954643.19</v>
      </c>
      <c r="F11" s="11">
        <v>12036164.02</v>
      </c>
      <c r="G11" s="11">
        <v>537990807.21000004</v>
      </c>
      <c r="H11" s="11">
        <v>12425</v>
      </c>
      <c r="I11" s="11">
        <v>18450722.780000001</v>
      </c>
      <c r="J11" s="11">
        <v>582035227.51999998</v>
      </c>
    </row>
    <row r="12" spans="1:10" ht="12" customHeight="1" x14ac:dyDescent="0.2">
      <c r="A12" s="2" t="str">
        <f>"Mar "&amp;RIGHT(A6,4)</f>
        <v>Mar 2025</v>
      </c>
      <c r="B12" s="11">
        <v>25718049.489999998</v>
      </c>
      <c r="C12" s="11">
        <v>2503554.9500000002</v>
      </c>
      <c r="D12" s="11">
        <v>28221604.440000001</v>
      </c>
      <c r="E12" s="11">
        <v>543584588.00999999</v>
      </c>
      <c r="F12" s="11">
        <v>12325079.460000001</v>
      </c>
      <c r="G12" s="11">
        <v>555909667.47000003</v>
      </c>
      <c r="H12" s="11">
        <v>49430.2</v>
      </c>
      <c r="I12" s="11">
        <v>20043983.600000001</v>
      </c>
      <c r="J12" s="11">
        <v>604224685.71000004</v>
      </c>
    </row>
    <row r="13" spans="1:10" ht="12" customHeight="1" x14ac:dyDescent="0.2">
      <c r="A13" s="2" t="str">
        <f>"Apr "&amp;RIGHT(A6,4)</f>
        <v>Apr 2025</v>
      </c>
      <c r="B13" s="11">
        <v>26750096.800000001</v>
      </c>
      <c r="C13" s="11">
        <v>2661877.48</v>
      </c>
      <c r="D13" s="11">
        <v>29411974.280000001</v>
      </c>
      <c r="E13" s="11">
        <v>584445376.35000002</v>
      </c>
      <c r="F13" s="11">
        <v>13597243.51</v>
      </c>
      <c r="G13" s="11">
        <v>598042619.86000001</v>
      </c>
      <c r="H13" s="11">
        <v>391.92</v>
      </c>
      <c r="I13" s="11">
        <v>20980819.809999999</v>
      </c>
      <c r="J13" s="11">
        <v>648435805.87</v>
      </c>
    </row>
    <row r="14" spans="1:10" ht="12" customHeight="1" x14ac:dyDescent="0.2">
      <c r="A14" s="2" t="str">
        <f>"May "&amp;RIGHT(A6,4)</f>
        <v>May 2025</v>
      </c>
      <c r="B14" s="11">
        <v>28025703</v>
      </c>
      <c r="C14" s="11">
        <v>2633109.61</v>
      </c>
      <c r="D14" s="11">
        <v>30658812.609999999</v>
      </c>
      <c r="E14" s="11">
        <v>565571138.36000001</v>
      </c>
      <c r="F14" s="11">
        <v>11943867.289999999</v>
      </c>
      <c r="G14" s="11">
        <v>577515005.64999998</v>
      </c>
      <c r="H14" s="11">
        <v>863425.73</v>
      </c>
      <c r="I14" s="11">
        <v>20919455.41</v>
      </c>
      <c r="J14" s="11">
        <v>629956699.39999998</v>
      </c>
    </row>
    <row r="15" spans="1:10" ht="12" customHeight="1" x14ac:dyDescent="0.2">
      <c r="A15" s="2" t="str">
        <f>"Jun "&amp;RIGHT(A6,4)</f>
        <v>Jun 2025</v>
      </c>
      <c r="B15" s="11">
        <v>8678955.2200000007</v>
      </c>
      <c r="C15" s="11">
        <v>517777.91</v>
      </c>
      <c r="D15" s="11">
        <v>9196733.1300000008</v>
      </c>
      <c r="E15" s="11">
        <v>114257127.2</v>
      </c>
      <c r="F15" s="11">
        <v>1517381.04</v>
      </c>
      <c r="G15" s="11">
        <v>115774508.23999999</v>
      </c>
      <c r="H15" s="11">
        <v>28402401.960000001</v>
      </c>
      <c r="I15" s="11">
        <v>4291771.83</v>
      </c>
      <c r="J15" s="11">
        <v>157665415.16</v>
      </c>
    </row>
    <row r="16" spans="1:10" ht="12" customHeight="1" x14ac:dyDescent="0.2">
      <c r="A16" s="2" t="str">
        <f>"Jul "&amp;RIGHT(A6,4)</f>
        <v>Jul 2025</v>
      </c>
      <c r="B16" s="11">
        <v>740853.49</v>
      </c>
      <c r="C16" s="11">
        <v>51055.92</v>
      </c>
      <c r="D16" s="11">
        <v>791909.41</v>
      </c>
      <c r="E16" s="11">
        <v>21885395.390000001</v>
      </c>
      <c r="F16" s="11">
        <v>139118.64000000001</v>
      </c>
      <c r="G16" s="11">
        <v>22024514.030000001</v>
      </c>
      <c r="H16" s="11">
        <v>16802882.100000001</v>
      </c>
      <c r="I16" s="11">
        <v>333746.64</v>
      </c>
      <c r="J16" s="11">
        <v>39953052.18</v>
      </c>
    </row>
    <row r="17" spans="1:10" ht="12" customHeight="1" x14ac:dyDescent="0.2">
      <c r="A17" s="2" t="str">
        <f>"Aug "&amp;RIGHT(A6,4)</f>
        <v>Aug 2025</v>
      </c>
      <c r="B17" s="11">
        <v>9747691.6600000001</v>
      </c>
      <c r="C17" s="11">
        <v>959274.22</v>
      </c>
      <c r="D17" s="11">
        <v>10706965.880000001</v>
      </c>
      <c r="E17" s="11">
        <v>330600707.69</v>
      </c>
      <c r="F17" s="11">
        <v>7613807.8799999999</v>
      </c>
      <c r="G17" s="11">
        <v>338214515.56999999</v>
      </c>
      <c r="H17" s="11">
        <v>1152372.6000000001</v>
      </c>
      <c r="I17" s="11">
        <v>8936866.5700000003</v>
      </c>
      <c r="J17" s="11">
        <v>359010720.62</v>
      </c>
    </row>
    <row r="18" spans="1:10" ht="12" customHeight="1" x14ac:dyDescent="0.2">
      <c r="A18" s="2" t="str">
        <f>"Sep "&amp;RIGHT(A6,4)</f>
        <v>Sep 2025</v>
      </c>
      <c r="B18" s="11">
        <v>27076328.16</v>
      </c>
      <c r="C18" s="11">
        <v>2835260.67</v>
      </c>
      <c r="D18" s="11">
        <v>29911588.829999998</v>
      </c>
      <c r="E18" s="11">
        <v>661796069.25</v>
      </c>
      <c r="F18" s="11">
        <v>15511920.76</v>
      </c>
      <c r="G18" s="11">
        <v>677307990.00999999</v>
      </c>
      <c r="H18" s="11">
        <v>14403.06</v>
      </c>
      <c r="I18" s="11">
        <v>22498834.039999999</v>
      </c>
      <c r="J18" s="11">
        <v>729732815.94000006</v>
      </c>
    </row>
    <row r="19" spans="1:10" ht="12" customHeight="1" x14ac:dyDescent="0.2">
      <c r="A19" s="12" t="s">
        <v>55</v>
      </c>
      <c r="B19" s="13">
        <v>249760914.28</v>
      </c>
      <c r="C19" s="13">
        <v>24213780.68</v>
      </c>
      <c r="D19" s="13">
        <v>273974694.95999998</v>
      </c>
      <c r="E19" s="13">
        <v>5435549443.5900002</v>
      </c>
      <c r="F19" s="13">
        <v>124045643.64</v>
      </c>
      <c r="G19" s="13">
        <v>5559595087.2299995</v>
      </c>
      <c r="H19" s="13">
        <v>47821949.299999997</v>
      </c>
      <c r="I19" s="13">
        <v>193146624.06999999</v>
      </c>
      <c r="J19" s="13">
        <v>6074538355.5600004</v>
      </c>
    </row>
    <row r="20" spans="1:10" ht="12" customHeight="1" x14ac:dyDescent="0.2">
      <c r="A20" s="14" t="s">
        <v>426</v>
      </c>
      <c r="B20" s="15">
        <v>99756925.510000005</v>
      </c>
      <c r="C20" s="15">
        <v>9736908.3399999999</v>
      </c>
      <c r="D20" s="15">
        <v>109493833.84999999</v>
      </c>
      <c r="E20" s="15">
        <v>2087454398.1500001</v>
      </c>
      <c r="F20" s="15">
        <v>49361061.039999999</v>
      </c>
      <c r="G20" s="15">
        <v>2136815459.1900001</v>
      </c>
      <c r="H20" s="15">
        <v>524216.73</v>
      </c>
      <c r="I20" s="15">
        <v>76690423.390000001</v>
      </c>
      <c r="J20" s="15">
        <v>2323523933.1599998</v>
      </c>
    </row>
    <row r="21" spans="1:10" ht="12" customHeight="1" x14ac:dyDescent="0.2">
      <c r="A21" s="3" t="str">
        <f>"FY "&amp;RIGHT(A6,4)+1</f>
        <v>FY 2026</v>
      </c>
    </row>
    <row r="22" spans="1:10" ht="12" customHeight="1" x14ac:dyDescent="0.2">
      <c r="A22" s="2" t="str">
        <f>"Oct "&amp;RIGHT(A6,4)</f>
        <v>Oct 2025</v>
      </c>
      <c r="B22" s="11">
        <v>28323137.530000001</v>
      </c>
      <c r="C22" s="11">
        <v>2810382.82</v>
      </c>
      <c r="D22" s="11">
        <v>31133520.350000001</v>
      </c>
      <c r="E22" s="11">
        <v>665756163.75999999</v>
      </c>
      <c r="F22" s="11">
        <v>15223784.560000001</v>
      </c>
      <c r="G22" s="11">
        <v>680979948.32000005</v>
      </c>
      <c r="H22" s="11">
        <v>52820.04</v>
      </c>
      <c r="I22" s="11">
        <v>24366131.100000001</v>
      </c>
      <c r="J22" s="11">
        <v>736532419.80999994</v>
      </c>
    </row>
    <row r="23" spans="1:10" ht="12" customHeight="1" x14ac:dyDescent="0.2">
      <c r="A23" s="2" t="str">
        <f>"Nov "&amp;RIGHT(A6,4)</f>
        <v>Nov 2025</v>
      </c>
      <c r="B23" s="11">
        <v>21066678.190000001</v>
      </c>
      <c r="C23" s="11">
        <v>2155897.2000000002</v>
      </c>
      <c r="D23" s="11">
        <v>23222575.390000001</v>
      </c>
      <c r="E23" s="11">
        <v>497813883.36000001</v>
      </c>
      <c r="F23" s="11">
        <v>11637602.34</v>
      </c>
      <c r="G23" s="11">
        <v>509451485.69999999</v>
      </c>
      <c r="H23" s="11">
        <v>0</v>
      </c>
      <c r="I23" s="11">
        <v>18031420.870000001</v>
      </c>
      <c r="J23" s="11">
        <v>550705481.96000004</v>
      </c>
    </row>
    <row r="24" spans="1:10" ht="12" customHeight="1" x14ac:dyDescent="0.2">
      <c r="A24" s="2" t="str">
        <f>"Dec "&amp;RIGHT(A6,4)</f>
        <v>Dec 2025</v>
      </c>
      <c r="B24" s="11">
        <v>19763137.690000001</v>
      </c>
      <c r="C24" s="11">
        <v>1947480.12</v>
      </c>
      <c r="D24" s="11">
        <v>21710617.809999999</v>
      </c>
      <c r="E24" s="11">
        <v>457090791.85000002</v>
      </c>
      <c r="F24" s="11">
        <v>10463038.73</v>
      </c>
      <c r="G24" s="11">
        <v>467553830.57999998</v>
      </c>
      <c r="H24" s="11">
        <v>512710.14</v>
      </c>
      <c r="I24" s="11">
        <v>16221300.4</v>
      </c>
      <c r="J24" s="11">
        <v>505998458.93000001</v>
      </c>
    </row>
    <row r="25" spans="1:10" ht="12" customHeight="1" x14ac:dyDescent="0.2">
      <c r="A25" s="2" t="str">
        <f>"Jan "&amp;RIGHT(A6,4)+1</f>
        <v>Jan 2026</v>
      </c>
      <c r="B25" s="11">
        <v>22186449.469999999</v>
      </c>
      <c r="C25" s="11">
        <v>2235634.19</v>
      </c>
      <c r="D25" s="11">
        <v>24422083.66</v>
      </c>
      <c r="E25" s="11">
        <v>503705322.98000002</v>
      </c>
      <c r="F25" s="11">
        <v>11686430.02</v>
      </c>
      <c r="G25" s="11">
        <v>515391753</v>
      </c>
      <c r="H25" s="11">
        <v>274752.84000000003</v>
      </c>
      <c r="I25" s="11">
        <v>18416244.75</v>
      </c>
      <c r="J25" s="11">
        <v>558504834.25</v>
      </c>
    </row>
    <row r="26" spans="1:10"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row>
    <row r="27" spans="1:10"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91339402.879999995</v>
      </c>
      <c r="C34" s="13">
        <v>9149394.3300000001</v>
      </c>
      <c r="D34" s="13">
        <v>100488797.20999999</v>
      </c>
      <c r="E34" s="13">
        <v>2124366161.95</v>
      </c>
      <c r="F34" s="13">
        <v>49010855.649999999</v>
      </c>
      <c r="G34" s="13">
        <v>2173377017.5999999</v>
      </c>
      <c r="H34" s="13">
        <v>840283.02</v>
      </c>
      <c r="I34" s="13">
        <v>77035097.120000005</v>
      </c>
      <c r="J34" s="13">
        <v>2351741194.9499998</v>
      </c>
    </row>
    <row r="35" spans="1:10" ht="12" customHeight="1" x14ac:dyDescent="0.2">
      <c r="A35" s="14" t="str">
        <f>"Total "&amp;MID(A20,7,LEN(A20)-13)&amp;" Months"</f>
        <v>Total 4 Months</v>
      </c>
      <c r="B35" s="15">
        <v>91339402.879999995</v>
      </c>
      <c r="C35" s="15">
        <v>9149394.3300000001</v>
      </c>
      <c r="D35" s="15">
        <v>100488797.20999999</v>
      </c>
      <c r="E35" s="15">
        <v>2124366161.95</v>
      </c>
      <c r="F35" s="15">
        <v>49010855.649999999</v>
      </c>
      <c r="G35" s="15">
        <v>2173377017.5999999</v>
      </c>
      <c r="H35" s="15">
        <v>840283.02</v>
      </c>
      <c r="I35" s="15">
        <v>77035097.120000005</v>
      </c>
      <c r="J35" s="15">
        <v>2351741194.9499998</v>
      </c>
    </row>
    <row r="36" spans="1:10" ht="12" customHeight="1" x14ac:dyDescent="0.2">
      <c r="A36" s="87"/>
      <c r="B36" s="87"/>
      <c r="C36" s="87"/>
      <c r="D36" s="87"/>
      <c r="E36" s="87"/>
      <c r="F36" s="87"/>
      <c r="G36" s="87"/>
      <c r="H36" s="87"/>
      <c r="I36" s="87"/>
      <c r="J36" s="87"/>
    </row>
    <row r="37" spans="1:10" ht="69.95" customHeight="1" x14ac:dyDescent="0.2">
      <c r="A37" s="98" t="s">
        <v>438</v>
      </c>
      <c r="B37" s="98"/>
      <c r="C37" s="98"/>
      <c r="D37" s="98"/>
      <c r="E37" s="98"/>
      <c r="F37" s="98"/>
      <c r="G37" s="98"/>
      <c r="H37" s="98"/>
      <c r="I37" s="98"/>
      <c r="J37" s="98"/>
    </row>
  </sheetData>
  <mergeCells count="11">
    <mergeCell ref="A37:J37"/>
    <mergeCell ref="I3:I4"/>
    <mergeCell ref="A3:A4"/>
    <mergeCell ref="B3:D3"/>
    <mergeCell ref="E3:G3"/>
    <mergeCell ref="H3:H4"/>
    <mergeCell ref="A1:I1"/>
    <mergeCell ref="A2:I2"/>
    <mergeCell ref="J3:J4"/>
    <mergeCell ref="B5:J5"/>
    <mergeCell ref="A36:J36"/>
  </mergeCells>
  <phoneticPr fontId="0" type="noConversion"/>
  <pageMargins left="0.75" right="0.5" top="0.75" bottom="0.5" header="0.5" footer="0.25"/>
  <pageSetup scale="3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88" t="s">
        <v>445</v>
      </c>
      <c r="B1" s="88"/>
      <c r="C1" s="88"/>
      <c r="D1" s="88"/>
      <c r="E1" s="88"/>
      <c r="F1" s="88"/>
      <c r="G1" s="88"/>
      <c r="H1" s="88"/>
      <c r="I1" s="88"/>
      <c r="J1" s="140">
        <v>46122</v>
      </c>
    </row>
    <row r="2" spans="1:10" ht="12" customHeight="1" x14ac:dyDescent="0.2">
      <c r="A2" s="90" t="s">
        <v>94</v>
      </c>
      <c r="B2" s="90"/>
      <c r="C2" s="90"/>
      <c r="D2" s="90"/>
      <c r="E2" s="90"/>
      <c r="F2" s="90"/>
      <c r="G2" s="90"/>
      <c r="H2" s="90"/>
      <c r="I2" s="90"/>
      <c r="J2" s="1"/>
    </row>
    <row r="3" spans="1:10" ht="24" customHeight="1" x14ac:dyDescent="0.2">
      <c r="A3" s="92" t="s">
        <v>50</v>
      </c>
      <c r="B3" s="96" t="s">
        <v>202</v>
      </c>
      <c r="C3" s="96"/>
      <c r="D3" s="95"/>
      <c r="E3" s="96" t="s">
        <v>204</v>
      </c>
      <c r="F3" s="96"/>
      <c r="G3" s="95"/>
      <c r="H3" s="96" t="s">
        <v>55</v>
      </c>
      <c r="I3" s="96"/>
      <c r="J3" s="96"/>
    </row>
    <row r="4" spans="1:10" ht="24" customHeight="1" x14ac:dyDescent="0.2">
      <c r="A4" s="93"/>
      <c r="B4" s="10" t="s">
        <v>203</v>
      </c>
      <c r="C4" s="10" t="s">
        <v>95</v>
      </c>
      <c r="D4" s="10" t="s">
        <v>96</v>
      </c>
      <c r="E4" s="10" t="s">
        <v>97</v>
      </c>
      <c r="F4" s="10" t="s">
        <v>95</v>
      </c>
      <c r="G4" s="10" t="s">
        <v>96</v>
      </c>
      <c r="H4" s="10" t="s">
        <v>97</v>
      </c>
      <c r="I4" s="10" t="s">
        <v>95</v>
      </c>
      <c r="J4" s="9" t="s">
        <v>96</v>
      </c>
    </row>
    <row r="5" spans="1:10" ht="12" customHeight="1" x14ac:dyDescent="0.2">
      <c r="A5" s="1"/>
      <c r="B5" s="87" t="str">
        <f>REPT("-",101)&amp;" Number "&amp;REPT("-",101)</f>
        <v>----------------------------------------------------------------------------------------------------- Number -----------------------------------------------------------------------------------------------------</v>
      </c>
      <c r="C5" s="87"/>
      <c r="D5" s="87"/>
      <c r="E5" s="87"/>
      <c r="F5" s="87"/>
      <c r="G5" s="87"/>
      <c r="H5" s="87"/>
      <c r="I5" s="87"/>
      <c r="J5" s="87"/>
    </row>
    <row r="6" spans="1:10" ht="12" customHeight="1" x14ac:dyDescent="0.2">
      <c r="A6" s="3" t="s">
        <v>425</v>
      </c>
    </row>
    <row r="7" spans="1:10" ht="12" customHeight="1" x14ac:dyDescent="0.2">
      <c r="A7" s="2" t="str">
        <f>"Oct "&amp;RIGHT(A6,4)-1</f>
        <v>Oct 2024</v>
      </c>
      <c r="B7" s="11" t="s">
        <v>423</v>
      </c>
      <c r="C7" s="11" t="s">
        <v>423</v>
      </c>
      <c r="D7" s="11" t="s">
        <v>423</v>
      </c>
      <c r="E7" s="11" t="s">
        <v>423</v>
      </c>
      <c r="F7" s="11" t="s">
        <v>423</v>
      </c>
      <c r="G7" s="11" t="s">
        <v>423</v>
      </c>
      <c r="H7" s="11" t="s">
        <v>423</v>
      </c>
      <c r="I7" s="11" t="s">
        <v>423</v>
      </c>
      <c r="J7" s="11" t="s">
        <v>423</v>
      </c>
    </row>
    <row r="8" spans="1:10" ht="12" customHeight="1" x14ac:dyDescent="0.2">
      <c r="A8" s="2" t="str">
        <f>"Nov "&amp;RIGHT(A6,4)-1</f>
        <v>Nov 2024</v>
      </c>
      <c r="B8" s="11" t="s">
        <v>423</v>
      </c>
      <c r="C8" s="11" t="s">
        <v>423</v>
      </c>
      <c r="D8" s="11" t="s">
        <v>423</v>
      </c>
      <c r="E8" s="11" t="s">
        <v>423</v>
      </c>
      <c r="F8" s="11" t="s">
        <v>423</v>
      </c>
      <c r="G8" s="11" t="s">
        <v>423</v>
      </c>
      <c r="H8" s="11" t="s">
        <v>423</v>
      </c>
      <c r="I8" s="11" t="s">
        <v>423</v>
      </c>
      <c r="J8" s="11" t="s">
        <v>423</v>
      </c>
    </row>
    <row r="9" spans="1:10" ht="12" customHeight="1" x14ac:dyDescent="0.2">
      <c r="A9" s="2" t="str">
        <f>"Dec "&amp;RIGHT(A6,4)-1</f>
        <v>Dec 2024</v>
      </c>
      <c r="B9" s="11">
        <v>489</v>
      </c>
      <c r="C9" s="11">
        <v>67693</v>
      </c>
      <c r="D9" s="11">
        <v>593191</v>
      </c>
      <c r="E9" s="11">
        <v>17511</v>
      </c>
      <c r="F9" s="11">
        <v>69592</v>
      </c>
      <c r="G9" s="11">
        <v>4527409</v>
      </c>
      <c r="H9" s="11">
        <v>18000</v>
      </c>
      <c r="I9" s="11">
        <v>137285</v>
      </c>
      <c r="J9" s="11">
        <v>5120600</v>
      </c>
    </row>
    <row r="10" spans="1:10" ht="12" customHeight="1" x14ac:dyDescent="0.2">
      <c r="A10" s="2" t="str">
        <f>"Jan "&amp;RIGHT(A6,4)</f>
        <v>Jan 2025</v>
      </c>
      <c r="B10" s="11" t="s">
        <v>423</v>
      </c>
      <c r="C10" s="11" t="s">
        <v>423</v>
      </c>
      <c r="D10" s="11" t="s">
        <v>423</v>
      </c>
      <c r="E10" s="11" t="s">
        <v>423</v>
      </c>
      <c r="F10" s="11" t="s">
        <v>423</v>
      </c>
      <c r="G10" s="11" t="s">
        <v>423</v>
      </c>
      <c r="H10" s="11" t="s">
        <v>423</v>
      </c>
      <c r="I10" s="11" t="s">
        <v>423</v>
      </c>
      <c r="J10" s="11" t="s">
        <v>423</v>
      </c>
    </row>
    <row r="11" spans="1:10" ht="12" customHeight="1" x14ac:dyDescent="0.2">
      <c r="A11" s="2" t="str">
        <f>"Feb "&amp;RIGHT(A6,4)</f>
        <v>Feb 2025</v>
      </c>
      <c r="B11" s="11" t="s">
        <v>423</v>
      </c>
      <c r="C11" s="11" t="s">
        <v>423</v>
      </c>
      <c r="D11" s="11" t="s">
        <v>423</v>
      </c>
      <c r="E11" s="11" t="s">
        <v>423</v>
      </c>
      <c r="F11" s="11" t="s">
        <v>423</v>
      </c>
      <c r="G11" s="11" t="s">
        <v>423</v>
      </c>
      <c r="H11" s="11" t="s">
        <v>423</v>
      </c>
      <c r="I11" s="11" t="s">
        <v>423</v>
      </c>
      <c r="J11" s="11" t="s">
        <v>423</v>
      </c>
    </row>
    <row r="12" spans="1:10" ht="12" customHeight="1" x14ac:dyDescent="0.2">
      <c r="A12" s="2" t="str">
        <f>"Mar "&amp;RIGHT(A6,4)</f>
        <v>Mar 2025</v>
      </c>
      <c r="B12" s="11">
        <v>483</v>
      </c>
      <c r="C12" s="11">
        <v>67802</v>
      </c>
      <c r="D12" s="11">
        <v>691548</v>
      </c>
      <c r="E12" s="11">
        <v>17646</v>
      </c>
      <c r="F12" s="11">
        <v>71107</v>
      </c>
      <c r="G12" s="11">
        <v>4814411</v>
      </c>
      <c r="H12" s="11">
        <v>18129</v>
      </c>
      <c r="I12" s="11">
        <v>138909</v>
      </c>
      <c r="J12" s="11">
        <v>5505959</v>
      </c>
    </row>
    <row r="13" spans="1:10" ht="12" customHeight="1" x14ac:dyDescent="0.2">
      <c r="A13" s="2" t="str">
        <f>"Apr "&amp;RIGHT(A6,4)</f>
        <v>Apr 2025</v>
      </c>
      <c r="B13" s="11" t="s">
        <v>423</v>
      </c>
      <c r="C13" s="11" t="s">
        <v>423</v>
      </c>
      <c r="D13" s="11" t="s">
        <v>423</v>
      </c>
      <c r="E13" s="11" t="s">
        <v>423</v>
      </c>
      <c r="F13" s="11" t="s">
        <v>423</v>
      </c>
      <c r="G13" s="11" t="s">
        <v>423</v>
      </c>
      <c r="H13" s="11" t="s">
        <v>423</v>
      </c>
      <c r="I13" s="11" t="s">
        <v>423</v>
      </c>
      <c r="J13" s="11" t="s">
        <v>423</v>
      </c>
    </row>
    <row r="14" spans="1:10" ht="12" customHeight="1" x14ac:dyDescent="0.2">
      <c r="A14" s="2" t="str">
        <f>"May "&amp;RIGHT(A6,4)</f>
        <v>May 2025</v>
      </c>
      <c r="B14" s="11" t="s">
        <v>423</v>
      </c>
      <c r="C14" s="11" t="s">
        <v>423</v>
      </c>
      <c r="D14" s="11" t="s">
        <v>423</v>
      </c>
      <c r="E14" s="11" t="s">
        <v>423</v>
      </c>
      <c r="F14" s="11" t="s">
        <v>423</v>
      </c>
      <c r="G14" s="11" t="s">
        <v>423</v>
      </c>
      <c r="H14" s="11" t="s">
        <v>423</v>
      </c>
      <c r="I14" s="11" t="s">
        <v>423</v>
      </c>
      <c r="J14" s="11" t="s">
        <v>423</v>
      </c>
    </row>
    <row r="15" spans="1:10" ht="12" customHeight="1" x14ac:dyDescent="0.2">
      <c r="A15" s="2" t="str">
        <f>"Jun "&amp;RIGHT(A6,4)</f>
        <v>Jun 2025</v>
      </c>
      <c r="B15" s="11">
        <v>480</v>
      </c>
      <c r="C15" s="11">
        <v>69480</v>
      </c>
      <c r="D15" s="11">
        <v>615959</v>
      </c>
      <c r="E15" s="11">
        <v>15534</v>
      </c>
      <c r="F15" s="11">
        <v>48123</v>
      </c>
      <c r="G15" s="11">
        <v>2406458</v>
      </c>
      <c r="H15" s="11">
        <v>16014</v>
      </c>
      <c r="I15" s="11">
        <v>117603</v>
      </c>
      <c r="J15" s="11">
        <v>3022417</v>
      </c>
    </row>
    <row r="16" spans="1:10" ht="12" customHeight="1" x14ac:dyDescent="0.2">
      <c r="A16" s="2" t="str">
        <f>"Jul "&amp;RIGHT(A6,4)</f>
        <v>Jul 2025</v>
      </c>
      <c r="B16" s="11" t="s">
        <v>423</v>
      </c>
      <c r="C16" s="11" t="s">
        <v>423</v>
      </c>
      <c r="D16" s="11" t="s">
        <v>423</v>
      </c>
      <c r="E16" s="11" t="s">
        <v>423</v>
      </c>
      <c r="F16" s="11" t="s">
        <v>423</v>
      </c>
      <c r="G16" s="11" t="s">
        <v>423</v>
      </c>
      <c r="H16" s="11" t="s">
        <v>423</v>
      </c>
      <c r="I16" s="11" t="s">
        <v>423</v>
      </c>
      <c r="J16" s="11" t="s">
        <v>423</v>
      </c>
    </row>
    <row r="17" spans="1:10" ht="12" customHeight="1" x14ac:dyDescent="0.2">
      <c r="A17" s="2" t="str">
        <f>"Aug "&amp;RIGHT(A6,4)</f>
        <v>Aug 2025</v>
      </c>
      <c r="B17" s="11" t="s">
        <v>423</v>
      </c>
      <c r="C17" s="11" t="s">
        <v>423</v>
      </c>
      <c r="D17" s="11" t="s">
        <v>423</v>
      </c>
      <c r="E17" s="11" t="s">
        <v>423</v>
      </c>
      <c r="F17" s="11" t="s">
        <v>423</v>
      </c>
      <c r="G17" s="11" t="s">
        <v>423</v>
      </c>
      <c r="H17" s="11" t="s">
        <v>423</v>
      </c>
      <c r="I17" s="11" t="s">
        <v>423</v>
      </c>
      <c r="J17" s="11" t="s">
        <v>423</v>
      </c>
    </row>
    <row r="18" spans="1:10" ht="12" customHeight="1" x14ac:dyDescent="0.2">
      <c r="A18" s="2" t="str">
        <f>"Sep "&amp;RIGHT(A6,4)</f>
        <v>Sep 2025</v>
      </c>
      <c r="B18" s="11">
        <v>483</v>
      </c>
      <c r="C18" s="11">
        <v>66506</v>
      </c>
      <c r="D18" s="11">
        <v>646896</v>
      </c>
      <c r="E18" s="11">
        <v>17232</v>
      </c>
      <c r="F18" s="11">
        <v>66915</v>
      </c>
      <c r="G18" s="11">
        <v>4526897</v>
      </c>
      <c r="H18" s="11">
        <v>17715</v>
      </c>
      <c r="I18" s="11">
        <v>133421</v>
      </c>
      <c r="J18" s="11">
        <v>5173793</v>
      </c>
    </row>
    <row r="19" spans="1:10" ht="12" customHeight="1" x14ac:dyDescent="0.2">
      <c r="A19" s="12" t="s">
        <v>55</v>
      </c>
      <c r="B19" s="13">
        <v>483.75</v>
      </c>
      <c r="C19" s="13">
        <v>67870.25</v>
      </c>
      <c r="D19" s="13">
        <v>636898.5</v>
      </c>
      <c r="E19" s="13">
        <v>16980.75</v>
      </c>
      <c r="F19" s="13">
        <v>63934.25</v>
      </c>
      <c r="G19" s="13">
        <v>4068793.75</v>
      </c>
      <c r="H19" s="13">
        <v>17464.5</v>
      </c>
      <c r="I19" s="13">
        <v>131804.5</v>
      </c>
      <c r="J19" s="13">
        <v>4705692.25</v>
      </c>
    </row>
    <row r="20" spans="1:10" ht="12" customHeight="1" x14ac:dyDescent="0.2">
      <c r="A20" s="14" t="s">
        <v>426</v>
      </c>
      <c r="B20" s="15">
        <v>489</v>
      </c>
      <c r="C20" s="15">
        <v>67693</v>
      </c>
      <c r="D20" s="15">
        <v>593191</v>
      </c>
      <c r="E20" s="15">
        <v>17511</v>
      </c>
      <c r="F20" s="15">
        <v>69592</v>
      </c>
      <c r="G20" s="15">
        <v>4527409</v>
      </c>
      <c r="H20" s="15">
        <v>18000</v>
      </c>
      <c r="I20" s="15">
        <v>137285</v>
      </c>
      <c r="J20" s="15">
        <v>5120600</v>
      </c>
    </row>
    <row r="21" spans="1:10" ht="12" customHeight="1" x14ac:dyDescent="0.2">
      <c r="A21" s="3" t="str">
        <f>"FY "&amp;RIGHT(A6,4)+1</f>
        <v>FY 2026</v>
      </c>
    </row>
    <row r="22" spans="1:10" ht="12" customHeight="1" x14ac:dyDescent="0.2">
      <c r="A22" s="2" t="str">
        <f>"Oct "&amp;RIGHT(A6,4)</f>
        <v>Oct 2025</v>
      </c>
      <c r="B22" s="11" t="s">
        <v>423</v>
      </c>
      <c r="C22" s="11" t="s">
        <v>423</v>
      </c>
      <c r="D22" s="11" t="s">
        <v>423</v>
      </c>
      <c r="E22" s="11" t="s">
        <v>423</v>
      </c>
      <c r="F22" s="11" t="s">
        <v>423</v>
      </c>
      <c r="G22" s="11" t="s">
        <v>423</v>
      </c>
      <c r="H22" s="11" t="s">
        <v>423</v>
      </c>
      <c r="I22" s="11" t="s">
        <v>423</v>
      </c>
      <c r="J22" s="11" t="s">
        <v>423</v>
      </c>
    </row>
    <row r="23" spans="1:10" ht="12" customHeight="1" x14ac:dyDescent="0.2">
      <c r="A23" s="2" t="str">
        <f>"Nov "&amp;RIGHT(A6,4)</f>
        <v>Nov 2025</v>
      </c>
      <c r="B23" s="11" t="s">
        <v>423</v>
      </c>
      <c r="C23" s="11" t="s">
        <v>423</v>
      </c>
      <c r="D23" s="11" t="s">
        <v>423</v>
      </c>
      <c r="E23" s="11" t="s">
        <v>423</v>
      </c>
      <c r="F23" s="11" t="s">
        <v>423</v>
      </c>
      <c r="G23" s="11" t="s">
        <v>423</v>
      </c>
      <c r="H23" s="11" t="s">
        <v>423</v>
      </c>
      <c r="I23" s="11" t="s">
        <v>423</v>
      </c>
      <c r="J23" s="11" t="s">
        <v>423</v>
      </c>
    </row>
    <row r="24" spans="1:10" ht="12" customHeight="1" x14ac:dyDescent="0.2">
      <c r="A24" s="2" t="str">
        <f>"Dec "&amp;RIGHT(A6,4)</f>
        <v>Dec 2025</v>
      </c>
      <c r="B24" s="11">
        <v>448</v>
      </c>
      <c r="C24" s="11">
        <v>65909</v>
      </c>
      <c r="D24" s="11">
        <v>559759</v>
      </c>
      <c r="E24" s="11">
        <v>16505</v>
      </c>
      <c r="F24" s="11">
        <v>65262</v>
      </c>
      <c r="G24" s="11">
        <v>4387292</v>
      </c>
      <c r="H24" s="11">
        <v>16953</v>
      </c>
      <c r="I24" s="11">
        <v>131171</v>
      </c>
      <c r="J24" s="11">
        <v>4947051</v>
      </c>
    </row>
    <row r="25" spans="1:10" ht="12" customHeight="1" x14ac:dyDescent="0.2">
      <c r="A25" s="2" t="str">
        <f>"Jan "&amp;RIGHT(A6,4)+1</f>
        <v>Jan 2026</v>
      </c>
      <c r="B25" s="11" t="s">
        <v>423</v>
      </c>
      <c r="C25" s="11" t="s">
        <v>423</v>
      </c>
      <c r="D25" s="11" t="s">
        <v>423</v>
      </c>
      <c r="E25" s="11" t="s">
        <v>423</v>
      </c>
      <c r="F25" s="11" t="s">
        <v>423</v>
      </c>
      <c r="G25" s="11" t="s">
        <v>423</v>
      </c>
      <c r="H25" s="11" t="s">
        <v>423</v>
      </c>
      <c r="I25" s="11" t="s">
        <v>423</v>
      </c>
      <c r="J25" s="11" t="s">
        <v>423</v>
      </c>
    </row>
    <row r="26" spans="1:10"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row>
    <row r="27" spans="1:10"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448</v>
      </c>
      <c r="C34" s="13">
        <v>65909</v>
      </c>
      <c r="D34" s="13">
        <v>559759</v>
      </c>
      <c r="E34" s="13">
        <v>16505</v>
      </c>
      <c r="F34" s="13">
        <v>65262</v>
      </c>
      <c r="G34" s="13">
        <v>4387292</v>
      </c>
      <c r="H34" s="13">
        <v>16953</v>
      </c>
      <c r="I34" s="13">
        <v>131171</v>
      </c>
      <c r="J34" s="13">
        <v>4947051</v>
      </c>
    </row>
    <row r="35" spans="1:10" ht="12" customHeight="1" x14ac:dyDescent="0.2">
      <c r="A35" s="14" t="str">
        <f>"Total "&amp;MID(A20,7,LEN(A20)-13)&amp;" Months"</f>
        <v>Total 4 Months</v>
      </c>
      <c r="B35" s="15">
        <v>448</v>
      </c>
      <c r="C35" s="15">
        <v>65909</v>
      </c>
      <c r="D35" s="15">
        <v>559759</v>
      </c>
      <c r="E35" s="15">
        <v>16505</v>
      </c>
      <c r="F35" s="15">
        <v>65262</v>
      </c>
      <c r="G35" s="15">
        <v>4387292</v>
      </c>
      <c r="H35" s="15">
        <v>16953</v>
      </c>
      <c r="I35" s="15">
        <v>131171</v>
      </c>
      <c r="J35" s="15">
        <v>4947051</v>
      </c>
    </row>
    <row r="36" spans="1:10" ht="12" customHeight="1" x14ac:dyDescent="0.2">
      <c r="A36" s="87"/>
      <c r="B36" s="87"/>
      <c r="C36" s="87"/>
      <c r="D36" s="87"/>
      <c r="E36" s="87"/>
      <c r="F36" s="87"/>
      <c r="G36" s="87"/>
      <c r="H36" s="87"/>
      <c r="I36" s="87"/>
      <c r="J36" s="87"/>
    </row>
    <row r="37" spans="1:10" ht="99.95" customHeight="1" x14ac:dyDescent="0.2">
      <c r="A37" s="98" t="s">
        <v>98</v>
      </c>
      <c r="B37" s="98"/>
      <c r="C37" s="98"/>
      <c r="D37" s="98"/>
      <c r="E37" s="98"/>
      <c r="F37" s="98"/>
      <c r="G37" s="98"/>
      <c r="H37" s="98"/>
      <c r="I37" s="98"/>
      <c r="J37" s="98"/>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88" t="s">
        <v>443</v>
      </c>
      <c r="B1" s="88"/>
      <c r="C1" s="88"/>
      <c r="D1" s="88"/>
      <c r="E1" s="88"/>
      <c r="F1" s="88"/>
      <c r="G1" s="88"/>
      <c r="H1" s="88"/>
      <c r="I1" s="88"/>
      <c r="J1" s="140">
        <v>46122</v>
      </c>
    </row>
    <row r="2" spans="1:10" ht="12" customHeight="1" x14ac:dyDescent="0.2">
      <c r="A2" s="90" t="s">
        <v>206</v>
      </c>
      <c r="B2" s="90"/>
      <c r="C2" s="90"/>
      <c r="D2" s="90"/>
      <c r="E2" s="90"/>
      <c r="F2" s="90"/>
      <c r="G2" s="90"/>
      <c r="H2" s="90"/>
      <c r="I2" s="90"/>
      <c r="J2" s="1"/>
    </row>
    <row r="3" spans="1:10" ht="24" customHeight="1" x14ac:dyDescent="0.2">
      <c r="A3" s="92" t="s">
        <v>50</v>
      </c>
      <c r="B3" s="96" t="s">
        <v>205</v>
      </c>
      <c r="C3" s="96"/>
      <c r="D3" s="95"/>
      <c r="E3" s="96" t="s">
        <v>207</v>
      </c>
      <c r="F3" s="96"/>
      <c r="G3" s="95"/>
      <c r="H3" s="96" t="s">
        <v>208</v>
      </c>
      <c r="I3" s="96"/>
      <c r="J3" s="96"/>
    </row>
    <row r="4" spans="1:10" ht="24" customHeight="1" x14ac:dyDescent="0.2">
      <c r="A4" s="93"/>
      <c r="B4" s="10" t="s">
        <v>97</v>
      </c>
      <c r="C4" s="10" t="s">
        <v>95</v>
      </c>
      <c r="D4" s="10" t="s">
        <v>96</v>
      </c>
      <c r="E4" s="10" t="s">
        <v>97</v>
      </c>
      <c r="F4" s="10" t="s">
        <v>95</v>
      </c>
      <c r="G4" s="10" t="s">
        <v>96</v>
      </c>
      <c r="H4" s="10" t="s">
        <v>97</v>
      </c>
      <c r="I4" s="10" t="s">
        <v>95</v>
      </c>
      <c r="J4" s="9" t="s">
        <v>96</v>
      </c>
    </row>
    <row r="5" spans="1:10" ht="12" customHeight="1" x14ac:dyDescent="0.2">
      <c r="A5" s="1"/>
      <c r="B5" s="87" t="str">
        <f>REPT("-",101)&amp;" Number "&amp;REPT("-",101)</f>
        <v>----------------------------------------------------------------------------------------------------- Number -----------------------------------------------------------------------------------------------------</v>
      </c>
      <c r="C5" s="87"/>
      <c r="D5" s="87"/>
      <c r="E5" s="87"/>
      <c r="F5" s="87"/>
      <c r="G5" s="87"/>
      <c r="H5" s="87"/>
      <c r="I5" s="87"/>
      <c r="J5" s="87"/>
    </row>
    <row r="6" spans="1:10" ht="12" customHeight="1" x14ac:dyDescent="0.2">
      <c r="A6" s="3" t="s">
        <v>425</v>
      </c>
    </row>
    <row r="7" spans="1:10" ht="12" customHeight="1" x14ac:dyDescent="0.2">
      <c r="A7" s="2" t="str">
        <f>"Oct "&amp;RIGHT(A6,4)-1</f>
        <v>Oct 2024</v>
      </c>
      <c r="B7" s="11">
        <v>7507</v>
      </c>
      <c r="C7" s="11">
        <v>15987</v>
      </c>
      <c r="D7" s="11">
        <v>795422</v>
      </c>
      <c r="E7" s="11">
        <v>979</v>
      </c>
      <c r="F7" s="11">
        <v>2181</v>
      </c>
      <c r="G7" s="11">
        <v>77037</v>
      </c>
      <c r="H7" s="11">
        <v>1676</v>
      </c>
      <c r="I7" s="11">
        <v>10038</v>
      </c>
      <c r="J7" s="11">
        <v>325254</v>
      </c>
    </row>
    <row r="8" spans="1:10" ht="12" customHeight="1" x14ac:dyDescent="0.2">
      <c r="A8" s="2" t="str">
        <f>"Nov "&amp;RIGHT(A6,4)-1</f>
        <v>Nov 2024</v>
      </c>
      <c r="B8" s="11" t="s">
        <v>423</v>
      </c>
      <c r="C8" s="11" t="s">
        <v>423</v>
      </c>
      <c r="D8" s="11" t="s">
        <v>423</v>
      </c>
      <c r="E8" s="11" t="s">
        <v>423</v>
      </c>
      <c r="F8" s="11" t="s">
        <v>423</v>
      </c>
      <c r="G8" s="11" t="s">
        <v>423</v>
      </c>
      <c r="H8" s="11" t="s">
        <v>423</v>
      </c>
      <c r="I8" s="11" t="s">
        <v>423</v>
      </c>
      <c r="J8" s="11" t="s">
        <v>423</v>
      </c>
    </row>
    <row r="9" spans="1:10" ht="12" customHeight="1" x14ac:dyDescent="0.2">
      <c r="A9" s="2" t="str">
        <f>"Dec "&amp;RIGHT(A6,4)-1</f>
        <v>Dec 2024</v>
      </c>
      <c r="B9" s="11" t="s">
        <v>423</v>
      </c>
      <c r="C9" s="11" t="s">
        <v>423</v>
      </c>
      <c r="D9" s="11" t="s">
        <v>423</v>
      </c>
      <c r="E9" s="11" t="s">
        <v>423</v>
      </c>
      <c r="F9" s="11" t="s">
        <v>423</v>
      </c>
      <c r="G9" s="11" t="s">
        <v>423</v>
      </c>
      <c r="H9" s="11" t="s">
        <v>423</v>
      </c>
      <c r="I9" s="11" t="s">
        <v>423</v>
      </c>
      <c r="J9" s="11" t="s">
        <v>423</v>
      </c>
    </row>
    <row r="10" spans="1:10" ht="12" customHeight="1" x14ac:dyDescent="0.2">
      <c r="A10" s="2" t="str">
        <f>"Jan "&amp;RIGHT(A6,4)</f>
        <v>Jan 2025</v>
      </c>
      <c r="B10" s="11" t="s">
        <v>423</v>
      </c>
      <c r="C10" s="11" t="s">
        <v>423</v>
      </c>
      <c r="D10" s="11" t="s">
        <v>423</v>
      </c>
      <c r="E10" s="11" t="s">
        <v>423</v>
      </c>
      <c r="F10" s="11" t="s">
        <v>423</v>
      </c>
      <c r="G10" s="11" t="s">
        <v>423</v>
      </c>
      <c r="H10" s="11" t="s">
        <v>423</v>
      </c>
      <c r="I10" s="11" t="s">
        <v>423</v>
      </c>
      <c r="J10" s="11" t="s">
        <v>423</v>
      </c>
    </row>
    <row r="11" spans="1:10" ht="12" customHeight="1" x14ac:dyDescent="0.2">
      <c r="A11" s="2" t="str">
        <f>"Feb "&amp;RIGHT(A6,4)</f>
        <v>Feb 2025</v>
      </c>
      <c r="B11" s="11" t="s">
        <v>423</v>
      </c>
      <c r="C11" s="11" t="s">
        <v>423</v>
      </c>
      <c r="D11" s="11" t="s">
        <v>423</v>
      </c>
      <c r="E11" s="11" t="s">
        <v>423</v>
      </c>
      <c r="F11" s="11" t="s">
        <v>423</v>
      </c>
      <c r="G11" s="11" t="s">
        <v>423</v>
      </c>
      <c r="H11" s="11" t="s">
        <v>423</v>
      </c>
      <c r="I11" s="11" t="s">
        <v>423</v>
      </c>
      <c r="J11" s="11" t="s">
        <v>423</v>
      </c>
    </row>
    <row r="12" spans="1:10" ht="12" customHeight="1" x14ac:dyDescent="0.2">
      <c r="A12" s="2" t="str">
        <f>"Mar "&amp;RIGHT(A6,4)</f>
        <v>Mar 2025</v>
      </c>
      <c r="B12" s="11">
        <v>7632</v>
      </c>
      <c r="C12" s="11">
        <v>16346</v>
      </c>
      <c r="D12" s="11">
        <v>830617</v>
      </c>
      <c r="E12" s="11">
        <v>840</v>
      </c>
      <c r="F12" s="11">
        <v>2016</v>
      </c>
      <c r="G12" s="11">
        <v>64308</v>
      </c>
      <c r="H12" s="11">
        <v>1698</v>
      </c>
      <c r="I12" s="11">
        <v>10092</v>
      </c>
      <c r="J12" s="11">
        <v>331080</v>
      </c>
    </row>
    <row r="13" spans="1:10" ht="12" customHeight="1" x14ac:dyDescent="0.2">
      <c r="A13" s="2" t="str">
        <f>"Apr "&amp;RIGHT(A6,4)</f>
        <v>Apr 2025</v>
      </c>
      <c r="B13" s="11" t="s">
        <v>423</v>
      </c>
      <c r="C13" s="11" t="s">
        <v>423</v>
      </c>
      <c r="D13" s="11" t="s">
        <v>423</v>
      </c>
      <c r="E13" s="11" t="s">
        <v>423</v>
      </c>
      <c r="F13" s="11" t="s">
        <v>423</v>
      </c>
      <c r="G13" s="11" t="s">
        <v>423</v>
      </c>
      <c r="H13" s="11" t="s">
        <v>423</v>
      </c>
      <c r="I13" s="11" t="s">
        <v>423</v>
      </c>
      <c r="J13" s="11" t="s">
        <v>423</v>
      </c>
    </row>
    <row r="14" spans="1:10" ht="12" customHeight="1" x14ac:dyDescent="0.2">
      <c r="A14" s="2" t="str">
        <f>"May "&amp;RIGHT(A6,4)</f>
        <v>May 2025</v>
      </c>
      <c r="B14" s="11" t="s">
        <v>423</v>
      </c>
      <c r="C14" s="11" t="s">
        <v>423</v>
      </c>
      <c r="D14" s="11" t="s">
        <v>423</v>
      </c>
      <c r="E14" s="11" t="s">
        <v>423</v>
      </c>
      <c r="F14" s="11" t="s">
        <v>423</v>
      </c>
      <c r="G14" s="11" t="s">
        <v>423</v>
      </c>
      <c r="H14" s="11" t="s">
        <v>423</v>
      </c>
      <c r="I14" s="11" t="s">
        <v>423</v>
      </c>
      <c r="J14" s="11" t="s">
        <v>423</v>
      </c>
    </row>
    <row r="15" spans="1:10" ht="12" customHeight="1" x14ac:dyDescent="0.2">
      <c r="A15" s="2" t="str">
        <f>"Jun "&amp;RIGHT(A6,4)</f>
        <v>Jun 2025</v>
      </c>
      <c r="B15" s="11" t="s">
        <v>423</v>
      </c>
      <c r="C15" s="11" t="s">
        <v>423</v>
      </c>
      <c r="D15" s="11" t="s">
        <v>423</v>
      </c>
      <c r="E15" s="11" t="s">
        <v>423</v>
      </c>
      <c r="F15" s="11" t="s">
        <v>423</v>
      </c>
      <c r="G15" s="11" t="s">
        <v>423</v>
      </c>
      <c r="H15" s="11" t="s">
        <v>423</v>
      </c>
      <c r="I15" s="11" t="s">
        <v>423</v>
      </c>
      <c r="J15" s="11" t="s">
        <v>423</v>
      </c>
    </row>
    <row r="16" spans="1:10" ht="12" customHeight="1" x14ac:dyDescent="0.2">
      <c r="A16" s="2" t="str">
        <f>"Jul "&amp;RIGHT(A6,4)</f>
        <v>Jul 2025</v>
      </c>
      <c r="B16" s="11" t="s">
        <v>423</v>
      </c>
      <c r="C16" s="11" t="s">
        <v>423</v>
      </c>
      <c r="D16" s="11" t="s">
        <v>423</v>
      </c>
      <c r="E16" s="11" t="s">
        <v>423</v>
      </c>
      <c r="F16" s="11" t="s">
        <v>423</v>
      </c>
      <c r="G16" s="11" t="s">
        <v>423</v>
      </c>
      <c r="H16" s="11" t="s">
        <v>423</v>
      </c>
      <c r="I16" s="11" t="s">
        <v>423</v>
      </c>
      <c r="J16" s="11" t="s">
        <v>423</v>
      </c>
    </row>
    <row r="17" spans="1:10" ht="12" customHeight="1" x14ac:dyDescent="0.2">
      <c r="A17" s="2" t="str">
        <f>"Aug "&amp;RIGHT(A6,4)</f>
        <v>Aug 2025</v>
      </c>
      <c r="B17" s="11" t="s">
        <v>423</v>
      </c>
      <c r="C17" s="11" t="s">
        <v>423</v>
      </c>
      <c r="D17" s="11" t="s">
        <v>423</v>
      </c>
      <c r="E17" s="11" t="s">
        <v>423</v>
      </c>
      <c r="F17" s="11" t="s">
        <v>423</v>
      </c>
      <c r="G17" s="11" t="s">
        <v>423</v>
      </c>
      <c r="H17" s="11" t="s">
        <v>423</v>
      </c>
      <c r="I17" s="11" t="s">
        <v>423</v>
      </c>
      <c r="J17" s="11" t="s">
        <v>423</v>
      </c>
    </row>
    <row r="18" spans="1:10" ht="12" customHeight="1" x14ac:dyDescent="0.2">
      <c r="A18" s="2" t="str">
        <f>"Sep "&amp;RIGHT(A6,4)</f>
        <v>Sep 2025</v>
      </c>
      <c r="B18" s="11" t="s">
        <v>423</v>
      </c>
      <c r="C18" s="11" t="s">
        <v>423</v>
      </c>
      <c r="D18" s="11" t="s">
        <v>423</v>
      </c>
      <c r="E18" s="11" t="s">
        <v>423</v>
      </c>
      <c r="F18" s="11" t="s">
        <v>423</v>
      </c>
      <c r="G18" s="11" t="s">
        <v>423</v>
      </c>
      <c r="H18" s="11" t="s">
        <v>423</v>
      </c>
      <c r="I18" s="11" t="s">
        <v>423</v>
      </c>
      <c r="J18" s="11" t="s">
        <v>423</v>
      </c>
    </row>
    <row r="19" spans="1:10" ht="12" customHeight="1" x14ac:dyDescent="0.2">
      <c r="A19" s="12" t="s">
        <v>55</v>
      </c>
      <c r="B19" s="13">
        <v>7569.5</v>
      </c>
      <c r="C19" s="13">
        <v>16166.5</v>
      </c>
      <c r="D19" s="13">
        <v>813019.5</v>
      </c>
      <c r="E19" s="13">
        <v>909.5</v>
      </c>
      <c r="F19" s="13">
        <v>2098.5</v>
      </c>
      <c r="G19" s="13">
        <v>70672.5</v>
      </c>
      <c r="H19" s="13">
        <v>1687</v>
      </c>
      <c r="I19" s="13">
        <v>10065</v>
      </c>
      <c r="J19" s="13">
        <v>328167</v>
      </c>
    </row>
    <row r="20" spans="1:10" ht="12" customHeight="1" x14ac:dyDescent="0.2">
      <c r="A20" s="14" t="s">
        <v>426</v>
      </c>
      <c r="B20" s="15">
        <v>7507</v>
      </c>
      <c r="C20" s="15">
        <v>15987</v>
      </c>
      <c r="D20" s="15">
        <v>795422</v>
      </c>
      <c r="E20" s="15">
        <v>979</v>
      </c>
      <c r="F20" s="15">
        <v>2181</v>
      </c>
      <c r="G20" s="15">
        <v>77037</v>
      </c>
      <c r="H20" s="15">
        <v>1676</v>
      </c>
      <c r="I20" s="15">
        <v>10038</v>
      </c>
      <c r="J20" s="15">
        <v>325254</v>
      </c>
    </row>
    <row r="21" spans="1:10" ht="12" customHeight="1" x14ac:dyDescent="0.2">
      <c r="A21" s="3" t="str">
        <f>"FY "&amp;RIGHT(A6,4)+1</f>
        <v>FY 2026</v>
      </c>
    </row>
    <row r="22" spans="1:10" ht="12" customHeight="1" x14ac:dyDescent="0.2">
      <c r="A22" s="2" t="str">
        <f>"Oct "&amp;RIGHT(A6,4)</f>
        <v>Oct 2025</v>
      </c>
      <c r="B22" s="11">
        <v>7513</v>
      </c>
      <c r="C22" s="11">
        <v>16474</v>
      </c>
      <c r="D22" s="11">
        <v>819476</v>
      </c>
      <c r="E22" s="11">
        <v>812</v>
      </c>
      <c r="F22" s="11">
        <v>1901</v>
      </c>
      <c r="G22" s="11">
        <v>62753</v>
      </c>
      <c r="H22" s="11">
        <v>1725</v>
      </c>
      <c r="I22" s="11">
        <v>10136</v>
      </c>
      <c r="J22" s="11">
        <v>345732</v>
      </c>
    </row>
    <row r="23" spans="1:10" ht="12" customHeight="1" x14ac:dyDescent="0.2">
      <c r="A23" s="2" t="str">
        <f>"Nov "&amp;RIGHT(A6,4)</f>
        <v>Nov 2025</v>
      </c>
      <c r="B23" s="11" t="s">
        <v>423</v>
      </c>
      <c r="C23" s="11" t="s">
        <v>423</v>
      </c>
      <c r="D23" s="11" t="s">
        <v>423</v>
      </c>
      <c r="E23" s="11" t="s">
        <v>423</v>
      </c>
      <c r="F23" s="11" t="s">
        <v>423</v>
      </c>
      <c r="G23" s="11" t="s">
        <v>423</v>
      </c>
      <c r="H23" s="11" t="s">
        <v>423</v>
      </c>
      <c r="I23" s="11" t="s">
        <v>423</v>
      </c>
      <c r="J23" s="11" t="s">
        <v>423</v>
      </c>
    </row>
    <row r="24" spans="1:10" ht="12" customHeight="1" x14ac:dyDescent="0.2">
      <c r="A24" s="2" t="str">
        <f>"Dec "&amp;RIGHT(A6,4)</f>
        <v>Dec 2025</v>
      </c>
      <c r="B24" s="11" t="s">
        <v>423</v>
      </c>
      <c r="C24" s="11" t="s">
        <v>423</v>
      </c>
      <c r="D24" s="11" t="s">
        <v>423</v>
      </c>
      <c r="E24" s="11" t="s">
        <v>423</v>
      </c>
      <c r="F24" s="11" t="s">
        <v>423</v>
      </c>
      <c r="G24" s="11" t="s">
        <v>423</v>
      </c>
      <c r="H24" s="11" t="s">
        <v>423</v>
      </c>
      <c r="I24" s="11" t="s">
        <v>423</v>
      </c>
      <c r="J24" s="11" t="s">
        <v>423</v>
      </c>
    </row>
    <row r="25" spans="1:10" ht="12" customHeight="1" x14ac:dyDescent="0.2">
      <c r="A25" s="2" t="str">
        <f>"Jan "&amp;RIGHT(A6,4)+1</f>
        <v>Jan 2026</v>
      </c>
      <c r="B25" s="11" t="s">
        <v>423</v>
      </c>
      <c r="C25" s="11" t="s">
        <v>423</v>
      </c>
      <c r="D25" s="11" t="s">
        <v>423</v>
      </c>
      <c r="E25" s="11" t="s">
        <v>423</v>
      </c>
      <c r="F25" s="11" t="s">
        <v>423</v>
      </c>
      <c r="G25" s="11" t="s">
        <v>423</v>
      </c>
      <c r="H25" s="11" t="s">
        <v>423</v>
      </c>
      <c r="I25" s="11" t="s">
        <v>423</v>
      </c>
      <c r="J25" s="11" t="s">
        <v>423</v>
      </c>
    </row>
    <row r="26" spans="1:10"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row>
    <row r="27" spans="1:10"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7513</v>
      </c>
      <c r="C34" s="13">
        <v>16474</v>
      </c>
      <c r="D34" s="13">
        <v>819476</v>
      </c>
      <c r="E34" s="13">
        <v>812</v>
      </c>
      <c r="F34" s="13">
        <v>1901</v>
      </c>
      <c r="G34" s="13">
        <v>62753</v>
      </c>
      <c r="H34" s="13">
        <v>1725</v>
      </c>
      <c r="I34" s="13">
        <v>10136</v>
      </c>
      <c r="J34" s="13">
        <v>345732</v>
      </c>
    </row>
    <row r="35" spans="1:10" ht="12" customHeight="1" x14ac:dyDescent="0.2">
      <c r="A35" s="14" t="str">
        <f>"Total "&amp;MID(A20,7,LEN(A20)-13)&amp;" Months"</f>
        <v>Total 4 Months</v>
      </c>
      <c r="B35" s="15">
        <v>7513</v>
      </c>
      <c r="C35" s="15">
        <v>16474</v>
      </c>
      <c r="D35" s="15">
        <v>819476</v>
      </c>
      <c r="E35" s="15">
        <v>812</v>
      </c>
      <c r="F35" s="15">
        <v>1901</v>
      </c>
      <c r="G35" s="15">
        <v>62753</v>
      </c>
      <c r="H35" s="15">
        <v>1725</v>
      </c>
      <c r="I35" s="15">
        <v>10136</v>
      </c>
      <c r="J35" s="15">
        <v>345732</v>
      </c>
    </row>
    <row r="36" spans="1:10" ht="12" customHeight="1" x14ac:dyDescent="0.2">
      <c r="A36" s="87"/>
      <c r="B36" s="87"/>
      <c r="C36" s="87"/>
      <c r="D36" s="87"/>
      <c r="E36" s="87"/>
      <c r="F36" s="87"/>
      <c r="G36" s="87"/>
      <c r="H36" s="87"/>
      <c r="I36" s="87"/>
      <c r="J36" s="87"/>
    </row>
    <row r="37" spans="1:10" ht="69.95" customHeight="1" x14ac:dyDescent="0.2">
      <c r="A37" s="98" t="s">
        <v>99</v>
      </c>
      <c r="B37" s="98"/>
      <c r="C37" s="98"/>
      <c r="D37" s="98"/>
      <c r="E37" s="98"/>
      <c r="F37" s="98"/>
      <c r="G37" s="98"/>
      <c r="H37" s="98"/>
      <c r="I37" s="98"/>
      <c r="J37" s="98"/>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35"/>
  <sheetViews>
    <sheetView showGridLines="0" workbookViewId="0">
      <selection activeCell="K1" sqref="K1"/>
    </sheetView>
  </sheetViews>
  <sheetFormatPr defaultRowHeight="12.75" x14ac:dyDescent="0.2"/>
  <cols>
    <col min="1" max="1" width="12.85546875" customWidth="1"/>
    <col min="2" max="11" width="11.42578125" customWidth="1"/>
  </cols>
  <sheetData>
    <row r="1" spans="1:11" ht="12" customHeight="1" x14ac:dyDescent="0.2">
      <c r="A1" s="88" t="s">
        <v>444</v>
      </c>
      <c r="B1" s="88"/>
      <c r="C1" s="88"/>
      <c r="D1" s="88"/>
      <c r="E1" s="88"/>
      <c r="F1" s="88"/>
      <c r="G1" s="88"/>
      <c r="H1" s="88"/>
      <c r="I1" s="88"/>
      <c r="J1" s="88"/>
      <c r="K1" s="140">
        <v>46122</v>
      </c>
    </row>
    <row r="2" spans="1:11" ht="12" customHeight="1" x14ac:dyDescent="0.2">
      <c r="A2" s="90" t="s">
        <v>100</v>
      </c>
      <c r="B2" s="90"/>
      <c r="C2" s="90"/>
      <c r="D2" s="90"/>
      <c r="E2" s="90"/>
      <c r="F2" s="90"/>
      <c r="G2" s="90"/>
      <c r="H2" s="90"/>
      <c r="I2" s="90"/>
      <c r="J2" s="90"/>
      <c r="K2" s="1"/>
    </row>
    <row r="3" spans="1:11" ht="24" customHeight="1" x14ac:dyDescent="0.2">
      <c r="A3" s="92" t="s">
        <v>50</v>
      </c>
      <c r="B3" s="96" t="s">
        <v>101</v>
      </c>
      <c r="C3" s="96"/>
      <c r="D3" s="96"/>
      <c r="E3" s="96"/>
      <c r="F3" s="95"/>
      <c r="G3" s="96" t="s">
        <v>102</v>
      </c>
      <c r="H3" s="96"/>
      <c r="I3" s="96"/>
      <c r="J3" s="96"/>
      <c r="K3" s="96"/>
    </row>
    <row r="4" spans="1:11" ht="24" customHeight="1" x14ac:dyDescent="0.2">
      <c r="A4" s="93"/>
      <c r="B4" s="10" t="s">
        <v>103</v>
      </c>
      <c r="C4" s="10" t="s">
        <v>104</v>
      </c>
      <c r="D4" s="10" t="s">
        <v>105</v>
      </c>
      <c r="E4" s="10" t="s">
        <v>106</v>
      </c>
      <c r="F4" s="10" t="s">
        <v>55</v>
      </c>
      <c r="G4" s="10" t="s">
        <v>103</v>
      </c>
      <c r="H4" s="10" t="s">
        <v>104</v>
      </c>
      <c r="I4" s="10" t="s">
        <v>105</v>
      </c>
      <c r="J4" s="10" t="s">
        <v>106</v>
      </c>
      <c r="K4" s="9" t="s">
        <v>55</v>
      </c>
    </row>
    <row r="5" spans="1:11" ht="12" customHeight="1" x14ac:dyDescent="0.2">
      <c r="A5" s="1"/>
      <c r="B5" s="87" t="str">
        <f>REPT("-",112)&amp;" Number "&amp;REPT("-",112)</f>
        <v>---------------------------------------------------------------------------------------------------------------- Number ----------------------------------------------------------------------------------------------------------------</v>
      </c>
      <c r="C5" s="87"/>
      <c r="D5" s="87"/>
      <c r="E5" s="87"/>
      <c r="F5" s="87"/>
      <c r="G5" s="87"/>
      <c r="H5" s="87"/>
      <c r="I5" s="87"/>
      <c r="J5" s="87"/>
      <c r="K5" s="87"/>
    </row>
    <row r="6" spans="1:11" ht="12" customHeight="1" x14ac:dyDescent="0.2">
      <c r="A6" s="3" t="s">
        <v>425</v>
      </c>
    </row>
    <row r="7" spans="1:11" ht="12" customHeight="1" x14ac:dyDescent="0.2">
      <c r="A7" s="2" t="str">
        <f>"Oct "&amp;RIGHT(A6,4)-1</f>
        <v>Oct 2024</v>
      </c>
      <c r="B7" s="11">
        <v>6573917</v>
      </c>
      <c r="C7" s="11">
        <v>7399938</v>
      </c>
      <c r="D7" s="11">
        <v>3888107</v>
      </c>
      <c r="E7" s="11">
        <v>10339777</v>
      </c>
      <c r="F7" s="11">
        <v>28201739</v>
      </c>
      <c r="G7" s="11">
        <v>28010497</v>
      </c>
      <c r="H7" s="11">
        <v>31547091</v>
      </c>
      <c r="I7" s="11">
        <v>29050640</v>
      </c>
      <c r="J7" s="11">
        <v>43008754</v>
      </c>
      <c r="K7" s="11">
        <v>131616982</v>
      </c>
    </row>
    <row r="8" spans="1:11" ht="12" customHeight="1" x14ac:dyDescent="0.2">
      <c r="A8" s="2" t="str">
        <f>"Nov "&amp;RIGHT(A6,4)-1</f>
        <v>Nov 2024</v>
      </c>
      <c r="B8" s="11">
        <v>5442175</v>
      </c>
      <c r="C8" s="11">
        <v>6319029</v>
      </c>
      <c r="D8" s="11">
        <v>3234738</v>
      </c>
      <c r="E8" s="11">
        <v>8615262</v>
      </c>
      <c r="F8" s="11">
        <v>23611204</v>
      </c>
      <c r="G8" s="11">
        <v>22989974</v>
      </c>
      <c r="H8" s="11">
        <v>26007951</v>
      </c>
      <c r="I8" s="11">
        <v>21933963</v>
      </c>
      <c r="J8" s="11">
        <v>34861598</v>
      </c>
      <c r="K8" s="11">
        <v>105793486</v>
      </c>
    </row>
    <row r="9" spans="1:11" ht="12" customHeight="1" x14ac:dyDescent="0.2">
      <c r="A9" s="2" t="str">
        <f>"Dec "&amp;RIGHT(A6,4)-1</f>
        <v>Dec 2024</v>
      </c>
      <c r="B9" s="11">
        <v>5241463</v>
      </c>
      <c r="C9" s="11">
        <v>6279214</v>
      </c>
      <c r="D9" s="11">
        <v>3275102</v>
      </c>
      <c r="E9" s="11">
        <v>8459556</v>
      </c>
      <c r="F9" s="11">
        <v>23255335</v>
      </c>
      <c r="G9" s="11">
        <v>21708663</v>
      </c>
      <c r="H9" s="11">
        <v>24961884</v>
      </c>
      <c r="I9" s="11">
        <v>20273237</v>
      </c>
      <c r="J9" s="11">
        <v>33124468</v>
      </c>
      <c r="K9" s="11">
        <v>100068252</v>
      </c>
    </row>
    <row r="10" spans="1:11" ht="12" customHeight="1" x14ac:dyDescent="0.2">
      <c r="A10" s="2" t="str">
        <f>"Jan "&amp;RIGHT(A6,4)</f>
        <v>Jan 2025</v>
      </c>
      <c r="B10" s="11">
        <v>6013465</v>
      </c>
      <c r="C10" s="11">
        <v>7049716</v>
      </c>
      <c r="D10" s="11">
        <v>3552497</v>
      </c>
      <c r="E10" s="11">
        <v>9541072</v>
      </c>
      <c r="F10" s="11">
        <v>26156750</v>
      </c>
      <c r="G10" s="11">
        <v>24343167</v>
      </c>
      <c r="H10" s="11">
        <v>28108845</v>
      </c>
      <c r="I10" s="11">
        <v>23866574</v>
      </c>
      <c r="J10" s="11">
        <v>37498281</v>
      </c>
      <c r="K10" s="11">
        <v>113816867</v>
      </c>
    </row>
    <row r="11" spans="1:11" ht="12" customHeight="1" x14ac:dyDescent="0.2">
      <c r="A11" s="2" t="str">
        <f>"Feb "&amp;RIGHT(A6,4)</f>
        <v>Feb 2025</v>
      </c>
      <c r="B11" s="11">
        <v>5653666</v>
      </c>
      <c r="C11" s="11">
        <v>6537633</v>
      </c>
      <c r="D11" s="11">
        <v>3352373</v>
      </c>
      <c r="E11" s="11">
        <v>8922581</v>
      </c>
      <c r="F11" s="11">
        <v>24466253</v>
      </c>
      <c r="G11" s="11">
        <v>24177005</v>
      </c>
      <c r="H11" s="11">
        <v>27663449</v>
      </c>
      <c r="I11" s="11">
        <v>25099686</v>
      </c>
      <c r="J11" s="11">
        <v>37311408</v>
      </c>
      <c r="K11" s="11">
        <v>114251548</v>
      </c>
    </row>
    <row r="12" spans="1:11" ht="12" customHeight="1" x14ac:dyDescent="0.2">
      <c r="A12" s="2" t="str">
        <f>"Mar "&amp;RIGHT(A6,4)</f>
        <v>Mar 2025</v>
      </c>
      <c r="B12" s="11">
        <v>6135646</v>
      </c>
      <c r="C12" s="11">
        <v>7213839</v>
      </c>
      <c r="D12" s="11">
        <v>3631093</v>
      </c>
      <c r="E12" s="11">
        <v>9725480</v>
      </c>
      <c r="F12" s="11">
        <v>26706058</v>
      </c>
      <c r="G12" s="11">
        <v>26822579</v>
      </c>
      <c r="H12" s="11">
        <v>31214282</v>
      </c>
      <c r="I12" s="11">
        <v>25731163</v>
      </c>
      <c r="J12" s="11">
        <v>41218675</v>
      </c>
      <c r="K12" s="11">
        <v>124986699</v>
      </c>
    </row>
    <row r="13" spans="1:11" ht="12" customHeight="1" x14ac:dyDescent="0.2">
      <c r="A13" s="2" t="str">
        <f>"Apr "&amp;RIGHT(A6,4)</f>
        <v>Apr 2025</v>
      </c>
      <c r="B13" s="11">
        <v>6409232</v>
      </c>
      <c r="C13" s="11">
        <v>7613646</v>
      </c>
      <c r="D13" s="11">
        <v>3748000</v>
      </c>
      <c r="E13" s="11">
        <v>10157633</v>
      </c>
      <c r="F13" s="11">
        <v>27928511</v>
      </c>
      <c r="G13" s="11">
        <v>28248502</v>
      </c>
      <c r="H13" s="11">
        <v>32491765</v>
      </c>
      <c r="I13" s="11">
        <v>26722950</v>
      </c>
      <c r="J13" s="11">
        <v>43013630</v>
      </c>
      <c r="K13" s="11">
        <v>130476847</v>
      </c>
    </row>
    <row r="14" spans="1:11" ht="12" customHeight="1" x14ac:dyDescent="0.2">
      <c r="A14" s="2" t="str">
        <f>"May "&amp;RIGHT(A6,4)</f>
        <v>May 2025</v>
      </c>
      <c r="B14" s="11">
        <v>6313145</v>
      </c>
      <c r="C14" s="11">
        <v>7421984</v>
      </c>
      <c r="D14" s="11">
        <v>3679797</v>
      </c>
      <c r="E14" s="11">
        <v>9931689</v>
      </c>
      <c r="F14" s="11">
        <v>27346615</v>
      </c>
      <c r="G14" s="11">
        <v>27730635</v>
      </c>
      <c r="H14" s="11">
        <v>31895852</v>
      </c>
      <c r="I14" s="11">
        <v>23682397</v>
      </c>
      <c r="J14" s="11">
        <v>41272755</v>
      </c>
      <c r="K14" s="11">
        <v>124581639</v>
      </c>
    </row>
    <row r="15" spans="1:11" ht="12" customHeight="1" x14ac:dyDescent="0.2">
      <c r="A15" s="2" t="str">
        <f>"Jun "&amp;RIGHT(A6,4)</f>
        <v>Jun 2025</v>
      </c>
      <c r="B15" s="11">
        <v>6106085</v>
      </c>
      <c r="C15" s="11">
        <v>8487816</v>
      </c>
      <c r="D15" s="11">
        <v>3519126</v>
      </c>
      <c r="E15" s="11">
        <v>9928021</v>
      </c>
      <c r="F15" s="11">
        <v>28041048</v>
      </c>
      <c r="G15" s="11">
        <v>23220133</v>
      </c>
      <c r="H15" s="11">
        <v>29428289</v>
      </c>
      <c r="I15" s="11">
        <v>5808535</v>
      </c>
      <c r="J15" s="11">
        <v>31014205</v>
      </c>
      <c r="K15" s="11">
        <v>89471162</v>
      </c>
    </row>
    <row r="16" spans="1:11" ht="12" customHeight="1" x14ac:dyDescent="0.2">
      <c r="A16" s="2" t="str">
        <f>"Jul "&amp;RIGHT(A6,4)</f>
        <v>Jul 2025</v>
      </c>
      <c r="B16" s="11">
        <v>5975519</v>
      </c>
      <c r="C16" s="11">
        <v>9036858</v>
      </c>
      <c r="D16" s="11">
        <v>3580730</v>
      </c>
      <c r="E16" s="11">
        <v>9979533</v>
      </c>
      <c r="F16" s="11">
        <v>28572640</v>
      </c>
      <c r="G16" s="11">
        <v>22992320</v>
      </c>
      <c r="H16" s="11">
        <v>29786767</v>
      </c>
      <c r="I16" s="11">
        <v>3023816</v>
      </c>
      <c r="J16" s="11">
        <v>30182404</v>
      </c>
      <c r="K16" s="11">
        <v>85985307</v>
      </c>
    </row>
    <row r="17" spans="1:11" ht="12" customHeight="1" x14ac:dyDescent="0.2">
      <c r="A17" s="2" t="str">
        <f>"Aug "&amp;RIGHT(A6,4)</f>
        <v>Aug 2025</v>
      </c>
      <c r="B17" s="11">
        <v>5804539</v>
      </c>
      <c r="C17" s="11">
        <v>7660975</v>
      </c>
      <c r="D17" s="11">
        <v>3467061</v>
      </c>
      <c r="E17" s="11">
        <v>9336466</v>
      </c>
      <c r="F17" s="11">
        <v>26269041</v>
      </c>
      <c r="G17" s="11">
        <v>22095000</v>
      </c>
      <c r="H17" s="11">
        <v>26031309</v>
      </c>
      <c r="I17" s="11">
        <v>13826459</v>
      </c>
      <c r="J17" s="11">
        <v>31459972</v>
      </c>
      <c r="K17" s="11">
        <v>93412740</v>
      </c>
    </row>
    <row r="18" spans="1:11" ht="12" customHeight="1" x14ac:dyDescent="0.2">
      <c r="A18" s="2" t="str">
        <f>"Sep "&amp;RIGHT(A6,4)</f>
        <v>Sep 2025</v>
      </c>
      <c r="B18" s="11">
        <v>5841729</v>
      </c>
      <c r="C18" s="11">
        <v>6481241</v>
      </c>
      <c r="D18" s="11">
        <v>3573318</v>
      </c>
      <c r="E18" s="11">
        <v>9229497</v>
      </c>
      <c r="F18" s="11">
        <v>25125785</v>
      </c>
      <c r="G18" s="11">
        <v>26105888</v>
      </c>
      <c r="H18" s="11">
        <v>28732082</v>
      </c>
      <c r="I18" s="11">
        <v>26990290</v>
      </c>
      <c r="J18" s="11">
        <v>39548028</v>
      </c>
      <c r="K18" s="11">
        <v>121376288</v>
      </c>
    </row>
    <row r="19" spans="1:11" ht="12" customHeight="1" x14ac:dyDescent="0.2">
      <c r="A19" s="12" t="s">
        <v>55</v>
      </c>
      <c r="B19" s="13">
        <v>71510581</v>
      </c>
      <c r="C19" s="13">
        <v>87501889</v>
      </c>
      <c r="D19" s="13">
        <v>42501942</v>
      </c>
      <c r="E19" s="13">
        <v>114166567</v>
      </c>
      <c r="F19" s="13">
        <v>315680979</v>
      </c>
      <c r="G19" s="13">
        <v>298444363</v>
      </c>
      <c r="H19" s="13">
        <v>347869566</v>
      </c>
      <c r="I19" s="13">
        <v>246009710</v>
      </c>
      <c r="J19" s="13">
        <v>443514178</v>
      </c>
      <c r="K19" s="13">
        <v>1335837817</v>
      </c>
    </row>
    <row r="20" spans="1:11" ht="12" customHeight="1" x14ac:dyDescent="0.2">
      <c r="A20" s="14" t="s">
        <v>426</v>
      </c>
      <c r="B20" s="15">
        <v>23271020</v>
      </c>
      <c r="C20" s="15">
        <v>27047897</v>
      </c>
      <c r="D20" s="15">
        <v>13950444</v>
      </c>
      <c r="E20" s="15">
        <v>36955667</v>
      </c>
      <c r="F20" s="15">
        <v>101225028</v>
      </c>
      <c r="G20" s="15">
        <v>97052301</v>
      </c>
      <c r="H20" s="15">
        <v>110625771</v>
      </c>
      <c r="I20" s="15">
        <v>95124414</v>
      </c>
      <c r="J20" s="15">
        <v>148493101</v>
      </c>
      <c r="K20" s="15">
        <v>451295587</v>
      </c>
    </row>
    <row r="21" spans="1:11" ht="12" customHeight="1" x14ac:dyDescent="0.2">
      <c r="A21" s="3" t="str">
        <f>"FY "&amp;RIGHT(A6,4)+1</f>
        <v>FY 2026</v>
      </c>
    </row>
    <row r="22" spans="1:11" ht="12" customHeight="1" x14ac:dyDescent="0.2">
      <c r="A22" s="2" t="str">
        <f>"Oct "&amp;RIGHT(A6,4)</f>
        <v>Oct 2025</v>
      </c>
      <c r="B22" s="11">
        <v>6264692</v>
      </c>
      <c r="C22" s="11">
        <v>7057921</v>
      </c>
      <c r="D22" s="11">
        <v>3822150</v>
      </c>
      <c r="E22" s="11">
        <v>9905646</v>
      </c>
      <c r="F22" s="11">
        <v>27050409</v>
      </c>
      <c r="G22" s="11">
        <v>27873428</v>
      </c>
      <c r="H22" s="11">
        <v>31309846</v>
      </c>
      <c r="I22" s="11">
        <v>29763920</v>
      </c>
      <c r="J22" s="11">
        <v>42520820</v>
      </c>
      <c r="K22" s="11">
        <v>131468014</v>
      </c>
    </row>
    <row r="23" spans="1:11" ht="12" customHeight="1" x14ac:dyDescent="0.2">
      <c r="A23" s="2" t="str">
        <f>"Nov "&amp;RIGHT(A6,4)</f>
        <v>Nov 2025</v>
      </c>
      <c r="B23" s="11">
        <v>4868517</v>
      </c>
      <c r="C23" s="11">
        <v>5681093</v>
      </c>
      <c r="D23" s="11">
        <v>3040311</v>
      </c>
      <c r="E23" s="11">
        <v>7794028</v>
      </c>
      <c r="F23" s="11">
        <v>21383949</v>
      </c>
      <c r="G23" s="11">
        <v>21362806</v>
      </c>
      <c r="H23" s="11">
        <v>23959129</v>
      </c>
      <c r="I23" s="11">
        <v>21730600</v>
      </c>
      <c r="J23" s="11">
        <v>32282477</v>
      </c>
      <c r="K23" s="11">
        <v>99335012</v>
      </c>
    </row>
    <row r="24" spans="1:11" ht="12" customHeight="1" x14ac:dyDescent="0.2">
      <c r="A24" s="2" t="str">
        <f>"Dec "&amp;RIGHT(A6,4)</f>
        <v>Dec 2025</v>
      </c>
      <c r="B24" s="11">
        <v>5474358</v>
      </c>
      <c r="C24" s="11">
        <v>6531367</v>
      </c>
      <c r="D24" s="11">
        <v>3372110</v>
      </c>
      <c r="E24" s="11">
        <v>8784007</v>
      </c>
      <c r="F24" s="11">
        <v>24161842</v>
      </c>
      <c r="G24" s="11">
        <v>22198811</v>
      </c>
      <c r="H24" s="11">
        <v>25643286</v>
      </c>
      <c r="I24" s="11">
        <v>21446669</v>
      </c>
      <c r="J24" s="11">
        <v>33772345</v>
      </c>
      <c r="K24" s="11">
        <v>103061111</v>
      </c>
    </row>
    <row r="25" spans="1:11" ht="12" customHeight="1" x14ac:dyDescent="0.2">
      <c r="A25" s="2" t="str">
        <f>"Jan "&amp;RIGHT(A6,4)+1</f>
        <v>Jan 2026</v>
      </c>
      <c r="B25" s="11">
        <v>5561647</v>
      </c>
      <c r="C25" s="11">
        <v>6498637</v>
      </c>
      <c r="D25" s="11">
        <v>3338252</v>
      </c>
      <c r="E25" s="11">
        <v>8841269</v>
      </c>
      <c r="F25" s="11">
        <v>24239805</v>
      </c>
      <c r="G25" s="11">
        <v>22723015</v>
      </c>
      <c r="H25" s="11">
        <v>26089861</v>
      </c>
      <c r="I25" s="11">
        <v>23276682</v>
      </c>
      <c r="J25" s="11">
        <v>35004917</v>
      </c>
      <c r="K25" s="11">
        <v>107094475</v>
      </c>
    </row>
    <row r="26" spans="1:11"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c r="K26" s="11" t="s">
        <v>423</v>
      </c>
    </row>
    <row r="27" spans="1:11"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c r="K27" s="11" t="s">
        <v>423</v>
      </c>
    </row>
    <row r="28" spans="1:11"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row>
    <row r="29" spans="1:11"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row>
    <row r="30" spans="1:11"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row>
    <row r="31" spans="1:11"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row>
    <row r="32" spans="1:11"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row>
    <row r="33" spans="1:11"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row>
    <row r="34" spans="1:11" ht="12" customHeight="1" x14ac:dyDescent="0.2">
      <c r="A34" s="12" t="s">
        <v>55</v>
      </c>
      <c r="B34" s="13">
        <v>22169214</v>
      </c>
      <c r="C34" s="13">
        <v>25769018</v>
      </c>
      <c r="D34" s="13">
        <v>13572823</v>
      </c>
      <c r="E34" s="13">
        <v>35324950</v>
      </c>
      <c r="F34" s="13">
        <v>96836005</v>
      </c>
      <c r="G34" s="13">
        <v>94158060</v>
      </c>
      <c r="H34" s="13">
        <v>107002122</v>
      </c>
      <c r="I34" s="13">
        <v>96217871</v>
      </c>
      <c r="J34" s="13">
        <v>143580559</v>
      </c>
      <c r="K34" s="13">
        <v>440958612</v>
      </c>
    </row>
    <row r="35" spans="1:11" ht="12" customHeight="1" x14ac:dyDescent="0.2">
      <c r="A35" s="14" t="str">
        <f>"Total "&amp;MID(A20,7,LEN(A20)-13)&amp;" Months"</f>
        <v>Total 4 Months</v>
      </c>
      <c r="B35" s="15">
        <v>22169214</v>
      </c>
      <c r="C35" s="15">
        <v>25769018</v>
      </c>
      <c r="D35" s="15">
        <v>13572823</v>
      </c>
      <c r="E35" s="15">
        <v>35324950</v>
      </c>
      <c r="F35" s="15">
        <v>96836005</v>
      </c>
      <c r="G35" s="15">
        <v>94158060</v>
      </c>
      <c r="H35" s="15">
        <v>107002122</v>
      </c>
      <c r="I35" s="15">
        <v>96217871</v>
      </c>
      <c r="J35" s="15">
        <v>143580559</v>
      </c>
      <c r="K35" s="15">
        <v>440958612</v>
      </c>
    </row>
  </sheetData>
  <mergeCells count="6">
    <mergeCell ref="B5:K5"/>
    <mergeCell ref="A1:J1"/>
    <mergeCell ref="A2:J2"/>
    <mergeCell ref="A3:A4"/>
    <mergeCell ref="B3:F3"/>
    <mergeCell ref="G3:K3"/>
  </mergeCells>
  <phoneticPr fontId="0" type="noConversion"/>
  <pageMargins left="0.75" right="0.5" top="0.75" bottom="0.5" header="0.5" footer="0.25"/>
  <pageSetup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88" t="s">
        <v>443</v>
      </c>
      <c r="B1" s="88"/>
      <c r="C1" s="88"/>
      <c r="D1" s="88"/>
      <c r="E1" s="88"/>
      <c r="F1" s="88"/>
      <c r="G1" s="88"/>
      <c r="H1" s="88"/>
      <c r="I1" s="140">
        <v>46122</v>
      </c>
    </row>
    <row r="2" spans="1:9" ht="12" customHeight="1" x14ac:dyDescent="0.2">
      <c r="A2" s="90" t="s">
        <v>318</v>
      </c>
      <c r="B2" s="90"/>
      <c r="C2" s="90"/>
      <c r="D2" s="90"/>
      <c r="E2" s="90"/>
      <c r="F2" s="90"/>
      <c r="G2" s="90"/>
      <c r="H2" s="90"/>
      <c r="I2" s="1"/>
    </row>
    <row r="3" spans="1:9" ht="24" customHeight="1" x14ac:dyDescent="0.2">
      <c r="A3" s="92" t="s">
        <v>50</v>
      </c>
      <c r="B3" s="96" t="s">
        <v>103</v>
      </c>
      <c r="C3" s="96"/>
      <c r="D3" s="96"/>
      <c r="E3" s="95"/>
      <c r="F3" s="96" t="s">
        <v>104</v>
      </c>
      <c r="G3" s="96"/>
      <c r="H3" s="96"/>
      <c r="I3" s="96"/>
    </row>
    <row r="4" spans="1:9" ht="24" customHeight="1" x14ac:dyDescent="0.2">
      <c r="A4" s="93"/>
      <c r="B4" s="10" t="s">
        <v>78</v>
      </c>
      <c r="C4" s="10" t="s">
        <v>79</v>
      </c>
      <c r="D4" s="10" t="s">
        <v>80</v>
      </c>
      <c r="E4" s="10" t="s">
        <v>55</v>
      </c>
      <c r="F4" s="10" t="s">
        <v>78</v>
      </c>
      <c r="G4" s="10" t="s">
        <v>79</v>
      </c>
      <c r="H4" s="10" t="s">
        <v>80</v>
      </c>
      <c r="I4" s="9" t="s">
        <v>55</v>
      </c>
    </row>
    <row r="5" spans="1:9" ht="12" customHeight="1" x14ac:dyDescent="0.2">
      <c r="A5" s="1"/>
      <c r="B5" s="87" t="str">
        <f>REPT("-",89)&amp;" Number "&amp;REPT("-",89)</f>
        <v>----------------------------------------------------------------------------------------- Number -----------------------------------------------------------------------------------------</v>
      </c>
      <c r="C5" s="87"/>
      <c r="D5" s="87"/>
      <c r="E5" s="87"/>
      <c r="F5" s="87"/>
      <c r="G5" s="87"/>
      <c r="H5" s="87"/>
      <c r="I5" s="87"/>
    </row>
    <row r="6" spans="1:9" ht="12" customHeight="1" x14ac:dyDescent="0.2">
      <c r="A6" s="3" t="s">
        <v>425</v>
      </c>
    </row>
    <row r="7" spans="1:9" ht="12" customHeight="1" x14ac:dyDescent="0.2">
      <c r="A7" s="2" t="str">
        <f>"Oct "&amp;RIGHT(A6,4)-1</f>
        <v>Oct 2024</v>
      </c>
      <c r="B7" s="11">
        <v>24312413</v>
      </c>
      <c r="C7" s="11">
        <v>1890743</v>
      </c>
      <c r="D7" s="11">
        <v>8381258</v>
      </c>
      <c r="E7" s="11">
        <v>34584414</v>
      </c>
      <c r="F7" s="11">
        <v>27145736</v>
      </c>
      <c r="G7" s="11">
        <v>2175691</v>
      </c>
      <c r="H7" s="11">
        <v>9625602</v>
      </c>
      <c r="I7" s="11">
        <v>38947029</v>
      </c>
    </row>
    <row r="8" spans="1:9" ht="12" customHeight="1" x14ac:dyDescent="0.2">
      <c r="A8" s="2" t="str">
        <f>"Nov "&amp;RIGHT(A6,4)-1</f>
        <v>Nov 2024</v>
      </c>
      <c r="B8" s="11">
        <v>19839266</v>
      </c>
      <c r="C8" s="11">
        <v>1606372</v>
      </c>
      <c r="D8" s="11">
        <v>6986511</v>
      </c>
      <c r="E8" s="11">
        <v>28432149</v>
      </c>
      <c r="F8" s="11">
        <v>22437593</v>
      </c>
      <c r="G8" s="11">
        <v>1852669</v>
      </c>
      <c r="H8" s="11">
        <v>8036718</v>
      </c>
      <c r="I8" s="11">
        <v>32326980</v>
      </c>
    </row>
    <row r="9" spans="1:9" ht="12" customHeight="1" x14ac:dyDescent="0.2">
      <c r="A9" s="2" t="str">
        <f>"Dec "&amp;RIGHT(A6,4)-1</f>
        <v>Dec 2024</v>
      </c>
      <c r="B9" s="11">
        <v>18803444</v>
      </c>
      <c r="C9" s="11">
        <v>1534187</v>
      </c>
      <c r="D9" s="11">
        <v>6612495</v>
      </c>
      <c r="E9" s="11">
        <v>26950126</v>
      </c>
      <c r="F9" s="11">
        <v>21701761</v>
      </c>
      <c r="G9" s="11">
        <v>1796438</v>
      </c>
      <c r="H9" s="11">
        <v>7742899</v>
      </c>
      <c r="I9" s="11">
        <v>31241098</v>
      </c>
    </row>
    <row r="10" spans="1:9" ht="12" customHeight="1" x14ac:dyDescent="0.2">
      <c r="A10" s="2" t="str">
        <f>"Jan "&amp;RIGHT(A6,4)</f>
        <v>Jan 2025</v>
      </c>
      <c r="B10" s="11">
        <v>21165497</v>
      </c>
      <c r="C10" s="11">
        <v>1712345</v>
      </c>
      <c r="D10" s="11">
        <v>7478790</v>
      </c>
      <c r="E10" s="11">
        <v>30356632</v>
      </c>
      <c r="F10" s="11">
        <v>24316645</v>
      </c>
      <c r="G10" s="11">
        <v>2016347</v>
      </c>
      <c r="H10" s="11">
        <v>8825569</v>
      </c>
      <c r="I10" s="11">
        <v>35158561</v>
      </c>
    </row>
    <row r="11" spans="1:9" ht="12" customHeight="1" x14ac:dyDescent="0.2">
      <c r="A11" s="2" t="str">
        <f>"Feb "&amp;RIGHT(A6,4)</f>
        <v>Feb 2025</v>
      </c>
      <c r="B11" s="11">
        <v>20823378</v>
      </c>
      <c r="C11" s="11">
        <v>1682783</v>
      </c>
      <c r="D11" s="11">
        <v>7324510</v>
      </c>
      <c r="E11" s="11">
        <v>29830671</v>
      </c>
      <c r="F11" s="11">
        <v>23660751</v>
      </c>
      <c r="G11" s="11">
        <v>1963142</v>
      </c>
      <c r="H11" s="11">
        <v>8577189</v>
      </c>
      <c r="I11" s="11">
        <v>34201082</v>
      </c>
    </row>
    <row r="12" spans="1:9" ht="12" customHeight="1" x14ac:dyDescent="0.2">
      <c r="A12" s="2" t="str">
        <f>"Mar "&amp;RIGHT(A6,4)</f>
        <v>Mar 2025</v>
      </c>
      <c r="B12" s="11">
        <v>22852135</v>
      </c>
      <c r="C12" s="11">
        <v>1874400</v>
      </c>
      <c r="D12" s="11">
        <v>8231690</v>
      </c>
      <c r="E12" s="11">
        <v>32958225</v>
      </c>
      <c r="F12" s="11">
        <v>26486133</v>
      </c>
      <c r="G12" s="11">
        <v>2225011</v>
      </c>
      <c r="H12" s="11">
        <v>9716977</v>
      </c>
      <c r="I12" s="11">
        <v>38428121</v>
      </c>
    </row>
    <row r="13" spans="1:9" ht="12" customHeight="1" x14ac:dyDescent="0.2">
      <c r="A13" s="2" t="str">
        <f>"Apr "&amp;RIGHT(A6,4)</f>
        <v>Apr 2025</v>
      </c>
      <c r="B13" s="11">
        <v>24013168</v>
      </c>
      <c r="C13" s="11">
        <v>1957974</v>
      </c>
      <c r="D13" s="11">
        <v>8686592</v>
      </c>
      <c r="E13" s="11">
        <v>34657734</v>
      </c>
      <c r="F13" s="11">
        <v>27658372</v>
      </c>
      <c r="G13" s="11">
        <v>2291737</v>
      </c>
      <c r="H13" s="11">
        <v>10155302</v>
      </c>
      <c r="I13" s="11">
        <v>40105411</v>
      </c>
    </row>
    <row r="14" spans="1:9" ht="12" customHeight="1" x14ac:dyDescent="0.2">
      <c r="A14" s="2" t="str">
        <f>"May "&amp;RIGHT(A6,4)</f>
        <v>May 2025</v>
      </c>
      <c r="B14" s="11">
        <v>23528252</v>
      </c>
      <c r="C14" s="11">
        <v>1953164</v>
      </c>
      <c r="D14" s="11">
        <v>8562364</v>
      </c>
      <c r="E14" s="11">
        <v>34043780</v>
      </c>
      <c r="F14" s="11">
        <v>26958993</v>
      </c>
      <c r="G14" s="11">
        <v>2298700</v>
      </c>
      <c r="H14" s="11">
        <v>10060143</v>
      </c>
      <c r="I14" s="11">
        <v>39317836</v>
      </c>
    </row>
    <row r="15" spans="1:9" ht="12" customHeight="1" x14ac:dyDescent="0.2">
      <c r="A15" s="2" t="str">
        <f>"Jun "&amp;RIGHT(A6,4)</f>
        <v>Jun 2025</v>
      </c>
      <c r="B15" s="11">
        <v>19536998</v>
      </c>
      <c r="C15" s="11">
        <v>1795480</v>
      </c>
      <c r="D15" s="11">
        <v>7993740</v>
      </c>
      <c r="E15" s="11">
        <v>29326218</v>
      </c>
      <c r="F15" s="11">
        <v>25545070</v>
      </c>
      <c r="G15" s="11">
        <v>2317560</v>
      </c>
      <c r="H15" s="11">
        <v>10053475</v>
      </c>
      <c r="I15" s="11">
        <v>37916105</v>
      </c>
    </row>
    <row r="16" spans="1:9" ht="12" customHeight="1" x14ac:dyDescent="0.2">
      <c r="A16" s="2" t="str">
        <f>"Jul "&amp;RIGHT(A6,4)</f>
        <v>Jul 2025</v>
      </c>
      <c r="B16" s="11">
        <v>18868937</v>
      </c>
      <c r="C16" s="11">
        <v>1844334</v>
      </c>
      <c r="D16" s="11">
        <v>8254568</v>
      </c>
      <c r="E16" s="11">
        <v>28967839</v>
      </c>
      <c r="F16" s="11">
        <v>25926403</v>
      </c>
      <c r="G16" s="11">
        <v>2406049</v>
      </c>
      <c r="H16" s="11">
        <v>10491173</v>
      </c>
      <c r="I16" s="11">
        <v>38823625</v>
      </c>
    </row>
    <row r="17" spans="1:9" ht="12" customHeight="1" x14ac:dyDescent="0.2">
      <c r="A17" s="2" t="str">
        <f>"Aug "&amp;RIGHT(A6,4)</f>
        <v>Aug 2025</v>
      </c>
      <c r="B17" s="11">
        <v>18849498</v>
      </c>
      <c r="C17" s="11">
        <v>1641100</v>
      </c>
      <c r="D17" s="11">
        <v>7408941</v>
      </c>
      <c r="E17" s="11">
        <v>27899539</v>
      </c>
      <c r="F17" s="11">
        <v>22914934</v>
      </c>
      <c r="G17" s="11">
        <v>1961784</v>
      </c>
      <c r="H17" s="11">
        <v>8815566</v>
      </c>
      <c r="I17" s="11">
        <v>33692284</v>
      </c>
    </row>
    <row r="18" spans="1:9" ht="12" customHeight="1" x14ac:dyDescent="0.2">
      <c r="A18" s="2" t="str">
        <f>"Sep "&amp;RIGHT(A6,4)</f>
        <v>Sep 2025</v>
      </c>
      <c r="B18" s="11">
        <v>22388431</v>
      </c>
      <c r="C18" s="11">
        <v>1738117</v>
      </c>
      <c r="D18" s="11">
        <v>7821069</v>
      </c>
      <c r="E18" s="11">
        <v>31947617</v>
      </c>
      <c r="F18" s="11">
        <v>24435936</v>
      </c>
      <c r="G18" s="11">
        <v>1948806</v>
      </c>
      <c r="H18" s="11">
        <v>8828581</v>
      </c>
      <c r="I18" s="11">
        <v>35213323</v>
      </c>
    </row>
    <row r="19" spans="1:9" ht="12" customHeight="1" x14ac:dyDescent="0.2">
      <c r="A19" s="12" t="s">
        <v>55</v>
      </c>
      <c r="B19" s="13">
        <v>254981417</v>
      </c>
      <c r="C19" s="13">
        <v>21230999</v>
      </c>
      <c r="D19" s="13">
        <v>93742528</v>
      </c>
      <c r="E19" s="13">
        <v>369954944</v>
      </c>
      <c r="F19" s="13">
        <v>299188327</v>
      </c>
      <c r="G19" s="13">
        <v>25253934</v>
      </c>
      <c r="H19" s="13">
        <v>110929194</v>
      </c>
      <c r="I19" s="13">
        <v>435371455</v>
      </c>
    </row>
    <row r="20" spans="1:9" ht="12" customHeight="1" x14ac:dyDescent="0.2">
      <c r="A20" s="14" t="s">
        <v>426</v>
      </c>
      <c r="B20" s="15">
        <v>84120620</v>
      </c>
      <c r="C20" s="15">
        <v>6743647</v>
      </c>
      <c r="D20" s="15">
        <v>29459054</v>
      </c>
      <c r="E20" s="15">
        <v>120323321</v>
      </c>
      <c r="F20" s="15">
        <v>95601735</v>
      </c>
      <c r="G20" s="15">
        <v>7841145</v>
      </c>
      <c r="H20" s="15">
        <v>34230788</v>
      </c>
      <c r="I20" s="15">
        <v>137673668</v>
      </c>
    </row>
    <row r="21" spans="1:9" ht="12" customHeight="1" x14ac:dyDescent="0.2">
      <c r="A21" s="3" t="str">
        <f>"FY "&amp;RIGHT(A6,4)+1</f>
        <v>FY 2026</v>
      </c>
    </row>
    <row r="22" spans="1:9" ht="12" customHeight="1" x14ac:dyDescent="0.2">
      <c r="A22" s="2" t="str">
        <f>"Oct "&amp;RIGHT(A6,4)</f>
        <v>Oct 2025</v>
      </c>
      <c r="B22" s="11">
        <v>23908922</v>
      </c>
      <c r="C22" s="11">
        <v>1881256</v>
      </c>
      <c r="D22" s="11">
        <v>8347942</v>
      </c>
      <c r="E22" s="11">
        <v>34138120</v>
      </c>
      <c r="F22" s="11">
        <v>26631775</v>
      </c>
      <c r="G22" s="11">
        <v>2155739</v>
      </c>
      <c r="H22" s="11">
        <v>9580253</v>
      </c>
      <c r="I22" s="11">
        <v>38367767</v>
      </c>
    </row>
    <row r="23" spans="1:9" ht="12" customHeight="1" x14ac:dyDescent="0.2">
      <c r="A23" s="2" t="str">
        <f>"Nov "&amp;RIGHT(A6,4)</f>
        <v>Nov 2025</v>
      </c>
      <c r="B23" s="11">
        <v>18295530</v>
      </c>
      <c r="C23" s="11">
        <v>1479936</v>
      </c>
      <c r="D23" s="11">
        <v>6455857</v>
      </c>
      <c r="E23" s="11">
        <v>26231323</v>
      </c>
      <c r="F23" s="11">
        <v>20548386</v>
      </c>
      <c r="G23" s="11">
        <v>1700302</v>
      </c>
      <c r="H23" s="11">
        <v>7391534</v>
      </c>
      <c r="I23" s="11">
        <v>29640222</v>
      </c>
    </row>
    <row r="24" spans="1:9" ht="12" customHeight="1" x14ac:dyDescent="0.2">
      <c r="A24" s="2" t="str">
        <f>"Dec "&amp;RIGHT(A6,4)</f>
        <v>Dec 2025</v>
      </c>
      <c r="B24" s="11">
        <v>19267153</v>
      </c>
      <c r="C24" s="11">
        <v>1546058</v>
      </c>
      <c r="D24" s="11">
        <v>6859958</v>
      </c>
      <c r="E24" s="11">
        <v>27673169</v>
      </c>
      <c r="F24" s="11">
        <v>22293911</v>
      </c>
      <c r="G24" s="11">
        <v>1814806</v>
      </c>
      <c r="H24" s="11">
        <v>8065936</v>
      </c>
      <c r="I24" s="11">
        <v>32174653</v>
      </c>
    </row>
    <row r="25" spans="1:9" ht="12" customHeight="1" x14ac:dyDescent="0.2">
      <c r="A25" s="2" t="str">
        <f>"Jan "&amp;RIGHT(A6,4)+1</f>
        <v>Jan 2026</v>
      </c>
      <c r="B25" s="11">
        <v>19704620</v>
      </c>
      <c r="C25" s="11">
        <v>1575574</v>
      </c>
      <c r="D25" s="11">
        <v>7004468</v>
      </c>
      <c r="E25" s="11">
        <v>28284662</v>
      </c>
      <c r="F25" s="11">
        <v>22500272</v>
      </c>
      <c r="G25" s="11">
        <v>1843850</v>
      </c>
      <c r="H25" s="11">
        <v>8244376</v>
      </c>
      <c r="I25" s="11">
        <v>32588498</v>
      </c>
    </row>
    <row r="26" spans="1:9" ht="12" customHeight="1" x14ac:dyDescent="0.2">
      <c r="A26" s="2" t="str">
        <f>"Feb "&amp;RIGHT(A6,4)+1</f>
        <v>Feb 2026</v>
      </c>
      <c r="B26" s="11" t="s">
        <v>423</v>
      </c>
      <c r="C26" s="11" t="s">
        <v>423</v>
      </c>
      <c r="D26" s="11" t="s">
        <v>423</v>
      </c>
      <c r="E26" s="11" t="s">
        <v>423</v>
      </c>
      <c r="F26" s="11" t="s">
        <v>423</v>
      </c>
      <c r="G26" s="11" t="s">
        <v>423</v>
      </c>
      <c r="H26" s="11" t="s">
        <v>423</v>
      </c>
      <c r="I26" s="11" t="s">
        <v>423</v>
      </c>
    </row>
    <row r="27" spans="1:9" ht="12" customHeight="1" x14ac:dyDescent="0.2">
      <c r="A27" s="2" t="str">
        <f>"Mar "&amp;RIGHT(A6,4)+1</f>
        <v>Mar 2026</v>
      </c>
      <c r="B27" s="11" t="s">
        <v>423</v>
      </c>
      <c r="C27" s="11" t="s">
        <v>423</v>
      </c>
      <c r="D27" s="11" t="s">
        <v>423</v>
      </c>
      <c r="E27" s="11" t="s">
        <v>423</v>
      </c>
      <c r="F27" s="11" t="s">
        <v>423</v>
      </c>
      <c r="G27" s="11" t="s">
        <v>423</v>
      </c>
      <c r="H27" s="11" t="s">
        <v>423</v>
      </c>
      <c r="I27" s="11" t="s">
        <v>423</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81176225</v>
      </c>
      <c r="C34" s="13">
        <v>6482824</v>
      </c>
      <c r="D34" s="13">
        <v>28668225</v>
      </c>
      <c r="E34" s="13">
        <v>116327274</v>
      </c>
      <c r="F34" s="13">
        <v>91974344</v>
      </c>
      <c r="G34" s="13">
        <v>7514697</v>
      </c>
      <c r="H34" s="13">
        <v>33282099</v>
      </c>
      <c r="I34" s="13">
        <v>132771140</v>
      </c>
    </row>
    <row r="35" spans="1:9" ht="12" customHeight="1" x14ac:dyDescent="0.2">
      <c r="A35" s="14" t="str">
        <f>"Total "&amp;MID(A20,7,LEN(A20)-13)&amp;" Months"</f>
        <v>Total 4 Months</v>
      </c>
      <c r="B35" s="15">
        <v>81176225</v>
      </c>
      <c r="C35" s="15">
        <v>6482824</v>
      </c>
      <c r="D35" s="15">
        <v>28668225</v>
      </c>
      <c r="E35" s="15">
        <v>116327274</v>
      </c>
      <c r="F35" s="15">
        <v>91974344</v>
      </c>
      <c r="G35" s="15">
        <v>7514697</v>
      </c>
      <c r="H35" s="15">
        <v>33282099</v>
      </c>
      <c r="I35" s="15">
        <v>132771140</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88" t="s">
        <v>443</v>
      </c>
      <c r="B1" s="88"/>
      <c r="C1" s="88"/>
      <c r="D1" s="88"/>
      <c r="E1" s="88"/>
      <c r="F1" s="88"/>
      <c r="G1" s="88"/>
      <c r="H1" s="88"/>
      <c r="I1" s="140">
        <v>46122</v>
      </c>
    </row>
    <row r="2" spans="1:9" ht="12" customHeight="1" x14ac:dyDescent="0.2">
      <c r="A2" s="90" t="s">
        <v>107</v>
      </c>
      <c r="B2" s="90"/>
      <c r="C2" s="90"/>
      <c r="D2" s="90"/>
      <c r="E2" s="90"/>
      <c r="F2" s="90"/>
      <c r="G2" s="90"/>
      <c r="H2" s="90"/>
      <c r="I2" s="1"/>
    </row>
    <row r="3" spans="1:9" ht="24" customHeight="1" x14ac:dyDescent="0.2">
      <c r="A3" s="92" t="s">
        <v>50</v>
      </c>
      <c r="B3" s="96" t="s">
        <v>105</v>
      </c>
      <c r="C3" s="96"/>
      <c r="D3" s="96"/>
      <c r="E3" s="95"/>
      <c r="F3" s="96" t="s">
        <v>106</v>
      </c>
      <c r="G3" s="96"/>
      <c r="H3" s="96"/>
      <c r="I3" s="96"/>
    </row>
    <row r="4" spans="1:9" ht="24" customHeight="1" x14ac:dyDescent="0.2">
      <c r="A4" s="93"/>
      <c r="B4" s="10" t="s">
        <v>78</v>
      </c>
      <c r="C4" s="10" t="s">
        <v>79</v>
      </c>
      <c r="D4" s="10" t="s">
        <v>80</v>
      </c>
      <c r="E4" s="10" t="s">
        <v>55</v>
      </c>
      <c r="F4" s="10" t="s">
        <v>78</v>
      </c>
      <c r="G4" s="10" t="s">
        <v>79</v>
      </c>
      <c r="H4" s="10" t="s">
        <v>80</v>
      </c>
      <c r="I4" s="9" t="s">
        <v>55</v>
      </c>
    </row>
    <row r="5" spans="1:9" ht="12" customHeight="1" x14ac:dyDescent="0.2">
      <c r="A5" s="1"/>
      <c r="B5" s="87" t="str">
        <f>REPT("-",89)&amp;" Number "&amp;REPT("-",89)</f>
        <v>----------------------------------------------------------------------------------------- Number -----------------------------------------------------------------------------------------</v>
      </c>
      <c r="C5" s="87"/>
      <c r="D5" s="87"/>
      <c r="E5" s="87"/>
      <c r="F5" s="87"/>
      <c r="G5" s="87"/>
      <c r="H5" s="87"/>
      <c r="I5" s="87"/>
    </row>
    <row r="6" spans="1:9" ht="12" customHeight="1" x14ac:dyDescent="0.2">
      <c r="A6" s="3" t="s">
        <v>425</v>
      </c>
    </row>
    <row r="7" spans="1:9" ht="12" customHeight="1" x14ac:dyDescent="0.2">
      <c r="A7" s="2" t="str">
        <f>"Oct "&amp;RIGHT(A6,4)-1</f>
        <v>Oct 2024</v>
      </c>
      <c r="B7" s="11">
        <v>32265468</v>
      </c>
      <c r="C7" s="11">
        <v>232812</v>
      </c>
      <c r="D7" s="11">
        <v>440467</v>
      </c>
      <c r="E7" s="11">
        <v>32938747</v>
      </c>
      <c r="F7" s="11">
        <v>38994801</v>
      </c>
      <c r="G7" s="11">
        <v>2622908</v>
      </c>
      <c r="H7" s="11">
        <v>11730822</v>
      </c>
      <c r="I7" s="11">
        <v>53348531</v>
      </c>
    </row>
    <row r="8" spans="1:9" ht="12" customHeight="1" x14ac:dyDescent="0.2">
      <c r="A8" s="2" t="str">
        <f>"Nov "&amp;RIGHT(A6,4)-1</f>
        <v>Nov 2024</v>
      </c>
      <c r="B8" s="11">
        <v>24621280</v>
      </c>
      <c r="C8" s="11">
        <v>189717</v>
      </c>
      <c r="D8" s="11">
        <v>357704</v>
      </c>
      <c r="E8" s="11">
        <v>25168701</v>
      </c>
      <c r="F8" s="11">
        <v>31684389</v>
      </c>
      <c r="G8" s="11">
        <v>2180006</v>
      </c>
      <c r="H8" s="11">
        <v>9612465</v>
      </c>
      <c r="I8" s="11">
        <v>43476860</v>
      </c>
    </row>
    <row r="9" spans="1:9" ht="12" customHeight="1" x14ac:dyDescent="0.2">
      <c r="A9" s="2" t="str">
        <f>"Dec "&amp;RIGHT(A6,4)-1</f>
        <v>Dec 2024</v>
      </c>
      <c r="B9" s="11">
        <v>23015335</v>
      </c>
      <c r="C9" s="11">
        <v>184723</v>
      </c>
      <c r="D9" s="11">
        <v>348281</v>
      </c>
      <c r="E9" s="11">
        <v>23548339</v>
      </c>
      <c r="F9" s="11">
        <v>30323723</v>
      </c>
      <c r="G9" s="11">
        <v>2100481</v>
      </c>
      <c r="H9" s="11">
        <v>9159820</v>
      </c>
      <c r="I9" s="11">
        <v>41584024</v>
      </c>
    </row>
    <row r="10" spans="1:9" ht="12" customHeight="1" x14ac:dyDescent="0.2">
      <c r="A10" s="2" t="str">
        <f>"Jan "&amp;RIGHT(A6,4)</f>
        <v>Jan 2025</v>
      </c>
      <c r="B10" s="11">
        <v>26820785</v>
      </c>
      <c r="C10" s="11">
        <v>206449</v>
      </c>
      <c r="D10" s="11">
        <v>391837</v>
      </c>
      <c r="E10" s="11">
        <v>27419071</v>
      </c>
      <c r="F10" s="11">
        <v>34158628</v>
      </c>
      <c r="G10" s="11">
        <v>2370482</v>
      </c>
      <c r="H10" s="11">
        <v>10510243</v>
      </c>
      <c r="I10" s="11">
        <v>47039353</v>
      </c>
    </row>
    <row r="11" spans="1:9" ht="12" customHeight="1" x14ac:dyDescent="0.2">
      <c r="A11" s="2" t="str">
        <f>"Feb "&amp;RIGHT(A6,4)</f>
        <v>Feb 2025</v>
      </c>
      <c r="B11" s="11">
        <v>27853729</v>
      </c>
      <c r="C11" s="11">
        <v>205233</v>
      </c>
      <c r="D11" s="11">
        <v>393097</v>
      </c>
      <c r="E11" s="11">
        <v>28452059</v>
      </c>
      <c r="F11" s="11">
        <v>33640312</v>
      </c>
      <c r="G11" s="11">
        <v>2331183</v>
      </c>
      <c r="H11" s="11">
        <v>10262494</v>
      </c>
      <c r="I11" s="11">
        <v>46233989</v>
      </c>
    </row>
    <row r="12" spans="1:9" ht="12" customHeight="1" x14ac:dyDescent="0.2">
      <c r="A12" s="2" t="str">
        <f>"Mar "&amp;RIGHT(A6,4)</f>
        <v>Mar 2025</v>
      </c>
      <c r="B12" s="11">
        <v>28717341</v>
      </c>
      <c r="C12" s="11">
        <v>218592</v>
      </c>
      <c r="D12" s="11">
        <v>426323</v>
      </c>
      <c r="E12" s="11">
        <v>29362256</v>
      </c>
      <c r="F12" s="11">
        <v>36881646</v>
      </c>
      <c r="G12" s="11">
        <v>2590778</v>
      </c>
      <c r="H12" s="11">
        <v>11471731</v>
      </c>
      <c r="I12" s="11">
        <v>50944155</v>
      </c>
    </row>
    <row r="13" spans="1:9" ht="12" customHeight="1" x14ac:dyDescent="0.2">
      <c r="A13" s="2" t="str">
        <f>"Apr "&amp;RIGHT(A6,4)</f>
        <v>Apr 2025</v>
      </c>
      <c r="B13" s="11">
        <v>29802676</v>
      </c>
      <c r="C13" s="11">
        <v>228935</v>
      </c>
      <c r="D13" s="11">
        <v>439339</v>
      </c>
      <c r="E13" s="11">
        <v>30470950</v>
      </c>
      <c r="F13" s="11">
        <v>38415764</v>
      </c>
      <c r="G13" s="11">
        <v>2706367</v>
      </c>
      <c r="H13" s="11">
        <v>12049132</v>
      </c>
      <c r="I13" s="11">
        <v>53171263</v>
      </c>
    </row>
    <row r="14" spans="1:9" ht="12" customHeight="1" x14ac:dyDescent="0.2">
      <c r="A14" s="2" t="str">
        <f>"May "&amp;RIGHT(A6,4)</f>
        <v>May 2025</v>
      </c>
      <c r="B14" s="11">
        <v>26691501</v>
      </c>
      <c r="C14" s="11">
        <v>227285</v>
      </c>
      <c r="D14" s="11">
        <v>443408</v>
      </c>
      <c r="E14" s="11">
        <v>27362194</v>
      </c>
      <c r="F14" s="11">
        <v>36743936</v>
      </c>
      <c r="G14" s="11">
        <v>2666644</v>
      </c>
      <c r="H14" s="11">
        <v>11793864</v>
      </c>
      <c r="I14" s="11">
        <v>51204444</v>
      </c>
    </row>
    <row r="15" spans="1:9" ht="12" customHeight="1" x14ac:dyDescent="0.2">
      <c r="A15" s="2" t="str">
        <f>"Jun "&amp;RIGHT(A6,4)</f>
        <v>Jun 2025</v>
      </c>
      <c r="B15" s="11">
        <v>8715756</v>
      </c>
      <c r="C15" s="11">
        <v>203982</v>
      </c>
      <c r="D15" s="11">
        <v>407923</v>
      </c>
      <c r="E15" s="11">
        <v>9327661</v>
      </c>
      <c r="F15" s="11">
        <v>28003466</v>
      </c>
      <c r="G15" s="11">
        <v>2356932</v>
      </c>
      <c r="H15" s="11">
        <v>10581828</v>
      </c>
      <c r="I15" s="11">
        <v>40942226</v>
      </c>
    </row>
    <row r="16" spans="1:9" ht="12" customHeight="1" x14ac:dyDescent="0.2">
      <c r="A16" s="2" t="str">
        <f>"Jul "&amp;RIGHT(A6,4)</f>
        <v>Jul 2025</v>
      </c>
      <c r="B16" s="11">
        <v>5980845</v>
      </c>
      <c r="C16" s="11">
        <v>202299</v>
      </c>
      <c r="D16" s="11">
        <v>421402</v>
      </c>
      <c r="E16" s="11">
        <v>6604546</v>
      </c>
      <c r="F16" s="11">
        <v>26912922</v>
      </c>
      <c r="G16" s="11">
        <v>2412155</v>
      </c>
      <c r="H16" s="11">
        <v>10836860</v>
      </c>
      <c r="I16" s="11">
        <v>40161937</v>
      </c>
    </row>
    <row r="17" spans="1:9" ht="12" customHeight="1" x14ac:dyDescent="0.2">
      <c r="A17" s="2" t="str">
        <f>"Aug "&amp;RIGHT(A6,4)</f>
        <v>Aug 2025</v>
      </c>
      <c r="B17" s="11">
        <v>16710479</v>
      </c>
      <c r="C17" s="11">
        <v>194517</v>
      </c>
      <c r="D17" s="11">
        <v>388524</v>
      </c>
      <c r="E17" s="11">
        <v>17293520</v>
      </c>
      <c r="F17" s="11">
        <v>28678145</v>
      </c>
      <c r="G17" s="11">
        <v>2213239</v>
      </c>
      <c r="H17" s="11">
        <v>9905054</v>
      </c>
      <c r="I17" s="11">
        <v>40796438</v>
      </c>
    </row>
    <row r="18" spans="1:9" ht="12" customHeight="1" x14ac:dyDescent="0.2">
      <c r="A18" s="2" t="str">
        <f>"Sep "&amp;RIGHT(A6,4)</f>
        <v>Sep 2025</v>
      </c>
      <c r="B18" s="11">
        <v>29936388</v>
      </c>
      <c r="C18" s="11">
        <v>211461</v>
      </c>
      <c r="D18" s="11">
        <v>415759</v>
      </c>
      <c r="E18" s="11">
        <v>30563608</v>
      </c>
      <c r="F18" s="11">
        <v>35502073</v>
      </c>
      <c r="G18" s="11">
        <v>2401965</v>
      </c>
      <c r="H18" s="11">
        <v>10873487</v>
      </c>
      <c r="I18" s="11">
        <v>48777525</v>
      </c>
    </row>
    <row r="19" spans="1:9" ht="12" customHeight="1" x14ac:dyDescent="0.2">
      <c r="A19" s="12" t="s">
        <v>55</v>
      </c>
      <c r="B19" s="13">
        <v>281131583</v>
      </c>
      <c r="C19" s="13">
        <v>2506005</v>
      </c>
      <c r="D19" s="13">
        <v>4874064</v>
      </c>
      <c r="E19" s="13">
        <v>288511652</v>
      </c>
      <c r="F19" s="13">
        <v>399939805</v>
      </c>
      <c r="G19" s="13">
        <v>28953140</v>
      </c>
      <c r="H19" s="13">
        <v>128787800</v>
      </c>
      <c r="I19" s="13">
        <v>557680745</v>
      </c>
    </row>
    <row r="20" spans="1:9" ht="12" customHeight="1" x14ac:dyDescent="0.2">
      <c r="A20" s="14" t="s">
        <v>426</v>
      </c>
      <c r="B20" s="15">
        <v>106722868</v>
      </c>
      <c r="C20" s="15">
        <v>813701</v>
      </c>
      <c r="D20" s="15">
        <v>1538289</v>
      </c>
      <c r="E20" s="15">
        <v>109074858</v>
      </c>
      <c r="F20" s="15">
        <v>135161541</v>
      </c>
      <c r="G20" s="15">
        <v>9273877</v>
      </c>
      <c r="H20" s="15">
        <v>41013350</v>
      </c>
      <c r="I20" s="15">
        <v>185448768</v>
      </c>
    </row>
    <row r="21" spans="1:9" ht="12" customHeight="1" x14ac:dyDescent="0.2">
      <c r="A21" s="3" t="str">
        <f>"FY "&amp;RIGHT(A6,4)+1</f>
        <v>FY 2026</v>
      </c>
    </row>
    <row r="22" spans="1:9" ht="12" customHeight="1" x14ac:dyDescent="0.2">
      <c r="A22" s="2" t="str">
        <f>"Oct "&amp;RIGHT(A6,4)</f>
        <v>Oct 2025</v>
      </c>
      <c r="B22" s="11">
        <v>32905625</v>
      </c>
      <c r="C22" s="11">
        <v>228179</v>
      </c>
      <c r="D22" s="11">
        <v>452266</v>
      </c>
      <c r="E22" s="11">
        <v>33586070</v>
      </c>
      <c r="F22" s="11">
        <v>38279323</v>
      </c>
      <c r="G22" s="11">
        <v>2594905</v>
      </c>
      <c r="H22" s="11">
        <v>11552238</v>
      </c>
      <c r="I22" s="11">
        <v>52426466</v>
      </c>
    </row>
    <row r="23" spans="1:9" ht="12" customHeight="1" x14ac:dyDescent="0.2">
      <c r="A23" s="2" t="str">
        <f>"Nov "&amp;RIGHT(A6,4)</f>
        <v>Nov 2025</v>
      </c>
      <c r="B23" s="11">
        <v>24232643</v>
      </c>
      <c r="C23" s="11">
        <v>179131</v>
      </c>
      <c r="D23" s="11">
        <v>359137</v>
      </c>
      <c r="E23" s="11">
        <v>24770911</v>
      </c>
      <c r="F23" s="11">
        <v>29315373</v>
      </c>
      <c r="G23" s="11">
        <v>2005333</v>
      </c>
      <c r="H23" s="11">
        <v>8755799</v>
      </c>
      <c r="I23" s="11">
        <v>40076505</v>
      </c>
    </row>
    <row r="24" spans="1:9" ht="12" customHeight="1" x14ac:dyDescent="0.2">
      <c r="A24" s="2" t="str">
        <f>"Dec "&amp;RIGHT(A6,4)</f>
        <v>Dec 2025</v>
      </c>
      <c r="B24" s="11">
        <v>24289191</v>
      </c>
      <c r="C24" s="11">
        <v>178952</v>
      </c>
      <c r="D24" s="11">
        <v>350636</v>
      </c>
      <c r="E24" s="11">
        <v>24818779</v>
      </c>
      <c r="F24" s="11">
        <v>30966371</v>
      </c>
      <c r="G24" s="11">
        <v>2106736</v>
      </c>
      <c r="H24" s="11">
        <v>9483245</v>
      </c>
      <c r="I24" s="11">
        <v>42556352</v>
      </c>
    </row>
    <row r="25" spans="1:9" ht="12" customHeight="1" x14ac:dyDescent="0.2">
      <c r="A25" s="2" t="str">
        <f>"Jan "&amp;RIGHT(A6,4)+1</f>
        <v>Jan 2026</v>
      </c>
      <c r="B25" s="11">
        <v>26094707</v>
      </c>
      <c r="C25" s="11">
        <v>177884</v>
      </c>
      <c r="D25" s="11">
        <v>342343</v>
      </c>
      <c r="E25" s="11">
        <v>26614934</v>
      </c>
      <c r="F25" s="11">
        <v>31971458</v>
      </c>
      <c r="G25" s="11">
        <v>2167285</v>
      </c>
      <c r="H25" s="11">
        <v>9707443</v>
      </c>
      <c r="I25" s="11">
        <v>43846186</v>
      </c>
    </row>
    <row r="26" spans="1:9" ht="12" customHeight="1" x14ac:dyDescent="0.2">
      <c r="A26" s="2" t="str">
        <f>"Feb "&amp;RIGHT(A6,4)+1</f>
        <v>Feb 2026</v>
      </c>
      <c r="B26" s="11" t="s">
        <v>423</v>
      </c>
      <c r="C26" s="11" t="s">
        <v>423</v>
      </c>
      <c r="D26" s="11" t="s">
        <v>423</v>
      </c>
      <c r="E26" s="11" t="s">
        <v>423</v>
      </c>
      <c r="F26" s="11" t="s">
        <v>423</v>
      </c>
      <c r="G26" s="11" t="s">
        <v>423</v>
      </c>
      <c r="H26" s="11" t="s">
        <v>423</v>
      </c>
      <c r="I26" s="11" t="s">
        <v>423</v>
      </c>
    </row>
    <row r="27" spans="1:9" ht="12" customHeight="1" x14ac:dyDescent="0.2">
      <c r="A27" s="2" t="str">
        <f>"Mar "&amp;RIGHT(A6,4)+1</f>
        <v>Mar 2026</v>
      </c>
      <c r="B27" s="11" t="s">
        <v>423</v>
      </c>
      <c r="C27" s="11" t="s">
        <v>423</v>
      </c>
      <c r="D27" s="11" t="s">
        <v>423</v>
      </c>
      <c r="E27" s="11" t="s">
        <v>423</v>
      </c>
      <c r="F27" s="11" t="s">
        <v>423</v>
      </c>
      <c r="G27" s="11" t="s">
        <v>423</v>
      </c>
      <c r="H27" s="11" t="s">
        <v>423</v>
      </c>
      <c r="I27" s="11" t="s">
        <v>423</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107522166</v>
      </c>
      <c r="C34" s="13">
        <v>764146</v>
      </c>
      <c r="D34" s="13">
        <v>1504382</v>
      </c>
      <c r="E34" s="13">
        <v>109790694</v>
      </c>
      <c r="F34" s="13">
        <v>130532525</v>
      </c>
      <c r="G34" s="13">
        <v>8874259</v>
      </c>
      <c r="H34" s="13">
        <v>39498725</v>
      </c>
      <c r="I34" s="13">
        <v>178905509</v>
      </c>
    </row>
    <row r="35" spans="1:9" ht="12" customHeight="1" x14ac:dyDescent="0.2">
      <c r="A35" s="14" t="str">
        <f>"Total "&amp;MID(A20,7,LEN(A20)-13)&amp;" Months"</f>
        <v>Total 4 Months</v>
      </c>
      <c r="B35" s="15">
        <v>107522166</v>
      </c>
      <c r="C35" s="15">
        <v>764146</v>
      </c>
      <c r="D35" s="15">
        <v>1504382</v>
      </c>
      <c r="E35" s="15">
        <v>109790694</v>
      </c>
      <c r="F35" s="15">
        <v>130532525</v>
      </c>
      <c r="G35" s="15">
        <v>8874259</v>
      </c>
      <c r="H35" s="15">
        <v>39498725</v>
      </c>
      <c r="I35" s="15">
        <v>178905509</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48"/>
  <sheetViews>
    <sheetView showGridLines="0" workbookViewId="0">
      <selection activeCell="D1" sqref="D1"/>
    </sheetView>
  </sheetViews>
  <sheetFormatPr defaultRowHeight="12.75" x14ac:dyDescent="0.2"/>
  <cols>
    <col min="1" max="1" width="18.42578125" customWidth="1"/>
    <col min="2" max="2" width="85.7109375" customWidth="1"/>
  </cols>
  <sheetData>
    <row r="1" spans="1:3" ht="12" customHeight="1" x14ac:dyDescent="0.2">
      <c r="A1" s="3"/>
      <c r="B1" s="5" t="s">
        <v>11</v>
      </c>
    </row>
    <row r="2" spans="1:3" ht="12" customHeight="1" x14ac:dyDescent="0.2">
      <c r="A2" s="6" t="s">
        <v>12</v>
      </c>
      <c r="B2" s="7" t="s">
        <v>13</v>
      </c>
    </row>
    <row r="3" spans="1:3" ht="12" customHeight="1" x14ac:dyDescent="0.2">
      <c r="A3" s="3" t="s">
        <v>261</v>
      </c>
      <c r="B3" s="1" t="s">
        <v>14</v>
      </c>
    </row>
    <row r="4" spans="1:3" ht="12" customHeight="1" x14ac:dyDescent="0.2">
      <c r="A4" s="3" t="s">
        <v>316</v>
      </c>
      <c r="B4" s="1" t="s">
        <v>317</v>
      </c>
    </row>
    <row r="5" spans="1:3" ht="12" customHeight="1" x14ac:dyDescent="0.2">
      <c r="A5" s="3" t="s">
        <v>350</v>
      </c>
      <c r="B5" s="1" t="s">
        <v>351</v>
      </c>
    </row>
    <row r="6" spans="1:3" ht="12" customHeight="1" x14ac:dyDescent="0.2">
      <c r="A6" s="3" t="s">
        <v>378</v>
      </c>
      <c r="B6" s="1" t="s">
        <v>379</v>
      </c>
    </row>
    <row r="7" spans="1:3" ht="12" customHeight="1" x14ac:dyDescent="0.2">
      <c r="A7" s="3" t="s">
        <v>367</v>
      </c>
      <c r="B7" s="1" t="s">
        <v>368</v>
      </c>
    </row>
    <row r="8" spans="1:3" ht="12" customHeight="1" x14ac:dyDescent="0.2">
      <c r="A8" s="3" t="s">
        <v>262</v>
      </c>
      <c r="B8" s="1" t="s">
        <v>15</v>
      </c>
    </row>
    <row r="9" spans="1:3" ht="12" customHeight="1" x14ac:dyDescent="0.2">
      <c r="A9" s="3" t="s">
        <v>263</v>
      </c>
      <c r="B9" s="1" t="s">
        <v>16</v>
      </c>
      <c r="C9" t="s">
        <v>299</v>
      </c>
    </row>
    <row r="10" spans="1:3" ht="12" customHeight="1" x14ac:dyDescent="0.2">
      <c r="A10" s="3" t="s">
        <v>264</v>
      </c>
      <c r="B10" s="1" t="s">
        <v>17</v>
      </c>
      <c r="C10" t="s">
        <v>300</v>
      </c>
    </row>
    <row r="11" spans="1:3" ht="12" customHeight="1" x14ac:dyDescent="0.2">
      <c r="A11" s="3" t="s">
        <v>265</v>
      </c>
      <c r="B11" s="1" t="s">
        <v>18</v>
      </c>
      <c r="C11" t="s">
        <v>301</v>
      </c>
    </row>
    <row r="12" spans="1:3" ht="12" customHeight="1" x14ac:dyDescent="0.2">
      <c r="A12" s="3" t="s">
        <v>266</v>
      </c>
      <c r="B12" s="1" t="s">
        <v>335</v>
      </c>
      <c r="C12" t="s">
        <v>302</v>
      </c>
    </row>
    <row r="13" spans="1:3" ht="12" customHeight="1" x14ac:dyDescent="0.2">
      <c r="A13" s="3" t="s">
        <v>267</v>
      </c>
      <c r="B13" s="1" t="s">
        <v>20</v>
      </c>
      <c r="C13" t="s">
        <v>303</v>
      </c>
    </row>
    <row r="14" spans="1:3" ht="12" customHeight="1" x14ac:dyDescent="0.2">
      <c r="A14" s="3" t="s">
        <v>268</v>
      </c>
      <c r="B14" s="1" t="s">
        <v>21</v>
      </c>
      <c r="C14" t="s">
        <v>304</v>
      </c>
    </row>
    <row r="15" spans="1:3" ht="12" customHeight="1" x14ac:dyDescent="0.2">
      <c r="A15" s="3" t="s">
        <v>269</v>
      </c>
      <c r="B15" s="1" t="s">
        <v>22</v>
      </c>
      <c r="C15" t="s">
        <v>305</v>
      </c>
    </row>
    <row r="16" spans="1:3" ht="12" customHeight="1" x14ac:dyDescent="0.2">
      <c r="A16" s="3" t="s">
        <v>270</v>
      </c>
      <c r="B16" s="1" t="s">
        <v>23</v>
      </c>
      <c r="C16" t="s">
        <v>306</v>
      </c>
    </row>
    <row r="17" spans="1:3" ht="12" customHeight="1" x14ac:dyDescent="0.2">
      <c r="A17" s="3" t="s">
        <v>271</v>
      </c>
      <c r="B17" s="1" t="s">
        <v>24</v>
      </c>
      <c r="C17" t="s">
        <v>307</v>
      </c>
    </row>
    <row r="18" spans="1:3" ht="12" customHeight="1" x14ac:dyDescent="0.2">
      <c r="A18" s="3" t="s">
        <v>272</v>
      </c>
      <c r="B18" s="1" t="s">
        <v>25</v>
      </c>
      <c r="C18" t="s">
        <v>308</v>
      </c>
    </row>
    <row r="19" spans="1:3" ht="12" customHeight="1" x14ac:dyDescent="0.2">
      <c r="A19" s="3" t="s">
        <v>273</v>
      </c>
      <c r="B19" s="1" t="s">
        <v>26</v>
      </c>
      <c r="C19" t="s">
        <v>309</v>
      </c>
    </row>
    <row r="20" spans="1:3" ht="12" customHeight="1" x14ac:dyDescent="0.2">
      <c r="A20" s="3" t="s">
        <v>274</v>
      </c>
      <c r="B20" s="1" t="s">
        <v>27</v>
      </c>
    </row>
    <row r="21" spans="1:3" ht="12" customHeight="1" x14ac:dyDescent="0.2">
      <c r="A21" s="3" t="s">
        <v>275</v>
      </c>
      <c r="B21" s="1" t="s">
        <v>28</v>
      </c>
    </row>
    <row r="22" spans="1:3" ht="12" customHeight="1" x14ac:dyDescent="0.2">
      <c r="A22" s="3" t="s">
        <v>276</v>
      </c>
      <c r="B22" s="1" t="s">
        <v>29</v>
      </c>
    </row>
    <row r="23" spans="1:3" ht="12" customHeight="1" x14ac:dyDescent="0.2">
      <c r="A23" s="3" t="s">
        <v>277</v>
      </c>
      <c r="B23" s="1" t="s">
        <v>30</v>
      </c>
    </row>
    <row r="24" spans="1:3" ht="12" customHeight="1" x14ac:dyDescent="0.2">
      <c r="A24" s="3" t="s">
        <v>278</v>
      </c>
      <c r="B24" s="1" t="s">
        <v>31</v>
      </c>
    </row>
    <row r="25" spans="1:3" ht="12" customHeight="1" x14ac:dyDescent="0.2">
      <c r="A25" s="3" t="s">
        <v>279</v>
      </c>
      <c r="B25" s="1" t="s">
        <v>32</v>
      </c>
    </row>
    <row r="26" spans="1:3" ht="12" customHeight="1" x14ac:dyDescent="0.2">
      <c r="A26" s="3" t="s">
        <v>280</v>
      </c>
      <c r="B26" s="1" t="s">
        <v>33</v>
      </c>
    </row>
    <row r="27" spans="1:3" ht="12" customHeight="1" x14ac:dyDescent="0.2">
      <c r="A27" s="3" t="s">
        <v>281</v>
      </c>
      <c r="B27" s="1" t="s">
        <v>34</v>
      </c>
    </row>
    <row r="28" spans="1:3" ht="12" customHeight="1" x14ac:dyDescent="0.2">
      <c r="A28" s="3" t="s">
        <v>282</v>
      </c>
      <c r="B28" s="1" t="s">
        <v>35</v>
      </c>
    </row>
    <row r="29" spans="1:3" ht="12" customHeight="1" x14ac:dyDescent="0.2">
      <c r="A29" s="3" t="s">
        <v>418</v>
      </c>
      <c r="B29" s="1" t="s">
        <v>419</v>
      </c>
    </row>
    <row r="30" spans="1:3" ht="12" customHeight="1" x14ac:dyDescent="0.2">
      <c r="A30" s="3" t="s">
        <v>283</v>
      </c>
      <c r="B30" s="1" t="s">
        <v>36</v>
      </c>
    </row>
    <row r="31" spans="1:3" ht="12" customHeight="1" x14ac:dyDescent="0.2">
      <c r="A31" s="3" t="s">
        <v>284</v>
      </c>
      <c r="B31" s="1" t="s">
        <v>37</v>
      </c>
    </row>
    <row r="32" spans="1:3" ht="12" customHeight="1" x14ac:dyDescent="0.2">
      <c r="A32" s="3" t="s">
        <v>285</v>
      </c>
      <c r="B32" s="1" t="s">
        <v>38</v>
      </c>
    </row>
    <row r="33" spans="1:2" ht="12" customHeight="1" x14ac:dyDescent="0.2">
      <c r="A33" s="3" t="s">
        <v>286</v>
      </c>
      <c r="B33" s="1" t="s">
        <v>39</v>
      </c>
    </row>
    <row r="34" spans="1:2" ht="12" customHeight="1" x14ac:dyDescent="0.2">
      <c r="A34" s="3" t="s">
        <v>297</v>
      </c>
      <c r="B34" s="1" t="s">
        <v>40</v>
      </c>
    </row>
    <row r="35" spans="1:2" ht="12" customHeight="1" x14ac:dyDescent="0.2">
      <c r="A35" s="3" t="s">
        <v>296</v>
      </c>
      <c r="B35" s="1" t="s">
        <v>41</v>
      </c>
    </row>
    <row r="36" spans="1:2" ht="12" customHeight="1" x14ac:dyDescent="0.2">
      <c r="A36" s="3" t="s">
        <v>298</v>
      </c>
      <c r="B36" s="1" t="s">
        <v>42</v>
      </c>
    </row>
    <row r="37" spans="1:2" ht="12" customHeight="1" x14ac:dyDescent="0.2">
      <c r="A37" s="3"/>
      <c r="B37" s="1"/>
    </row>
    <row r="38" spans="1:2" ht="12" customHeight="1" x14ac:dyDescent="0.2">
      <c r="A38" s="3" t="s">
        <v>287</v>
      </c>
      <c r="B38" s="1" t="s">
        <v>43</v>
      </c>
    </row>
    <row r="39" spans="1:2" ht="12" customHeight="1" x14ac:dyDescent="0.2">
      <c r="A39" s="3" t="s">
        <v>288</v>
      </c>
      <c r="B39" s="1" t="s">
        <v>43</v>
      </c>
    </row>
    <row r="40" spans="1:2" ht="12" customHeight="1" x14ac:dyDescent="0.2">
      <c r="A40" s="3" t="s">
        <v>289</v>
      </c>
      <c r="B40" s="1" t="s">
        <v>44</v>
      </c>
    </row>
    <row r="41" spans="1:2" ht="12" customHeight="1" x14ac:dyDescent="0.2">
      <c r="A41" s="3" t="s">
        <v>290</v>
      </c>
      <c r="B41" s="1" t="s">
        <v>45</v>
      </c>
    </row>
    <row r="42" spans="1:2" ht="12" customHeight="1" x14ac:dyDescent="0.2">
      <c r="A42" s="3" t="s">
        <v>291</v>
      </c>
      <c r="B42" s="1" t="s">
        <v>46</v>
      </c>
    </row>
    <row r="43" spans="1:2" ht="12" customHeight="1" x14ac:dyDescent="0.2">
      <c r="A43" s="3" t="s">
        <v>292</v>
      </c>
      <c r="B43" s="1" t="s">
        <v>47</v>
      </c>
    </row>
    <row r="44" spans="1:2" ht="12" customHeight="1" x14ac:dyDescent="0.2">
      <c r="A44" s="3" t="s">
        <v>293</v>
      </c>
      <c r="B44" s="1" t="s">
        <v>48</v>
      </c>
    </row>
    <row r="45" spans="1:2" ht="12" customHeight="1" x14ac:dyDescent="0.2">
      <c r="A45" s="3" t="s">
        <v>294</v>
      </c>
      <c r="B45" s="1" t="s">
        <v>49</v>
      </c>
    </row>
    <row r="46" spans="1:2" ht="12" customHeight="1" x14ac:dyDescent="0.2">
      <c r="A46" s="3" t="s">
        <v>295</v>
      </c>
      <c r="B46" s="1" t="s">
        <v>49</v>
      </c>
    </row>
    <row r="47" spans="1:2" ht="12" customHeight="1" x14ac:dyDescent="0.2">
      <c r="A47" s="8"/>
      <c r="B47" s="4"/>
    </row>
    <row r="48" spans="1:2" ht="12" customHeight="1" x14ac:dyDescent="0.2">
      <c r="A48" s="87" t="s">
        <v>334</v>
      </c>
      <c r="B48" s="87"/>
    </row>
  </sheetData>
  <mergeCells count="1">
    <mergeCell ref="A48:B48"/>
  </mergeCells>
  <phoneticPr fontId="0" type="noConversion"/>
  <pageMargins left="0.75" right="0.5" top="0.5" bottom="0.3" header="0.5" footer="0.2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7"/>
  <sheetViews>
    <sheetView showGridLines="0" workbookViewId="0">
      <selection sqref="A1:D1"/>
    </sheetView>
  </sheetViews>
  <sheetFormatPr defaultRowHeight="12.75" x14ac:dyDescent="0.2"/>
  <cols>
    <col min="1" max="1" width="14.28515625" customWidth="1"/>
    <col min="2" max="5" width="18.5703125" customWidth="1"/>
  </cols>
  <sheetData>
    <row r="1" spans="1:5" ht="12" customHeight="1" x14ac:dyDescent="0.2">
      <c r="A1" s="88" t="s">
        <v>443</v>
      </c>
      <c r="B1" s="88"/>
      <c r="C1" s="88"/>
      <c r="D1" s="88"/>
      <c r="E1" s="140">
        <v>46122</v>
      </c>
    </row>
    <row r="2" spans="1:5" ht="12" customHeight="1" x14ac:dyDescent="0.2">
      <c r="A2" s="90" t="s">
        <v>108</v>
      </c>
      <c r="B2" s="90"/>
      <c r="C2" s="90"/>
      <c r="D2" s="90"/>
      <c r="E2" s="1"/>
    </row>
    <row r="3" spans="1:5" ht="24" customHeight="1" x14ac:dyDescent="0.2">
      <c r="A3" s="92" t="s">
        <v>50</v>
      </c>
      <c r="B3" s="96" t="s">
        <v>109</v>
      </c>
      <c r="C3" s="96"/>
      <c r="D3" s="96"/>
      <c r="E3" s="96"/>
    </row>
    <row r="4" spans="1:5" ht="24" customHeight="1" x14ac:dyDescent="0.2">
      <c r="A4" s="93"/>
      <c r="B4" s="10" t="s">
        <v>78</v>
      </c>
      <c r="C4" s="10" t="s">
        <v>79</v>
      </c>
      <c r="D4" s="10" t="s">
        <v>80</v>
      </c>
      <c r="E4" s="9" t="s">
        <v>209</v>
      </c>
    </row>
    <row r="5" spans="1:5" ht="12" customHeight="1" x14ac:dyDescent="0.2">
      <c r="A5" s="1"/>
      <c r="B5" s="87" t="str">
        <f>REPT("-",71)&amp;" Number "&amp;REPT("-",71)</f>
        <v>----------------------------------------------------------------------- Number -----------------------------------------------------------------------</v>
      </c>
      <c r="C5" s="87"/>
      <c r="D5" s="87"/>
      <c r="E5" s="87"/>
    </row>
    <row r="6" spans="1:5" ht="12" customHeight="1" x14ac:dyDescent="0.2">
      <c r="A6" s="3" t="s">
        <v>425</v>
      </c>
    </row>
    <row r="7" spans="1:5" ht="12" customHeight="1" x14ac:dyDescent="0.2">
      <c r="A7" s="2" t="str">
        <f>"Oct "&amp;RIGHT(A6,4)-1</f>
        <v>Oct 2024</v>
      </c>
      <c r="B7" s="11">
        <v>122718418</v>
      </c>
      <c r="C7" s="11">
        <v>6922154</v>
      </c>
      <c r="D7" s="11">
        <v>30178149</v>
      </c>
      <c r="E7" s="11">
        <v>159818721</v>
      </c>
    </row>
    <row r="8" spans="1:5" ht="12" customHeight="1" x14ac:dyDescent="0.2">
      <c r="A8" s="2" t="str">
        <f>"Nov "&amp;RIGHT(A6,4)-1</f>
        <v>Nov 2024</v>
      </c>
      <c r="B8" s="11">
        <v>98582528</v>
      </c>
      <c r="C8" s="11">
        <v>5828764</v>
      </c>
      <c r="D8" s="11">
        <v>24993398</v>
      </c>
      <c r="E8" s="11">
        <v>129404690</v>
      </c>
    </row>
    <row r="9" spans="1:5" ht="12" customHeight="1" x14ac:dyDescent="0.2">
      <c r="A9" s="2" t="str">
        <f>"Dec "&amp;RIGHT(A6,4)-1</f>
        <v>Dec 2024</v>
      </c>
      <c r="B9" s="11">
        <v>93844263</v>
      </c>
      <c r="C9" s="11">
        <v>5615829</v>
      </c>
      <c r="D9" s="11">
        <v>23863495</v>
      </c>
      <c r="E9" s="11">
        <v>123323587</v>
      </c>
    </row>
    <row r="10" spans="1:5" ht="12" customHeight="1" x14ac:dyDescent="0.2">
      <c r="A10" s="2" t="str">
        <f>"Jan "&amp;RIGHT(A6,4)</f>
        <v>Jan 2025</v>
      </c>
      <c r="B10" s="11">
        <v>106461555</v>
      </c>
      <c r="C10" s="11">
        <v>6305623</v>
      </c>
      <c r="D10" s="11">
        <v>27206439</v>
      </c>
      <c r="E10" s="11">
        <v>139973617</v>
      </c>
    </row>
    <row r="11" spans="1:5" ht="12" customHeight="1" x14ac:dyDescent="0.2">
      <c r="A11" s="2" t="str">
        <f>"Feb "&amp;RIGHT(A6,4)</f>
        <v>Feb 2025</v>
      </c>
      <c r="B11" s="11">
        <v>105978170</v>
      </c>
      <c r="C11" s="11">
        <v>6182341</v>
      </c>
      <c r="D11" s="11">
        <v>26557290</v>
      </c>
      <c r="E11" s="11">
        <v>138717801</v>
      </c>
    </row>
    <row r="12" spans="1:5" ht="12" customHeight="1" x14ac:dyDescent="0.2">
      <c r="A12" s="2" t="str">
        <f>"Mar "&amp;RIGHT(A6,4)</f>
        <v>Mar 2025</v>
      </c>
      <c r="B12" s="11">
        <v>114937255</v>
      </c>
      <c r="C12" s="11">
        <v>6908781</v>
      </c>
      <c r="D12" s="11">
        <v>29846721</v>
      </c>
      <c r="E12" s="11">
        <v>151692757</v>
      </c>
    </row>
    <row r="13" spans="1:5" ht="12" customHeight="1" x14ac:dyDescent="0.2">
      <c r="A13" s="2" t="str">
        <f>"Apr "&amp;RIGHT(A6,4)</f>
        <v>Apr 2025</v>
      </c>
      <c r="B13" s="11">
        <v>119889980</v>
      </c>
      <c r="C13" s="11">
        <v>7185013</v>
      </c>
      <c r="D13" s="11">
        <v>31330365</v>
      </c>
      <c r="E13" s="11">
        <v>158405358</v>
      </c>
    </row>
    <row r="14" spans="1:5" ht="12" customHeight="1" x14ac:dyDescent="0.2">
      <c r="A14" s="2" t="str">
        <f>"May "&amp;RIGHT(A6,4)</f>
        <v>May 2025</v>
      </c>
      <c r="B14" s="11">
        <v>113922682</v>
      </c>
      <c r="C14" s="11">
        <v>7145793</v>
      </c>
      <c r="D14" s="11">
        <v>30859779</v>
      </c>
      <c r="E14" s="11">
        <v>151928254</v>
      </c>
    </row>
    <row r="15" spans="1:5" ht="12" customHeight="1" x14ac:dyDescent="0.2">
      <c r="A15" s="2" t="str">
        <f>"Jun "&amp;RIGHT(A6,4)</f>
        <v>Jun 2025</v>
      </c>
      <c r="B15" s="11">
        <v>81801290</v>
      </c>
      <c r="C15" s="11">
        <v>6673954</v>
      </c>
      <c r="D15" s="11">
        <v>29036966</v>
      </c>
      <c r="E15" s="11">
        <v>117512210</v>
      </c>
    </row>
    <row r="16" spans="1:5" ht="12" customHeight="1" x14ac:dyDescent="0.2">
      <c r="A16" s="2" t="str">
        <f>"Jul "&amp;RIGHT(A6,4)</f>
        <v>Jul 2025</v>
      </c>
      <c r="B16" s="11">
        <v>77689107</v>
      </c>
      <c r="C16" s="11">
        <v>6864837</v>
      </c>
      <c r="D16" s="11">
        <v>30004003</v>
      </c>
      <c r="E16" s="11">
        <v>114557947</v>
      </c>
    </row>
    <row r="17" spans="1:5" ht="12" customHeight="1" x14ac:dyDescent="0.2">
      <c r="A17" s="2" t="str">
        <f>"Aug "&amp;RIGHT(A6,4)</f>
        <v>Aug 2025</v>
      </c>
      <c r="B17" s="11">
        <v>87153056</v>
      </c>
      <c r="C17" s="11">
        <v>6010640</v>
      </c>
      <c r="D17" s="11">
        <v>26518085</v>
      </c>
      <c r="E17" s="11">
        <v>119681781</v>
      </c>
    </row>
    <row r="18" spans="1:5" ht="12" customHeight="1" x14ac:dyDescent="0.2">
      <c r="A18" s="2" t="str">
        <f>"Sep "&amp;RIGHT(A6,4)</f>
        <v>Sep 2025</v>
      </c>
      <c r="B18" s="11">
        <v>112262828</v>
      </c>
      <c r="C18" s="11">
        <v>6300349</v>
      </c>
      <c r="D18" s="11">
        <v>27938896</v>
      </c>
      <c r="E18" s="11">
        <v>146502073</v>
      </c>
    </row>
    <row r="19" spans="1:5" ht="12" customHeight="1" x14ac:dyDescent="0.2">
      <c r="A19" s="12" t="s">
        <v>55</v>
      </c>
      <c r="B19" s="13">
        <v>1235241132</v>
      </c>
      <c r="C19" s="13">
        <v>77944078</v>
      </c>
      <c r="D19" s="13">
        <v>338333586</v>
      </c>
      <c r="E19" s="13">
        <v>1651518796</v>
      </c>
    </row>
    <row r="20" spans="1:5" ht="12" customHeight="1" x14ac:dyDescent="0.2">
      <c r="A20" s="14" t="s">
        <v>426</v>
      </c>
      <c r="B20" s="15">
        <v>421606764</v>
      </c>
      <c r="C20" s="15">
        <v>24672370</v>
      </c>
      <c r="D20" s="15">
        <v>106241481</v>
      </c>
      <c r="E20" s="15">
        <v>552520615</v>
      </c>
    </row>
    <row r="21" spans="1:5" ht="12" customHeight="1" x14ac:dyDescent="0.2">
      <c r="A21" s="3" t="str">
        <f>"FY "&amp;RIGHT(A6,4)+1</f>
        <v>FY 2026</v>
      </c>
    </row>
    <row r="22" spans="1:5" ht="12" customHeight="1" x14ac:dyDescent="0.2">
      <c r="A22" s="2" t="str">
        <f>"Oct "&amp;RIGHT(A6,4)</f>
        <v>Oct 2025</v>
      </c>
      <c r="B22" s="11">
        <v>121725645</v>
      </c>
      <c r="C22" s="11">
        <v>6860079</v>
      </c>
      <c r="D22" s="11">
        <v>29932699</v>
      </c>
      <c r="E22" s="11">
        <v>158518423</v>
      </c>
    </row>
    <row r="23" spans="1:5" ht="12" customHeight="1" x14ac:dyDescent="0.2">
      <c r="A23" s="2" t="str">
        <f>"Nov "&amp;RIGHT(A6,4)</f>
        <v>Nov 2025</v>
      </c>
      <c r="B23" s="11">
        <v>92391932</v>
      </c>
      <c r="C23" s="11">
        <v>5364702</v>
      </c>
      <c r="D23" s="11">
        <v>22962327</v>
      </c>
      <c r="E23" s="11">
        <v>120718961</v>
      </c>
    </row>
    <row r="24" spans="1:5" ht="12" customHeight="1" x14ac:dyDescent="0.2">
      <c r="A24" s="2" t="str">
        <f>"Dec "&amp;RIGHT(A6,4)</f>
        <v>Dec 2025</v>
      </c>
      <c r="B24" s="11">
        <v>96816626</v>
      </c>
      <c r="C24" s="11">
        <v>5646552</v>
      </c>
      <c r="D24" s="11">
        <v>24759775</v>
      </c>
      <c r="E24" s="11">
        <v>127222953</v>
      </c>
    </row>
    <row r="25" spans="1:5" ht="12" customHeight="1" x14ac:dyDescent="0.2">
      <c r="A25" s="2" t="str">
        <f>"Jan "&amp;RIGHT(A6,4)+1</f>
        <v>Jan 2026</v>
      </c>
      <c r="B25" s="11">
        <v>100271057</v>
      </c>
      <c r="C25" s="11">
        <v>5764593</v>
      </c>
      <c r="D25" s="11">
        <v>25298630</v>
      </c>
      <c r="E25" s="11">
        <v>131334280</v>
      </c>
    </row>
    <row r="26" spans="1:5" ht="12" customHeight="1" x14ac:dyDescent="0.2">
      <c r="A26" s="2" t="str">
        <f>"Feb "&amp;RIGHT(A6,4)+1</f>
        <v>Feb 2026</v>
      </c>
      <c r="B26" s="11" t="s">
        <v>423</v>
      </c>
      <c r="C26" s="11" t="s">
        <v>423</v>
      </c>
      <c r="D26" s="11" t="s">
        <v>423</v>
      </c>
      <c r="E26" s="11" t="s">
        <v>423</v>
      </c>
    </row>
    <row r="27" spans="1:5" ht="12" customHeight="1" x14ac:dyDescent="0.2">
      <c r="A27" s="2" t="str">
        <f>"Mar "&amp;RIGHT(A6,4)+1</f>
        <v>Mar 2026</v>
      </c>
      <c r="B27" s="11" t="s">
        <v>423</v>
      </c>
      <c r="C27" s="11" t="s">
        <v>423</v>
      </c>
      <c r="D27" s="11" t="s">
        <v>423</v>
      </c>
      <c r="E27" s="11" t="s">
        <v>423</v>
      </c>
    </row>
    <row r="28" spans="1:5" ht="12" customHeight="1" x14ac:dyDescent="0.2">
      <c r="A28" s="2" t="str">
        <f>"Apr "&amp;RIGHT(A6,4)+1</f>
        <v>Apr 2026</v>
      </c>
      <c r="B28" s="11" t="s">
        <v>423</v>
      </c>
      <c r="C28" s="11" t="s">
        <v>423</v>
      </c>
      <c r="D28" s="11" t="s">
        <v>423</v>
      </c>
      <c r="E28" s="11" t="s">
        <v>423</v>
      </c>
    </row>
    <row r="29" spans="1:5" ht="12" customHeight="1" x14ac:dyDescent="0.2">
      <c r="A29" s="2" t="str">
        <f>"May "&amp;RIGHT(A6,4)+1</f>
        <v>May 2026</v>
      </c>
      <c r="B29" s="11" t="s">
        <v>423</v>
      </c>
      <c r="C29" s="11" t="s">
        <v>423</v>
      </c>
      <c r="D29" s="11" t="s">
        <v>423</v>
      </c>
      <c r="E29" s="11" t="s">
        <v>423</v>
      </c>
    </row>
    <row r="30" spans="1:5" ht="12" customHeight="1" x14ac:dyDescent="0.2">
      <c r="A30" s="2" t="str">
        <f>"Jun "&amp;RIGHT(A6,4)+1</f>
        <v>Jun 2026</v>
      </c>
      <c r="B30" s="11" t="s">
        <v>423</v>
      </c>
      <c r="C30" s="11" t="s">
        <v>423</v>
      </c>
      <c r="D30" s="11" t="s">
        <v>423</v>
      </c>
      <c r="E30" s="11" t="s">
        <v>423</v>
      </c>
    </row>
    <row r="31" spans="1:5" ht="12" customHeight="1" x14ac:dyDescent="0.2">
      <c r="A31" s="2" t="str">
        <f>"Jul "&amp;RIGHT(A6,4)+1</f>
        <v>Jul 2026</v>
      </c>
      <c r="B31" s="11" t="s">
        <v>423</v>
      </c>
      <c r="C31" s="11" t="s">
        <v>423</v>
      </c>
      <c r="D31" s="11" t="s">
        <v>423</v>
      </c>
      <c r="E31" s="11" t="s">
        <v>423</v>
      </c>
    </row>
    <row r="32" spans="1:5" ht="12" customHeight="1" x14ac:dyDescent="0.2">
      <c r="A32" s="2" t="str">
        <f>"Aug "&amp;RIGHT(A6,4)+1</f>
        <v>Aug 2026</v>
      </c>
      <c r="B32" s="11" t="s">
        <v>423</v>
      </c>
      <c r="C32" s="11" t="s">
        <v>423</v>
      </c>
      <c r="D32" s="11" t="s">
        <v>423</v>
      </c>
      <c r="E32" s="11" t="s">
        <v>423</v>
      </c>
    </row>
    <row r="33" spans="1:5" ht="12" customHeight="1" x14ac:dyDescent="0.2">
      <c r="A33" s="2" t="str">
        <f>"Sep "&amp;RIGHT(A6,4)+1</f>
        <v>Sep 2026</v>
      </c>
      <c r="B33" s="11" t="s">
        <v>423</v>
      </c>
      <c r="C33" s="11" t="s">
        <v>423</v>
      </c>
      <c r="D33" s="11" t="s">
        <v>423</v>
      </c>
      <c r="E33" s="11" t="s">
        <v>423</v>
      </c>
    </row>
    <row r="34" spans="1:5" ht="12" customHeight="1" x14ac:dyDescent="0.2">
      <c r="A34" s="12" t="s">
        <v>55</v>
      </c>
      <c r="B34" s="13">
        <v>411205260</v>
      </c>
      <c r="C34" s="13">
        <v>23635926</v>
      </c>
      <c r="D34" s="13">
        <v>102953431</v>
      </c>
      <c r="E34" s="13">
        <v>537794617</v>
      </c>
    </row>
    <row r="35" spans="1:5" ht="12" customHeight="1" x14ac:dyDescent="0.2">
      <c r="A35" s="14" t="str">
        <f>"Total "&amp;MID(A20,7,LEN(A20)-13)&amp;" Months"</f>
        <v>Total 4 Months</v>
      </c>
      <c r="B35" s="15">
        <v>411205260</v>
      </c>
      <c r="C35" s="15">
        <v>23635926</v>
      </c>
      <c r="D35" s="15">
        <v>102953431</v>
      </c>
      <c r="E35" s="15">
        <v>537794617</v>
      </c>
    </row>
    <row r="36" spans="1:5" ht="12" customHeight="1" x14ac:dyDescent="0.2">
      <c r="A36" s="87"/>
      <c r="B36" s="87"/>
      <c r="C36" s="87"/>
      <c r="D36" s="87"/>
      <c r="E36" s="87"/>
    </row>
    <row r="37" spans="1:5" ht="69.95" customHeight="1" x14ac:dyDescent="0.2">
      <c r="A37" s="98" t="s">
        <v>110</v>
      </c>
      <c r="B37" s="98"/>
      <c r="C37" s="98"/>
      <c r="D37" s="98"/>
      <c r="E37" s="98"/>
    </row>
  </sheetData>
  <mergeCells count="7">
    <mergeCell ref="B5:E5"/>
    <mergeCell ref="A36:E36"/>
    <mergeCell ref="A37:E37"/>
    <mergeCell ref="A1:D1"/>
    <mergeCell ref="A2:D2"/>
    <mergeCell ref="A3:A4"/>
    <mergeCell ref="B3:E3"/>
  </mergeCells>
  <phoneticPr fontId="0" type="noConversion"/>
  <pageMargins left="0.75" right="0.5" top="0.75" bottom="0.5" header="0.5" footer="0.25"/>
  <pageSetup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88" t="s">
        <v>443</v>
      </c>
      <c r="B1" s="88"/>
      <c r="C1" s="88"/>
      <c r="D1" s="88"/>
      <c r="E1" s="88"/>
      <c r="F1" s="88"/>
      <c r="G1" s="88"/>
      <c r="H1" s="88"/>
      <c r="I1" s="88"/>
      <c r="J1" s="88"/>
      <c r="K1" s="140">
        <v>46122</v>
      </c>
    </row>
    <row r="2" spans="1:11" ht="12" customHeight="1" x14ac:dyDescent="0.2">
      <c r="A2" s="90" t="s">
        <v>111</v>
      </c>
      <c r="B2" s="90"/>
      <c r="C2" s="90"/>
      <c r="D2" s="90"/>
      <c r="E2" s="90"/>
      <c r="F2" s="90"/>
      <c r="G2" s="90"/>
      <c r="H2" s="90"/>
      <c r="I2" s="90"/>
      <c r="J2" s="90"/>
      <c r="K2" s="1"/>
    </row>
    <row r="3" spans="1:11" ht="24" customHeight="1" x14ac:dyDescent="0.2">
      <c r="A3" s="92" t="s">
        <v>50</v>
      </c>
      <c r="B3" s="94" t="s">
        <v>112</v>
      </c>
      <c r="C3" s="96" t="s">
        <v>102</v>
      </c>
      <c r="D3" s="96"/>
      <c r="E3" s="96"/>
      <c r="F3" s="95"/>
      <c r="G3" s="96" t="s">
        <v>102</v>
      </c>
      <c r="H3" s="96"/>
      <c r="I3" s="95"/>
      <c r="J3" s="96" t="s">
        <v>113</v>
      </c>
      <c r="K3" s="96"/>
    </row>
    <row r="4" spans="1:11" ht="24" customHeight="1" x14ac:dyDescent="0.2">
      <c r="A4" s="93"/>
      <c r="B4" s="95"/>
      <c r="C4" s="10" t="s">
        <v>78</v>
      </c>
      <c r="D4" s="10" t="s">
        <v>79</v>
      </c>
      <c r="E4" s="10" t="s">
        <v>80</v>
      </c>
      <c r="F4" s="10" t="s">
        <v>55</v>
      </c>
      <c r="G4" s="10" t="s">
        <v>78</v>
      </c>
      <c r="H4" s="10" t="s">
        <v>79</v>
      </c>
      <c r="I4" s="10" t="s">
        <v>80</v>
      </c>
      <c r="J4" s="10" t="s">
        <v>114</v>
      </c>
      <c r="K4" s="9" t="s">
        <v>115</v>
      </c>
    </row>
    <row r="5" spans="1:11" ht="12" customHeight="1" x14ac:dyDescent="0.2">
      <c r="A5" s="1"/>
      <c r="B5" s="87" t="str">
        <f>REPT("-",52)&amp;" Number "&amp;REPT("-",52)</f>
        <v>---------------------------------------------------- Number ----------------------------------------------------</v>
      </c>
      <c r="C5" s="87"/>
      <c r="D5" s="87"/>
      <c r="E5" s="87"/>
      <c r="F5" s="87"/>
      <c r="G5" s="87" t="str">
        <f>REPT("-",53)&amp;" Percent "&amp;REPT("-",54)</f>
        <v>----------------------------------------------------- Percent ------------------------------------------------------</v>
      </c>
      <c r="H5" s="87"/>
      <c r="I5" s="87"/>
      <c r="J5" s="87"/>
      <c r="K5" s="87"/>
    </row>
    <row r="6" spans="1:11" ht="12" customHeight="1" x14ac:dyDescent="0.2">
      <c r="A6" s="3" t="s">
        <v>425</v>
      </c>
    </row>
    <row r="7" spans="1:11" ht="12" customHeight="1" x14ac:dyDescent="0.2">
      <c r="A7" s="2" t="str">
        <f>"Oct "&amp;RIGHT(A6,4)-1</f>
        <v>Oct 2024</v>
      </c>
      <c r="B7" s="11">
        <v>28201739</v>
      </c>
      <c r="C7" s="11">
        <v>94516679</v>
      </c>
      <c r="D7" s="11">
        <v>6922154</v>
      </c>
      <c r="E7" s="11">
        <v>30178149</v>
      </c>
      <c r="F7" s="11">
        <v>131616982</v>
      </c>
      <c r="G7" s="19">
        <v>0.71809999999999996</v>
      </c>
      <c r="H7" s="19">
        <v>5.2600000000000001E-2</v>
      </c>
      <c r="I7" s="19">
        <v>0.2293</v>
      </c>
      <c r="J7" s="19">
        <v>0.17649999999999999</v>
      </c>
      <c r="K7" s="19">
        <v>0.59140000000000004</v>
      </c>
    </row>
    <row r="8" spans="1:11" ht="12" customHeight="1" x14ac:dyDescent="0.2">
      <c r="A8" s="2" t="str">
        <f>"Nov "&amp;RIGHT(A6,4)-1</f>
        <v>Nov 2024</v>
      </c>
      <c r="B8" s="11">
        <v>23611204</v>
      </c>
      <c r="C8" s="11">
        <v>74971324</v>
      </c>
      <c r="D8" s="11">
        <v>5828764</v>
      </c>
      <c r="E8" s="11">
        <v>24993398</v>
      </c>
      <c r="F8" s="11">
        <v>105793486</v>
      </c>
      <c r="G8" s="19">
        <v>0.7087</v>
      </c>
      <c r="H8" s="19">
        <v>5.5100000000000003E-2</v>
      </c>
      <c r="I8" s="19">
        <v>0.23619999999999999</v>
      </c>
      <c r="J8" s="19">
        <v>0.1825</v>
      </c>
      <c r="K8" s="19">
        <v>0.57940000000000003</v>
      </c>
    </row>
    <row r="9" spans="1:11" ht="12" customHeight="1" x14ac:dyDescent="0.2">
      <c r="A9" s="2" t="str">
        <f>"Dec "&amp;RIGHT(A6,4)-1</f>
        <v>Dec 2024</v>
      </c>
      <c r="B9" s="11">
        <v>23255335</v>
      </c>
      <c r="C9" s="11">
        <v>70588928</v>
      </c>
      <c r="D9" s="11">
        <v>5615829</v>
      </c>
      <c r="E9" s="11">
        <v>23863495</v>
      </c>
      <c r="F9" s="11">
        <v>100068252</v>
      </c>
      <c r="G9" s="19">
        <v>0.70540000000000003</v>
      </c>
      <c r="H9" s="19">
        <v>5.6099999999999997E-2</v>
      </c>
      <c r="I9" s="19">
        <v>0.23849999999999999</v>
      </c>
      <c r="J9" s="19">
        <v>0.18859999999999999</v>
      </c>
      <c r="K9" s="19">
        <v>0.57240000000000002</v>
      </c>
    </row>
    <row r="10" spans="1:11" ht="12" customHeight="1" x14ac:dyDescent="0.2">
      <c r="A10" s="2" t="str">
        <f>"Jan "&amp;RIGHT(A6,4)</f>
        <v>Jan 2025</v>
      </c>
      <c r="B10" s="11">
        <v>26156750</v>
      </c>
      <c r="C10" s="11">
        <v>80304805</v>
      </c>
      <c r="D10" s="11">
        <v>6305623</v>
      </c>
      <c r="E10" s="11">
        <v>27206439</v>
      </c>
      <c r="F10" s="11">
        <v>113816867</v>
      </c>
      <c r="G10" s="19">
        <v>0.7056</v>
      </c>
      <c r="H10" s="19">
        <v>5.5399999999999998E-2</v>
      </c>
      <c r="I10" s="19">
        <v>0.23899999999999999</v>
      </c>
      <c r="J10" s="19">
        <v>0.18690000000000001</v>
      </c>
      <c r="K10" s="19">
        <v>0.57369999999999999</v>
      </c>
    </row>
    <row r="11" spans="1:11" ht="12" customHeight="1" x14ac:dyDescent="0.2">
      <c r="A11" s="2" t="str">
        <f>"Feb "&amp;RIGHT(A6,4)</f>
        <v>Feb 2025</v>
      </c>
      <c r="B11" s="11">
        <v>24466253</v>
      </c>
      <c r="C11" s="11">
        <v>81511917</v>
      </c>
      <c r="D11" s="11">
        <v>6182341</v>
      </c>
      <c r="E11" s="11">
        <v>26557290</v>
      </c>
      <c r="F11" s="11">
        <v>114251548</v>
      </c>
      <c r="G11" s="19">
        <v>0.71340000000000003</v>
      </c>
      <c r="H11" s="19">
        <v>5.4100000000000002E-2</v>
      </c>
      <c r="I11" s="19">
        <v>0.2324</v>
      </c>
      <c r="J11" s="19">
        <v>0.1764</v>
      </c>
      <c r="K11" s="19">
        <v>0.58760000000000001</v>
      </c>
    </row>
    <row r="12" spans="1:11" ht="12" customHeight="1" x14ac:dyDescent="0.2">
      <c r="A12" s="2" t="str">
        <f>"Mar "&amp;RIGHT(A6,4)</f>
        <v>Mar 2025</v>
      </c>
      <c r="B12" s="11">
        <v>26706058</v>
      </c>
      <c r="C12" s="11">
        <v>88231197</v>
      </c>
      <c r="D12" s="11">
        <v>6908781</v>
      </c>
      <c r="E12" s="11">
        <v>29846721</v>
      </c>
      <c r="F12" s="11">
        <v>124986699</v>
      </c>
      <c r="G12" s="19">
        <v>0.70589999999999997</v>
      </c>
      <c r="H12" s="19">
        <v>5.5300000000000002E-2</v>
      </c>
      <c r="I12" s="19">
        <v>0.23880000000000001</v>
      </c>
      <c r="J12" s="19">
        <v>0.17610000000000001</v>
      </c>
      <c r="K12" s="19">
        <v>0.58160000000000001</v>
      </c>
    </row>
    <row r="13" spans="1:11" ht="12" customHeight="1" x14ac:dyDescent="0.2">
      <c r="A13" s="2" t="str">
        <f>"Apr "&amp;RIGHT(A6,4)</f>
        <v>Apr 2025</v>
      </c>
      <c r="B13" s="11">
        <v>27928511</v>
      </c>
      <c r="C13" s="11">
        <v>91961469</v>
      </c>
      <c r="D13" s="11">
        <v>7185013</v>
      </c>
      <c r="E13" s="11">
        <v>31330365</v>
      </c>
      <c r="F13" s="11">
        <v>130476847</v>
      </c>
      <c r="G13" s="19">
        <v>0.70479999999999998</v>
      </c>
      <c r="H13" s="19">
        <v>5.5100000000000003E-2</v>
      </c>
      <c r="I13" s="19">
        <v>0.24010000000000001</v>
      </c>
      <c r="J13" s="19">
        <v>0.17630000000000001</v>
      </c>
      <c r="K13" s="19">
        <v>0.58050000000000002</v>
      </c>
    </row>
    <row r="14" spans="1:11" ht="12" customHeight="1" x14ac:dyDescent="0.2">
      <c r="A14" s="2" t="str">
        <f>"May "&amp;RIGHT(A6,4)</f>
        <v>May 2025</v>
      </c>
      <c r="B14" s="11">
        <v>27346615</v>
      </c>
      <c r="C14" s="11">
        <v>86576067</v>
      </c>
      <c r="D14" s="11">
        <v>7145793</v>
      </c>
      <c r="E14" s="11">
        <v>30859779</v>
      </c>
      <c r="F14" s="11">
        <v>124581639</v>
      </c>
      <c r="G14" s="19">
        <v>0.69489999999999996</v>
      </c>
      <c r="H14" s="19">
        <v>5.74E-2</v>
      </c>
      <c r="I14" s="19">
        <v>0.2477</v>
      </c>
      <c r="J14" s="19">
        <v>0.18</v>
      </c>
      <c r="K14" s="19">
        <v>0.56979999999999997</v>
      </c>
    </row>
    <row r="15" spans="1:11" ht="12" customHeight="1" x14ac:dyDescent="0.2">
      <c r="A15" s="2" t="str">
        <f>"Jun "&amp;RIGHT(A6,4)</f>
        <v>Jun 2025</v>
      </c>
      <c r="B15" s="11">
        <v>28041048</v>
      </c>
      <c r="C15" s="11">
        <v>53760242</v>
      </c>
      <c r="D15" s="11">
        <v>6673954</v>
      </c>
      <c r="E15" s="11">
        <v>29036966</v>
      </c>
      <c r="F15" s="11">
        <v>89471162</v>
      </c>
      <c r="G15" s="19">
        <v>0.60089999999999999</v>
      </c>
      <c r="H15" s="19">
        <v>7.46E-2</v>
      </c>
      <c r="I15" s="19">
        <v>0.32450000000000001</v>
      </c>
      <c r="J15" s="19">
        <v>0.23860000000000001</v>
      </c>
      <c r="K15" s="19">
        <v>0.45750000000000002</v>
      </c>
    </row>
    <row r="16" spans="1:11" ht="12" customHeight="1" x14ac:dyDescent="0.2">
      <c r="A16" s="2" t="str">
        <f>"Jul "&amp;RIGHT(A6,4)</f>
        <v>Jul 2025</v>
      </c>
      <c r="B16" s="11">
        <v>28572640</v>
      </c>
      <c r="C16" s="11">
        <v>49116467</v>
      </c>
      <c r="D16" s="11">
        <v>6864837</v>
      </c>
      <c r="E16" s="11">
        <v>30004003</v>
      </c>
      <c r="F16" s="11">
        <v>85985307</v>
      </c>
      <c r="G16" s="19">
        <v>0.57120000000000004</v>
      </c>
      <c r="H16" s="19">
        <v>7.9799999999999996E-2</v>
      </c>
      <c r="I16" s="19">
        <v>0.34889999999999999</v>
      </c>
      <c r="J16" s="19">
        <v>0.24940000000000001</v>
      </c>
      <c r="K16" s="19">
        <v>0.42870000000000003</v>
      </c>
    </row>
    <row r="17" spans="1:11" ht="12" customHeight="1" x14ac:dyDescent="0.2">
      <c r="A17" s="2" t="str">
        <f>"Aug "&amp;RIGHT(A6,4)</f>
        <v>Aug 2025</v>
      </c>
      <c r="B17" s="11">
        <v>26269041</v>
      </c>
      <c r="C17" s="11">
        <v>60884015</v>
      </c>
      <c r="D17" s="11">
        <v>6010640</v>
      </c>
      <c r="E17" s="11">
        <v>26518085</v>
      </c>
      <c r="F17" s="11">
        <v>93412740</v>
      </c>
      <c r="G17" s="19">
        <v>0.65180000000000005</v>
      </c>
      <c r="H17" s="19">
        <v>6.4299999999999996E-2</v>
      </c>
      <c r="I17" s="19">
        <v>0.28389999999999999</v>
      </c>
      <c r="J17" s="19">
        <v>0.2195</v>
      </c>
      <c r="K17" s="19">
        <v>0.50870000000000004</v>
      </c>
    </row>
    <row r="18" spans="1:11" ht="12" customHeight="1" x14ac:dyDescent="0.2">
      <c r="A18" s="2" t="str">
        <f>"Sep "&amp;RIGHT(A6,4)</f>
        <v>Sep 2025</v>
      </c>
      <c r="B18" s="11">
        <v>25125785</v>
      </c>
      <c r="C18" s="11">
        <v>87137043</v>
      </c>
      <c r="D18" s="11">
        <v>6300349</v>
      </c>
      <c r="E18" s="11">
        <v>27938896</v>
      </c>
      <c r="F18" s="11">
        <v>121376288</v>
      </c>
      <c r="G18" s="19">
        <v>0.71789999999999998</v>
      </c>
      <c r="H18" s="19">
        <v>5.1900000000000002E-2</v>
      </c>
      <c r="I18" s="19">
        <v>0.23019999999999999</v>
      </c>
      <c r="J18" s="19">
        <v>0.17150000000000001</v>
      </c>
      <c r="K18" s="19">
        <v>0.5948</v>
      </c>
    </row>
    <row r="19" spans="1:11" ht="12" customHeight="1" x14ac:dyDescent="0.2">
      <c r="A19" s="12" t="s">
        <v>55</v>
      </c>
      <c r="B19" s="13">
        <v>315680979</v>
      </c>
      <c r="C19" s="13">
        <v>919560153</v>
      </c>
      <c r="D19" s="13">
        <v>77944078</v>
      </c>
      <c r="E19" s="13">
        <v>338333586</v>
      </c>
      <c r="F19" s="13">
        <v>1335837817</v>
      </c>
      <c r="G19" s="22">
        <v>0.68840000000000001</v>
      </c>
      <c r="H19" s="22">
        <v>5.8299999999999998E-2</v>
      </c>
      <c r="I19" s="22">
        <v>0.25330000000000003</v>
      </c>
      <c r="J19" s="22">
        <v>0.19109999999999999</v>
      </c>
      <c r="K19" s="22">
        <v>0.55679999999999996</v>
      </c>
    </row>
    <row r="20" spans="1:11" ht="12" customHeight="1" x14ac:dyDescent="0.2">
      <c r="A20" s="14" t="s">
        <v>426</v>
      </c>
      <c r="B20" s="15">
        <v>101225028</v>
      </c>
      <c r="C20" s="15">
        <v>320381736</v>
      </c>
      <c r="D20" s="15">
        <v>24672370</v>
      </c>
      <c r="E20" s="15">
        <v>106241481</v>
      </c>
      <c r="F20" s="15">
        <v>451295587</v>
      </c>
      <c r="G20" s="23">
        <v>0.70989999999999998</v>
      </c>
      <c r="H20" s="23">
        <v>5.4699999999999999E-2</v>
      </c>
      <c r="I20" s="23">
        <v>0.2354</v>
      </c>
      <c r="J20" s="23">
        <v>0.1832</v>
      </c>
      <c r="K20" s="23">
        <v>0.57989999999999997</v>
      </c>
    </row>
    <row r="21" spans="1:11" ht="12" customHeight="1" x14ac:dyDescent="0.2">
      <c r="A21" s="3" t="str">
        <f>"FY "&amp;RIGHT(A6,4)+1</f>
        <v>FY 2026</v>
      </c>
    </row>
    <row r="22" spans="1:11" ht="12" customHeight="1" x14ac:dyDescent="0.2">
      <c r="A22" s="2" t="str">
        <f>"Oct "&amp;RIGHT(A6,4)</f>
        <v>Oct 2025</v>
      </c>
      <c r="B22" s="11">
        <v>27050409</v>
      </c>
      <c r="C22" s="11">
        <v>94675236</v>
      </c>
      <c r="D22" s="11">
        <v>6860079</v>
      </c>
      <c r="E22" s="11">
        <v>29932699</v>
      </c>
      <c r="F22" s="11">
        <v>131468014</v>
      </c>
      <c r="G22" s="19">
        <v>0.72009999999999996</v>
      </c>
      <c r="H22" s="19">
        <v>5.2200000000000003E-2</v>
      </c>
      <c r="I22" s="19">
        <v>0.22770000000000001</v>
      </c>
      <c r="J22" s="19">
        <v>0.1706</v>
      </c>
      <c r="K22" s="19">
        <v>0.59730000000000005</v>
      </c>
    </row>
    <row r="23" spans="1:11" ht="12" customHeight="1" x14ac:dyDescent="0.2">
      <c r="A23" s="2" t="str">
        <f>"Nov "&amp;RIGHT(A6,4)</f>
        <v>Nov 2025</v>
      </c>
      <c r="B23" s="11">
        <v>21383949</v>
      </c>
      <c r="C23" s="11">
        <v>71007983</v>
      </c>
      <c r="D23" s="11">
        <v>5364702</v>
      </c>
      <c r="E23" s="11">
        <v>22962327</v>
      </c>
      <c r="F23" s="11">
        <v>99335012</v>
      </c>
      <c r="G23" s="19">
        <v>0.71479999999999999</v>
      </c>
      <c r="H23" s="19">
        <v>5.3999999999999999E-2</v>
      </c>
      <c r="I23" s="19">
        <v>0.23119999999999999</v>
      </c>
      <c r="J23" s="19">
        <v>0.17710000000000001</v>
      </c>
      <c r="K23" s="19">
        <v>0.58819999999999995</v>
      </c>
    </row>
    <row r="24" spans="1:11" ht="12" customHeight="1" x14ac:dyDescent="0.2">
      <c r="A24" s="2" t="str">
        <f>"Dec "&amp;RIGHT(A6,4)</f>
        <v>Dec 2025</v>
      </c>
      <c r="B24" s="11">
        <v>24161842</v>
      </c>
      <c r="C24" s="11">
        <v>72654784</v>
      </c>
      <c r="D24" s="11">
        <v>5646552</v>
      </c>
      <c r="E24" s="11">
        <v>24759775</v>
      </c>
      <c r="F24" s="11">
        <v>103061111</v>
      </c>
      <c r="G24" s="19">
        <v>0.70499999999999996</v>
      </c>
      <c r="H24" s="19">
        <v>5.4800000000000001E-2</v>
      </c>
      <c r="I24" s="19">
        <v>0.2402</v>
      </c>
      <c r="J24" s="19">
        <v>0.18990000000000001</v>
      </c>
      <c r="K24" s="19">
        <v>0.57110000000000005</v>
      </c>
    </row>
    <row r="25" spans="1:11" ht="12" customHeight="1" x14ac:dyDescent="0.2">
      <c r="A25" s="2" t="str">
        <f>"Jan "&amp;RIGHT(A6,4)+1</f>
        <v>Jan 2026</v>
      </c>
      <c r="B25" s="11">
        <v>24239805</v>
      </c>
      <c r="C25" s="11">
        <v>76031252</v>
      </c>
      <c r="D25" s="11">
        <v>5764593</v>
      </c>
      <c r="E25" s="11">
        <v>25298630</v>
      </c>
      <c r="F25" s="11">
        <v>107094475</v>
      </c>
      <c r="G25" s="19">
        <v>0.70989999999999998</v>
      </c>
      <c r="H25" s="19">
        <v>5.3800000000000001E-2</v>
      </c>
      <c r="I25" s="19">
        <v>0.23619999999999999</v>
      </c>
      <c r="J25" s="19">
        <v>0.18459999999999999</v>
      </c>
      <c r="K25" s="19">
        <v>0.57889999999999997</v>
      </c>
    </row>
    <row r="26" spans="1:11" ht="12" customHeight="1" x14ac:dyDescent="0.2">
      <c r="A26" s="2" t="str">
        <f>"Feb "&amp;RIGHT(A6,4)+1</f>
        <v>Feb 2026</v>
      </c>
      <c r="B26" s="11" t="s">
        <v>423</v>
      </c>
      <c r="C26" s="11" t="s">
        <v>423</v>
      </c>
      <c r="D26" s="11" t="s">
        <v>423</v>
      </c>
      <c r="E26" s="11" t="s">
        <v>423</v>
      </c>
      <c r="F26" s="11" t="s">
        <v>423</v>
      </c>
      <c r="G26" s="19" t="s">
        <v>423</v>
      </c>
      <c r="H26" s="19" t="s">
        <v>423</v>
      </c>
      <c r="I26" s="19" t="s">
        <v>423</v>
      </c>
      <c r="J26" s="19" t="s">
        <v>423</v>
      </c>
      <c r="K26" s="19" t="s">
        <v>423</v>
      </c>
    </row>
    <row r="27" spans="1:11" ht="12" customHeight="1" x14ac:dyDescent="0.2">
      <c r="A27" s="2" t="str">
        <f>"Mar "&amp;RIGHT(A6,4)+1</f>
        <v>Mar 2026</v>
      </c>
      <c r="B27" s="11" t="s">
        <v>423</v>
      </c>
      <c r="C27" s="11" t="s">
        <v>423</v>
      </c>
      <c r="D27" s="11" t="s">
        <v>423</v>
      </c>
      <c r="E27" s="11" t="s">
        <v>423</v>
      </c>
      <c r="F27" s="11" t="s">
        <v>423</v>
      </c>
      <c r="G27" s="19" t="s">
        <v>423</v>
      </c>
      <c r="H27" s="19" t="s">
        <v>423</v>
      </c>
      <c r="I27" s="19" t="s">
        <v>423</v>
      </c>
      <c r="J27" s="19" t="s">
        <v>423</v>
      </c>
      <c r="K27" s="19" t="s">
        <v>423</v>
      </c>
    </row>
    <row r="28" spans="1:11" ht="12" customHeight="1" x14ac:dyDescent="0.2">
      <c r="A28" s="2" t="str">
        <f>"Apr "&amp;RIGHT(A6,4)+1</f>
        <v>Apr 2026</v>
      </c>
      <c r="B28" s="11" t="s">
        <v>423</v>
      </c>
      <c r="C28" s="11" t="s">
        <v>423</v>
      </c>
      <c r="D28" s="11" t="s">
        <v>423</v>
      </c>
      <c r="E28" s="11" t="s">
        <v>423</v>
      </c>
      <c r="F28" s="11" t="s">
        <v>423</v>
      </c>
      <c r="G28" s="19" t="s">
        <v>423</v>
      </c>
      <c r="H28" s="19" t="s">
        <v>423</v>
      </c>
      <c r="I28" s="19" t="s">
        <v>423</v>
      </c>
      <c r="J28" s="19" t="s">
        <v>423</v>
      </c>
      <c r="K28" s="19" t="s">
        <v>423</v>
      </c>
    </row>
    <row r="29" spans="1:11" ht="12" customHeight="1" x14ac:dyDescent="0.2">
      <c r="A29" s="2" t="str">
        <f>"May "&amp;RIGHT(A6,4)+1</f>
        <v>May 2026</v>
      </c>
      <c r="B29" s="11" t="s">
        <v>423</v>
      </c>
      <c r="C29" s="11" t="s">
        <v>423</v>
      </c>
      <c r="D29" s="11" t="s">
        <v>423</v>
      </c>
      <c r="E29" s="11" t="s">
        <v>423</v>
      </c>
      <c r="F29" s="11" t="s">
        <v>423</v>
      </c>
      <c r="G29" s="19" t="s">
        <v>423</v>
      </c>
      <c r="H29" s="19" t="s">
        <v>423</v>
      </c>
      <c r="I29" s="19" t="s">
        <v>423</v>
      </c>
      <c r="J29" s="19" t="s">
        <v>423</v>
      </c>
      <c r="K29" s="19" t="s">
        <v>423</v>
      </c>
    </row>
    <row r="30" spans="1:11" ht="12" customHeight="1" x14ac:dyDescent="0.2">
      <c r="A30" s="2" t="str">
        <f>"Jun "&amp;RIGHT(A6,4)+1</f>
        <v>Jun 2026</v>
      </c>
      <c r="B30" s="11" t="s">
        <v>423</v>
      </c>
      <c r="C30" s="11" t="s">
        <v>423</v>
      </c>
      <c r="D30" s="11" t="s">
        <v>423</v>
      </c>
      <c r="E30" s="11" t="s">
        <v>423</v>
      </c>
      <c r="F30" s="11" t="s">
        <v>423</v>
      </c>
      <c r="G30" s="19" t="s">
        <v>423</v>
      </c>
      <c r="H30" s="19" t="s">
        <v>423</v>
      </c>
      <c r="I30" s="19" t="s">
        <v>423</v>
      </c>
      <c r="J30" s="19" t="s">
        <v>423</v>
      </c>
      <c r="K30" s="19" t="s">
        <v>423</v>
      </c>
    </row>
    <row r="31" spans="1:11" ht="12" customHeight="1" x14ac:dyDescent="0.2">
      <c r="A31" s="2" t="str">
        <f>"Jul "&amp;RIGHT(A6,4)+1</f>
        <v>Jul 2026</v>
      </c>
      <c r="B31" s="11" t="s">
        <v>423</v>
      </c>
      <c r="C31" s="11" t="s">
        <v>423</v>
      </c>
      <c r="D31" s="11" t="s">
        <v>423</v>
      </c>
      <c r="E31" s="11" t="s">
        <v>423</v>
      </c>
      <c r="F31" s="11" t="s">
        <v>423</v>
      </c>
      <c r="G31" s="19" t="s">
        <v>423</v>
      </c>
      <c r="H31" s="19" t="s">
        <v>423</v>
      </c>
      <c r="I31" s="19" t="s">
        <v>423</v>
      </c>
      <c r="J31" s="19" t="s">
        <v>423</v>
      </c>
      <c r="K31" s="19" t="s">
        <v>423</v>
      </c>
    </row>
    <row r="32" spans="1:11" ht="12" customHeight="1" x14ac:dyDescent="0.2">
      <c r="A32" s="2" t="str">
        <f>"Aug "&amp;RIGHT(A6,4)+1</f>
        <v>Aug 2026</v>
      </c>
      <c r="B32" s="11" t="s">
        <v>423</v>
      </c>
      <c r="C32" s="11" t="s">
        <v>423</v>
      </c>
      <c r="D32" s="11" t="s">
        <v>423</v>
      </c>
      <c r="E32" s="11" t="s">
        <v>423</v>
      </c>
      <c r="F32" s="11" t="s">
        <v>423</v>
      </c>
      <c r="G32" s="19" t="s">
        <v>423</v>
      </c>
      <c r="H32" s="19" t="s">
        <v>423</v>
      </c>
      <c r="I32" s="19" t="s">
        <v>423</v>
      </c>
      <c r="J32" s="19" t="s">
        <v>423</v>
      </c>
      <c r="K32" s="19" t="s">
        <v>423</v>
      </c>
    </row>
    <row r="33" spans="1:11" ht="12" customHeight="1" x14ac:dyDescent="0.2">
      <c r="A33" s="2" t="str">
        <f>"Sep "&amp;RIGHT(A6,4)+1</f>
        <v>Sep 2026</v>
      </c>
      <c r="B33" s="11" t="s">
        <v>423</v>
      </c>
      <c r="C33" s="11" t="s">
        <v>423</v>
      </c>
      <c r="D33" s="11" t="s">
        <v>423</v>
      </c>
      <c r="E33" s="11" t="s">
        <v>423</v>
      </c>
      <c r="F33" s="11" t="s">
        <v>423</v>
      </c>
      <c r="G33" s="19" t="s">
        <v>423</v>
      </c>
      <c r="H33" s="19" t="s">
        <v>423</v>
      </c>
      <c r="I33" s="19" t="s">
        <v>423</v>
      </c>
      <c r="J33" s="19" t="s">
        <v>423</v>
      </c>
      <c r="K33" s="19" t="s">
        <v>423</v>
      </c>
    </row>
    <row r="34" spans="1:11" ht="12" customHeight="1" x14ac:dyDescent="0.2">
      <c r="A34" s="12" t="s">
        <v>55</v>
      </c>
      <c r="B34" s="13">
        <v>96836005</v>
      </c>
      <c r="C34" s="13">
        <v>314369255</v>
      </c>
      <c r="D34" s="13">
        <v>23635926</v>
      </c>
      <c r="E34" s="13">
        <v>102953431</v>
      </c>
      <c r="F34" s="13">
        <v>440958612</v>
      </c>
      <c r="G34" s="22">
        <v>0.71289999999999998</v>
      </c>
      <c r="H34" s="22">
        <v>5.3600000000000002E-2</v>
      </c>
      <c r="I34" s="22">
        <v>0.23350000000000001</v>
      </c>
      <c r="J34" s="22">
        <v>0.18010000000000001</v>
      </c>
      <c r="K34" s="22">
        <v>0.58460000000000001</v>
      </c>
    </row>
    <row r="35" spans="1:11" ht="12" customHeight="1" x14ac:dyDescent="0.2">
      <c r="A35" s="14" t="str">
        <f>"Total "&amp;MID(A20,7,LEN(A20)-13)&amp;" Months"</f>
        <v>Total 4 Months</v>
      </c>
      <c r="B35" s="15">
        <v>96836005</v>
      </c>
      <c r="C35" s="15">
        <v>314369255</v>
      </c>
      <c r="D35" s="15">
        <v>23635926</v>
      </c>
      <c r="E35" s="15">
        <v>102953431</v>
      </c>
      <c r="F35" s="15">
        <v>440958612</v>
      </c>
      <c r="G35" s="23">
        <v>0.71289999999999998</v>
      </c>
      <c r="H35" s="23">
        <v>5.3600000000000002E-2</v>
      </c>
      <c r="I35" s="23">
        <v>0.23350000000000001</v>
      </c>
      <c r="J35" s="23">
        <v>0.18010000000000001</v>
      </c>
      <c r="K35" s="23">
        <v>0.58460000000000001</v>
      </c>
    </row>
  </sheetData>
  <mergeCells count="9">
    <mergeCell ref="B5:F5"/>
    <mergeCell ref="G5:K5"/>
    <mergeCell ref="A1:J1"/>
    <mergeCell ref="A2:J2"/>
    <mergeCell ref="A3:A4"/>
    <mergeCell ref="B3:B4"/>
    <mergeCell ref="C3:F3"/>
    <mergeCell ref="G3:I3"/>
    <mergeCell ref="J3:K3"/>
  </mergeCells>
  <phoneticPr fontId="0" type="noConversion"/>
  <pageMargins left="0.75" right="0.5" top="0.75" bottom="0.5" header="0.5" footer="0.25"/>
  <pageSetup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88" t="s">
        <v>443</v>
      </c>
      <c r="B1" s="88"/>
      <c r="C1" s="88"/>
      <c r="D1" s="88"/>
      <c r="E1" s="88"/>
      <c r="F1" s="88"/>
      <c r="G1" s="88"/>
      <c r="H1" s="140">
        <v>46122</v>
      </c>
    </row>
    <row r="2" spans="1:8" ht="12" customHeight="1" x14ac:dyDescent="0.2">
      <c r="A2" s="90" t="s">
        <v>116</v>
      </c>
      <c r="B2" s="90"/>
      <c r="C2" s="90"/>
      <c r="D2" s="90"/>
      <c r="E2" s="90"/>
      <c r="F2" s="90"/>
      <c r="G2" s="90"/>
      <c r="H2" s="1"/>
    </row>
    <row r="3" spans="1:8" ht="24" customHeight="1" x14ac:dyDescent="0.2">
      <c r="A3" s="92" t="s">
        <v>50</v>
      </c>
      <c r="B3" s="96" t="s">
        <v>210</v>
      </c>
      <c r="C3" s="95"/>
      <c r="D3" s="94" t="s">
        <v>211</v>
      </c>
      <c r="E3" s="94" t="s">
        <v>314</v>
      </c>
      <c r="F3" s="94" t="s">
        <v>212</v>
      </c>
      <c r="G3" s="94" t="s">
        <v>213</v>
      </c>
      <c r="H3" s="99" t="s">
        <v>58</v>
      </c>
    </row>
    <row r="4" spans="1:8" ht="24" customHeight="1" x14ac:dyDescent="0.2">
      <c r="A4" s="93"/>
      <c r="B4" s="10" t="s">
        <v>114</v>
      </c>
      <c r="C4" s="10" t="s">
        <v>115</v>
      </c>
      <c r="D4" s="95"/>
      <c r="E4" s="95"/>
      <c r="F4" s="95"/>
      <c r="G4" s="95"/>
      <c r="H4" s="96"/>
    </row>
    <row r="5" spans="1:8" ht="12" customHeight="1" x14ac:dyDescent="0.2">
      <c r="A5" s="1"/>
      <c r="B5" s="87" t="str">
        <f>REPT("-",78)&amp;" Dollars "&amp;REPT("-",78)</f>
        <v>------------------------------------------------------------------------------ Dollars ------------------------------------------------------------------------------</v>
      </c>
      <c r="C5" s="87"/>
      <c r="D5" s="87"/>
      <c r="E5" s="87"/>
      <c r="F5" s="87"/>
      <c r="G5" s="87"/>
      <c r="H5" s="87"/>
    </row>
    <row r="6" spans="1:8" ht="12" customHeight="1" x14ac:dyDescent="0.2">
      <c r="A6" s="3" t="s">
        <v>425</v>
      </c>
    </row>
    <row r="7" spans="1:8" ht="12" customHeight="1" x14ac:dyDescent="0.2">
      <c r="A7" s="2" t="str">
        <f>"Oct "&amp;RIGHT(A6,4)-1</f>
        <v>Oct 2024</v>
      </c>
      <c r="B7" s="11">
        <v>53552963.140000001</v>
      </c>
      <c r="C7" s="11">
        <v>315138533.08999997</v>
      </c>
      <c r="D7" s="11">
        <v>368691496.23000002</v>
      </c>
      <c r="E7" s="11">
        <v>142358.22</v>
      </c>
      <c r="F7" s="11" t="s">
        <v>423</v>
      </c>
      <c r="G7" s="11" t="s">
        <v>423</v>
      </c>
      <c r="H7" s="11">
        <v>368833854.44999999</v>
      </c>
    </row>
    <row r="8" spans="1:8" ht="12" customHeight="1" x14ac:dyDescent="0.2">
      <c r="A8" s="2" t="str">
        <f>"Nov "&amp;RIGHT(A6,4)-1</f>
        <v>Nov 2024</v>
      </c>
      <c r="B8" s="11">
        <v>45054721.649999999</v>
      </c>
      <c r="C8" s="11">
        <v>249189880.96000001</v>
      </c>
      <c r="D8" s="11">
        <v>294244602.61000001</v>
      </c>
      <c r="E8" s="11">
        <v>47811.54</v>
      </c>
      <c r="F8" s="11" t="s">
        <v>423</v>
      </c>
      <c r="G8" s="11" t="s">
        <v>423</v>
      </c>
      <c r="H8" s="11">
        <v>294292414.14999998</v>
      </c>
    </row>
    <row r="9" spans="1:8" ht="12" customHeight="1" x14ac:dyDescent="0.2">
      <c r="A9" s="2" t="str">
        <f>"Dec "&amp;RIGHT(A6,4)-1</f>
        <v>Dec 2024</v>
      </c>
      <c r="B9" s="11">
        <v>44725526.780000001</v>
      </c>
      <c r="C9" s="11">
        <v>234561912.11000001</v>
      </c>
      <c r="D9" s="11">
        <v>279287438.88999999</v>
      </c>
      <c r="E9" s="11">
        <v>34291564.350000001</v>
      </c>
      <c r="F9" s="11">
        <v>20710195</v>
      </c>
      <c r="G9" s="11">
        <v>20925403</v>
      </c>
      <c r="H9" s="11">
        <v>355214601.24000001</v>
      </c>
    </row>
    <row r="10" spans="1:8" ht="12" customHeight="1" x14ac:dyDescent="0.2">
      <c r="A10" s="2" t="str">
        <f>"Jan "&amp;RIGHT(A6,4)</f>
        <v>Jan 2025</v>
      </c>
      <c r="B10" s="11">
        <v>49915143.960000001</v>
      </c>
      <c r="C10" s="11">
        <v>268066323.46000001</v>
      </c>
      <c r="D10" s="11">
        <v>317981467.42000002</v>
      </c>
      <c r="E10" s="11">
        <v>412214.21</v>
      </c>
      <c r="F10" s="11" t="s">
        <v>423</v>
      </c>
      <c r="G10" s="11" t="s">
        <v>423</v>
      </c>
      <c r="H10" s="11">
        <v>318393681.63</v>
      </c>
    </row>
    <row r="11" spans="1:8" ht="12" customHeight="1" x14ac:dyDescent="0.2">
      <c r="A11" s="2" t="str">
        <f>"Feb "&amp;RIGHT(A6,4)</f>
        <v>Feb 2025</v>
      </c>
      <c r="B11" s="11">
        <v>46713091.689999998</v>
      </c>
      <c r="C11" s="11">
        <v>272699170.22000003</v>
      </c>
      <c r="D11" s="11">
        <v>319412261.91000003</v>
      </c>
      <c r="E11" s="11">
        <v>283700.49</v>
      </c>
      <c r="F11" s="11" t="s">
        <v>423</v>
      </c>
      <c r="G11" s="11" t="s">
        <v>423</v>
      </c>
      <c r="H11" s="11">
        <v>319695962.39999998</v>
      </c>
    </row>
    <row r="12" spans="1:8" ht="12" customHeight="1" x14ac:dyDescent="0.2">
      <c r="A12" s="2" t="str">
        <f>"Mar "&amp;RIGHT(A6,4)</f>
        <v>Mar 2025</v>
      </c>
      <c r="B12" s="11">
        <v>51116161.460000001</v>
      </c>
      <c r="C12" s="11">
        <v>294172297.92000002</v>
      </c>
      <c r="D12" s="11">
        <v>345288459.38</v>
      </c>
      <c r="E12" s="11">
        <v>45291094.100000001</v>
      </c>
      <c r="F12" s="11">
        <v>22031241</v>
      </c>
      <c r="G12" s="11">
        <v>10634884</v>
      </c>
      <c r="H12" s="11">
        <v>423245678.48000002</v>
      </c>
    </row>
    <row r="13" spans="1:8" ht="12" customHeight="1" x14ac:dyDescent="0.2">
      <c r="A13" s="2" t="str">
        <f>"Apr "&amp;RIGHT(A6,4)</f>
        <v>Apr 2025</v>
      </c>
      <c r="B13" s="11">
        <v>53492677.719999999</v>
      </c>
      <c r="C13" s="11">
        <v>306290119.01999998</v>
      </c>
      <c r="D13" s="11">
        <v>359782796.74000001</v>
      </c>
      <c r="E13" s="11">
        <v>187009.91</v>
      </c>
      <c r="F13" s="11" t="s">
        <v>423</v>
      </c>
      <c r="G13" s="11" t="s">
        <v>423</v>
      </c>
      <c r="H13" s="11">
        <v>359969806.64999998</v>
      </c>
    </row>
    <row r="14" spans="1:8" ht="12" customHeight="1" x14ac:dyDescent="0.2">
      <c r="A14" s="2" t="str">
        <f>"May "&amp;RIGHT(A6,4)</f>
        <v>May 2025</v>
      </c>
      <c r="B14" s="11">
        <v>52361547.170000002</v>
      </c>
      <c r="C14" s="11">
        <v>287646290.55000001</v>
      </c>
      <c r="D14" s="11">
        <v>340007837.72000003</v>
      </c>
      <c r="E14" s="11" t="s">
        <v>423</v>
      </c>
      <c r="F14" s="11" t="s">
        <v>423</v>
      </c>
      <c r="G14" s="11" t="s">
        <v>423</v>
      </c>
      <c r="H14" s="11">
        <v>340007837.72000003</v>
      </c>
    </row>
    <row r="15" spans="1:8" ht="12" customHeight="1" x14ac:dyDescent="0.2">
      <c r="A15" s="2" t="str">
        <f>"Jun "&amp;RIGHT(A6,4)</f>
        <v>Jun 2025</v>
      </c>
      <c r="B15" s="11">
        <v>54985694.840000004</v>
      </c>
      <c r="C15" s="11">
        <v>176689376.91999999</v>
      </c>
      <c r="D15" s="11">
        <v>231675071.75999999</v>
      </c>
      <c r="E15" s="11">
        <v>51115444</v>
      </c>
      <c r="F15" s="11">
        <v>22369211</v>
      </c>
      <c r="G15" s="11">
        <v>7469656</v>
      </c>
      <c r="H15" s="11">
        <v>312629382.75999999</v>
      </c>
    </row>
    <row r="16" spans="1:8" ht="12" customHeight="1" x14ac:dyDescent="0.2">
      <c r="A16" s="2" t="str">
        <f>"Jul "&amp;RIGHT(A6,4)</f>
        <v>Jul 2025</v>
      </c>
      <c r="B16" s="11">
        <v>58172722.030000001</v>
      </c>
      <c r="C16" s="11">
        <v>167759430.56</v>
      </c>
      <c r="D16" s="11">
        <v>225932152.59</v>
      </c>
      <c r="E16" s="11">
        <v>439619.54</v>
      </c>
      <c r="F16" s="11" t="s">
        <v>423</v>
      </c>
      <c r="G16" s="11" t="s">
        <v>423</v>
      </c>
      <c r="H16" s="11">
        <v>226371772.13</v>
      </c>
    </row>
    <row r="17" spans="1:8" ht="12" customHeight="1" x14ac:dyDescent="0.2">
      <c r="A17" s="2" t="str">
        <f>"Aug "&amp;RIGHT(A6,4)</f>
        <v>Aug 2025</v>
      </c>
      <c r="B17" s="11">
        <v>52527954.82</v>
      </c>
      <c r="C17" s="11">
        <v>210417237.66999999</v>
      </c>
      <c r="D17" s="11">
        <v>262945192.49000001</v>
      </c>
      <c r="E17" s="11">
        <v>149834.19</v>
      </c>
      <c r="F17" s="11" t="s">
        <v>423</v>
      </c>
      <c r="G17" s="11" t="s">
        <v>423</v>
      </c>
      <c r="H17" s="11">
        <v>263095026.68000001</v>
      </c>
    </row>
    <row r="18" spans="1:8" ht="12" customHeight="1" x14ac:dyDescent="0.2">
      <c r="A18" s="2" t="str">
        <f>"Sep "&amp;RIGHT(A6,4)</f>
        <v>Sep 2025</v>
      </c>
      <c r="B18" s="11">
        <v>49036535.340000004</v>
      </c>
      <c r="C18" s="11">
        <v>301659228.13</v>
      </c>
      <c r="D18" s="11">
        <v>350695763.47000003</v>
      </c>
      <c r="E18" s="11">
        <v>56053772.240000002</v>
      </c>
      <c r="F18" s="11">
        <v>25919721</v>
      </c>
      <c r="G18" s="11">
        <v>13958223</v>
      </c>
      <c r="H18" s="11">
        <v>446627479.70999998</v>
      </c>
    </row>
    <row r="19" spans="1:8" ht="12" customHeight="1" x14ac:dyDescent="0.2">
      <c r="A19" s="12" t="s">
        <v>55</v>
      </c>
      <c r="B19" s="13">
        <v>611654740.60000002</v>
      </c>
      <c r="C19" s="13">
        <v>3084289800.6100001</v>
      </c>
      <c r="D19" s="13">
        <v>3695944541.21</v>
      </c>
      <c r="E19" s="13">
        <v>188414422.78999999</v>
      </c>
      <c r="F19" s="13">
        <v>91030368</v>
      </c>
      <c r="G19" s="13">
        <v>52988166</v>
      </c>
      <c r="H19" s="13">
        <v>4028377498</v>
      </c>
    </row>
    <row r="20" spans="1:8" ht="12" customHeight="1" x14ac:dyDescent="0.2">
      <c r="A20" s="14" t="s">
        <v>426</v>
      </c>
      <c r="B20" s="15">
        <v>193248355.53</v>
      </c>
      <c r="C20" s="15">
        <v>1066956649.62</v>
      </c>
      <c r="D20" s="15">
        <v>1260205005.1500001</v>
      </c>
      <c r="E20" s="15">
        <v>34893948.32</v>
      </c>
      <c r="F20" s="15">
        <v>20710195</v>
      </c>
      <c r="G20" s="15">
        <v>20925403</v>
      </c>
      <c r="H20" s="15">
        <v>1336734551.47</v>
      </c>
    </row>
    <row r="21" spans="1:8" ht="12" customHeight="1" x14ac:dyDescent="0.2">
      <c r="A21" s="3" t="str">
        <f>"FY "&amp;RIGHT(A6,4)+1</f>
        <v>FY 2026</v>
      </c>
    </row>
    <row r="22" spans="1:8" ht="12" customHeight="1" x14ac:dyDescent="0.2">
      <c r="A22" s="2" t="str">
        <f>"Oct "&amp;RIGHT(A6,4)</f>
        <v>Oct 2025</v>
      </c>
      <c r="B22" s="11">
        <v>52923873.340000004</v>
      </c>
      <c r="C22" s="11">
        <v>329040157.80000001</v>
      </c>
      <c r="D22" s="11">
        <v>381964031.13999999</v>
      </c>
      <c r="E22" s="11">
        <v>402941.45</v>
      </c>
      <c r="F22" s="11" t="s">
        <v>423</v>
      </c>
      <c r="G22" s="11" t="s">
        <v>423</v>
      </c>
      <c r="H22" s="11">
        <v>382366972.58999997</v>
      </c>
    </row>
    <row r="23" spans="1:8" ht="12" customHeight="1" x14ac:dyDescent="0.2">
      <c r="A23" s="2" t="str">
        <f>"Nov "&amp;RIGHT(A6,4)</f>
        <v>Nov 2025</v>
      </c>
      <c r="B23" s="11">
        <v>42100679.159999996</v>
      </c>
      <c r="C23" s="11">
        <v>246220356.84</v>
      </c>
      <c r="D23" s="11">
        <v>288321036</v>
      </c>
      <c r="E23" s="11">
        <v>46694.8</v>
      </c>
      <c r="F23" s="11" t="s">
        <v>423</v>
      </c>
      <c r="G23" s="11" t="s">
        <v>423</v>
      </c>
      <c r="H23" s="11">
        <v>288367730.80000001</v>
      </c>
    </row>
    <row r="24" spans="1:8" ht="12" customHeight="1" x14ac:dyDescent="0.2">
      <c r="A24" s="2" t="str">
        <f>"Dec "&amp;RIGHT(A6,4)</f>
        <v>Dec 2025</v>
      </c>
      <c r="B24" s="11">
        <v>47729836.939999998</v>
      </c>
      <c r="C24" s="11">
        <v>251981024.84</v>
      </c>
      <c r="D24" s="11">
        <v>299710861.77999997</v>
      </c>
      <c r="E24" s="11">
        <v>30725815.390000001</v>
      </c>
      <c r="F24" s="11">
        <v>20101287</v>
      </c>
      <c r="G24" s="11">
        <v>14053887</v>
      </c>
      <c r="H24" s="11">
        <v>364591851.17000002</v>
      </c>
    </row>
    <row r="25" spans="1:8" ht="12" customHeight="1" x14ac:dyDescent="0.2">
      <c r="A25" s="2" t="str">
        <f>"Jan "&amp;RIGHT(A6,4)+1</f>
        <v>Jan 2026</v>
      </c>
      <c r="B25" s="11">
        <v>47422858.060000002</v>
      </c>
      <c r="C25" s="11">
        <v>264092565.53999999</v>
      </c>
      <c r="D25" s="11">
        <v>311515423.60000002</v>
      </c>
      <c r="E25" s="11">
        <v>32910.550000000003</v>
      </c>
      <c r="F25" s="11" t="s">
        <v>423</v>
      </c>
      <c r="G25" s="11" t="s">
        <v>423</v>
      </c>
      <c r="H25" s="11">
        <v>311548334.14999998</v>
      </c>
    </row>
    <row r="26" spans="1:8" ht="12" customHeight="1" x14ac:dyDescent="0.2">
      <c r="A26" s="2" t="str">
        <f>"Feb "&amp;RIGHT(A6,4)+1</f>
        <v>Feb 2026</v>
      </c>
      <c r="B26" s="11" t="s">
        <v>423</v>
      </c>
      <c r="C26" s="11" t="s">
        <v>423</v>
      </c>
      <c r="D26" s="11" t="s">
        <v>423</v>
      </c>
      <c r="E26" s="11" t="s">
        <v>423</v>
      </c>
      <c r="F26" s="11" t="s">
        <v>423</v>
      </c>
      <c r="G26" s="11" t="s">
        <v>423</v>
      </c>
      <c r="H26" s="11" t="s">
        <v>423</v>
      </c>
    </row>
    <row r="27" spans="1:8" ht="12" customHeight="1" x14ac:dyDescent="0.2">
      <c r="A27" s="2" t="str">
        <f>"Mar "&amp;RIGHT(A6,4)+1</f>
        <v>Mar 2026</v>
      </c>
      <c r="B27" s="11" t="s">
        <v>423</v>
      </c>
      <c r="C27" s="11" t="s">
        <v>423</v>
      </c>
      <c r="D27" s="11" t="s">
        <v>423</v>
      </c>
      <c r="E27" s="11" t="s">
        <v>423</v>
      </c>
      <c r="F27" s="11" t="s">
        <v>423</v>
      </c>
      <c r="G27" s="11" t="s">
        <v>423</v>
      </c>
      <c r="H27" s="11" t="s">
        <v>423</v>
      </c>
    </row>
    <row r="28" spans="1:8" ht="12" customHeight="1" x14ac:dyDescent="0.2">
      <c r="A28" s="2" t="str">
        <f>"Apr "&amp;RIGHT(A6,4)+1</f>
        <v>Apr 2026</v>
      </c>
      <c r="B28" s="11" t="s">
        <v>423</v>
      </c>
      <c r="C28" s="11" t="s">
        <v>423</v>
      </c>
      <c r="D28" s="11" t="s">
        <v>423</v>
      </c>
      <c r="E28" s="11" t="s">
        <v>423</v>
      </c>
      <c r="F28" s="11" t="s">
        <v>423</v>
      </c>
      <c r="G28" s="11" t="s">
        <v>423</v>
      </c>
      <c r="H28" s="11" t="s">
        <v>423</v>
      </c>
    </row>
    <row r="29" spans="1:8" ht="12" customHeight="1" x14ac:dyDescent="0.2">
      <c r="A29" s="2" t="str">
        <f>"May "&amp;RIGHT(A6,4)+1</f>
        <v>May 2026</v>
      </c>
      <c r="B29" s="11" t="s">
        <v>423</v>
      </c>
      <c r="C29" s="11" t="s">
        <v>423</v>
      </c>
      <c r="D29" s="11" t="s">
        <v>423</v>
      </c>
      <c r="E29" s="11" t="s">
        <v>423</v>
      </c>
      <c r="F29" s="11" t="s">
        <v>423</v>
      </c>
      <c r="G29" s="11" t="s">
        <v>423</v>
      </c>
      <c r="H29" s="11" t="s">
        <v>423</v>
      </c>
    </row>
    <row r="30" spans="1:8" ht="12" customHeight="1" x14ac:dyDescent="0.2">
      <c r="A30" s="2" t="str">
        <f>"Jun "&amp;RIGHT(A6,4)+1</f>
        <v>Jun 2026</v>
      </c>
      <c r="B30" s="11" t="s">
        <v>423</v>
      </c>
      <c r="C30" s="11" t="s">
        <v>423</v>
      </c>
      <c r="D30" s="11" t="s">
        <v>423</v>
      </c>
      <c r="E30" s="11" t="s">
        <v>423</v>
      </c>
      <c r="F30" s="11" t="s">
        <v>423</v>
      </c>
      <c r="G30" s="11" t="s">
        <v>423</v>
      </c>
      <c r="H30" s="11" t="s">
        <v>423</v>
      </c>
    </row>
    <row r="31" spans="1:8" ht="12" customHeight="1" x14ac:dyDescent="0.2">
      <c r="A31" s="2" t="str">
        <f>"Jul "&amp;RIGHT(A6,4)+1</f>
        <v>Jul 2026</v>
      </c>
      <c r="B31" s="11" t="s">
        <v>423</v>
      </c>
      <c r="C31" s="11" t="s">
        <v>423</v>
      </c>
      <c r="D31" s="11" t="s">
        <v>423</v>
      </c>
      <c r="E31" s="11" t="s">
        <v>423</v>
      </c>
      <c r="F31" s="11" t="s">
        <v>423</v>
      </c>
      <c r="G31" s="11" t="s">
        <v>423</v>
      </c>
      <c r="H31" s="11" t="s">
        <v>423</v>
      </c>
    </row>
    <row r="32" spans="1:8" ht="12" customHeight="1" x14ac:dyDescent="0.2">
      <c r="A32" s="2" t="str">
        <f>"Aug "&amp;RIGHT(A6,4)+1</f>
        <v>Aug 2026</v>
      </c>
      <c r="B32" s="11" t="s">
        <v>423</v>
      </c>
      <c r="C32" s="11" t="s">
        <v>423</v>
      </c>
      <c r="D32" s="11" t="s">
        <v>423</v>
      </c>
      <c r="E32" s="11" t="s">
        <v>423</v>
      </c>
      <c r="F32" s="11" t="s">
        <v>423</v>
      </c>
      <c r="G32" s="11" t="s">
        <v>423</v>
      </c>
      <c r="H32" s="11" t="s">
        <v>423</v>
      </c>
    </row>
    <row r="33" spans="1:8" ht="12" customHeight="1" x14ac:dyDescent="0.2">
      <c r="A33" s="2" t="str">
        <f>"Sep "&amp;RIGHT(A6,4)+1</f>
        <v>Sep 2026</v>
      </c>
      <c r="B33" s="11" t="s">
        <v>423</v>
      </c>
      <c r="C33" s="11" t="s">
        <v>423</v>
      </c>
      <c r="D33" s="11" t="s">
        <v>423</v>
      </c>
      <c r="E33" s="11" t="s">
        <v>423</v>
      </c>
      <c r="F33" s="11" t="s">
        <v>423</v>
      </c>
      <c r="G33" s="11" t="s">
        <v>423</v>
      </c>
      <c r="H33" s="11" t="s">
        <v>423</v>
      </c>
    </row>
    <row r="34" spans="1:8" ht="12" customHeight="1" x14ac:dyDescent="0.2">
      <c r="A34" s="12" t="s">
        <v>55</v>
      </c>
      <c r="B34" s="13">
        <v>190177247.5</v>
      </c>
      <c r="C34" s="13">
        <v>1091334105.02</v>
      </c>
      <c r="D34" s="13">
        <v>1281511352.52</v>
      </c>
      <c r="E34" s="13">
        <v>31208362.190000001</v>
      </c>
      <c r="F34" s="13">
        <v>20101287</v>
      </c>
      <c r="G34" s="13">
        <v>14053887</v>
      </c>
      <c r="H34" s="13">
        <v>1346874888.71</v>
      </c>
    </row>
    <row r="35" spans="1:8" ht="12" customHeight="1" x14ac:dyDescent="0.2">
      <c r="A35" s="14" t="str">
        <f>"Total "&amp;MID(A20,7,LEN(A20)-13)&amp;" Months"</f>
        <v>Total 4 Months</v>
      </c>
      <c r="B35" s="15">
        <v>190177247.5</v>
      </c>
      <c r="C35" s="15">
        <v>1091334105.02</v>
      </c>
      <c r="D35" s="15">
        <v>1281511352.52</v>
      </c>
      <c r="E35" s="15">
        <v>31208362.190000001</v>
      </c>
      <c r="F35" s="15">
        <v>20101287</v>
      </c>
      <c r="G35" s="15">
        <v>14053887</v>
      </c>
      <c r="H35" s="15">
        <v>1346874888.71</v>
      </c>
    </row>
    <row r="36" spans="1:8" ht="12" customHeight="1" x14ac:dyDescent="0.2">
      <c r="A36" s="87"/>
      <c r="B36" s="87"/>
      <c r="C36" s="87"/>
      <c r="D36" s="87"/>
      <c r="E36" s="87"/>
      <c r="F36" s="87"/>
      <c r="G36" s="87"/>
      <c r="H36" s="87"/>
    </row>
    <row r="37" spans="1:8" ht="69.95" customHeight="1" x14ac:dyDescent="0.2">
      <c r="A37" s="98" t="s">
        <v>352</v>
      </c>
      <c r="B37" s="98"/>
      <c r="C37" s="98"/>
      <c r="D37" s="98"/>
      <c r="E37" s="98"/>
      <c r="F37" s="98"/>
      <c r="G37" s="98"/>
      <c r="H37" s="98"/>
    </row>
    <row r="38" spans="1:8" x14ac:dyDescent="0.2">
      <c r="A38" s="25"/>
    </row>
  </sheetData>
  <mergeCells count="12">
    <mergeCell ref="A37:H37"/>
    <mergeCell ref="A1:G1"/>
    <mergeCell ref="A2:G2"/>
    <mergeCell ref="A3:A4"/>
    <mergeCell ref="B3:C3"/>
    <mergeCell ref="D3:D4"/>
    <mergeCell ref="E3:E4"/>
    <mergeCell ref="F3:F4"/>
    <mergeCell ref="G3:G4"/>
    <mergeCell ref="H3:H4"/>
    <mergeCell ref="B5:H5"/>
    <mergeCell ref="A36:H36"/>
  </mergeCells>
  <phoneticPr fontId="0" type="noConversion"/>
  <pageMargins left="0.75" right="0.5" top="0.75" bottom="0.5" header="0.5" footer="0.25"/>
  <pageSetup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J35"/>
  <sheetViews>
    <sheetView showGridLines="0" workbookViewId="0">
      <selection sqref="A1:I1"/>
    </sheetView>
  </sheetViews>
  <sheetFormatPr defaultRowHeight="12.75" x14ac:dyDescent="0.2"/>
  <cols>
    <col min="1" max="1" width="12.85546875" customWidth="1"/>
    <col min="2" max="10" width="11.42578125" customWidth="1"/>
  </cols>
  <sheetData>
    <row r="1" spans="1:10" ht="12" customHeight="1" x14ac:dyDescent="0.2">
      <c r="A1" s="88" t="s">
        <v>443</v>
      </c>
      <c r="B1" s="88"/>
      <c r="C1" s="88"/>
      <c r="D1" s="88"/>
      <c r="E1" s="88"/>
      <c r="F1" s="88"/>
      <c r="G1" s="88"/>
      <c r="H1" s="88"/>
      <c r="I1" s="88"/>
      <c r="J1" s="140">
        <v>46122</v>
      </c>
    </row>
    <row r="2" spans="1:10" ht="12" customHeight="1" x14ac:dyDescent="0.2">
      <c r="A2" s="90" t="s">
        <v>117</v>
      </c>
      <c r="B2" s="90"/>
      <c r="C2" s="90"/>
      <c r="D2" s="90"/>
      <c r="E2" s="90"/>
      <c r="F2" s="90"/>
      <c r="G2" s="90"/>
      <c r="H2" s="90"/>
      <c r="I2" s="90"/>
      <c r="J2" s="1"/>
    </row>
    <row r="3" spans="1:10" ht="24" customHeight="1" x14ac:dyDescent="0.2">
      <c r="A3" s="92" t="s">
        <v>50</v>
      </c>
      <c r="B3" s="96" t="s">
        <v>118</v>
      </c>
      <c r="C3" s="96"/>
      <c r="D3" s="96"/>
      <c r="E3" s="96"/>
      <c r="F3" s="95"/>
      <c r="G3" s="96" t="s">
        <v>118</v>
      </c>
      <c r="H3" s="96"/>
      <c r="I3" s="96"/>
      <c r="J3" s="96"/>
    </row>
    <row r="4" spans="1:10" ht="24" customHeight="1" x14ac:dyDescent="0.2">
      <c r="A4" s="93"/>
      <c r="B4" s="10" t="s">
        <v>103</v>
      </c>
      <c r="C4" s="10" t="s">
        <v>104</v>
      </c>
      <c r="D4" s="10" t="s">
        <v>105</v>
      </c>
      <c r="E4" s="10" t="s">
        <v>106</v>
      </c>
      <c r="F4" s="10" t="s">
        <v>55</v>
      </c>
      <c r="G4" s="10" t="s">
        <v>78</v>
      </c>
      <c r="H4" s="10" t="s">
        <v>79</v>
      </c>
      <c r="I4" s="10" t="s">
        <v>80</v>
      </c>
      <c r="J4" s="9" t="s">
        <v>55</v>
      </c>
    </row>
    <row r="5" spans="1:10" ht="12" customHeight="1" x14ac:dyDescent="0.2">
      <c r="A5" s="1"/>
      <c r="B5" s="87" t="str">
        <f>REPT("-",101)&amp;" Number "&amp;REPT("-",101)</f>
        <v>----------------------------------------------------------------------------------------------------- Number -----------------------------------------------------------------------------------------------------</v>
      </c>
      <c r="C5" s="87"/>
      <c r="D5" s="87"/>
      <c r="E5" s="87"/>
      <c r="F5" s="87"/>
      <c r="G5" s="87"/>
      <c r="H5" s="87"/>
      <c r="I5" s="87"/>
      <c r="J5" s="87"/>
    </row>
    <row r="6" spans="1:10" ht="12" customHeight="1" x14ac:dyDescent="0.2">
      <c r="A6" s="3" t="s">
        <v>425</v>
      </c>
    </row>
    <row r="7" spans="1:10" ht="12" customHeight="1" x14ac:dyDescent="0.2">
      <c r="A7" s="2" t="str">
        <f>"Oct "&amp;RIGHT(A6,4)-1</f>
        <v>Oct 2024</v>
      </c>
      <c r="B7" s="11">
        <v>2162903</v>
      </c>
      <c r="C7" s="11">
        <v>2630151</v>
      </c>
      <c r="D7" s="11">
        <v>101368</v>
      </c>
      <c r="E7" s="11">
        <v>1900940</v>
      </c>
      <c r="F7" s="11">
        <v>6795362</v>
      </c>
      <c r="G7" s="11">
        <v>6528114</v>
      </c>
      <c r="H7" s="11">
        <v>43329</v>
      </c>
      <c r="I7" s="11">
        <v>223919</v>
      </c>
      <c r="J7" s="11">
        <f t="shared" ref="J7:J20" si="0">IF(ISBLANK(F7),"",F7)</f>
        <v>6795362</v>
      </c>
    </row>
    <row r="8" spans="1:10" ht="12" customHeight="1" x14ac:dyDescent="0.2">
      <c r="A8" s="2" t="str">
        <f>"Nov "&amp;RIGHT(A6,4)-1</f>
        <v>Nov 2024</v>
      </c>
      <c r="B8" s="11">
        <v>1938727</v>
      </c>
      <c r="C8" s="11">
        <v>2332741</v>
      </c>
      <c r="D8" s="11">
        <v>95531</v>
      </c>
      <c r="E8" s="11">
        <v>1701638</v>
      </c>
      <c r="F8" s="11">
        <v>6068637</v>
      </c>
      <c r="G8" s="11">
        <v>5832010</v>
      </c>
      <c r="H8" s="11">
        <v>42252</v>
      </c>
      <c r="I8" s="11">
        <v>194375</v>
      </c>
      <c r="J8" s="11">
        <f t="shared" si="0"/>
        <v>6068637</v>
      </c>
    </row>
    <row r="9" spans="1:10" ht="12" customHeight="1" x14ac:dyDescent="0.2">
      <c r="A9" s="2" t="str">
        <f>"Dec "&amp;RIGHT(A6,4)-1</f>
        <v>Dec 2024</v>
      </c>
      <c r="B9" s="11">
        <v>1990903</v>
      </c>
      <c r="C9" s="11">
        <v>2393870</v>
      </c>
      <c r="D9" s="11">
        <v>98760</v>
      </c>
      <c r="E9" s="11">
        <v>1744563</v>
      </c>
      <c r="F9" s="11">
        <v>6228096</v>
      </c>
      <c r="G9" s="11">
        <v>6007047</v>
      </c>
      <c r="H9" s="11">
        <v>35869</v>
      </c>
      <c r="I9" s="11">
        <v>185180</v>
      </c>
      <c r="J9" s="11">
        <f t="shared" si="0"/>
        <v>6228096</v>
      </c>
    </row>
    <row r="10" spans="1:10" ht="12" customHeight="1" x14ac:dyDescent="0.2">
      <c r="A10" s="2" t="str">
        <f>"Jan "&amp;RIGHT(A6,4)</f>
        <v>Jan 2025</v>
      </c>
      <c r="B10" s="11">
        <v>2025908</v>
      </c>
      <c r="C10" s="11">
        <v>2445849</v>
      </c>
      <c r="D10" s="11">
        <v>99629</v>
      </c>
      <c r="E10" s="11">
        <v>1776794</v>
      </c>
      <c r="F10" s="11">
        <v>6348180</v>
      </c>
      <c r="G10" s="11">
        <v>6117979</v>
      </c>
      <c r="H10" s="11">
        <v>40380</v>
      </c>
      <c r="I10" s="11">
        <v>189821</v>
      </c>
      <c r="J10" s="11">
        <f t="shared" si="0"/>
        <v>6348180</v>
      </c>
    </row>
    <row r="11" spans="1:10" ht="12" customHeight="1" x14ac:dyDescent="0.2">
      <c r="A11" s="2" t="str">
        <f>"Feb "&amp;RIGHT(A6,4)</f>
        <v>Feb 2025</v>
      </c>
      <c r="B11" s="11">
        <v>1884017</v>
      </c>
      <c r="C11" s="11">
        <v>2270120</v>
      </c>
      <c r="D11" s="11">
        <v>90029</v>
      </c>
      <c r="E11" s="11">
        <v>1658564</v>
      </c>
      <c r="F11" s="11">
        <v>5902730</v>
      </c>
      <c r="G11" s="11">
        <v>5684517</v>
      </c>
      <c r="H11" s="11">
        <v>35876</v>
      </c>
      <c r="I11" s="11">
        <v>182337</v>
      </c>
      <c r="J11" s="11">
        <f t="shared" si="0"/>
        <v>5902730</v>
      </c>
    </row>
    <row r="12" spans="1:10" ht="12" customHeight="1" x14ac:dyDescent="0.2">
      <c r="A12" s="2" t="str">
        <f>"Mar "&amp;RIGHT(A6,4)</f>
        <v>Mar 2025</v>
      </c>
      <c r="B12" s="11">
        <v>2035853</v>
      </c>
      <c r="C12" s="11">
        <v>2463543</v>
      </c>
      <c r="D12" s="11">
        <v>96548</v>
      </c>
      <c r="E12" s="11">
        <v>1802558</v>
      </c>
      <c r="F12" s="11">
        <v>6398502</v>
      </c>
      <c r="G12" s="11">
        <v>6155697</v>
      </c>
      <c r="H12" s="11">
        <v>39846</v>
      </c>
      <c r="I12" s="11">
        <v>202959</v>
      </c>
      <c r="J12" s="11">
        <f t="shared" si="0"/>
        <v>6398502</v>
      </c>
    </row>
    <row r="13" spans="1:10" ht="12" customHeight="1" x14ac:dyDescent="0.2">
      <c r="A13" s="2" t="str">
        <f>"Apr "&amp;RIGHT(A6,4)</f>
        <v>Apr 2025</v>
      </c>
      <c r="B13" s="11">
        <v>2129823</v>
      </c>
      <c r="C13" s="11">
        <v>2576325</v>
      </c>
      <c r="D13" s="11">
        <v>93660</v>
      </c>
      <c r="E13" s="11">
        <v>1883787</v>
      </c>
      <c r="F13" s="11">
        <v>6683595</v>
      </c>
      <c r="G13" s="11">
        <v>6426229</v>
      </c>
      <c r="H13" s="11">
        <v>42379</v>
      </c>
      <c r="I13" s="11">
        <v>214987</v>
      </c>
      <c r="J13" s="11">
        <f t="shared" si="0"/>
        <v>6683595</v>
      </c>
    </row>
    <row r="14" spans="1:10" ht="12" customHeight="1" x14ac:dyDescent="0.2">
      <c r="A14" s="2" t="str">
        <f>"May "&amp;RIGHT(A6,4)</f>
        <v>May 2025</v>
      </c>
      <c r="B14" s="11">
        <v>2133357</v>
      </c>
      <c r="C14" s="11">
        <v>2569327</v>
      </c>
      <c r="D14" s="11">
        <v>91460</v>
      </c>
      <c r="E14" s="11">
        <v>1882628</v>
      </c>
      <c r="F14" s="11">
        <v>6676772</v>
      </c>
      <c r="G14" s="11">
        <v>6424198</v>
      </c>
      <c r="H14" s="11">
        <v>43430</v>
      </c>
      <c r="I14" s="11">
        <v>209144</v>
      </c>
      <c r="J14" s="11">
        <f t="shared" si="0"/>
        <v>6676772</v>
      </c>
    </row>
    <row r="15" spans="1:10" ht="12" customHeight="1" x14ac:dyDescent="0.2">
      <c r="A15" s="2" t="str">
        <f>"Jun "&amp;RIGHT(A6,4)</f>
        <v>Jun 2025</v>
      </c>
      <c r="B15" s="11">
        <v>2072606</v>
      </c>
      <c r="C15" s="11">
        <v>2502208</v>
      </c>
      <c r="D15" s="11">
        <v>86364</v>
      </c>
      <c r="E15" s="11">
        <v>1829168</v>
      </c>
      <c r="F15" s="11">
        <v>6490346</v>
      </c>
      <c r="G15" s="11">
        <v>6251696</v>
      </c>
      <c r="H15" s="11">
        <v>41485</v>
      </c>
      <c r="I15" s="11">
        <v>197165</v>
      </c>
      <c r="J15" s="11">
        <f t="shared" si="0"/>
        <v>6490346</v>
      </c>
    </row>
    <row r="16" spans="1:10" ht="12" customHeight="1" x14ac:dyDescent="0.2">
      <c r="A16" s="2" t="str">
        <f>"Jul "&amp;RIGHT(A6,4)</f>
        <v>Jul 2025</v>
      </c>
      <c r="B16" s="11">
        <v>2241718</v>
      </c>
      <c r="C16" s="11">
        <v>2693825</v>
      </c>
      <c r="D16" s="11">
        <v>93758</v>
      </c>
      <c r="E16" s="11">
        <v>1980367</v>
      </c>
      <c r="F16" s="11">
        <v>7009668</v>
      </c>
      <c r="G16" s="11">
        <v>6750488</v>
      </c>
      <c r="H16" s="11">
        <v>44137</v>
      </c>
      <c r="I16" s="11">
        <v>215043</v>
      </c>
      <c r="J16" s="11">
        <f t="shared" si="0"/>
        <v>7009668</v>
      </c>
    </row>
    <row r="17" spans="1:10" ht="12" customHeight="1" x14ac:dyDescent="0.2">
      <c r="A17" s="2" t="str">
        <f>"Aug "&amp;RIGHT(A6,4)</f>
        <v>Aug 2025</v>
      </c>
      <c r="B17" s="11">
        <v>2423549</v>
      </c>
      <c r="C17" s="11">
        <v>2900997</v>
      </c>
      <c r="D17" s="11">
        <v>86821</v>
      </c>
      <c r="E17" s="11">
        <v>2145003</v>
      </c>
      <c r="F17" s="11">
        <v>7556370</v>
      </c>
      <c r="G17" s="11">
        <v>7259255</v>
      </c>
      <c r="H17" s="11">
        <v>61061</v>
      </c>
      <c r="I17" s="11">
        <v>236054</v>
      </c>
      <c r="J17" s="11">
        <f t="shared" si="0"/>
        <v>7556370</v>
      </c>
    </row>
    <row r="18" spans="1:10" ht="12" customHeight="1" x14ac:dyDescent="0.2">
      <c r="A18" s="2" t="str">
        <f>"Sep "&amp;RIGHT(A6,4)</f>
        <v>Sep 2025</v>
      </c>
      <c r="B18" s="11">
        <v>2496761</v>
      </c>
      <c r="C18" s="11">
        <v>2982876</v>
      </c>
      <c r="D18" s="11">
        <v>91872</v>
      </c>
      <c r="E18" s="11">
        <v>2203911</v>
      </c>
      <c r="F18" s="11">
        <v>7775420</v>
      </c>
      <c r="G18" s="11">
        <v>7474716</v>
      </c>
      <c r="H18" s="11">
        <v>65580</v>
      </c>
      <c r="I18" s="11">
        <v>235124</v>
      </c>
      <c r="J18" s="11">
        <f t="shared" si="0"/>
        <v>7775420</v>
      </c>
    </row>
    <row r="19" spans="1:10" ht="12" customHeight="1" x14ac:dyDescent="0.2">
      <c r="A19" s="12" t="s">
        <v>55</v>
      </c>
      <c r="B19" s="13">
        <v>25536125</v>
      </c>
      <c r="C19" s="13">
        <v>30761832</v>
      </c>
      <c r="D19" s="13">
        <v>1125800</v>
      </c>
      <c r="E19" s="13">
        <v>22509921</v>
      </c>
      <c r="F19" s="13">
        <v>79933678</v>
      </c>
      <c r="G19" s="13">
        <v>76911946</v>
      </c>
      <c r="H19" s="13">
        <v>535624</v>
      </c>
      <c r="I19" s="13">
        <v>2486108</v>
      </c>
      <c r="J19" s="13">
        <f t="shared" si="0"/>
        <v>79933678</v>
      </c>
    </row>
    <row r="20" spans="1:10" ht="12" customHeight="1" x14ac:dyDescent="0.2">
      <c r="A20" s="14" t="s">
        <v>426</v>
      </c>
      <c r="B20" s="15">
        <v>8118441</v>
      </c>
      <c r="C20" s="15">
        <v>9802611</v>
      </c>
      <c r="D20" s="15">
        <v>395288</v>
      </c>
      <c r="E20" s="15">
        <v>7123935</v>
      </c>
      <c r="F20" s="15">
        <v>25440275</v>
      </c>
      <c r="G20" s="15">
        <v>24485150</v>
      </c>
      <c r="H20" s="15">
        <v>161830</v>
      </c>
      <c r="I20" s="15">
        <v>793295</v>
      </c>
      <c r="J20" s="15">
        <f t="shared" si="0"/>
        <v>25440275</v>
      </c>
    </row>
    <row r="21" spans="1:10" ht="12" customHeight="1" x14ac:dyDescent="0.2">
      <c r="A21" s="3" t="str">
        <f>"FY "&amp;RIGHT(A6,4)+1</f>
        <v>FY 2026</v>
      </c>
    </row>
    <row r="22" spans="1:10" ht="12" customHeight="1" x14ac:dyDescent="0.2">
      <c r="A22" s="2" t="str">
        <f>"Oct "&amp;RIGHT(A6,4)</f>
        <v>Oct 2025</v>
      </c>
      <c r="B22" s="11">
        <v>2614685</v>
      </c>
      <c r="C22" s="11">
        <v>3108776</v>
      </c>
      <c r="D22" s="11">
        <v>99214</v>
      </c>
      <c r="E22" s="11">
        <v>2293209</v>
      </c>
      <c r="F22" s="11">
        <v>8115884</v>
      </c>
      <c r="G22" s="11">
        <v>7822550</v>
      </c>
      <c r="H22" s="11">
        <v>57857</v>
      </c>
      <c r="I22" s="11">
        <v>235477</v>
      </c>
      <c r="J22" s="11">
        <f t="shared" ref="J22:J35" si="1">IF(ISBLANK(F22),"",F22)</f>
        <v>8115884</v>
      </c>
    </row>
    <row r="23" spans="1:10" ht="12" customHeight="1" x14ac:dyDescent="0.2">
      <c r="A23" s="2" t="str">
        <f>"Nov "&amp;RIGHT(A6,4)</f>
        <v>Nov 2025</v>
      </c>
      <c r="B23" s="11">
        <v>2271828</v>
      </c>
      <c r="C23" s="11">
        <v>2682071</v>
      </c>
      <c r="D23" s="11">
        <v>87226</v>
      </c>
      <c r="E23" s="11">
        <v>1997386</v>
      </c>
      <c r="F23" s="11">
        <v>7038511</v>
      </c>
      <c r="G23" s="11">
        <v>6795511</v>
      </c>
      <c r="H23" s="11">
        <v>46666</v>
      </c>
      <c r="I23" s="11">
        <v>196334</v>
      </c>
      <c r="J23" s="11">
        <f t="shared" si="1"/>
        <v>7038511</v>
      </c>
    </row>
    <row r="24" spans="1:10" ht="12" customHeight="1" x14ac:dyDescent="0.2">
      <c r="A24" s="2" t="str">
        <f>"Dec "&amp;RIGHT(A6,4)</f>
        <v>Dec 2025</v>
      </c>
      <c r="B24" s="11">
        <v>2191472</v>
      </c>
      <c r="C24" s="11">
        <v>2596980</v>
      </c>
      <c r="D24" s="11">
        <v>96746</v>
      </c>
      <c r="E24" s="11">
        <v>1910932</v>
      </c>
      <c r="F24" s="11">
        <v>6796130</v>
      </c>
      <c r="G24" s="11">
        <v>6565002</v>
      </c>
      <c r="H24" s="11">
        <v>40129</v>
      </c>
      <c r="I24" s="11">
        <v>190999</v>
      </c>
      <c r="J24" s="11">
        <f t="shared" si="1"/>
        <v>6796130</v>
      </c>
    </row>
    <row r="25" spans="1:10" ht="12" customHeight="1" x14ac:dyDescent="0.2">
      <c r="A25" s="2" t="str">
        <f>"Jan "&amp;RIGHT(A6,4)+1</f>
        <v>Jan 2026</v>
      </c>
      <c r="B25" s="11">
        <v>2018553</v>
      </c>
      <c r="C25" s="11">
        <v>2369836</v>
      </c>
      <c r="D25" s="11">
        <v>84254</v>
      </c>
      <c r="E25" s="11">
        <v>1783618</v>
      </c>
      <c r="F25" s="11">
        <v>6256261</v>
      </c>
      <c r="G25" s="11">
        <v>6045590</v>
      </c>
      <c r="H25" s="11">
        <v>34793</v>
      </c>
      <c r="I25" s="11">
        <v>175878</v>
      </c>
      <c r="J25" s="11">
        <f t="shared" si="1"/>
        <v>6256261</v>
      </c>
    </row>
    <row r="26" spans="1:10" ht="12" customHeight="1" x14ac:dyDescent="0.2">
      <c r="A26" s="2" t="str">
        <f>"Feb "&amp;RIGHT(A6,4)+1</f>
        <v>Feb 2026</v>
      </c>
      <c r="B26" s="11" t="s">
        <v>423</v>
      </c>
      <c r="C26" s="11" t="s">
        <v>423</v>
      </c>
      <c r="D26" s="11" t="s">
        <v>423</v>
      </c>
      <c r="E26" s="11" t="s">
        <v>423</v>
      </c>
      <c r="F26" s="11" t="s">
        <v>423</v>
      </c>
      <c r="G26" s="11" t="s">
        <v>423</v>
      </c>
      <c r="H26" s="11" t="s">
        <v>423</v>
      </c>
      <c r="I26" s="11" t="s">
        <v>423</v>
      </c>
      <c r="J26" s="11" t="str">
        <f t="shared" si="1"/>
        <v>--</v>
      </c>
    </row>
    <row r="27" spans="1:10" ht="12" customHeight="1" x14ac:dyDescent="0.2">
      <c r="A27" s="2" t="str">
        <f>"Mar "&amp;RIGHT(A6,4)+1</f>
        <v>Mar 2026</v>
      </c>
      <c r="B27" s="11" t="s">
        <v>423</v>
      </c>
      <c r="C27" s="11" t="s">
        <v>423</v>
      </c>
      <c r="D27" s="11" t="s">
        <v>423</v>
      </c>
      <c r="E27" s="11" t="s">
        <v>423</v>
      </c>
      <c r="F27" s="11" t="s">
        <v>423</v>
      </c>
      <c r="G27" s="11" t="s">
        <v>423</v>
      </c>
      <c r="H27" s="11" t="s">
        <v>423</v>
      </c>
      <c r="I27" s="11" t="s">
        <v>423</v>
      </c>
      <c r="J27" s="11" t="str">
        <f t="shared" si="1"/>
        <v>--</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tr">
        <f t="shared" si="1"/>
        <v>--</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tr">
        <f t="shared" si="1"/>
        <v>--</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tr">
        <f t="shared" si="1"/>
        <v>--</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tr">
        <f t="shared" si="1"/>
        <v>--</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tr">
        <f t="shared" si="1"/>
        <v>--</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tr">
        <f t="shared" si="1"/>
        <v>--</v>
      </c>
    </row>
    <row r="34" spans="1:10" ht="12" customHeight="1" x14ac:dyDescent="0.2">
      <c r="A34" s="12" t="s">
        <v>55</v>
      </c>
      <c r="B34" s="13">
        <v>9096538</v>
      </c>
      <c r="C34" s="13">
        <v>10757663</v>
      </c>
      <c r="D34" s="13">
        <v>367440</v>
      </c>
      <c r="E34" s="13">
        <v>7985145</v>
      </c>
      <c r="F34" s="13">
        <v>28206786</v>
      </c>
      <c r="G34" s="13">
        <v>27228653</v>
      </c>
      <c r="H34" s="13">
        <v>179445</v>
      </c>
      <c r="I34" s="13">
        <v>798688</v>
      </c>
      <c r="J34" s="13">
        <f t="shared" si="1"/>
        <v>28206786</v>
      </c>
    </row>
    <row r="35" spans="1:10" ht="12" customHeight="1" x14ac:dyDescent="0.2">
      <c r="A35" s="14" t="str">
        <f>"Total "&amp;MID(A20,7,LEN(A20)-13)&amp;" Months"</f>
        <v>Total 4 Months</v>
      </c>
      <c r="B35" s="15">
        <v>9096538</v>
      </c>
      <c r="C35" s="15">
        <v>10757663</v>
      </c>
      <c r="D35" s="15">
        <v>367440</v>
      </c>
      <c r="E35" s="15">
        <v>7985145</v>
      </c>
      <c r="F35" s="15">
        <v>28206786</v>
      </c>
      <c r="G35" s="15">
        <v>27228653</v>
      </c>
      <c r="H35" s="15">
        <v>179445</v>
      </c>
      <c r="I35" s="15">
        <v>798688</v>
      </c>
      <c r="J35" s="15">
        <f t="shared" si="1"/>
        <v>28206786</v>
      </c>
    </row>
  </sheetData>
  <mergeCells count="6">
    <mergeCell ref="B5:J5"/>
    <mergeCell ref="A1:I1"/>
    <mergeCell ref="A2:I2"/>
    <mergeCell ref="A3:A4"/>
    <mergeCell ref="B3:F3"/>
    <mergeCell ref="G3:J3"/>
  </mergeCells>
  <phoneticPr fontId="0" type="noConversion"/>
  <pageMargins left="0.75" right="0.5" top="0.75" bottom="0.5" header="0.5" footer="0.25"/>
  <pageSetup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88" t="s">
        <v>443</v>
      </c>
      <c r="B1" s="88"/>
      <c r="C1" s="88"/>
      <c r="D1" s="88"/>
      <c r="E1" s="88"/>
      <c r="F1" s="88"/>
      <c r="G1" s="88"/>
      <c r="H1" s="140">
        <v>46122</v>
      </c>
    </row>
    <row r="2" spans="1:8" ht="12" customHeight="1" x14ac:dyDescent="0.2">
      <c r="A2" s="90" t="s">
        <v>119</v>
      </c>
      <c r="B2" s="90"/>
      <c r="C2" s="90"/>
      <c r="D2" s="90"/>
      <c r="E2" s="90"/>
      <c r="F2" s="90"/>
      <c r="G2" s="90"/>
      <c r="H2" s="1"/>
    </row>
    <row r="3" spans="1:8" ht="24" customHeight="1" x14ac:dyDescent="0.2">
      <c r="A3" s="92" t="s">
        <v>50</v>
      </c>
      <c r="B3" s="94" t="s">
        <v>120</v>
      </c>
      <c r="C3" s="94" t="s">
        <v>121</v>
      </c>
      <c r="D3" s="94" t="s">
        <v>122</v>
      </c>
      <c r="E3" s="94" t="s">
        <v>109</v>
      </c>
      <c r="F3" s="94" t="s">
        <v>123</v>
      </c>
      <c r="G3" s="94" t="s">
        <v>313</v>
      </c>
      <c r="H3" s="99" t="s">
        <v>58</v>
      </c>
    </row>
    <row r="4" spans="1:8" ht="24" customHeight="1" x14ac:dyDescent="0.2">
      <c r="A4" s="93"/>
      <c r="B4" s="95"/>
      <c r="C4" s="95"/>
      <c r="D4" s="95"/>
      <c r="E4" s="95"/>
      <c r="F4" s="95"/>
      <c r="G4" s="95"/>
      <c r="H4" s="96"/>
    </row>
    <row r="5" spans="1:8" ht="12" customHeight="1" x14ac:dyDescent="0.2">
      <c r="A5" s="1"/>
      <c r="B5" s="87" t="str">
        <f>REPT("-",41)&amp;" Number "&amp;REPT("-",40)</f>
        <v>----------------------------------------- Number ----------------------------------------</v>
      </c>
      <c r="C5" s="87"/>
      <c r="D5" s="87"/>
      <c r="E5" s="87"/>
      <c r="F5" s="87" t="str">
        <f>REPT("-",30)&amp;" Dollars "&amp;REPT("-",30)</f>
        <v>------------------------------ Dollars ------------------------------</v>
      </c>
      <c r="G5" s="87"/>
      <c r="H5" s="87"/>
    </row>
    <row r="6" spans="1:8" ht="12" customHeight="1" x14ac:dyDescent="0.2">
      <c r="A6" s="3" t="s">
        <v>425</v>
      </c>
    </row>
    <row r="7" spans="1:8" ht="12" customHeight="1" x14ac:dyDescent="0.2">
      <c r="A7" s="2" t="str">
        <f>"Oct "&amp;RIGHT(A6,4)-1</f>
        <v>Oct 2024</v>
      </c>
      <c r="B7" s="11" t="s">
        <v>423</v>
      </c>
      <c r="C7" s="11" t="s">
        <v>423</v>
      </c>
      <c r="D7" s="11" t="s">
        <v>423</v>
      </c>
      <c r="E7" s="11">
        <v>6795362</v>
      </c>
      <c r="F7" s="11">
        <v>18968073.170000002</v>
      </c>
      <c r="G7" s="11">
        <v>4273.2</v>
      </c>
      <c r="H7" s="11">
        <f t="shared" ref="H7:H20" si="0">IF(ISBLANK(F7),"",F7)</f>
        <v>18968073.170000002</v>
      </c>
    </row>
    <row r="8" spans="1:8" ht="12" customHeight="1" x14ac:dyDescent="0.2">
      <c r="A8" s="2" t="str">
        <f>"Nov "&amp;RIGHT(A6,4)-1</f>
        <v>Nov 2024</v>
      </c>
      <c r="B8" s="11" t="s">
        <v>423</v>
      </c>
      <c r="C8" s="11" t="s">
        <v>423</v>
      </c>
      <c r="D8" s="11" t="s">
        <v>423</v>
      </c>
      <c r="E8" s="11">
        <v>6068637</v>
      </c>
      <c r="F8" s="11">
        <v>16924490.129999999</v>
      </c>
      <c r="G8" s="11">
        <v>3326.7</v>
      </c>
      <c r="H8" s="11">
        <f t="shared" si="0"/>
        <v>16924490.129999999</v>
      </c>
    </row>
    <row r="9" spans="1:8" ht="12" customHeight="1" x14ac:dyDescent="0.2">
      <c r="A9" s="2" t="str">
        <f>"Dec "&amp;RIGHT(A6,4)-1</f>
        <v>Dec 2024</v>
      </c>
      <c r="B9" s="11">
        <v>1592</v>
      </c>
      <c r="C9" s="11">
        <v>2296</v>
      </c>
      <c r="D9" s="11">
        <v>123913</v>
      </c>
      <c r="E9" s="11">
        <v>6228096</v>
      </c>
      <c r="F9" s="11">
        <v>17408555.010000002</v>
      </c>
      <c r="G9" s="11">
        <v>3303</v>
      </c>
      <c r="H9" s="11">
        <f t="shared" si="0"/>
        <v>17408555.010000002</v>
      </c>
    </row>
    <row r="10" spans="1:8" ht="12" customHeight="1" x14ac:dyDescent="0.2">
      <c r="A10" s="2" t="str">
        <f>"Jan "&amp;RIGHT(A6,4)</f>
        <v>Jan 2025</v>
      </c>
      <c r="B10" s="11" t="s">
        <v>423</v>
      </c>
      <c r="C10" s="11" t="s">
        <v>423</v>
      </c>
      <c r="D10" s="11" t="s">
        <v>423</v>
      </c>
      <c r="E10" s="11">
        <v>6348180</v>
      </c>
      <c r="F10" s="11">
        <v>17753807.510000002</v>
      </c>
      <c r="G10" s="11">
        <v>3753.9</v>
      </c>
      <c r="H10" s="11">
        <f t="shared" si="0"/>
        <v>17753807.510000002</v>
      </c>
    </row>
    <row r="11" spans="1:8" ht="12" customHeight="1" x14ac:dyDescent="0.2">
      <c r="A11" s="2" t="str">
        <f>"Feb "&amp;RIGHT(A6,4)</f>
        <v>Feb 2025</v>
      </c>
      <c r="B11" s="11" t="s">
        <v>423</v>
      </c>
      <c r="C11" s="11" t="s">
        <v>423</v>
      </c>
      <c r="D11" s="11" t="s">
        <v>423</v>
      </c>
      <c r="E11" s="11">
        <v>5902730</v>
      </c>
      <c r="F11" s="11">
        <v>16474809.02</v>
      </c>
      <c r="G11" s="11">
        <v>48633.9</v>
      </c>
      <c r="H11" s="11">
        <f t="shared" si="0"/>
        <v>16474809.02</v>
      </c>
    </row>
    <row r="12" spans="1:8" ht="12" customHeight="1" x14ac:dyDescent="0.2">
      <c r="A12" s="2" t="str">
        <f>"Mar "&amp;RIGHT(A6,4)</f>
        <v>Mar 2025</v>
      </c>
      <c r="B12" s="11">
        <v>1606</v>
      </c>
      <c r="C12" s="11">
        <v>2307</v>
      </c>
      <c r="D12" s="11">
        <v>123289</v>
      </c>
      <c r="E12" s="11">
        <v>6398502</v>
      </c>
      <c r="F12" s="11">
        <v>17844396.41</v>
      </c>
      <c r="G12" s="11">
        <v>4088.1</v>
      </c>
      <c r="H12" s="11">
        <f t="shared" si="0"/>
        <v>17844396.41</v>
      </c>
    </row>
    <row r="13" spans="1:8" ht="12" customHeight="1" x14ac:dyDescent="0.2">
      <c r="A13" s="2" t="str">
        <f>"Apr "&amp;RIGHT(A6,4)</f>
        <v>Apr 2025</v>
      </c>
      <c r="B13" s="11" t="s">
        <v>423</v>
      </c>
      <c r="C13" s="11" t="s">
        <v>423</v>
      </c>
      <c r="D13" s="11" t="s">
        <v>423</v>
      </c>
      <c r="E13" s="11">
        <v>6683595</v>
      </c>
      <c r="F13" s="11">
        <v>18620575.719999999</v>
      </c>
      <c r="G13" s="11">
        <v>4339.5</v>
      </c>
      <c r="H13" s="11">
        <f t="shared" si="0"/>
        <v>18620575.719999999</v>
      </c>
    </row>
    <row r="14" spans="1:8" ht="12" customHeight="1" x14ac:dyDescent="0.2">
      <c r="A14" s="2" t="str">
        <f>"May "&amp;RIGHT(A6,4)</f>
        <v>May 2025</v>
      </c>
      <c r="B14" s="11" t="s">
        <v>423</v>
      </c>
      <c r="C14" s="11" t="s">
        <v>423</v>
      </c>
      <c r="D14" s="11" t="s">
        <v>423</v>
      </c>
      <c r="E14" s="11">
        <v>6676772</v>
      </c>
      <c r="F14" s="11">
        <v>18599711.079999998</v>
      </c>
      <c r="G14" s="11">
        <v>4320.8999999999996</v>
      </c>
      <c r="H14" s="11">
        <f t="shared" si="0"/>
        <v>18599711.079999998</v>
      </c>
    </row>
    <row r="15" spans="1:8" ht="12" customHeight="1" x14ac:dyDescent="0.2">
      <c r="A15" s="2" t="str">
        <f>"Jun "&amp;RIGHT(A6,4)</f>
        <v>Jun 2025</v>
      </c>
      <c r="B15" s="11">
        <v>1602</v>
      </c>
      <c r="C15" s="11">
        <v>2296</v>
      </c>
      <c r="D15" s="11">
        <v>125209</v>
      </c>
      <c r="E15" s="11">
        <v>6490346</v>
      </c>
      <c r="F15" s="11">
        <v>18101100.210000001</v>
      </c>
      <c r="G15" s="11">
        <v>4235.1000000000004</v>
      </c>
      <c r="H15" s="11">
        <f t="shared" si="0"/>
        <v>18101100.210000001</v>
      </c>
    </row>
    <row r="16" spans="1:8" ht="12" customHeight="1" x14ac:dyDescent="0.2">
      <c r="A16" s="2" t="str">
        <f>"Jul "&amp;RIGHT(A6,4)</f>
        <v>Jul 2025</v>
      </c>
      <c r="B16" s="11" t="s">
        <v>423</v>
      </c>
      <c r="C16" s="11" t="s">
        <v>423</v>
      </c>
      <c r="D16" s="11" t="s">
        <v>423</v>
      </c>
      <c r="E16" s="11">
        <v>7009668</v>
      </c>
      <c r="F16" s="11">
        <v>20274747.219999999</v>
      </c>
      <c r="G16" s="11">
        <v>4142.8149999999996</v>
      </c>
      <c r="H16" s="11">
        <f t="shared" si="0"/>
        <v>20274747.219999999</v>
      </c>
    </row>
    <row r="17" spans="1:8" ht="12" customHeight="1" x14ac:dyDescent="0.2">
      <c r="A17" s="2" t="str">
        <f>"Aug "&amp;RIGHT(A6,4)</f>
        <v>Aug 2025</v>
      </c>
      <c r="B17" s="11" t="s">
        <v>423</v>
      </c>
      <c r="C17" s="11" t="s">
        <v>423</v>
      </c>
      <c r="D17" s="11" t="s">
        <v>423</v>
      </c>
      <c r="E17" s="11">
        <v>7556370</v>
      </c>
      <c r="F17" s="11">
        <v>21794422.879999999</v>
      </c>
      <c r="G17" s="11">
        <v>4341.6750000000002</v>
      </c>
      <c r="H17" s="11">
        <f t="shared" si="0"/>
        <v>21794422.879999999</v>
      </c>
    </row>
    <row r="18" spans="1:8" ht="12" customHeight="1" x14ac:dyDescent="0.2">
      <c r="A18" s="2" t="str">
        <f>"Sep "&amp;RIGHT(A6,4)</f>
        <v>Sep 2025</v>
      </c>
      <c r="B18" s="11">
        <v>1597</v>
      </c>
      <c r="C18" s="11">
        <v>2271</v>
      </c>
      <c r="D18" s="11">
        <v>127502</v>
      </c>
      <c r="E18" s="11">
        <v>7775420</v>
      </c>
      <c r="F18" s="11">
        <v>22448269.530000001</v>
      </c>
      <c r="G18" s="11">
        <v>4426.16</v>
      </c>
      <c r="H18" s="11">
        <f t="shared" si="0"/>
        <v>22448269.530000001</v>
      </c>
    </row>
    <row r="19" spans="1:8" ht="12" customHeight="1" x14ac:dyDescent="0.2">
      <c r="A19" s="12" t="s">
        <v>55</v>
      </c>
      <c r="B19" s="13">
        <v>1599.25</v>
      </c>
      <c r="C19" s="13">
        <v>2292.5</v>
      </c>
      <c r="D19" s="13">
        <v>124978.25</v>
      </c>
      <c r="E19" s="13">
        <v>79933678</v>
      </c>
      <c r="F19" s="13">
        <v>225212957.88999999</v>
      </c>
      <c r="G19" s="13">
        <v>93184.95</v>
      </c>
      <c r="H19" s="13">
        <f t="shared" si="0"/>
        <v>225212957.88999999</v>
      </c>
    </row>
    <row r="20" spans="1:8" ht="12" customHeight="1" x14ac:dyDescent="0.2">
      <c r="A20" s="14" t="s">
        <v>426</v>
      </c>
      <c r="B20" s="15">
        <v>1592</v>
      </c>
      <c r="C20" s="15">
        <v>2296</v>
      </c>
      <c r="D20" s="15">
        <v>123913</v>
      </c>
      <c r="E20" s="15">
        <v>25440275</v>
      </c>
      <c r="F20" s="15">
        <v>71054925.819999993</v>
      </c>
      <c r="G20" s="15">
        <v>14656.8</v>
      </c>
      <c r="H20" s="15">
        <f t="shared" si="0"/>
        <v>71054925.819999993</v>
      </c>
    </row>
    <row r="21" spans="1:8" ht="12" customHeight="1" x14ac:dyDescent="0.2">
      <c r="A21" s="3" t="str">
        <f>"FY "&amp;RIGHT(A6,4)+1</f>
        <v>FY 2026</v>
      </c>
    </row>
    <row r="22" spans="1:8" ht="12" customHeight="1" x14ac:dyDescent="0.2">
      <c r="A22" s="2" t="str">
        <f>"Oct "&amp;RIGHT(A6,4)</f>
        <v>Oct 2025</v>
      </c>
      <c r="B22" s="11" t="s">
        <v>423</v>
      </c>
      <c r="C22" s="11" t="s">
        <v>423</v>
      </c>
      <c r="D22" s="11" t="s">
        <v>423</v>
      </c>
      <c r="E22" s="11">
        <v>8115884</v>
      </c>
      <c r="F22" s="11">
        <v>23461353</v>
      </c>
      <c r="G22" s="11">
        <v>4854.6850000000004</v>
      </c>
      <c r="H22" s="11">
        <f t="shared" ref="H22:H35" si="1">IF(ISBLANK(F22),"",F22)</f>
        <v>23461353</v>
      </c>
    </row>
    <row r="23" spans="1:8" ht="12" customHeight="1" x14ac:dyDescent="0.2">
      <c r="A23" s="2" t="str">
        <f>"Nov "&amp;RIGHT(A6,4)</f>
        <v>Nov 2025</v>
      </c>
      <c r="B23" s="11" t="s">
        <v>423</v>
      </c>
      <c r="C23" s="11" t="s">
        <v>423</v>
      </c>
      <c r="D23" s="11" t="s">
        <v>423</v>
      </c>
      <c r="E23" s="11">
        <v>7038511</v>
      </c>
      <c r="F23" s="11">
        <v>20329337.629999999</v>
      </c>
      <c r="G23" s="11">
        <v>3131.13</v>
      </c>
      <c r="H23" s="11">
        <f t="shared" si="1"/>
        <v>20329337.629999999</v>
      </c>
    </row>
    <row r="24" spans="1:8" ht="12" customHeight="1" x14ac:dyDescent="0.2">
      <c r="A24" s="2" t="str">
        <f>"Dec "&amp;RIGHT(A6,4)</f>
        <v>Dec 2025</v>
      </c>
      <c r="B24" s="11">
        <v>1366</v>
      </c>
      <c r="C24" s="11">
        <v>2429</v>
      </c>
      <c r="D24" s="11">
        <v>121067</v>
      </c>
      <c r="E24" s="11">
        <v>6796130</v>
      </c>
      <c r="F24" s="11">
        <v>19691179.289999999</v>
      </c>
      <c r="G24" s="11">
        <v>2000.4949999999999</v>
      </c>
      <c r="H24" s="11">
        <f t="shared" si="1"/>
        <v>19691179.289999999</v>
      </c>
    </row>
    <row r="25" spans="1:8" ht="12" customHeight="1" x14ac:dyDescent="0.2">
      <c r="A25" s="2" t="str">
        <f>"Jan "&amp;RIGHT(A6,4)+1</f>
        <v>Jan 2026</v>
      </c>
      <c r="B25" s="11" t="s">
        <v>423</v>
      </c>
      <c r="C25" s="11" t="s">
        <v>423</v>
      </c>
      <c r="D25" s="11" t="s">
        <v>423</v>
      </c>
      <c r="E25" s="11">
        <v>6256261</v>
      </c>
      <c r="F25" s="11">
        <v>18045333.09</v>
      </c>
      <c r="G25" s="11" t="s">
        <v>423</v>
      </c>
      <c r="H25" s="11">
        <f t="shared" si="1"/>
        <v>18045333.09</v>
      </c>
    </row>
    <row r="26" spans="1:8" ht="12" customHeight="1" x14ac:dyDescent="0.2">
      <c r="A26" s="2" t="str">
        <f>"Feb "&amp;RIGHT(A6,4)+1</f>
        <v>Feb 2026</v>
      </c>
      <c r="B26" s="11" t="s">
        <v>423</v>
      </c>
      <c r="C26" s="11" t="s">
        <v>423</v>
      </c>
      <c r="D26" s="11" t="s">
        <v>423</v>
      </c>
      <c r="E26" s="11" t="s">
        <v>423</v>
      </c>
      <c r="F26" s="11" t="s">
        <v>423</v>
      </c>
      <c r="G26" s="11" t="s">
        <v>423</v>
      </c>
      <c r="H26" s="11" t="str">
        <f t="shared" si="1"/>
        <v>--</v>
      </c>
    </row>
    <row r="27" spans="1:8" ht="12" customHeight="1" x14ac:dyDescent="0.2">
      <c r="A27" s="2" t="str">
        <f>"Mar "&amp;RIGHT(A6,4)+1</f>
        <v>Mar 2026</v>
      </c>
      <c r="B27" s="11" t="s">
        <v>423</v>
      </c>
      <c r="C27" s="11" t="s">
        <v>423</v>
      </c>
      <c r="D27" s="11" t="s">
        <v>423</v>
      </c>
      <c r="E27" s="11" t="s">
        <v>423</v>
      </c>
      <c r="F27" s="11" t="s">
        <v>423</v>
      </c>
      <c r="G27" s="11" t="s">
        <v>423</v>
      </c>
      <c r="H27" s="11" t="str">
        <f t="shared" si="1"/>
        <v>--</v>
      </c>
    </row>
    <row r="28" spans="1:8" ht="12" customHeight="1" x14ac:dyDescent="0.2">
      <c r="A28" s="2" t="str">
        <f>"Apr "&amp;RIGHT(A6,4)+1</f>
        <v>Apr 2026</v>
      </c>
      <c r="B28" s="11" t="s">
        <v>423</v>
      </c>
      <c r="C28" s="11" t="s">
        <v>423</v>
      </c>
      <c r="D28" s="11" t="s">
        <v>423</v>
      </c>
      <c r="E28" s="11" t="s">
        <v>423</v>
      </c>
      <c r="F28" s="11" t="s">
        <v>423</v>
      </c>
      <c r="G28" s="11" t="s">
        <v>423</v>
      </c>
      <c r="H28" s="11" t="str">
        <f t="shared" si="1"/>
        <v>--</v>
      </c>
    </row>
    <row r="29" spans="1:8" ht="12" customHeight="1" x14ac:dyDescent="0.2">
      <c r="A29" s="2" t="str">
        <f>"May "&amp;RIGHT(A6,4)+1</f>
        <v>May 2026</v>
      </c>
      <c r="B29" s="11" t="s">
        <v>423</v>
      </c>
      <c r="C29" s="11" t="s">
        <v>423</v>
      </c>
      <c r="D29" s="11" t="s">
        <v>423</v>
      </c>
      <c r="E29" s="11" t="s">
        <v>423</v>
      </c>
      <c r="F29" s="11" t="s">
        <v>423</v>
      </c>
      <c r="G29" s="11" t="s">
        <v>423</v>
      </c>
      <c r="H29" s="11" t="str">
        <f t="shared" si="1"/>
        <v>--</v>
      </c>
    </row>
    <row r="30" spans="1:8" ht="12" customHeight="1" x14ac:dyDescent="0.2">
      <c r="A30" s="2" t="str">
        <f>"Jun "&amp;RIGHT(A6,4)+1</f>
        <v>Jun 2026</v>
      </c>
      <c r="B30" s="11" t="s">
        <v>423</v>
      </c>
      <c r="C30" s="11" t="s">
        <v>423</v>
      </c>
      <c r="D30" s="11" t="s">
        <v>423</v>
      </c>
      <c r="E30" s="11" t="s">
        <v>423</v>
      </c>
      <c r="F30" s="11" t="s">
        <v>423</v>
      </c>
      <c r="G30" s="11" t="s">
        <v>423</v>
      </c>
      <c r="H30" s="11" t="str">
        <f t="shared" si="1"/>
        <v>--</v>
      </c>
    </row>
    <row r="31" spans="1:8" ht="12" customHeight="1" x14ac:dyDescent="0.2">
      <c r="A31" s="2" t="str">
        <f>"Jul "&amp;RIGHT(A6,4)+1</f>
        <v>Jul 2026</v>
      </c>
      <c r="B31" s="11" t="s">
        <v>423</v>
      </c>
      <c r="C31" s="11" t="s">
        <v>423</v>
      </c>
      <c r="D31" s="11" t="s">
        <v>423</v>
      </c>
      <c r="E31" s="11" t="s">
        <v>423</v>
      </c>
      <c r="F31" s="11" t="s">
        <v>423</v>
      </c>
      <c r="G31" s="11" t="s">
        <v>423</v>
      </c>
      <c r="H31" s="11" t="str">
        <f t="shared" si="1"/>
        <v>--</v>
      </c>
    </row>
    <row r="32" spans="1:8" ht="12" customHeight="1" x14ac:dyDescent="0.2">
      <c r="A32" s="2" t="str">
        <f>"Aug "&amp;RIGHT(A6,4)+1</f>
        <v>Aug 2026</v>
      </c>
      <c r="B32" s="11" t="s">
        <v>423</v>
      </c>
      <c r="C32" s="11" t="s">
        <v>423</v>
      </c>
      <c r="D32" s="11" t="s">
        <v>423</v>
      </c>
      <c r="E32" s="11" t="s">
        <v>423</v>
      </c>
      <c r="F32" s="11" t="s">
        <v>423</v>
      </c>
      <c r="G32" s="11" t="s">
        <v>423</v>
      </c>
      <c r="H32" s="11" t="str">
        <f t="shared" si="1"/>
        <v>--</v>
      </c>
    </row>
    <row r="33" spans="1:8" ht="12" customHeight="1" x14ac:dyDescent="0.2">
      <c r="A33" s="2" t="str">
        <f>"Sep "&amp;RIGHT(A6,4)+1</f>
        <v>Sep 2026</v>
      </c>
      <c r="B33" s="11" t="s">
        <v>423</v>
      </c>
      <c r="C33" s="11" t="s">
        <v>423</v>
      </c>
      <c r="D33" s="11" t="s">
        <v>423</v>
      </c>
      <c r="E33" s="11" t="s">
        <v>423</v>
      </c>
      <c r="F33" s="11" t="s">
        <v>423</v>
      </c>
      <c r="G33" s="11" t="s">
        <v>423</v>
      </c>
      <c r="H33" s="11" t="str">
        <f t="shared" si="1"/>
        <v>--</v>
      </c>
    </row>
    <row r="34" spans="1:8" ht="12" customHeight="1" x14ac:dyDescent="0.2">
      <c r="A34" s="12" t="s">
        <v>55</v>
      </c>
      <c r="B34" s="13">
        <v>1366</v>
      </c>
      <c r="C34" s="13">
        <v>2429</v>
      </c>
      <c r="D34" s="13">
        <v>121067</v>
      </c>
      <c r="E34" s="13">
        <v>28206786</v>
      </c>
      <c r="F34" s="13">
        <v>81527203.010000005</v>
      </c>
      <c r="G34" s="13">
        <v>9986.31</v>
      </c>
      <c r="H34" s="13">
        <f t="shared" si="1"/>
        <v>81527203.010000005</v>
      </c>
    </row>
    <row r="35" spans="1:8" ht="12" customHeight="1" x14ac:dyDescent="0.2">
      <c r="A35" s="14" t="str">
        <f>"Total "&amp;MID(A20,7,LEN(A20)-13)&amp;" Months"</f>
        <v>Total 4 Months</v>
      </c>
      <c r="B35" s="15">
        <v>1366</v>
      </c>
      <c r="C35" s="15">
        <v>2429</v>
      </c>
      <c r="D35" s="15">
        <v>121067</v>
      </c>
      <c r="E35" s="15">
        <v>28206786</v>
      </c>
      <c r="F35" s="15">
        <v>81527203.010000005</v>
      </c>
      <c r="G35" s="15">
        <v>9986.31</v>
      </c>
      <c r="H35" s="15">
        <f t="shared" si="1"/>
        <v>81527203.010000005</v>
      </c>
    </row>
    <row r="36" spans="1:8" ht="12" customHeight="1" x14ac:dyDescent="0.2">
      <c r="A36" s="87"/>
      <c r="B36" s="87"/>
      <c r="C36" s="87"/>
      <c r="D36" s="87"/>
      <c r="E36" s="87"/>
      <c r="F36" s="87"/>
      <c r="G36" s="87"/>
      <c r="H36" s="87"/>
    </row>
    <row r="37" spans="1:8" ht="69.95" customHeight="1" x14ac:dyDescent="0.2">
      <c r="A37" s="98" t="s">
        <v>124</v>
      </c>
      <c r="B37" s="98"/>
      <c r="C37" s="98"/>
      <c r="D37" s="98"/>
      <c r="E37" s="98"/>
      <c r="F37" s="98"/>
      <c r="G37" s="98"/>
      <c r="H37" s="98"/>
    </row>
    <row r="38" spans="1:8" x14ac:dyDescent="0.2">
      <c r="A38" s="25"/>
    </row>
  </sheetData>
  <mergeCells count="14">
    <mergeCell ref="A1:G1"/>
    <mergeCell ref="A2:G2"/>
    <mergeCell ref="A3:A4"/>
    <mergeCell ref="B3:B4"/>
    <mergeCell ref="C3:C4"/>
    <mergeCell ref="A37:H37"/>
    <mergeCell ref="H3:H4"/>
    <mergeCell ref="B5:E5"/>
    <mergeCell ref="F5:H5"/>
    <mergeCell ref="A36:H36"/>
    <mergeCell ref="D3:D4"/>
    <mergeCell ref="E3:E4"/>
    <mergeCell ref="F3:F4"/>
    <mergeCell ref="G3:G4"/>
  </mergeCells>
  <phoneticPr fontId="0" type="noConversion"/>
  <pageMargins left="0.75" right="0.5" top="0.75" bottom="0.5" header="0.5" footer="0.25"/>
  <pageSetup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G38"/>
  <sheetViews>
    <sheetView showGridLines="0" workbookViewId="0">
      <selection sqref="A1:E1"/>
    </sheetView>
  </sheetViews>
  <sheetFormatPr defaultRowHeight="12.75" x14ac:dyDescent="0.2"/>
  <cols>
    <col min="1" max="6" width="11.42578125" customWidth="1"/>
    <col min="7" max="7" width="57.140625" customWidth="1"/>
  </cols>
  <sheetData>
    <row r="1" spans="1:7" ht="12" customHeight="1" x14ac:dyDescent="0.2">
      <c r="A1" s="88" t="s">
        <v>443</v>
      </c>
      <c r="B1" s="88"/>
      <c r="C1" s="88"/>
      <c r="D1" s="88"/>
      <c r="E1" s="88"/>
      <c r="F1" s="140">
        <v>46122</v>
      </c>
    </row>
    <row r="2" spans="1:7" ht="12" customHeight="1" x14ac:dyDescent="0.2">
      <c r="A2" s="90" t="s">
        <v>125</v>
      </c>
      <c r="B2" s="90"/>
      <c r="C2" s="90"/>
      <c r="D2" s="90"/>
      <c r="E2" s="90"/>
      <c r="F2" s="1"/>
    </row>
    <row r="3" spans="1:7" ht="24" customHeight="1" x14ac:dyDescent="0.2">
      <c r="A3" s="92" t="s">
        <v>50</v>
      </c>
      <c r="B3" s="96" t="s">
        <v>109</v>
      </c>
      <c r="C3" s="95"/>
      <c r="D3" s="94" t="s">
        <v>312</v>
      </c>
      <c r="E3" s="94" t="s">
        <v>214</v>
      </c>
      <c r="F3" s="99" t="s">
        <v>58</v>
      </c>
    </row>
    <row r="4" spans="1:7" ht="24" customHeight="1" x14ac:dyDescent="0.2">
      <c r="A4" s="93"/>
      <c r="B4" s="10" t="s">
        <v>126</v>
      </c>
      <c r="C4" s="10" t="s">
        <v>127</v>
      </c>
      <c r="D4" s="95"/>
      <c r="E4" s="95"/>
      <c r="F4" s="96"/>
    </row>
    <row r="5" spans="1:7" ht="12" customHeight="1" x14ac:dyDescent="0.2">
      <c r="A5" s="1"/>
      <c r="B5" s="113" t="str">
        <f>REPT("-",5)&amp;" Number "&amp;REPT("-",4)&amp;"   "&amp;REPT("-",43)&amp;" Dollars "&amp;REPT("-",41)</f>
        <v>----- Number ----   ------------------------------------------- Dollars -----------------------------------------</v>
      </c>
      <c r="C5" s="113"/>
      <c r="D5" s="113"/>
      <c r="E5" s="113"/>
      <c r="F5" s="113"/>
      <c r="G5" s="113"/>
    </row>
    <row r="6" spans="1:7" ht="12" customHeight="1" x14ac:dyDescent="0.2">
      <c r="A6" s="3" t="s">
        <v>425</v>
      </c>
    </row>
    <row r="7" spans="1:7" ht="12" customHeight="1" x14ac:dyDescent="0.2">
      <c r="A7" s="2" t="str">
        <f>"Oct "&amp;RIGHT(A6,4)-1</f>
        <v>Oct 2024</v>
      </c>
      <c r="B7" s="11">
        <v>166614083</v>
      </c>
      <c r="C7" s="11">
        <v>387659569.39999998</v>
      </c>
      <c r="D7" s="11">
        <v>142358.22</v>
      </c>
      <c r="E7" s="11" t="s">
        <v>423</v>
      </c>
      <c r="F7" s="11">
        <v>387801927.62</v>
      </c>
    </row>
    <row r="8" spans="1:7" ht="12" customHeight="1" x14ac:dyDescent="0.2">
      <c r="A8" s="2" t="str">
        <f>"Nov "&amp;RIGHT(A6,4)-1</f>
        <v>Nov 2024</v>
      </c>
      <c r="B8" s="11">
        <v>135473327</v>
      </c>
      <c r="C8" s="11">
        <v>311169092.74000001</v>
      </c>
      <c r="D8" s="11">
        <v>47811.54</v>
      </c>
      <c r="E8" s="11" t="s">
        <v>423</v>
      </c>
      <c r="F8" s="11">
        <v>311216904.27999997</v>
      </c>
    </row>
    <row r="9" spans="1:7" ht="12" customHeight="1" x14ac:dyDescent="0.2">
      <c r="A9" s="2" t="str">
        <f>"Dec "&amp;RIGHT(A6,4)-1</f>
        <v>Dec 2024</v>
      </c>
      <c r="B9" s="11">
        <v>129551683</v>
      </c>
      <c r="C9" s="11">
        <v>296695993.89999998</v>
      </c>
      <c r="D9" s="11">
        <v>34291564.350000001</v>
      </c>
      <c r="E9" s="11">
        <v>41635598</v>
      </c>
      <c r="F9" s="11">
        <v>372623156.25</v>
      </c>
    </row>
    <row r="10" spans="1:7" ht="12" customHeight="1" x14ac:dyDescent="0.2">
      <c r="A10" s="2" t="str">
        <f>"Jan "&amp;RIGHT(A6,4)</f>
        <v>Jan 2025</v>
      </c>
      <c r="B10" s="11">
        <v>146321797</v>
      </c>
      <c r="C10" s="11">
        <v>335735274.93000001</v>
      </c>
      <c r="D10" s="11">
        <v>412214.21</v>
      </c>
      <c r="E10" s="11" t="s">
        <v>423</v>
      </c>
      <c r="F10" s="11">
        <v>336147489.13999999</v>
      </c>
    </row>
    <row r="11" spans="1:7" ht="12" customHeight="1" x14ac:dyDescent="0.2">
      <c r="A11" s="2" t="str">
        <f>"Feb "&amp;RIGHT(A6,4)</f>
        <v>Feb 2025</v>
      </c>
      <c r="B11" s="11">
        <v>144620531</v>
      </c>
      <c r="C11" s="11">
        <v>335887070.93000001</v>
      </c>
      <c r="D11" s="11">
        <v>283700.49</v>
      </c>
      <c r="E11" s="11" t="s">
        <v>423</v>
      </c>
      <c r="F11" s="11">
        <v>336170771.42000002</v>
      </c>
    </row>
    <row r="12" spans="1:7" ht="12" customHeight="1" x14ac:dyDescent="0.2">
      <c r="A12" s="2" t="str">
        <f>"Mar "&amp;RIGHT(A6,4)</f>
        <v>Mar 2025</v>
      </c>
      <c r="B12" s="11">
        <v>158091259</v>
      </c>
      <c r="C12" s="11">
        <v>363132855.79000002</v>
      </c>
      <c r="D12" s="11">
        <v>45291094.100000001</v>
      </c>
      <c r="E12" s="11">
        <v>32666125</v>
      </c>
      <c r="F12" s="11">
        <v>441090074.88999999</v>
      </c>
    </row>
    <row r="13" spans="1:7" ht="12" customHeight="1" x14ac:dyDescent="0.2">
      <c r="A13" s="2" t="str">
        <f>"Apr "&amp;RIGHT(A6,4)</f>
        <v>Apr 2025</v>
      </c>
      <c r="B13" s="11">
        <v>165088953</v>
      </c>
      <c r="C13" s="11">
        <v>378403372.45999998</v>
      </c>
      <c r="D13" s="11">
        <v>187009.91</v>
      </c>
      <c r="E13" s="11" t="s">
        <v>423</v>
      </c>
      <c r="F13" s="11">
        <v>378590382.37</v>
      </c>
    </row>
    <row r="14" spans="1:7" ht="12" customHeight="1" x14ac:dyDescent="0.2">
      <c r="A14" s="2" t="str">
        <f>"May "&amp;RIGHT(A6,4)</f>
        <v>May 2025</v>
      </c>
      <c r="B14" s="11">
        <v>158605026</v>
      </c>
      <c r="C14" s="11">
        <v>358607548.80000001</v>
      </c>
      <c r="D14" s="11" t="s">
        <v>423</v>
      </c>
      <c r="E14" s="11" t="s">
        <v>423</v>
      </c>
      <c r="F14" s="11">
        <v>358607548.80000001</v>
      </c>
    </row>
    <row r="15" spans="1:7" ht="12" customHeight="1" x14ac:dyDescent="0.2">
      <c r="A15" s="2" t="str">
        <f>"Jun "&amp;RIGHT(A6,4)</f>
        <v>Jun 2025</v>
      </c>
      <c r="B15" s="11">
        <v>124002556</v>
      </c>
      <c r="C15" s="11">
        <v>249776171.97</v>
      </c>
      <c r="D15" s="11">
        <v>51115444</v>
      </c>
      <c r="E15" s="11">
        <v>29838867</v>
      </c>
      <c r="F15" s="11">
        <v>330730482.97000003</v>
      </c>
    </row>
    <row r="16" spans="1:7" ht="12" customHeight="1" x14ac:dyDescent="0.2">
      <c r="A16" s="2" t="str">
        <f>"Jul "&amp;RIGHT(A6,4)</f>
        <v>Jul 2025</v>
      </c>
      <c r="B16" s="11">
        <v>121567615</v>
      </c>
      <c r="C16" s="11">
        <v>246206899.81</v>
      </c>
      <c r="D16" s="11">
        <v>439619.54</v>
      </c>
      <c r="E16" s="11" t="s">
        <v>423</v>
      </c>
      <c r="F16" s="11">
        <v>246646519.34999999</v>
      </c>
    </row>
    <row r="17" spans="1:6" ht="12" customHeight="1" x14ac:dyDescent="0.2">
      <c r="A17" s="2" t="str">
        <f>"Aug "&amp;RIGHT(A6,4)</f>
        <v>Aug 2025</v>
      </c>
      <c r="B17" s="11">
        <v>127238151</v>
      </c>
      <c r="C17" s="11">
        <v>284739615.37</v>
      </c>
      <c r="D17" s="11">
        <v>149834.19</v>
      </c>
      <c r="E17" s="11" t="s">
        <v>423</v>
      </c>
      <c r="F17" s="11">
        <v>284889449.56</v>
      </c>
    </row>
    <row r="18" spans="1:6" ht="12" customHeight="1" x14ac:dyDescent="0.2">
      <c r="A18" s="2" t="str">
        <f>"Sep "&amp;RIGHT(A6,4)</f>
        <v>Sep 2025</v>
      </c>
      <c r="B18" s="11">
        <v>154277493</v>
      </c>
      <c r="C18" s="11">
        <v>373144033</v>
      </c>
      <c r="D18" s="11">
        <v>56053772.240000002</v>
      </c>
      <c r="E18" s="11">
        <v>39877944</v>
      </c>
      <c r="F18" s="11">
        <v>469075749.24000001</v>
      </c>
    </row>
    <row r="19" spans="1:6" ht="12" customHeight="1" x14ac:dyDescent="0.2">
      <c r="A19" s="12" t="s">
        <v>55</v>
      </c>
      <c r="B19" s="13">
        <v>1731452474</v>
      </c>
      <c r="C19" s="13">
        <v>3921157499.0999999</v>
      </c>
      <c r="D19" s="13">
        <v>188414422.78999999</v>
      </c>
      <c r="E19" s="13">
        <v>144018534</v>
      </c>
      <c r="F19" s="13">
        <v>4253590455.8899999</v>
      </c>
    </row>
    <row r="20" spans="1:6" ht="12" customHeight="1" x14ac:dyDescent="0.2">
      <c r="A20" s="14" t="s">
        <v>426</v>
      </c>
      <c r="B20" s="15">
        <v>577960890</v>
      </c>
      <c r="C20" s="15">
        <v>1331259930.97</v>
      </c>
      <c r="D20" s="15">
        <v>34893948.32</v>
      </c>
      <c r="E20" s="15">
        <v>41635598</v>
      </c>
      <c r="F20" s="15">
        <v>1407789477.29</v>
      </c>
    </row>
    <row r="21" spans="1:6" ht="12" customHeight="1" x14ac:dyDescent="0.2">
      <c r="A21" s="3" t="str">
        <f>"FY "&amp;RIGHT(A6,4)+1</f>
        <v>FY 2026</v>
      </c>
    </row>
    <row r="22" spans="1:6" ht="12" customHeight="1" x14ac:dyDescent="0.2">
      <c r="A22" s="2" t="str">
        <f>"Oct "&amp;RIGHT(A6,4)</f>
        <v>Oct 2025</v>
      </c>
      <c r="B22" s="11">
        <v>166634307</v>
      </c>
      <c r="C22" s="11">
        <v>405425384.13999999</v>
      </c>
      <c r="D22" s="11">
        <v>402941.45</v>
      </c>
      <c r="E22" s="11" t="s">
        <v>423</v>
      </c>
      <c r="F22" s="11">
        <v>405828325.58999997</v>
      </c>
    </row>
    <row r="23" spans="1:6" ht="12" customHeight="1" x14ac:dyDescent="0.2">
      <c r="A23" s="2" t="str">
        <f>"Nov "&amp;RIGHT(A6,4)</f>
        <v>Nov 2025</v>
      </c>
      <c r="B23" s="11">
        <v>127757472</v>
      </c>
      <c r="C23" s="11">
        <v>308650373.63</v>
      </c>
      <c r="D23" s="11">
        <v>46694.8</v>
      </c>
      <c r="E23" s="11" t="s">
        <v>423</v>
      </c>
      <c r="F23" s="11">
        <v>308697068.43000001</v>
      </c>
    </row>
    <row r="24" spans="1:6" ht="12" customHeight="1" x14ac:dyDescent="0.2">
      <c r="A24" s="2" t="str">
        <f>"Dec "&amp;RIGHT(A6,4)</f>
        <v>Dec 2025</v>
      </c>
      <c r="B24" s="11">
        <v>134019083</v>
      </c>
      <c r="C24" s="11">
        <v>319402041.06999999</v>
      </c>
      <c r="D24" s="11">
        <v>30725815.390000001</v>
      </c>
      <c r="E24" s="11">
        <v>34155174</v>
      </c>
      <c r="F24" s="11">
        <v>384283030.45999998</v>
      </c>
    </row>
    <row r="25" spans="1:6" ht="12" customHeight="1" x14ac:dyDescent="0.2">
      <c r="A25" s="2" t="str">
        <f>"Jan "&amp;RIGHT(A6,4)+1</f>
        <v>Jan 2026</v>
      </c>
      <c r="B25" s="11">
        <v>137590541</v>
      </c>
      <c r="C25" s="11">
        <v>329560756.69</v>
      </c>
      <c r="D25" s="11">
        <v>32910.550000000003</v>
      </c>
      <c r="E25" s="11" t="s">
        <v>423</v>
      </c>
      <c r="F25" s="11">
        <v>329593667.24000001</v>
      </c>
    </row>
    <row r="26" spans="1:6" ht="12" customHeight="1" x14ac:dyDescent="0.2">
      <c r="A26" s="2" t="str">
        <f>"Feb "&amp;RIGHT(A6,4)+1</f>
        <v>Feb 2026</v>
      </c>
      <c r="B26" s="11" t="s">
        <v>423</v>
      </c>
      <c r="C26" s="11" t="s">
        <v>423</v>
      </c>
      <c r="D26" s="11" t="s">
        <v>423</v>
      </c>
      <c r="E26" s="11" t="s">
        <v>423</v>
      </c>
      <c r="F26" s="11" t="s">
        <v>423</v>
      </c>
    </row>
    <row r="27" spans="1:6" ht="12" customHeight="1" x14ac:dyDescent="0.2">
      <c r="A27" s="2" t="str">
        <f>"Mar "&amp;RIGHT(A6,4)+1</f>
        <v>Mar 2026</v>
      </c>
      <c r="B27" s="11" t="s">
        <v>423</v>
      </c>
      <c r="C27" s="11" t="s">
        <v>423</v>
      </c>
      <c r="D27" s="11" t="s">
        <v>423</v>
      </c>
      <c r="E27" s="11" t="s">
        <v>423</v>
      </c>
      <c r="F27" s="11" t="s">
        <v>423</v>
      </c>
    </row>
    <row r="28" spans="1:6" ht="12" customHeight="1" x14ac:dyDescent="0.2">
      <c r="A28" s="2" t="str">
        <f>"Apr "&amp;RIGHT(A6,4)+1</f>
        <v>Apr 2026</v>
      </c>
      <c r="B28" s="11" t="s">
        <v>423</v>
      </c>
      <c r="C28" s="11" t="s">
        <v>423</v>
      </c>
      <c r="D28" s="11" t="s">
        <v>423</v>
      </c>
      <c r="E28" s="11" t="s">
        <v>423</v>
      </c>
      <c r="F28" s="11" t="s">
        <v>423</v>
      </c>
    </row>
    <row r="29" spans="1:6" ht="12" customHeight="1" x14ac:dyDescent="0.2">
      <c r="A29" s="2" t="str">
        <f>"May "&amp;RIGHT(A6,4)+1</f>
        <v>May 2026</v>
      </c>
      <c r="B29" s="11" t="s">
        <v>423</v>
      </c>
      <c r="C29" s="11" t="s">
        <v>423</v>
      </c>
      <c r="D29" s="11" t="s">
        <v>423</v>
      </c>
      <c r="E29" s="11" t="s">
        <v>423</v>
      </c>
      <c r="F29" s="11" t="s">
        <v>423</v>
      </c>
    </row>
    <row r="30" spans="1:6" ht="12" customHeight="1" x14ac:dyDescent="0.2">
      <c r="A30" s="2" t="str">
        <f>"Jun "&amp;RIGHT(A6,4)+1</f>
        <v>Jun 2026</v>
      </c>
      <c r="B30" s="11" t="s">
        <v>423</v>
      </c>
      <c r="C30" s="11" t="s">
        <v>423</v>
      </c>
      <c r="D30" s="11" t="s">
        <v>423</v>
      </c>
      <c r="E30" s="11" t="s">
        <v>423</v>
      </c>
      <c r="F30" s="11" t="s">
        <v>423</v>
      </c>
    </row>
    <row r="31" spans="1:6" ht="12" customHeight="1" x14ac:dyDescent="0.2">
      <c r="A31" s="2" t="str">
        <f>"Jul "&amp;RIGHT(A6,4)+1</f>
        <v>Jul 2026</v>
      </c>
      <c r="B31" s="11" t="s">
        <v>423</v>
      </c>
      <c r="C31" s="11" t="s">
        <v>423</v>
      </c>
      <c r="D31" s="11" t="s">
        <v>423</v>
      </c>
      <c r="E31" s="11" t="s">
        <v>423</v>
      </c>
      <c r="F31" s="11" t="s">
        <v>423</v>
      </c>
    </row>
    <row r="32" spans="1:6" ht="12" customHeight="1" x14ac:dyDescent="0.2">
      <c r="A32" s="2" t="str">
        <f>"Aug "&amp;RIGHT(A6,4)+1</f>
        <v>Aug 2026</v>
      </c>
      <c r="B32" s="11" t="s">
        <v>423</v>
      </c>
      <c r="C32" s="11" t="s">
        <v>423</v>
      </c>
      <c r="D32" s="11" t="s">
        <v>423</v>
      </c>
      <c r="E32" s="11" t="s">
        <v>423</v>
      </c>
      <c r="F32" s="11" t="s">
        <v>423</v>
      </c>
    </row>
    <row r="33" spans="1:6" ht="12" customHeight="1" x14ac:dyDescent="0.2">
      <c r="A33" s="2" t="str">
        <f>"Sep "&amp;RIGHT(A6,4)+1</f>
        <v>Sep 2026</v>
      </c>
      <c r="B33" s="11" t="s">
        <v>423</v>
      </c>
      <c r="C33" s="11" t="s">
        <v>423</v>
      </c>
      <c r="D33" s="11" t="s">
        <v>423</v>
      </c>
      <c r="E33" s="11" t="s">
        <v>423</v>
      </c>
      <c r="F33" s="11" t="s">
        <v>423</v>
      </c>
    </row>
    <row r="34" spans="1:6" ht="12" customHeight="1" x14ac:dyDescent="0.2">
      <c r="A34" s="12" t="s">
        <v>55</v>
      </c>
      <c r="B34" s="13">
        <v>566001403</v>
      </c>
      <c r="C34" s="13">
        <v>1363038555.53</v>
      </c>
      <c r="D34" s="13">
        <v>31208362.190000001</v>
      </c>
      <c r="E34" s="13">
        <v>34155174</v>
      </c>
      <c r="F34" s="13">
        <v>1428402091.72</v>
      </c>
    </row>
    <row r="35" spans="1:6" ht="12" customHeight="1" x14ac:dyDescent="0.2">
      <c r="A35" s="14" t="str">
        <f>"Total "&amp;MID(A20,7,LEN(A20)-13)&amp;" Months"</f>
        <v>Total 4 Months</v>
      </c>
      <c r="B35" s="15">
        <v>566001403</v>
      </c>
      <c r="C35" s="15">
        <v>1363038555.53</v>
      </c>
      <c r="D35" s="15">
        <v>31208362.190000001</v>
      </c>
      <c r="E35" s="15">
        <v>34155174</v>
      </c>
      <c r="F35" s="15">
        <v>1428402091.72</v>
      </c>
    </row>
    <row r="36" spans="1:6" ht="12" customHeight="1" x14ac:dyDescent="0.2">
      <c r="A36" s="87"/>
      <c r="B36" s="87"/>
      <c r="C36" s="87"/>
      <c r="D36" s="87"/>
      <c r="E36" s="87"/>
      <c r="F36" s="87"/>
    </row>
    <row r="37" spans="1:6" ht="69.95" customHeight="1" x14ac:dyDescent="0.2">
      <c r="A37" s="98" t="s">
        <v>128</v>
      </c>
      <c r="B37" s="98"/>
      <c r="C37" s="98"/>
      <c r="D37" s="98"/>
      <c r="E37" s="98"/>
      <c r="F37" s="98"/>
    </row>
    <row r="38" spans="1:6" x14ac:dyDescent="0.2">
      <c r="A38" s="25"/>
    </row>
  </sheetData>
  <mergeCells count="10">
    <mergeCell ref="F3:F4"/>
    <mergeCell ref="B5:G5"/>
    <mergeCell ref="A36:F36"/>
    <mergeCell ref="A37:F37"/>
    <mergeCell ref="A1:E1"/>
    <mergeCell ref="A2:E2"/>
    <mergeCell ref="A3:A4"/>
    <mergeCell ref="B3:C3"/>
    <mergeCell ref="D3:D4"/>
    <mergeCell ref="E3:E4"/>
  </mergeCells>
  <phoneticPr fontId="0" type="noConversion"/>
  <pageMargins left="0.75" right="0.5" top="0.75" bottom="0.5" header="0.5" footer="0.25"/>
  <pageSetup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88" t="s">
        <v>443</v>
      </c>
      <c r="B1" s="88"/>
      <c r="C1" s="88"/>
      <c r="D1" s="88"/>
      <c r="E1" s="88"/>
      <c r="F1" s="88"/>
      <c r="G1" s="88"/>
      <c r="H1" s="88"/>
      <c r="I1" s="140">
        <v>46122</v>
      </c>
    </row>
    <row r="2" spans="1:9" ht="12" customHeight="1" x14ac:dyDescent="0.2">
      <c r="A2" s="90" t="s">
        <v>215</v>
      </c>
      <c r="B2" s="90"/>
      <c r="C2" s="90"/>
      <c r="D2" s="90"/>
      <c r="E2" s="90"/>
      <c r="F2" s="90"/>
      <c r="G2" s="90"/>
      <c r="H2" s="90"/>
      <c r="I2" s="1"/>
    </row>
    <row r="3" spans="1:9" ht="24" customHeight="1" x14ac:dyDescent="0.2">
      <c r="A3" s="92" t="s">
        <v>50</v>
      </c>
      <c r="B3" s="94" t="s">
        <v>120</v>
      </c>
      <c r="C3" s="94" t="s">
        <v>121</v>
      </c>
      <c r="D3" s="94" t="s">
        <v>439</v>
      </c>
      <c r="E3" s="96" t="s">
        <v>129</v>
      </c>
      <c r="F3" s="96"/>
      <c r="G3" s="96"/>
      <c r="H3" s="96"/>
      <c r="I3" s="96"/>
    </row>
    <row r="4" spans="1:9" ht="24" customHeight="1" x14ac:dyDescent="0.2">
      <c r="A4" s="93"/>
      <c r="B4" s="95"/>
      <c r="C4" s="95"/>
      <c r="D4" s="95"/>
      <c r="E4" s="10" t="s">
        <v>103</v>
      </c>
      <c r="F4" s="10" t="s">
        <v>104</v>
      </c>
      <c r="G4" s="10" t="s">
        <v>105</v>
      </c>
      <c r="H4" s="10" t="s">
        <v>106</v>
      </c>
      <c r="I4" s="9" t="s">
        <v>55</v>
      </c>
    </row>
    <row r="5" spans="1:9" ht="12" customHeight="1" x14ac:dyDescent="0.2">
      <c r="A5" s="1"/>
      <c r="B5" s="87" t="str">
        <f>REPT("-",89)&amp;" Number "&amp;REPT("-",89)</f>
        <v>----------------------------------------------------------------------------------------- Number -----------------------------------------------------------------------------------------</v>
      </c>
      <c r="C5" s="87"/>
      <c r="D5" s="87"/>
      <c r="E5" s="87"/>
      <c r="F5" s="87"/>
      <c r="G5" s="87"/>
      <c r="H5" s="87"/>
      <c r="I5" s="87"/>
    </row>
    <row r="6" spans="1:9" ht="12" customHeight="1" x14ac:dyDescent="0.2">
      <c r="A6" s="3" t="s">
        <v>425</v>
      </c>
    </row>
    <row r="7" spans="1:9" ht="12" customHeight="1" x14ac:dyDescent="0.2">
      <c r="A7" s="2" t="str">
        <f>"Oct "&amp;RIGHT(A6,4)-1</f>
        <v>Oct 2024</v>
      </c>
      <c r="B7" s="11">
        <v>21</v>
      </c>
      <c r="C7" s="11">
        <v>71</v>
      </c>
      <c r="D7" s="11">
        <v>12268</v>
      </c>
      <c r="E7" s="11">
        <v>66945</v>
      </c>
      <c r="F7" s="11">
        <v>79046</v>
      </c>
      <c r="G7" s="11">
        <v>275</v>
      </c>
      <c r="H7" s="11">
        <v>0</v>
      </c>
      <c r="I7" s="11">
        <v>146266</v>
      </c>
    </row>
    <row r="8" spans="1:9" ht="12" customHeight="1" x14ac:dyDescent="0.2">
      <c r="A8" s="2" t="str">
        <f>"Nov "&amp;RIGHT(A6,4)-1</f>
        <v>Nov 2024</v>
      </c>
      <c r="B8" s="11">
        <v>2</v>
      </c>
      <c r="C8" s="11">
        <v>14</v>
      </c>
      <c r="D8" s="11">
        <v>595</v>
      </c>
      <c r="E8" s="11">
        <v>8630</v>
      </c>
      <c r="F8" s="11">
        <v>9478</v>
      </c>
      <c r="G8" s="11">
        <v>0</v>
      </c>
      <c r="H8" s="11">
        <v>0</v>
      </c>
      <c r="I8" s="11">
        <v>18108</v>
      </c>
    </row>
    <row r="9" spans="1:9" ht="12" customHeight="1" x14ac:dyDescent="0.2">
      <c r="A9" s="2" t="str">
        <f>"Dec "&amp;RIGHT(A6,4)-1</f>
        <v>Dec 2024</v>
      </c>
      <c r="B9" s="11">
        <v>1</v>
      </c>
      <c r="C9" s="11">
        <v>1</v>
      </c>
      <c r="D9" s="11">
        <v>23</v>
      </c>
      <c r="E9" s="11">
        <v>380</v>
      </c>
      <c r="F9" s="11">
        <v>660</v>
      </c>
      <c r="G9" s="11">
        <v>0</v>
      </c>
      <c r="H9" s="11">
        <v>0</v>
      </c>
      <c r="I9" s="11">
        <v>1040</v>
      </c>
    </row>
    <row r="10" spans="1:9" ht="12" customHeight="1" x14ac:dyDescent="0.2">
      <c r="A10" s="2" t="str">
        <f>"Jan "&amp;RIGHT(A6,4)</f>
        <v>Jan 2025</v>
      </c>
      <c r="B10" s="11">
        <v>2057</v>
      </c>
      <c r="C10" s="11">
        <v>2110</v>
      </c>
      <c r="D10" s="11">
        <v>9495.7999999999993</v>
      </c>
      <c r="E10" s="11">
        <v>15803</v>
      </c>
      <c r="F10" s="11">
        <v>25128</v>
      </c>
      <c r="G10" s="11">
        <v>0</v>
      </c>
      <c r="H10" s="11">
        <v>0</v>
      </c>
      <c r="I10" s="11">
        <v>40931</v>
      </c>
    </row>
    <row r="11" spans="1:9" ht="12" customHeight="1" x14ac:dyDescent="0.2">
      <c r="A11" s="2" t="str">
        <f>"Feb "&amp;RIGHT(A6,4)</f>
        <v>Feb 2025</v>
      </c>
      <c r="B11" s="11">
        <v>17</v>
      </c>
      <c r="C11" s="11">
        <v>66</v>
      </c>
      <c r="D11" s="11">
        <v>11462.4</v>
      </c>
      <c r="E11" s="11">
        <v>34485</v>
      </c>
      <c r="F11" s="11">
        <v>45191</v>
      </c>
      <c r="G11" s="11">
        <v>0</v>
      </c>
      <c r="H11" s="11">
        <v>25</v>
      </c>
      <c r="I11" s="11">
        <v>79701</v>
      </c>
    </row>
    <row r="12" spans="1:9" ht="12" customHeight="1" x14ac:dyDescent="0.2">
      <c r="A12" s="2" t="str">
        <f>"Mar "&amp;RIGHT(A6,4)</f>
        <v>Mar 2025</v>
      </c>
      <c r="B12" s="11">
        <v>9</v>
      </c>
      <c r="C12" s="11">
        <v>28</v>
      </c>
      <c r="D12" s="11">
        <v>7297.5</v>
      </c>
      <c r="E12" s="11">
        <v>33984</v>
      </c>
      <c r="F12" s="11">
        <v>37541</v>
      </c>
      <c r="G12" s="11">
        <v>0</v>
      </c>
      <c r="H12" s="11">
        <v>0</v>
      </c>
      <c r="I12" s="11">
        <v>71525</v>
      </c>
    </row>
    <row r="13" spans="1:9" ht="12" customHeight="1" x14ac:dyDescent="0.2">
      <c r="A13" s="2" t="str">
        <f>"Apr "&amp;RIGHT(A6,4)</f>
        <v>Apr 2025</v>
      </c>
      <c r="B13" s="11">
        <v>8</v>
      </c>
      <c r="C13" s="11">
        <v>35</v>
      </c>
      <c r="D13" s="11">
        <v>1629</v>
      </c>
      <c r="E13" s="11">
        <v>2346</v>
      </c>
      <c r="F13" s="11">
        <v>3829</v>
      </c>
      <c r="G13" s="11">
        <v>330</v>
      </c>
      <c r="H13" s="11">
        <v>0</v>
      </c>
      <c r="I13" s="11">
        <v>6505</v>
      </c>
    </row>
    <row r="14" spans="1:9" ht="12" customHeight="1" x14ac:dyDescent="0.2">
      <c r="A14" s="2" t="str">
        <f>"May "&amp;RIGHT(A6,4)</f>
        <v>May 2025</v>
      </c>
      <c r="B14" s="11">
        <v>679</v>
      </c>
      <c r="C14" s="11">
        <v>3084</v>
      </c>
      <c r="D14" s="11">
        <v>242423.4</v>
      </c>
      <c r="E14" s="11">
        <v>860389</v>
      </c>
      <c r="F14" s="11">
        <v>1090374</v>
      </c>
      <c r="G14" s="11">
        <v>24596</v>
      </c>
      <c r="H14" s="11">
        <v>44717</v>
      </c>
      <c r="I14" s="11">
        <v>2020076</v>
      </c>
    </row>
    <row r="15" spans="1:9" ht="12" customHeight="1" x14ac:dyDescent="0.2">
      <c r="A15" s="2" t="str">
        <f>"Jun "&amp;RIGHT(A6,4)</f>
        <v>Jun 2025</v>
      </c>
      <c r="B15" s="11">
        <v>4440</v>
      </c>
      <c r="C15" s="11">
        <v>33712</v>
      </c>
      <c r="D15" s="11">
        <v>2412655.7000000002</v>
      </c>
      <c r="E15" s="11">
        <v>23673653</v>
      </c>
      <c r="F15" s="11">
        <v>31925162</v>
      </c>
      <c r="G15" s="11">
        <v>800008</v>
      </c>
      <c r="H15" s="11">
        <v>2603439</v>
      </c>
      <c r="I15" s="11">
        <v>59002262</v>
      </c>
    </row>
    <row r="16" spans="1:9" ht="12" customHeight="1" x14ac:dyDescent="0.2">
      <c r="A16" s="2" t="str">
        <f>"Jul "&amp;RIGHT(A6,4)</f>
        <v>Jul 2025</v>
      </c>
      <c r="B16" s="11">
        <v>4573</v>
      </c>
      <c r="C16" s="11">
        <v>35419</v>
      </c>
      <c r="D16" s="11">
        <v>2807323.5</v>
      </c>
      <c r="E16" s="11">
        <v>32038718</v>
      </c>
      <c r="F16" s="11">
        <v>43182869</v>
      </c>
      <c r="G16" s="11">
        <v>2489389</v>
      </c>
      <c r="H16" s="11">
        <v>3858592</v>
      </c>
      <c r="I16" s="11">
        <v>81569568</v>
      </c>
    </row>
    <row r="17" spans="1:9" ht="12" customHeight="1" x14ac:dyDescent="0.2">
      <c r="A17" s="2" t="str">
        <f>"Aug "&amp;RIGHT(A6,4)</f>
        <v>Aug 2025</v>
      </c>
      <c r="B17" s="11">
        <v>2913</v>
      </c>
      <c r="C17" s="11">
        <v>18719</v>
      </c>
      <c r="D17" s="11">
        <v>1294875.5</v>
      </c>
      <c r="E17" s="11">
        <v>8484904</v>
      </c>
      <c r="F17" s="11">
        <v>10964383</v>
      </c>
      <c r="G17" s="11">
        <v>1518697</v>
      </c>
      <c r="H17" s="11">
        <v>785745</v>
      </c>
      <c r="I17" s="11">
        <v>21753729</v>
      </c>
    </row>
    <row r="18" spans="1:9" ht="12" customHeight="1" x14ac:dyDescent="0.2">
      <c r="A18" s="2" t="str">
        <f>"Sep "&amp;RIGHT(A6,4)</f>
        <v>Sep 2025</v>
      </c>
      <c r="B18" s="11">
        <v>445</v>
      </c>
      <c r="C18" s="11">
        <v>2705</v>
      </c>
      <c r="D18" s="11">
        <v>18499.5</v>
      </c>
      <c r="E18" s="11">
        <v>25208</v>
      </c>
      <c r="F18" s="11">
        <v>25814</v>
      </c>
      <c r="G18" s="11">
        <v>19521</v>
      </c>
      <c r="H18" s="11">
        <v>0</v>
      </c>
      <c r="I18" s="11">
        <v>70543</v>
      </c>
    </row>
    <row r="19" spans="1:9" ht="12" customHeight="1" x14ac:dyDescent="0.2">
      <c r="A19" s="12" t="s">
        <v>55</v>
      </c>
      <c r="B19" s="13">
        <v>15165</v>
      </c>
      <c r="C19" s="13">
        <v>95964</v>
      </c>
      <c r="D19" s="13">
        <v>6818548.3000000007</v>
      </c>
      <c r="E19" s="13">
        <v>65245445</v>
      </c>
      <c r="F19" s="13">
        <v>87389475</v>
      </c>
      <c r="G19" s="13">
        <v>4852816</v>
      </c>
      <c r="H19" s="13">
        <v>7292518</v>
      </c>
      <c r="I19" s="13">
        <v>164780254</v>
      </c>
    </row>
    <row r="20" spans="1:9" ht="12" customHeight="1" x14ac:dyDescent="0.2">
      <c r="A20" s="14" t="s">
        <v>426</v>
      </c>
      <c r="B20" s="15">
        <v>2081</v>
      </c>
      <c r="C20" s="15">
        <v>2196</v>
      </c>
      <c r="D20" s="15">
        <v>22381.8</v>
      </c>
      <c r="E20" s="15">
        <v>91758</v>
      </c>
      <c r="F20" s="15">
        <v>114312</v>
      </c>
      <c r="G20" s="15">
        <v>275</v>
      </c>
      <c r="H20" s="15">
        <v>0</v>
      </c>
      <c r="I20" s="15">
        <v>206345</v>
      </c>
    </row>
    <row r="21" spans="1:9" ht="12" customHeight="1" x14ac:dyDescent="0.2">
      <c r="A21" s="3" t="str">
        <f>"FY "&amp;RIGHT(A6,4)+1</f>
        <v>FY 2026</v>
      </c>
    </row>
    <row r="22" spans="1:9" ht="12" customHeight="1" x14ac:dyDescent="0.2">
      <c r="A22" s="2" t="str">
        <f>"Oct "&amp;RIGHT(A6,4)</f>
        <v>Oct 2025</v>
      </c>
      <c r="B22" s="11">
        <v>6</v>
      </c>
      <c r="C22" s="11">
        <v>24</v>
      </c>
      <c r="D22" s="11">
        <v>1341.6</v>
      </c>
      <c r="E22" s="11">
        <v>4123</v>
      </c>
      <c r="F22" s="11">
        <v>5702</v>
      </c>
      <c r="G22" s="11">
        <v>0</v>
      </c>
      <c r="H22" s="11">
        <v>0</v>
      </c>
      <c r="I22" s="11">
        <v>9825</v>
      </c>
    </row>
    <row r="23" spans="1:9" ht="12" customHeight="1" x14ac:dyDescent="0.2">
      <c r="A23" s="2" t="str">
        <f>"Nov "&amp;RIGHT(A6,4)</f>
        <v>Nov 2025</v>
      </c>
      <c r="B23" s="11">
        <v>2</v>
      </c>
      <c r="C23" s="11">
        <v>2</v>
      </c>
      <c r="D23" s="11">
        <v>118</v>
      </c>
      <c r="E23" s="11">
        <v>514</v>
      </c>
      <c r="F23" s="11">
        <v>891</v>
      </c>
      <c r="G23" s="11">
        <v>0</v>
      </c>
      <c r="H23" s="11">
        <v>0</v>
      </c>
      <c r="I23" s="11">
        <v>1405</v>
      </c>
    </row>
    <row r="24" spans="1:9" ht="12" customHeight="1" x14ac:dyDescent="0.2">
      <c r="A24" s="2" t="str">
        <f>"Dec "&amp;RIGHT(A6,4)</f>
        <v>Dec 2025</v>
      </c>
      <c r="B24" s="11" t="s">
        <v>423</v>
      </c>
      <c r="C24" s="11" t="s">
        <v>423</v>
      </c>
      <c r="D24" s="11" t="s">
        <v>423</v>
      </c>
      <c r="E24" s="11">
        <v>7340</v>
      </c>
      <c r="F24" s="11">
        <v>7417</v>
      </c>
      <c r="G24" s="11">
        <v>0</v>
      </c>
      <c r="H24" s="11">
        <v>31</v>
      </c>
      <c r="I24" s="11">
        <v>14788</v>
      </c>
    </row>
    <row r="25" spans="1:9" ht="12" customHeight="1" x14ac:dyDescent="0.2">
      <c r="A25" s="2" t="str">
        <f>"Jan "&amp;RIGHT(A6,4)+1</f>
        <v>Jan 2026</v>
      </c>
      <c r="B25" s="11" t="s">
        <v>423</v>
      </c>
      <c r="C25" s="11" t="s">
        <v>423</v>
      </c>
      <c r="D25" s="11" t="s">
        <v>423</v>
      </c>
      <c r="E25" s="11">
        <v>61194</v>
      </c>
      <c r="F25" s="11">
        <v>66384</v>
      </c>
      <c r="G25" s="11">
        <v>0</v>
      </c>
      <c r="H25" s="11">
        <v>0</v>
      </c>
      <c r="I25" s="11">
        <v>127578</v>
      </c>
    </row>
    <row r="26" spans="1:9" ht="12" customHeight="1" x14ac:dyDescent="0.2">
      <c r="A26" s="2" t="str">
        <f>"Feb "&amp;RIGHT(A6,4)+1</f>
        <v>Feb 2026</v>
      </c>
      <c r="B26" s="11" t="s">
        <v>423</v>
      </c>
      <c r="C26" s="11" t="s">
        <v>423</v>
      </c>
      <c r="D26" s="11" t="s">
        <v>423</v>
      </c>
      <c r="E26" s="11" t="s">
        <v>423</v>
      </c>
      <c r="F26" s="11" t="s">
        <v>423</v>
      </c>
      <c r="G26" s="11" t="s">
        <v>423</v>
      </c>
      <c r="H26" s="11" t="s">
        <v>423</v>
      </c>
      <c r="I26" s="11" t="s">
        <v>423</v>
      </c>
    </row>
    <row r="27" spans="1:9" ht="12" customHeight="1" x14ac:dyDescent="0.2">
      <c r="A27" s="2" t="str">
        <f>"Mar "&amp;RIGHT(A6,4)+1</f>
        <v>Mar 2026</v>
      </c>
      <c r="B27" s="11" t="s">
        <v>423</v>
      </c>
      <c r="C27" s="11" t="s">
        <v>423</v>
      </c>
      <c r="D27" s="11" t="s">
        <v>423</v>
      </c>
      <c r="E27" s="11" t="s">
        <v>423</v>
      </c>
      <c r="F27" s="11" t="s">
        <v>423</v>
      </c>
      <c r="G27" s="11" t="s">
        <v>423</v>
      </c>
      <c r="H27" s="11" t="s">
        <v>423</v>
      </c>
      <c r="I27" s="11" t="s">
        <v>423</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8</v>
      </c>
      <c r="C34" s="13">
        <v>26</v>
      </c>
      <c r="D34" s="13">
        <v>1459.6</v>
      </c>
      <c r="E34" s="13">
        <v>73171</v>
      </c>
      <c r="F34" s="13">
        <v>80394</v>
      </c>
      <c r="G34" s="13">
        <v>0</v>
      </c>
      <c r="H34" s="13">
        <v>31</v>
      </c>
      <c r="I34" s="13">
        <v>153596</v>
      </c>
    </row>
    <row r="35" spans="1:9" ht="12" customHeight="1" x14ac:dyDescent="0.2">
      <c r="A35" s="14" t="str">
        <f>"Total "&amp;MID(A20,7,LEN(A20)-13)&amp;" Months"</f>
        <v>Total 4 Months</v>
      </c>
      <c r="B35" s="15">
        <v>8</v>
      </c>
      <c r="C35" s="15">
        <v>26</v>
      </c>
      <c r="D35" s="15">
        <v>1459.6</v>
      </c>
      <c r="E35" s="15">
        <v>73171</v>
      </c>
      <c r="F35" s="15">
        <v>80394</v>
      </c>
      <c r="G35" s="15">
        <v>0</v>
      </c>
      <c r="H35" s="15">
        <v>31</v>
      </c>
      <c r="I35" s="15">
        <v>153596</v>
      </c>
    </row>
    <row r="36" spans="1:9" ht="12" customHeight="1" x14ac:dyDescent="0.2">
      <c r="A36" s="87"/>
      <c r="B36" s="87"/>
      <c r="C36" s="87"/>
      <c r="D36" s="87"/>
      <c r="E36" s="87"/>
      <c r="F36" s="87"/>
      <c r="G36" s="87"/>
      <c r="H36" s="87"/>
    </row>
    <row r="37" spans="1:9" ht="69.95" customHeight="1" x14ac:dyDescent="0.2">
      <c r="A37" s="98" t="s">
        <v>440</v>
      </c>
      <c r="B37" s="98"/>
      <c r="C37" s="98"/>
      <c r="D37" s="98"/>
      <c r="E37" s="98"/>
      <c r="F37" s="98"/>
      <c r="G37" s="98"/>
      <c r="H37" s="98"/>
      <c r="I37" s="98"/>
    </row>
  </sheetData>
  <mergeCells count="10">
    <mergeCell ref="B5:I5"/>
    <mergeCell ref="A36:H36"/>
    <mergeCell ref="A37:I37"/>
    <mergeCell ref="A1:H1"/>
    <mergeCell ref="A2:H2"/>
    <mergeCell ref="A3:A4"/>
    <mergeCell ref="B3:B4"/>
    <mergeCell ref="C3:C4"/>
    <mergeCell ref="D3:D4"/>
    <mergeCell ref="E3:I3"/>
  </mergeCells>
  <phoneticPr fontId="0" type="noConversion"/>
  <pageMargins left="0.75" right="0.5" top="0.75" bottom="0.5" header="0.5" footer="0.25"/>
  <pageSetup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F38"/>
  <sheetViews>
    <sheetView showGridLines="0" workbookViewId="0">
      <selection sqref="A1:E1"/>
    </sheetView>
  </sheetViews>
  <sheetFormatPr defaultRowHeight="12.75" x14ac:dyDescent="0.2"/>
  <cols>
    <col min="1" max="3" width="11.42578125" customWidth="1"/>
    <col min="4" max="4" width="12.42578125" customWidth="1"/>
    <col min="5" max="5" width="15" customWidth="1"/>
    <col min="6" max="6" width="11.42578125" customWidth="1"/>
  </cols>
  <sheetData>
    <row r="1" spans="1:6" ht="12" customHeight="1" x14ac:dyDescent="0.2">
      <c r="A1" s="88" t="s">
        <v>443</v>
      </c>
      <c r="B1" s="88"/>
      <c r="C1" s="88"/>
      <c r="D1" s="88"/>
      <c r="E1" s="88"/>
      <c r="F1" s="140">
        <v>46122</v>
      </c>
    </row>
    <row r="2" spans="1:6" ht="12" customHeight="1" x14ac:dyDescent="0.2">
      <c r="A2" s="90" t="s">
        <v>130</v>
      </c>
      <c r="B2" s="90"/>
      <c r="C2" s="90"/>
      <c r="D2" s="90"/>
      <c r="E2" s="90"/>
      <c r="F2" s="1"/>
    </row>
    <row r="3" spans="1:6" ht="24" customHeight="1" x14ac:dyDescent="0.2">
      <c r="A3" s="92" t="s">
        <v>50</v>
      </c>
      <c r="B3" s="94" t="s">
        <v>216</v>
      </c>
      <c r="C3" s="94" t="s">
        <v>311</v>
      </c>
      <c r="D3" s="94" t="s">
        <v>217</v>
      </c>
      <c r="E3" s="94" t="s">
        <v>218</v>
      </c>
      <c r="F3" s="99" t="s">
        <v>219</v>
      </c>
    </row>
    <row r="4" spans="1:6" ht="24" customHeight="1" x14ac:dyDescent="0.2">
      <c r="A4" s="93"/>
      <c r="B4" s="95"/>
      <c r="C4" s="95"/>
      <c r="D4" s="95"/>
      <c r="E4" s="95"/>
      <c r="F4" s="96"/>
    </row>
    <row r="5" spans="1:6" ht="12" customHeight="1" x14ac:dyDescent="0.2">
      <c r="A5" s="1"/>
      <c r="B5" s="87" t="str">
        <f>REPT("-",55)&amp;" Dollars "&amp;REPT("-",60)</f>
        <v>------------------------------------------------------- Dollars ------------------------------------------------------------</v>
      </c>
      <c r="C5" s="87"/>
      <c r="D5" s="87"/>
      <c r="E5" s="87"/>
      <c r="F5" s="87"/>
    </row>
    <row r="6" spans="1:6" ht="12" customHeight="1" x14ac:dyDescent="0.2">
      <c r="A6" s="3" t="s">
        <v>425</v>
      </c>
    </row>
    <row r="7" spans="1:6" ht="12" customHeight="1" x14ac:dyDescent="0.2">
      <c r="A7" s="2" t="str">
        <f>"Oct "&amp;RIGHT(A6,4)-1</f>
        <v>Oct 2024</v>
      </c>
      <c r="B7" s="11">
        <v>555816.06999999995</v>
      </c>
      <c r="C7" s="11">
        <v>531.87</v>
      </c>
      <c r="D7" s="11" t="s">
        <v>423</v>
      </c>
      <c r="E7" s="11" t="s">
        <v>423</v>
      </c>
      <c r="F7" s="11">
        <v>556347.93999999994</v>
      </c>
    </row>
    <row r="8" spans="1:6" ht="12" customHeight="1" x14ac:dyDescent="0.2">
      <c r="A8" s="2" t="str">
        <f>"Nov "&amp;RIGHT(A6,4)-1</f>
        <v>Nov 2024</v>
      </c>
      <c r="B8" s="11">
        <v>68123.460000000006</v>
      </c>
      <c r="C8" s="11">
        <v>4450.1400000000003</v>
      </c>
      <c r="D8" s="11" t="s">
        <v>423</v>
      </c>
      <c r="E8" s="11" t="s">
        <v>423</v>
      </c>
      <c r="F8" s="11">
        <v>72573.600000000006</v>
      </c>
    </row>
    <row r="9" spans="1:6" ht="12" customHeight="1" x14ac:dyDescent="0.2">
      <c r="A9" s="2" t="str">
        <f>"Dec "&amp;RIGHT(A6,4)-1</f>
        <v>Dec 2024</v>
      </c>
      <c r="B9" s="11">
        <v>4145</v>
      </c>
      <c r="C9" s="11">
        <v>26128.080000000002</v>
      </c>
      <c r="D9" s="11">
        <v>57454</v>
      </c>
      <c r="E9" s="11">
        <v>2771845</v>
      </c>
      <c r="F9" s="11">
        <v>2859572.08</v>
      </c>
    </row>
    <row r="10" spans="1:6" ht="12" customHeight="1" x14ac:dyDescent="0.2">
      <c r="A10" s="2" t="str">
        <f>"Jan "&amp;RIGHT(A6,4)</f>
        <v>Jan 2025</v>
      </c>
      <c r="B10" s="11">
        <v>167282.35</v>
      </c>
      <c r="C10" s="11">
        <v>12950.1</v>
      </c>
      <c r="D10" s="11" t="s">
        <v>423</v>
      </c>
      <c r="E10" s="11" t="s">
        <v>423</v>
      </c>
      <c r="F10" s="11">
        <v>180232.45</v>
      </c>
    </row>
    <row r="11" spans="1:6" ht="12" customHeight="1" x14ac:dyDescent="0.2">
      <c r="A11" s="2" t="str">
        <f>"Feb "&amp;RIGHT(A6,4)</f>
        <v>Feb 2025</v>
      </c>
      <c r="B11" s="11">
        <v>317915.34000000003</v>
      </c>
      <c r="C11" s="11">
        <v>920.32</v>
      </c>
      <c r="D11" s="11" t="s">
        <v>423</v>
      </c>
      <c r="E11" s="11" t="s">
        <v>423</v>
      </c>
      <c r="F11" s="11">
        <v>318835.65999999997</v>
      </c>
    </row>
    <row r="12" spans="1:6" ht="12" customHeight="1" x14ac:dyDescent="0.2">
      <c r="A12" s="2" t="str">
        <f>"Mar "&amp;RIGHT(A6,4)</f>
        <v>Mar 2025</v>
      </c>
      <c r="B12" s="11">
        <v>279070.53000000003</v>
      </c>
      <c r="C12" s="11">
        <v>111307.74</v>
      </c>
      <c r="D12" s="11">
        <v>75710</v>
      </c>
      <c r="E12" s="11">
        <v>2516753</v>
      </c>
      <c r="F12" s="11">
        <v>2982841.27</v>
      </c>
    </row>
    <row r="13" spans="1:6" ht="12" customHeight="1" x14ac:dyDescent="0.2">
      <c r="A13" s="2" t="str">
        <f>"Apr "&amp;RIGHT(A6,4)</f>
        <v>Apr 2025</v>
      </c>
      <c r="B13" s="11">
        <v>26929.77</v>
      </c>
      <c r="C13" s="11">
        <v>359009.2</v>
      </c>
      <c r="D13" s="11" t="s">
        <v>423</v>
      </c>
      <c r="E13" s="11" t="s">
        <v>423</v>
      </c>
      <c r="F13" s="11">
        <v>385938.97</v>
      </c>
    </row>
    <row r="14" spans="1:6" ht="12" customHeight="1" x14ac:dyDescent="0.2">
      <c r="A14" s="2" t="str">
        <f>"May "&amp;RIGHT(A6,4)</f>
        <v>May 2025</v>
      </c>
      <c r="B14" s="11">
        <v>7940795.8099999996</v>
      </c>
      <c r="C14" s="11" t="s">
        <v>423</v>
      </c>
      <c r="D14" s="11" t="s">
        <v>423</v>
      </c>
      <c r="E14" s="11" t="s">
        <v>423</v>
      </c>
      <c r="F14" s="11">
        <v>7940795.8099999996</v>
      </c>
    </row>
    <row r="15" spans="1:6" ht="12" customHeight="1" x14ac:dyDescent="0.2">
      <c r="A15" s="2" t="str">
        <f>"Jun "&amp;RIGHT(A6,4)</f>
        <v>Jun 2025</v>
      </c>
      <c r="B15" s="11">
        <v>233219258.09</v>
      </c>
      <c r="C15" s="11" t="s">
        <v>423</v>
      </c>
      <c r="D15" s="11">
        <v>5443406</v>
      </c>
      <c r="E15" s="11">
        <v>5661734</v>
      </c>
      <c r="F15" s="11">
        <v>244324398.09</v>
      </c>
    </row>
    <row r="16" spans="1:6" ht="12" customHeight="1" x14ac:dyDescent="0.2">
      <c r="A16" s="2" t="str">
        <f>"Jul "&amp;RIGHT(A6,4)</f>
        <v>Jul 2025</v>
      </c>
      <c r="B16" s="11">
        <v>320384947.49000001</v>
      </c>
      <c r="C16" s="11">
        <v>153492.54</v>
      </c>
      <c r="D16" s="11" t="s">
        <v>423</v>
      </c>
      <c r="E16" s="11" t="s">
        <v>423</v>
      </c>
      <c r="F16" s="11">
        <v>320538440.02999997</v>
      </c>
    </row>
    <row r="17" spans="1:6" ht="12" customHeight="1" x14ac:dyDescent="0.2">
      <c r="A17" s="2" t="str">
        <f>"Aug "&amp;RIGHT(A6,4)</f>
        <v>Aug 2025</v>
      </c>
      <c r="B17" s="11">
        <v>86407435.209999993</v>
      </c>
      <c r="C17" s="11">
        <v>198838.65</v>
      </c>
      <c r="D17" s="11" t="s">
        <v>423</v>
      </c>
      <c r="E17" s="11" t="s">
        <v>423</v>
      </c>
      <c r="F17" s="11">
        <v>86606273.859999999</v>
      </c>
    </row>
    <row r="18" spans="1:6" ht="12" customHeight="1" x14ac:dyDescent="0.2">
      <c r="A18" s="2" t="str">
        <f>"Sep "&amp;RIGHT(A6,4)</f>
        <v>Sep 2025</v>
      </c>
      <c r="B18" s="11">
        <v>292522.63</v>
      </c>
      <c r="C18" s="11">
        <v>603.28</v>
      </c>
      <c r="D18" s="11">
        <v>57390185</v>
      </c>
      <c r="E18" s="11">
        <v>13093728</v>
      </c>
      <c r="F18" s="11">
        <v>70777038.909999996</v>
      </c>
    </row>
    <row r="19" spans="1:6" ht="12" customHeight="1" x14ac:dyDescent="0.2">
      <c r="A19" s="12" t="s">
        <v>55</v>
      </c>
      <c r="B19" s="13">
        <v>649664241.75</v>
      </c>
      <c r="C19" s="13">
        <v>868231.92</v>
      </c>
      <c r="D19" s="13">
        <v>62966755</v>
      </c>
      <c r="E19" s="13">
        <v>24044060</v>
      </c>
      <c r="F19" s="13">
        <v>737543288.66999996</v>
      </c>
    </row>
    <row r="20" spans="1:6" ht="12" customHeight="1" x14ac:dyDescent="0.2">
      <c r="A20" s="14" t="s">
        <v>426</v>
      </c>
      <c r="B20" s="15">
        <v>795366.88</v>
      </c>
      <c r="C20" s="15">
        <v>44060.19</v>
      </c>
      <c r="D20" s="15">
        <v>57454</v>
      </c>
      <c r="E20" s="15">
        <v>2771845</v>
      </c>
      <c r="F20" s="15">
        <v>3668726.07</v>
      </c>
    </row>
    <row r="21" spans="1:6" ht="12" customHeight="1" x14ac:dyDescent="0.2">
      <c r="A21" s="3" t="str">
        <f>"FY "&amp;RIGHT(A6,4)+1</f>
        <v>FY 2026</v>
      </c>
    </row>
    <row r="22" spans="1:6" ht="12" customHeight="1" x14ac:dyDescent="0.2">
      <c r="A22" s="2" t="str">
        <f>"Oct "&amp;RIGHT(A6,4)</f>
        <v>Oct 2025</v>
      </c>
      <c r="B22" s="11">
        <v>39468.410000000003</v>
      </c>
      <c r="C22" s="11" t="s">
        <v>423</v>
      </c>
      <c r="D22" s="11" t="s">
        <v>423</v>
      </c>
      <c r="E22" s="11" t="s">
        <v>423</v>
      </c>
      <c r="F22" s="11">
        <v>39468.410000000003</v>
      </c>
    </row>
    <row r="23" spans="1:6" ht="12" customHeight="1" x14ac:dyDescent="0.2">
      <c r="A23" s="2" t="str">
        <f>"Nov "&amp;RIGHT(A6,4)</f>
        <v>Nov 2025</v>
      </c>
      <c r="B23" s="11">
        <v>5801.33</v>
      </c>
      <c r="C23" s="11">
        <v>4436.6400000000003</v>
      </c>
      <c r="D23" s="11" t="s">
        <v>423</v>
      </c>
      <c r="E23" s="11" t="s">
        <v>423</v>
      </c>
      <c r="F23" s="11">
        <v>10237.969999999999</v>
      </c>
    </row>
    <row r="24" spans="1:6" ht="12" customHeight="1" x14ac:dyDescent="0.2">
      <c r="A24" s="2" t="str">
        <f>"Dec "&amp;RIGHT(A6,4)</f>
        <v>Dec 2025</v>
      </c>
      <c r="B24" s="11">
        <v>56929.87</v>
      </c>
      <c r="C24" s="11">
        <v>3691.82</v>
      </c>
      <c r="D24" s="11">
        <v>4805</v>
      </c>
      <c r="E24" s="11">
        <v>2288593</v>
      </c>
      <c r="F24" s="11">
        <v>2354019.69</v>
      </c>
    </row>
    <row r="25" spans="1:6" ht="12" customHeight="1" x14ac:dyDescent="0.2">
      <c r="A25" s="2" t="str">
        <f>"Jan "&amp;RIGHT(A6,4)+1</f>
        <v>Jan 2026</v>
      </c>
      <c r="B25" s="11">
        <v>514641.42</v>
      </c>
      <c r="C25" s="11">
        <v>24683.4</v>
      </c>
      <c r="D25" s="11" t="s">
        <v>423</v>
      </c>
      <c r="E25" s="11" t="s">
        <v>423</v>
      </c>
      <c r="F25" s="11">
        <v>539324.81999999995</v>
      </c>
    </row>
    <row r="26" spans="1:6" ht="12" customHeight="1" x14ac:dyDescent="0.2">
      <c r="A26" s="2" t="str">
        <f>"Feb "&amp;RIGHT(A6,4)+1</f>
        <v>Feb 2026</v>
      </c>
      <c r="B26" s="11" t="s">
        <v>423</v>
      </c>
      <c r="C26" s="11" t="s">
        <v>423</v>
      </c>
      <c r="D26" s="11" t="s">
        <v>423</v>
      </c>
      <c r="E26" s="11" t="s">
        <v>423</v>
      </c>
      <c r="F26" s="11" t="s">
        <v>423</v>
      </c>
    </row>
    <row r="27" spans="1:6" ht="12" customHeight="1" x14ac:dyDescent="0.2">
      <c r="A27" s="2" t="str">
        <f>"Mar "&amp;RIGHT(A6,4)+1</f>
        <v>Mar 2026</v>
      </c>
      <c r="B27" s="11" t="s">
        <v>423</v>
      </c>
      <c r="C27" s="11" t="s">
        <v>423</v>
      </c>
      <c r="D27" s="11" t="s">
        <v>423</v>
      </c>
      <c r="E27" s="11" t="s">
        <v>423</v>
      </c>
      <c r="F27" s="11" t="s">
        <v>423</v>
      </c>
    </row>
    <row r="28" spans="1:6" ht="12" customHeight="1" x14ac:dyDescent="0.2">
      <c r="A28" s="2" t="str">
        <f>"Apr "&amp;RIGHT(A6,4)+1</f>
        <v>Apr 2026</v>
      </c>
      <c r="B28" s="11" t="s">
        <v>423</v>
      </c>
      <c r="C28" s="11" t="s">
        <v>423</v>
      </c>
      <c r="D28" s="11" t="s">
        <v>423</v>
      </c>
      <c r="E28" s="11" t="s">
        <v>423</v>
      </c>
      <c r="F28" s="11" t="s">
        <v>423</v>
      </c>
    </row>
    <row r="29" spans="1:6" ht="12" customHeight="1" x14ac:dyDescent="0.2">
      <c r="A29" s="2" t="str">
        <f>"May "&amp;RIGHT(A6,4)+1</f>
        <v>May 2026</v>
      </c>
      <c r="B29" s="11" t="s">
        <v>423</v>
      </c>
      <c r="C29" s="11" t="s">
        <v>423</v>
      </c>
      <c r="D29" s="11" t="s">
        <v>423</v>
      </c>
      <c r="E29" s="11" t="s">
        <v>423</v>
      </c>
      <c r="F29" s="11" t="s">
        <v>423</v>
      </c>
    </row>
    <row r="30" spans="1:6" ht="12" customHeight="1" x14ac:dyDescent="0.2">
      <c r="A30" s="2" t="str">
        <f>"Jun "&amp;RIGHT(A6,4)+1</f>
        <v>Jun 2026</v>
      </c>
      <c r="B30" s="11" t="s">
        <v>423</v>
      </c>
      <c r="C30" s="11" t="s">
        <v>423</v>
      </c>
      <c r="D30" s="11" t="s">
        <v>423</v>
      </c>
      <c r="E30" s="11" t="s">
        <v>423</v>
      </c>
      <c r="F30" s="11" t="s">
        <v>423</v>
      </c>
    </row>
    <row r="31" spans="1:6" ht="12" customHeight="1" x14ac:dyDescent="0.2">
      <c r="A31" s="2" t="str">
        <f>"Jul "&amp;RIGHT(A6,4)+1</f>
        <v>Jul 2026</v>
      </c>
      <c r="B31" s="11" t="s">
        <v>423</v>
      </c>
      <c r="C31" s="11" t="s">
        <v>423</v>
      </c>
      <c r="D31" s="11" t="s">
        <v>423</v>
      </c>
      <c r="E31" s="11" t="s">
        <v>423</v>
      </c>
      <c r="F31" s="11" t="s">
        <v>423</v>
      </c>
    </row>
    <row r="32" spans="1:6" ht="12" customHeight="1" x14ac:dyDescent="0.2">
      <c r="A32" s="2" t="str">
        <f>"Aug "&amp;RIGHT(A6,4)+1</f>
        <v>Aug 2026</v>
      </c>
      <c r="B32" s="11" t="s">
        <v>423</v>
      </c>
      <c r="C32" s="11" t="s">
        <v>423</v>
      </c>
      <c r="D32" s="11" t="s">
        <v>423</v>
      </c>
      <c r="E32" s="11" t="s">
        <v>423</v>
      </c>
      <c r="F32" s="11" t="s">
        <v>423</v>
      </c>
    </row>
    <row r="33" spans="1:6" ht="12" customHeight="1" x14ac:dyDescent="0.2">
      <c r="A33" s="2" t="str">
        <f>"Sep "&amp;RIGHT(A6,4)+1</f>
        <v>Sep 2026</v>
      </c>
      <c r="B33" s="11" t="s">
        <v>423</v>
      </c>
      <c r="C33" s="11" t="s">
        <v>423</v>
      </c>
      <c r="D33" s="11" t="s">
        <v>423</v>
      </c>
      <c r="E33" s="11" t="s">
        <v>423</v>
      </c>
      <c r="F33" s="11" t="s">
        <v>423</v>
      </c>
    </row>
    <row r="34" spans="1:6" ht="12" customHeight="1" x14ac:dyDescent="0.2">
      <c r="A34" s="12" t="s">
        <v>55</v>
      </c>
      <c r="B34" s="13">
        <v>616841.03</v>
      </c>
      <c r="C34" s="13">
        <v>32811.86</v>
      </c>
      <c r="D34" s="13">
        <v>4805</v>
      </c>
      <c r="E34" s="13">
        <v>2288593</v>
      </c>
      <c r="F34" s="13">
        <v>2943050.89</v>
      </c>
    </row>
    <row r="35" spans="1:6" ht="12" customHeight="1" x14ac:dyDescent="0.2">
      <c r="A35" s="14" t="str">
        <f>"Total "&amp;MID(A20,7,LEN(A20)-13)&amp;" Months"</f>
        <v>Total 4 Months</v>
      </c>
      <c r="B35" s="15">
        <v>616841.03</v>
      </c>
      <c r="C35" s="15">
        <v>32811.86</v>
      </c>
      <c r="D35" s="15">
        <v>4805</v>
      </c>
      <c r="E35" s="15">
        <v>2288593</v>
      </c>
      <c r="F35" s="15">
        <v>2943050.89</v>
      </c>
    </row>
    <row r="36" spans="1:6" ht="12" customHeight="1" x14ac:dyDescent="0.2">
      <c r="A36" s="87"/>
      <c r="B36" s="87"/>
      <c r="C36" s="87"/>
      <c r="D36" s="87"/>
      <c r="E36" s="87"/>
    </row>
    <row r="37" spans="1:6" ht="84.75" customHeight="1" x14ac:dyDescent="0.2">
      <c r="A37" s="98" t="s">
        <v>324</v>
      </c>
      <c r="B37" s="98"/>
      <c r="C37" s="98"/>
      <c r="D37" s="98"/>
      <c r="E37" s="98"/>
      <c r="F37" s="98"/>
    </row>
    <row r="38" spans="1:6" x14ac:dyDescent="0.2">
      <c r="A38" s="25"/>
    </row>
  </sheetData>
  <mergeCells count="11">
    <mergeCell ref="F3:F4"/>
    <mergeCell ref="B5:F5"/>
    <mergeCell ref="A36:E36"/>
    <mergeCell ref="A37:F37"/>
    <mergeCell ref="A1:E1"/>
    <mergeCell ref="A2:E2"/>
    <mergeCell ref="A3:A4"/>
    <mergeCell ref="B3:B4"/>
    <mergeCell ref="C3:C4"/>
    <mergeCell ref="D3:D4"/>
    <mergeCell ref="E3:E4"/>
  </mergeCells>
  <phoneticPr fontId="0" type="noConversion"/>
  <pageMargins left="0.75" right="0.5" top="0.75" bottom="0.5" header="0.5" footer="0.25"/>
  <pageSetup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1"/>
  <sheetViews>
    <sheetView showGridLines="0" workbookViewId="0">
      <selection sqref="A1:E1"/>
    </sheetView>
  </sheetViews>
  <sheetFormatPr defaultRowHeight="12.75" x14ac:dyDescent="0.2"/>
  <cols>
    <col min="1" max="6" width="15.28515625" customWidth="1"/>
  </cols>
  <sheetData>
    <row r="1" spans="1:6" ht="12" customHeight="1" x14ac:dyDescent="0.2">
      <c r="A1" s="88" t="s">
        <v>444</v>
      </c>
      <c r="B1" s="88"/>
      <c r="C1" s="88"/>
      <c r="D1" s="88"/>
      <c r="E1" s="88"/>
      <c r="F1" s="140">
        <v>46122</v>
      </c>
    </row>
    <row r="2" spans="1:6" ht="12" customHeight="1" x14ac:dyDescent="0.2">
      <c r="A2" s="90" t="s">
        <v>412</v>
      </c>
      <c r="B2" s="91"/>
      <c r="C2" s="91"/>
      <c r="D2" s="91"/>
      <c r="E2" s="91"/>
      <c r="F2" s="91"/>
    </row>
    <row r="3" spans="1:6" ht="24" customHeight="1" x14ac:dyDescent="0.2">
      <c r="A3" s="92" t="s">
        <v>50</v>
      </c>
      <c r="B3" s="82" t="s">
        <v>413</v>
      </c>
      <c r="C3" s="10" t="s">
        <v>414</v>
      </c>
      <c r="D3" s="94" t="s">
        <v>415</v>
      </c>
      <c r="E3" s="94" t="s">
        <v>416</v>
      </c>
      <c r="F3" s="99" t="s">
        <v>58</v>
      </c>
    </row>
    <row r="4" spans="1:6" ht="24" customHeight="1" x14ac:dyDescent="0.2">
      <c r="A4" s="93"/>
      <c r="B4" s="10" t="s">
        <v>153</v>
      </c>
      <c r="C4" s="10" t="s">
        <v>127</v>
      </c>
      <c r="D4" s="95"/>
      <c r="E4" s="95"/>
      <c r="F4" s="96"/>
    </row>
    <row r="5" spans="1:6" ht="12" customHeight="1" x14ac:dyDescent="0.2">
      <c r="A5" s="1"/>
      <c r="B5" s="81"/>
      <c r="C5" s="87" t="str">
        <f>REPT("-",70)&amp;" Dollars "&amp;REPT("-",90)</f>
        <v>---------------------------------------------------------------------- Dollars ------------------------------------------------------------------------------------------</v>
      </c>
      <c r="D5" s="136"/>
      <c r="E5" s="136"/>
      <c r="F5" s="136"/>
    </row>
    <row r="6" spans="1:6" ht="12" customHeight="1" x14ac:dyDescent="0.2">
      <c r="A6" s="3" t="s">
        <v>425</v>
      </c>
    </row>
    <row r="7" spans="1:6" ht="12" customHeight="1" x14ac:dyDescent="0.2">
      <c r="A7" s="2" t="str">
        <f>"Oct "&amp;RIGHT(A6,4)-1</f>
        <v>Oct 2024</v>
      </c>
      <c r="B7" s="11">
        <v>178444</v>
      </c>
      <c r="C7" s="11">
        <v>11046323</v>
      </c>
      <c r="D7" s="11" t="s">
        <v>423</v>
      </c>
      <c r="E7" s="11" t="s">
        <v>423</v>
      </c>
      <c r="F7" s="11">
        <v>11046323</v>
      </c>
    </row>
    <row r="8" spans="1:6" ht="12" customHeight="1" x14ac:dyDescent="0.2">
      <c r="A8" s="2" t="str">
        <f>"Nov "&amp;RIGHT(A6,4)-1</f>
        <v>Nov 2024</v>
      </c>
      <c r="B8" s="11">
        <v>352524</v>
      </c>
      <c r="C8" s="11">
        <v>369678</v>
      </c>
      <c r="D8" s="11" t="s">
        <v>423</v>
      </c>
      <c r="E8" s="11" t="s">
        <v>423</v>
      </c>
      <c r="F8" s="11">
        <v>369678</v>
      </c>
    </row>
    <row r="9" spans="1:6" ht="12" customHeight="1" x14ac:dyDescent="0.2">
      <c r="A9" s="2" t="str">
        <f>"Dec "&amp;RIGHT(A6,4)-1</f>
        <v>Dec 2024</v>
      </c>
      <c r="B9" s="11">
        <v>202007</v>
      </c>
      <c r="C9" s="11">
        <v>45960</v>
      </c>
      <c r="D9" s="11">
        <v>14457345</v>
      </c>
      <c r="E9" s="11">
        <v>2202070</v>
      </c>
      <c r="F9" s="11">
        <v>16705375</v>
      </c>
    </row>
    <row r="10" spans="1:6" ht="12" customHeight="1" x14ac:dyDescent="0.2">
      <c r="A10" s="2" t="str">
        <f>"Jan "&amp;RIGHT(A6,4)</f>
        <v>Jan 2025</v>
      </c>
      <c r="B10" s="11">
        <v>177571</v>
      </c>
      <c r="C10" s="11">
        <v>64509</v>
      </c>
      <c r="D10" s="11" t="s">
        <v>423</v>
      </c>
      <c r="E10" s="11" t="s">
        <v>423</v>
      </c>
      <c r="F10" s="11">
        <v>64509</v>
      </c>
    </row>
    <row r="11" spans="1:6" ht="12" customHeight="1" x14ac:dyDescent="0.2">
      <c r="A11" s="2" t="str">
        <f>"Feb "&amp;RIGHT(A6,4)</f>
        <v>Feb 2025</v>
      </c>
      <c r="B11" s="11">
        <v>25395</v>
      </c>
      <c r="C11" s="11">
        <v>-523623</v>
      </c>
      <c r="D11" s="11" t="s">
        <v>423</v>
      </c>
      <c r="E11" s="11" t="s">
        <v>423</v>
      </c>
      <c r="F11" s="11">
        <v>-523623</v>
      </c>
    </row>
    <row r="12" spans="1:6" ht="12" customHeight="1" x14ac:dyDescent="0.2">
      <c r="A12" s="2" t="str">
        <f>"Mar "&amp;RIGHT(A6,4)</f>
        <v>Mar 2025</v>
      </c>
      <c r="B12" s="11">
        <v>1628</v>
      </c>
      <c r="C12" s="11">
        <v>-13880</v>
      </c>
      <c r="D12" s="11">
        <v>18997507</v>
      </c>
      <c r="E12" s="11">
        <v>1690548</v>
      </c>
      <c r="F12" s="11">
        <v>20674175</v>
      </c>
    </row>
    <row r="13" spans="1:6" ht="12" customHeight="1" x14ac:dyDescent="0.2">
      <c r="A13" s="2" t="str">
        <f>"Apr "&amp;RIGHT(A6,4)</f>
        <v>Apr 2025</v>
      </c>
      <c r="B13" s="11">
        <v>398483</v>
      </c>
      <c r="C13" s="11">
        <v>47751894</v>
      </c>
      <c r="D13" s="11" t="s">
        <v>423</v>
      </c>
      <c r="E13" s="11" t="s">
        <v>423</v>
      </c>
      <c r="F13" s="11">
        <v>47751894</v>
      </c>
    </row>
    <row r="14" spans="1:6" ht="12" customHeight="1" x14ac:dyDescent="0.2">
      <c r="A14" s="2" t="str">
        <f>"May "&amp;RIGHT(A6,4)</f>
        <v>May 2025</v>
      </c>
      <c r="B14" s="11">
        <v>7147129</v>
      </c>
      <c r="C14" s="11">
        <v>865844547</v>
      </c>
      <c r="D14" s="11" t="s">
        <v>423</v>
      </c>
      <c r="E14" s="11" t="s">
        <v>423</v>
      </c>
      <c r="F14" s="11">
        <v>865844547</v>
      </c>
    </row>
    <row r="15" spans="1:6" ht="12" customHeight="1" x14ac:dyDescent="0.2">
      <c r="A15" s="2" t="str">
        <f>"Jun "&amp;RIGHT(A6,4)</f>
        <v>Jun 2025</v>
      </c>
      <c r="B15" s="11">
        <v>8588912</v>
      </c>
      <c r="C15" s="11">
        <v>1000855071</v>
      </c>
      <c r="D15" s="11">
        <v>17809046</v>
      </c>
      <c r="E15" s="11">
        <v>4571871</v>
      </c>
      <c r="F15" s="11">
        <v>1023235988</v>
      </c>
    </row>
    <row r="16" spans="1:6" ht="12" customHeight="1" x14ac:dyDescent="0.2">
      <c r="A16" s="2" t="str">
        <f>"Jul "&amp;RIGHT(A6,4)</f>
        <v>Jul 2025</v>
      </c>
      <c r="B16" s="11">
        <v>3124036</v>
      </c>
      <c r="C16" s="11">
        <v>403071650</v>
      </c>
      <c r="D16" s="11" t="s">
        <v>423</v>
      </c>
      <c r="E16" s="11" t="s">
        <v>423</v>
      </c>
      <c r="F16" s="11">
        <v>403071650</v>
      </c>
    </row>
    <row r="17" spans="1:6" ht="12" customHeight="1" x14ac:dyDescent="0.2">
      <c r="A17" s="2" t="str">
        <f>"Aug "&amp;RIGHT(A6,4)</f>
        <v>Aug 2025</v>
      </c>
      <c r="B17" s="11">
        <v>2165723</v>
      </c>
      <c r="C17" s="11">
        <v>163374901</v>
      </c>
      <c r="D17" s="11" t="s">
        <v>423</v>
      </c>
      <c r="E17" s="11" t="s">
        <v>423</v>
      </c>
      <c r="F17" s="11">
        <v>163374901</v>
      </c>
    </row>
    <row r="18" spans="1:6" ht="12" customHeight="1" x14ac:dyDescent="0.2">
      <c r="A18" s="2" t="str">
        <f>"Sep "&amp;RIGHT(A6,4)</f>
        <v>Sep 2025</v>
      </c>
      <c r="B18" s="11">
        <v>846936</v>
      </c>
      <c r="C18" s="11">
        <v>-80518362</v>
      </c>
      <c r="D18" s="11">
        <v>72944232</v>
      </c>
      <c r="E18" s="11">
        <v>4619983</v>
      </c>
      <c r="F18" s="11">
        <v>-2954147</v>
      </c>
    </row>
    <row r="19" spans="1:6" ht="12" customHeight="1" x14ac:dyDescent="0.2">
      <c r="A19" s="12" t="s">
        <v>55</v>
      </c>
      <c r="B19" s="13">
        <v>1934065.6666999999</v>
      </c>
      <c r="C19" s="13">
        <v>2411368668</v>
      </c>
      <c r="D19" s="13">
        <v>124208130</v>
      </c>
      <c r="E19" s="13">
        <v>13084472</v>
      </c>
      <c r="F19" s="13">
        <v>2548661270</v>
      </c>
    </row>
    <row r="20" spans="1:6" ht="12" customHeight="1" x14ac:dyDescent="0.2">
      <c r="A20" s="14" t="s">
        <v>426</v>
      </c>
      <c r="B20" s="15">
        <v>227636.5</v>
      </c>
      <c r="C20" s="15">
        <v>11526470</v>
      </c>
      <c r="D20" s="15">
        <v>14457345</v>
      </c>
      <c r="E20" s="15">
        <v>2202070</v>
      </c>
      <c r="F20" s="15">
        <v>28185885</v>
      </c>
    </row>
    <row r="21" spans="1:6" ht="12" customHeight="1" x14ac:dyDescent="0.2">
      <c r="A21" s="3" t="str">
        <f>"FY "&amp;RIGHT(A6,4)+1</f>
        <v>FY 2026</v>
      </c>
    </row>
    <row r="22" spans="1:6" ht="12" customHeight="1" x14ac:dyDescent="0.2">
      <c r="A22" s="2" t="str">
        <f>"Oct "&amp;RIGHT(A6,4)</f>
        <v>Oct 2025</v>
      </c>
      <c r="B22" s="11">
        <v>82511</v>
      </c>
      <c r="C22" s="11">
        <v>-806406</v>
      </c>
      <c r="D22" s="11" t="s">
        <v>423</v>
      </c>
      <c r="E22" s="11" t="s">
        <v>423</v>
      </c>
      <c r="F22" s="11">
        <v>-806406</v>
      </c>
    </row>
    <row r="23" spans="1:6" ht="12" customHeight="1" x14ac:dyDescent="0.2">
      <c r="A23" s="2" t="str">
        <f>"Nov "&amp;RIGHT(A6,4)</f>
        <v>Nov 2025</v>
      </c>
      <c r="B23" s="11">
        <v>266948</v>
      </c>
      <c r="C23" s="11">
        <v>-659963</v>
      </c>
      <c r="D23" s="11" t="s">
        <v>423</v>
      </c>
      <c r="E23" s="11" t="s">
        <v>423</v>
      </c>
      <c r="F23" s="11">
        <v>-659963</v>
      </c>
    </row>
    <row r="24" spans="1:6" ht="12" customHeight="1" x14ac:dyDescent="0.2">
      <c r="A24" s="2" t="str">
        <f>"Dec "&amp;RIGHT(A6,4)</f>
        <v>Dec 2025</v>
      </c>
      <c r="B24" s="11">
        <v>145176</v>
      </c>
      <c r="C24" s="11">
        <v>-1461101</v>
      </c>
      <c r="D24" s="11">
        <v>8608541</v>
      </c>
      <c r="E24" s="11" t="s">
        <v>423</v>
      </c>
      <c r="F24" s="11">
        <v>7147440</v>
      </c>
    </row>
    <row r="25" spans="1:6" ht="12" customHeight="1" x14ac:dyDescent="0.2">
      <c r="A25" s="2" t="str">
        <f>"Jan "&amp;RIGHT(A6,4)+1</f>
        <v>Jan 2026</v>
      </c>
      <c r="B25" s="11">
        <v>53230</v>
      </c>
      <c r="C25" s="11">
        <v>93890</v>
      </c>
      <c r="D25" s="11" t="s">
        <v>423</v>
      </c>
      <c r="E25" s="11" t="s">
        <v>423</v>
      </c>
      <c r="F25" s="11">
        <v>93890</v>
      </c>
    </row>
    <row r="26" spans="1:6" ht="12" customHeight="1" x14ac:dyDescent="0.2">
      <c r="A26" s="2" t="str">
        <f>"Feb "&amp;RIGHT(A6,4)+1</f>
        <v>Feb 2026</v>
      </c>
      <c r="B26" s="11" t="s">
        <v>423</v>
      </c>
      <c r="C26" s="11" t="s">
        <v>423</v>
      </c>
      <c r="D26" s="11" t="s">
        <v>423</v>
      </c>
      <c r="E26" s="11" t="s">
        <v>423</v>
      </c>
      <c r="F26" s="11" t="s">
        <v>423</v>
      </c>
    </row>
    <row r="27" spans="1:6" ht="12" customHeight="1" x14ac:dyDescent="0.2">
      <c r="A27" s="2" t="str">
        <f>"Mar "&amp;RIGHT(A6,4)+1</f>
        <v>Mar 2026</v>
      </c>
      <c r="B27" s="11" t="s">
        <v>423</v>
      </c>
      <c r="C27" s="11" t="s">
        <v>423</v>
      </c>
      <c r="D27" s="11" t="s">
        <v>423</v>
      </c>
      <c r="E27" s="11" t="s">
        <v>423</v>
      </c>
      <c r="F27" s="11" t="s">
        <v>423</v>
      </c>
    </row>
    <row r="28" spans="1:6" ht="12" customHeight="1" x14ac:dyDescent="0.2">
      <c r="A28" s="2" t="str">
        <f>"Apr "&amp;RIGHT(A6,4)+1</f>
        <v>Apr 2026</v>
      </c>
      <c r="B28" s="11" t="s">
        <v>423</v>
      </c>
      <c r="C28" s="11" t="s">
        <v>423</v>
      </c>
      <c r="D28" s="11" t="s">
        <v>423</v>
      </c>
      <c r="E28" s="11" t="s">
        <v>423</v>
      </c>
      <c r="F28" s="11" t="s">
        <v>423</v>
      </c>
    </row>
    <row r="29" spans="1:6" ht="12" customHeight="1" x14ac:dyDescent="0.2">
      <c r="A29" s="2" t="str">
        <f>"May "&amp;RIGHT(A6,4)+1</f>
        <v>May 2026</v>
      </c>
      <c r="B29" s="11" t="s">
        <v>423</v>
      </c>
      <c r="C29" s="11" t="s">
        <v>423</v>
      </c>
      <c r="D29" s="11" t="s">
        <v>423</v>
      </c>
      <c r="E29" s="11" t="s">
        <v>423</v>
      </c>
      <c r="F29" s="11" t="s">
        <v>423</v>
      </c>
    </row>
    <row r="30" spans="1:6" ht="12" customHeight="1" x14ac:dyDescent="0.2">
      <c r="A30" s="2" t="str">
        <f>"Jun "&amp;RIGHT(A6,4)+1</f>
        <v>Jun 2026</v>
      </c>
      <c r="B30" s="11" t="s">
        <v>423</v>
      </c>
      <c r="C30" s="11" t="s">
        <v>423</v>
      </c>
      <c r="D30" s="11" t="s">
        <v>423</v>
      </c>
      <c r="E30" s="11" t="s">
        <v>423</v>
      </c>
      <c r="F30" s="11" t="s">
        <v>423</v>
      </c>
    </row>
    <row r="31" spans="1:6" ht="12" customHeight="1" x14ac:dyDescent="0.2">
      <c r="A31" s="2" t="str">
        <f>"Jul "&amp;RIGHT(A6,4)+1</f>
        <v>Jul 2026</v>
      </c>
      <c r="B31" s="11" t="s">
        <v>423</v>
      </c>
      <c r="C31" s="11" t="s">
        <v>423</v>
      </c>
      <c r="D31" s="11" t="s">
        <v>423</v>
      </c>
      <c r="E31" s="11" t="s">
        <v>423</v>
      </c>
      <c r="F31" s="11" t="s">
        <v>423</v>
      </c>
    </row>
    <row r="32" spans="1:6" ht="12" customHeight="1" x14ac:dyDescent="0.2">
      <c r="A32" s="2" t="str">
        <f>"Aug "&amp;RIGHT(A6,4)+1</f>
        <v>Aug 2026</v>
      </c>
      <c r="B32" s="11" t="s">
        <v>423</v>
      </c>
      <c r="C32" s="11" t="s">
        <v>423</v>
      </c>
      <c r="D32" s="11" t="s">
        <v>423</v>
      </c>
      <c r="E32" s="11" t="s">
        <v>423</v>
      </c>
      <c r="F32" s="11" t="s">
        <v>423</v>
      </c>
    </row>
    <row r="33" spans="1:6" ht="12" customHeight="1" x14ac:dyDescent="0.2">
      <c r="A33" s="2" t="str">
        <f>"Sep "&amp;RIGHT(A6,4)+1</f>
        <v>Sep 2026</v>
      </c>
      <c r="B33" s="11" t="s">
        <v>423</v>
      </c>
      <c r="C33" s="11" t="s">
        <v>423</v>
      </c>
      <c r="D33" s="11" t="s">
        <v>423</v>
      </c>
      <c r="E33" s="11" t="s">
        <v>423</v>
      </c>
      <c r="F33" s="11" t="s">
        <v>423</v>
      </c>
    </row>
    <row r="34" spans="1:6" ht="12" customHeight="1" x14ac:dyDescent="0.2">
      <c r="A34" s="12" t="s">
        <v>55</v>
      </c>
      <c r="B34" s="13">
        <v>136966.25</v>
      </c>
      <c r="C34" s="13">
        <v>-2833580</v>
      </c>
      <c r="D34" s="13">
        <v>8608541</v>
      </c>
      <c r="E34" s="13" t="s">
        <v>423</v>
      </c>
      <c r="F34" s="13">
        <v>5774961</v>
      </c>
    </row>
    <row r="35" spans="1:6" ht="12" customHeight="1" x14ac:dyDescent="0.2">
      <c r="A35" s="14" t="str">
        <f>"Total "&amp;MID(A20,7,LEN(A20)-13)&amp;" Months"</f>
        <v>Total 4 Months</v>
      </c>
      <c r="B35" s="15">
        <v>136966.25</v>
      </c>
      <c r="C35" s="15">
        <v>-2833580</v>
      </c>
      <c r="D35" s="15">
        <v>8608541</v>
      </c>
      <c r="E35" s="15" t="s">
        <v>423</v>
      </c>
      <c r="F35" s="15">
        <v>5774961</v>
      </c>
    </row>
    <row r="36" spans="1:6" ht="12" customHeight="1" x14ac:dyDescent="0.2">
      <c r="A36" s="87"/>
      <c r="B36" s="87"/>
      <c r="C36" s="87"/>
      <c r="D36" s="87"/>
      <c r="E36" s="87"/>
    </row>
    <row r="37" spans="1:6" ht="94.15" customHeight="1" x14ac:dyDescent="0.2">
      <c r="A37" s="98" t="s">
        <v>417</v>
      </c>
      <c r="B37" s="98"/>
      <c r="C37" s="98"/>
      <c r="D37" s="98"/>
      <c r="E37" s="98"/>
      <c r="F37" s="98"/>
    </row>
    <row r="38" spans="1:6" x14ac:dyDescent="0.2">
      <c r="A38" s="25"/>
    </row>
    <row r="101" spans="2:6" x14ac:dyDescent="0.2">
      <c r="B101" s="26"/>
      <c r="C101" s="26"/>
      <c r="D101" s="26"/>
      <c r="E101" s="26"/>
      <c r="F101" s="26"/>
    </row>
  </sheetData>
  <mergeCells count="9">
    <mergeCell ref="C5:F5"/>
    <mergeCell ref="A36:E36"/>
    <mergeCell ref="A37:F37"/>
    <mergeCell ref="A1:E1"/>
    <mergeCell ref="A2:F2"/>
    <mergeCell ref="A3:A4"/>
    <mergeCell ref="D3:D4"/>
    <mergeCell ref="E3:E4"/>
    <mergeCell ref="F3:F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88" t="s">
        <v>443</v>
      </c>
      <c r="B1" s="88"/>
      <c r="C1" s="88"/>
      <c r="D1" s="88"/>
      <c r="E1" s="88"/>
      <c r="F1" s="88"/>
      <c r="G1" s="88"/>
      <c r="H1" s="88"/>
      <c r="I1" s="88"/>
      <c r="J1" s="140">
        <v>46122</v>
      </c>
    </row>
    <row r="2" spans="1:10" ht="12" customHeight="1" x14ac:dyDescent="0.2">
      <c r="A2" s="90" t="s">
        <v>131</v>
      </c>
      <c r="B2" s="90"/>
      <c r="C2" s="90"/>
      <c r="D2" s="90"/>
      <c r="E2" s="90"/>
      <c r="F2" s="90"/>
      <c r="G2" s="90"/>
      <c r="H2" s="90"/>
      <c r="I2" s="90"/>
      <c r="J2" s="1"/>
    </row>
    <row r="3" spans="1:10" ht="24" customHeight="1" x14ac:dyDescent="0.2">
      <c r="A3" s="92" t="s">
        <v>50</v>
      </c>
      <c r="B3" s="96" t="s">
        <v>132</v>
      </c>
      <c r="C3" s="96"/>
      <c r="D3" s="95"/>
      <c r="E3" s="94" t="s">
        <v>19</v>
      </c>
      <c r="F3" s="94" t="s">
        <v>133</v>
      </c>
      <c r="G3" s="94" t="s">
        <v>394</v>
      </c>
      <c r="H3" s="94" t="s">
        <v>134</v>
      </c>
      <c r="I3" s="94" t="s">
        <v>135</v>
      </c>
      <c r="J3" s="99" t="s">
        <v>136</v>
      </c>
    </row>
    <row r="4" spans="1:10" ht="24" customHeight="1" x14ac:dyDescent="0.2">
      <c r="A4" s="93"/>
      <c r="B4" s="10" t="s">
        <v>137</v>
      </c>
      <c r="C4" s="10" t="s">
        <v>85</v>
      </c>
      <c r="D4" s="10" t="s">
        <v>55</v>
      </c>
      <c r="E4" s="95"/>
      <c r="F4" s="97"/>
      <c r="G4" s="95"/>
      <c r="H4" s="95"/>
      <c r="I4" s="95"/>
      <c r="J4" s="96"/>
    </row>
    <row r="5" spans="1:10" ht="12" customHeight="1" x14ac:dyDescent="0.2">
      <c r="A5" s="1"/>
      <c r="B5" s="87" t="str">
        <f>REPT("-",90)&amp;" Dollars "&amp;REPT("-",140)</f>
        <v>------------------------------------------------------------------------------------------ Dollars --------------------------------------------------------------------------------------------------------------------------------------------</v>
      </c>
      <c r="C5" s="87"/>
      <c r="D5" s="87"/>
      <c r="E5" s="87"/>
      <c r="F5" s="87"/>
      <c r="G5" s="87"/>
      <c r="H5" s="87"/>
      <c r="I5" s="87"/>
      <c r="J5" s="87"/>
    </row>
    <row r="6" spans="1:10" ht="12" customHeight="1" x14ac:dyDescent="0.2">
      <c r="A6" s="3" t="s">
        <v>425</v>
      </c>
    </row>
    <row r="7" spans="1:10" ht="12" customHeight="1" x14ac:dyDescent="0.2">
      <c r="A7" s="2" t="str">
        <f>"Oct "&amp;RIGHT(A6,4)-1</f>
        <v>Oct 2024</v>
      </c>
      <c r="B7" s="11">
        <v>304385035.22000003</v>
      </c>
      <c r="C7" s="11">
        <v>1711013718.96</v>
      </c>
      <c r="D7" s="11">
        <v>2015398754.1800001</v>
      </c>
      <c r="E7" s="11" t="s">
        <v>423</v>
      </c>
      <c r="F7" s="11">
        <v>711951481.12</v>
      </c>
      <c r="G7" s="11">
        <v>721315.43</v>
      </c>
      <c r="H7" s="11">
        <v>387659569.39999998</v>
      </c>
      <c r="I7" s="11">
        <v>555816.06999999995</v>
      </c>
      <c r="J7" s="11">
        <v>3116286936.1999998</v>
      </c>
    </row>
    <row r="8" spans="1:10" ht="12" customHeight="1" x14ac:dyDescent="0.2">
      <c r="A8" s="2" t="str">
        <f>"Nov "&amp;RIGHT(A6,4)-1</f>
        <v>Nov 2024</v>
      </c>
      <c r="B8" s="11">
        <v>234219627.38999999</v>
      </c>
      <c r="C8" s="11">
        <v>1316873384.9300001</v>
      </c>
      <c r="D8" s="11">
        <v>1551093012.3199999</v>
      </c>
      <c r="E8" s="11" t="s">
        <v>423</v>
      </c>
      <c r="F8" s="11">
        <v>557869537.65999997</v>
      </c>
      <c r="G8" s="11">
        <v>102485.28</v>
      </c>
      <c r="H8" s="11">
        <v>311169092.74000001</v>
      </c>
      <c r="I8" s="11">
        <v>68123.460000000006</v>
      </c>
      <c r="J8" s="11">
        <v>2420302251.46</v>
      </c>
    </row>
    <row r="9" spans="1:10" ht="12" customHeight="1" x14ac:dyDescent="0.2">
      <c r="A9" s="2" t="str">
        <f>"Dec "&amp;RIGHT(A6,4)-1</f>
        <v>Dec 2024</v>
      </c>
      <c r="B9" s="11">
        <v>213615244.78999999</v>
      </c>
      <c r="C9" s="11">
        <v>1205204644.5799999</v>
      </c>
      <c r="D9" s="11">
        <v>1418819889.3699999</v>
      </c>
      <c r="E9" s="11" t="s">
        <v>423</v>
      </c>
      <c r="F9" s="11">
        <v>495095078.39999998</v>
      </c>
      <c r="G9" s="11">
        <v>74558.820000000007</v>
      </c>
      <c r="H9" s="11">
        <v>338331591.89999998</v>
      </c>
      <c r="I9" s="11">
        <v>2833444</v>
      </c>
      <c r="J9" s="11">
        <v>2255154562.4899998</v>
      </c>
    </row>
    <row r="10" spans="1:10" ht="12" customHeight="1" x14ac:dyDescent="0.2">
      <c r="A10" s="2" t="str">
        <f>"Jan "&amp;RIGHT(A6,4)</f>
        <v>Jan 2025</v>
      </c>
      <c r="B10" s="11">
        <v>246604894.88999999</v>
      </c>
      <c r="C10" s="11">
        <v>1383760511.55</v>
      </c>
      <c r="D10" s="11">
        <v>1630365406.4400001</v>
      </c>
      <c r="E10" s="11" t="s">
        <v>423</v>
      </c>
      <c r="F10" s="11">
        <v>558083619.25</v>
      </c>
      <c r="G10" s="11">
        <v>570490.65</v>
      </c>
      <c r="H10" s="11">
        <v>335735274.93000001</v>
      </c>
      <c r="I10" s="11">
        <v>167282.35</v>
      </c>
      <c r="J10" s="11">
        <v>2524922073.6199999</v>
      </c>
    </row>
    <row r="11" spans="1:10" ht="12" customHeight="1" x14ac:dyDescent="0.2">
      <c r="A11" s="2" t="str">
        <f>"Feb "&amp;RIGHT(A6,4)</f>
        <v>Feb 2025</v>
      </c>
      <c r="B11" s="11">
        <v>251608673.38999999</v>
      </c>
      <c r="C11" s="11">
        <v>1431465360</v>
      </c>
      <c r="D11" s="11">
        <v>1683074033.3900001</v>
      </c>
      <c r="E11" s="11" t="s">
        <v>423</v>
      </c>
      <c r="F11" s="11">
        <v>582022802.51999998</v>
      </c>
      <c r="G11" s="11">
        <v>32604.93</v>
      </c>
      <c r="H11" s="11">
        <v>335887070.93000001</v>
      </c>
      <c r="I11" s="11">
        <v>317915.34000000003</v>
      </c>
      <c r="J11" s="11">
        <v>2601334427.1100001</v>
      </c>
    </row>
    <row r="12" spans="1:10" ht="12" customHeight="1" x14ac:dyDescent="0.2">
      <c r="A12" s="2" t="str">
        <f>"Mar "&amp;RIGHT(A6,4)</f>
        <v>Mar 2025</v>
      </c>
      <c r="B12" s="11">
        <v>256550697.40000001</v>
      </c>
      <c r="C12" s="11">
        <v>1454551013.74</v>
      </c>
      <c r="D12" s="11">
        <v>1711101711.1400001</v>
      </c>
      <c r="E12" s="11" t="s">
        <v>423</v>
      </c>
      <c r="F12" s="11">
        <v>604175255.50999999</v>
      </c>
      <c r="G12" s="11">
        <v>148771.87</v>
      </c>
      <c r="H12" s="11">
        <v>395798980.79000002</v>
      </c>
      <c r="I12" s="11">
        <v>2871533.53</v>
      </c>
      <c r="J12" s="11">
        <v>2714096252.8400002</v>
      </c>
    </row>
    <row r="13" spans="1:10" ht="12" customHeight="1" x14ac:dyDescent="0.2">
      <c r="A13" s="2" t="str">
        <f>"Apr "&amp;RIGHT(A6,4)</f>
        <v>Apr 2025</v>
      </c>
      <c r="B13" s="11">
        <v>275893493.05000001</v>
      </c>
      <c r="C13" s="11">
        <v>1567403162.04</v>
      </c>
      <c r="D13" s="11">
        <v>1843296655.0899999</v>
      </c>
      <c r="E13" s="11" t="s">
        <v>423</v>
      </c>
      <c r="F13" s="11">
        <v>648435413.95000005</v>
      </c>
      <c r="G13" s="11">
        <v>21918.1</v>
      </c>
      <c r="H13" s="11">
        <v>378403372.45999998</v>
      </c>
      <c r="I13" s="11">
        <v>26929.77</v>
      </c>
      <c r="J13" s="11">
        <v>2870184289.3699999</v>
      </c>
    </row>
    <row r="14" spans="1:10" ht="12" customHeight="1" x14ac:dyDescent="0.2">
      <c r="A14" s="2" t="str">
        <f>"May "&amp;RIGHT(A6,4)</f>
        <v>May 2025</v>
      </c>
      <c r="B14" s="11">
        <v>264102437.34</v>
      </c>
      <c r="C14" s="11">
        <v>1493767785.8399999</v>
      </c>
      <c r="D14" s="11">
        <v>1757870223.1800001</v>
      </c>
      <c r="E14" s="11" t="s">
        <v>423</v>
      </c>
      <c r="F14" s="11">
        <v>629093273.66999996</v>
      </c>
      <c r="G14" s="11">
        <v>2627968.5299999998</v>
      </c>
      <c r="H14" s="11">
        <v>358607548.80000001</v>
      </c>
      <c r="I14" s="11">
        <v>7940795.8099999996</v>
      </c>
      <c r="J14" s="11">
        <v>2756139809.9899998</v>
      </c>
    </row>
    <row r="15" spans="1:10" ht="12" customHeight="1" x14ac:dyDescent="0.2">
      <c r="A15" s="2" t="str">
        <f>"Jun "&amp;RIGHT(A6,4)</f>
        <v>Jun 2025</v>
      </c>
      <c r="B15" s="11">
        <v>47038609.380000003</v>
      </c>
      <c r="C15" s="11">
        <v>281243117.81</v>
      </c>
      <c r="D15" s="11">
        <v>328281727.19</v>
      </c>
      <c r="E15" s="11" t="s">
        <v>423</v>
      </c>
      <c r="F15" s="11">
        <v>129263013.2</v>
      </c>
      <c r="G15" s="11">
        <v>95098778.269999996</v>
      </c>
      <c r="H15" s="11">
        <v>279615038.97000003</v>
      </c>
      <c r="I15" s="11">
        <v>244324398.09</v>
      </c>
      <c r="J15" s="11">
        <v>1076582955.72</v>
      </c>
    </row>
    <row r="16" spans="1:10" ht="12" customHeight="1" x14ac:dyDescent="0.2">
      <c r="A16" s="2" t="str">
        <f>"Jul "&amp;RIGHT(A6,4)</f>
        <v>Jul 2025</v>
      </c>
      <c r="B16" s="11">
        <v>6079222</v>
      </c>
      <c r="C16" s="11">
        <v>41826037.340000004</v>
      </c>
      <c r="D16" s="11">
        <v>47905259.340000004</v>
      </c>
      <c r="E16" s="11" t="s">
        <v>423</v>
      </c>
      <c r="F16" s="11">
        <v>23150170.079999998</v>
      </c>
      <c r="G16" s="11">
        <v>57059954.299999997</v>
      </c>
      <c r="H16" s="11">
        <v>246206899.81</v>
      </c>
      <c r="I16" s="11">
        <v>320384947.49000001</v>
      </c>
      <c r="J16" s="11">
        <v>694707231.01999998</v>
      </c>
    </row>
    <row r="17" spans="1:10" ht="12" customHeight="1" x14ac:dyDescent="0.2">
      <c r="A17" s="2" t="str">
        <f>"Aug "&amp;RIGHT(A6,4)</f>
        <v>Aug 2025</v>
      </c>
      <c r="B17" s="11">
        <v>151033161.11000001</v>
      </c>
      <c r="C17" s="11">
        <v>899628155.30999994</v>
      </c>
      <c r="D17" s="11">
        <v>1050661316.42</v>
      </c>
      <c r="E17" s="11" t="s">
        <v>423</v>
      </c>
      <c r="F17" s="11">
        <v>357858348.01999998</v>
      </c>
      <c r="G17" s="11">
        <v>4015401.39</v>
      </c>
      <c r="H17" s="11">
        <v>284739615.37</v>
      </c>
      <c r="I17" s="11">
        <v>86407435.209999993</v>
      </c>
      <c r="J17" s="11">
        <v>1783682116.4100001</v>
      </c>
    </row>
    <row r="18" spans="1:10" ht="12" customHeight="1" x14ac:dyDescent="0.2">
      <c r="A18" s="2" t="str">
        <f>"Sep "&amp;RIGHT(A6,4)</f>
        <v>Sep 2025</v>
      </c>
      <c r="B18" s="11">
        <v>310387103.76999998</v>
      </c>
      <c r="C18" s="11">
        <v>1768649102.6400001</v>
      </c>
      <c r="D18" s="11">
        <v>2079036206.4100001</v>
      </c>
      <c r="E18" s="11" t="s">
        <v>423</v>
      </c>
      <c r="F18" s="11">
        <v>729718412.88</v>
      </c>
      <c r="G18" s="11">
        <v>43529.279999999999</v>
      </c>
      <c r="H18" s="11">
        <v>413021977</v>
      </c>
      <c r="I18" s="11">
        <v>70776435.629999995</v>
      </c>
      <c r="J18" s="11">
        <v>3292596561.1999998</v>
      </c>
    </row>
    <row r="19" spans="1:10" ht="12" customHeight="1" x14ac:dyDescent="0.2">
      <c r="A19" s="12" t="s">
        <v>55</v>
      </c>
      <c r="B19" s="13">
        <v>2561518199.73</v>
      </c>
      <c r="C19" s="13">
        <v>14555385994.74</v>
      </c>
      <c r="D19" s="13">
        <v>17116904194.469999</v>
      </c>
      <c r="E19" s="13" t="s">
        <v>423</v>
      </c>
      <c r="F19" s="13">
        <v>6026716406.2600002</v>
      </c>
      <c r="G19" s="13">
        <v>160517776.84999999</v>
      </c>
      <c r="H19" s="13">
        <v>4065176033.0999999</v>
      </c>
      <c r="I19" s="13">
        <v>736675056.75</v>
      </c>
      <c r="J19" s="13">
        <v>28105989467.43</v>
      </c>
    </row>
    <row r="20" spans="1:10" ht="12" customHeight="1" x14ac:dyDescent="0.2">
      <c r="A20" s="14" t="s">
        <v>426</v>
      </c>
      <c r="B20" s="15">
        <v>998824802.28999996</v>
      </c>
      <c r="C20" s="15">
        <v>5616852260.0200005</v>
      </c>
      <c r="D20" s="15">
        <v>6615677062.3100004</v>
      </c>
      <c r="E20" s="15" t="s">
        <v>423</v>
      </c>
      <c r="F20" s="15">
        <v>2322999716.4299998</v>
      </c>
      <c r="G20" s="15">
        <v>1468850.18</v>
      </c>
      <c r="H20" s="15">
        <v>1372895528.97</v>
      </c>
      <c r="I20" s="15">
        <v>3624665.88</v>
      </c>
      <c r="J20" s="15">
        <v>10316665823.77</v>
      </c>
    </row>
    <row r="21" spans="1:10" ht="12" customHeight="1" x14ac:dyDescent="0.2">
      <c r="A21" s="3" t="str">
        <f>"FY "&amp;RIGHT(A6,4)+1</f>
        <v>FY 2026</v>
      </c>
    </row>
    <row r="22" spans="1:10" ht="12" customHeight="1" x14ac:dyDescent="0.2">
      <c r="A22" s="2" t="str">
        <f>"Oct "&amp;RIGHT(A6,4)</f>
        <v>Oct 2025</v>
      </c>
      <c r="B22" s="11">
        <v>312990075.57999998</v>
      </c>
      <c r="C22" s="11">
        <v>1763188001.01</v>
      </c>
      <c r="D22" s="11">
        <v>2076178076.5899999</v>
      </c>
      <c r="E22" s="11" t="s">
        <v>423</v>
      </c>
      <c r="F22" s="11">
        <v>736479599.76999998</v>
      </c>
      <c r="G22" s="11">
        <v>155241.79999999999</v>
      </c>
      <c r="H22" s="11">
        <v>405425384.13999999</v>
      </c>
      <c r="I22" s="11">
        <v>39468.410000000003</v>
      </c>
      <c r="J22" s="11">
        <v>3218277770.71</v>
      </c>
    </row>
    <row r="23" spans="1:10" ht="12" customHeight="1" x14ac:dyDescent="0.2">
      <c r="A23" s="2" t="str">
        <f>"Nov "&amp;RIGHT(A6,4)</f>
        <v>Nov 2025</v>
      </c>
      <c r="B23" s="11">
        <v>229384977.75999999</v>
      </c>
      <c r="C23" s="11">
        <v>1289591920.9200001</v>
      </c>
      <c r="D23" s="11">
        <v>1518976898.6800001</v>
      </c>
      <c r="E23" s="11" t="s">
        <v>423</v>
      </c>
      <c r="F23" s="11">
        <v>550705481.96000004</v>
      </c>
      <c r="G23" s="11">
        <v>0</v>
      </c>
      <c r="H23" s="11">
        <v>308650373.63</v>
      </c>
      <c r="I23" s="11">
        <v>5801.33</v>
      </c>
      <c r="J23" s="11">
        <v>2378338555.5999999</v>
      </c>
    </row>
    <row r="24" spans="1:10" ht="12" customHeight="1" x14ac:dyDescent="0.2">
      <c r="A24" s="2" t="str">
        <f>"Dec "&amp;RIGHT(A6,4)</f>
        <v>Dec 2025</v>
      </c>
      <c r="B24" s="11">
        <v>218002483.69999999</v>
      </c>
      <c r="C24" s="11">
        <v>1228527268.5699999</v>
      </c>
      <c r="D24" s="11">
        <v>1446529752.27</v>
      </c>
      <c r="E24" s="11" t="s">
        <v>423</v>
      </c>
      <c r="F24" s="11">
        <v>505485748.79000002</v>
      </c>
      <c r="G24" s="11">
        <v>1458139.02</v>
      </c>
      <c r="H24" s="11">
        <v>353557215.06999999</v>
      </c>
      <c r="I24" s="11">
        <v>2350327.87</v>
      </c>
      <c r="J24" s="11">
        <v>2309381183.02</v>
      </c>
    </row>
    <row r="25" spans="1:10" ht="12" customHeight="1" x14ac:dyDescent="0.2">
      <c r="A25" s="2" t="str">
        <f>"Jan "&amp;RIGHT(A6,4)+1</f>
        <v>Jan 2026</v>
      </c>
      <c r="B25" s="11">
        <v>246808945.15000001</v>
      </c>
      <c r="C25" s="11">
        <v>1386081337.45</v>
      </c>
      <c r="D25" s="11">
        <v>1632890282.5999999</v>
      </c>
      <c r="E25" s="11" t="s">
        <v>423</v>
      </c>
      <c r="F25" s="11">
        <v>558230081.40999997</v>
      </c>
      <c r="G25" s="11">
        <v>825595.7</v>
      </c>
      <c r="H25" s="11">
        <v>329560756.69</v>
      </c>
      <c r="I25" s="11">
        <v>514641.42</v>
      </c>
      <c r="J25" s="11">
        <v>2522021357.8200002</v>
      </c>
    </row>
    <row r="26" spans="1:10"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row>
    <row r="27" spans="1:10"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1007186482.1900001</v>
      </c>
      <c r="C34" s="13">
        <v>5667388527.9499998</v>
      </c>
      <c r="D34" s="13">
        <v>6674575010.1400003</v>
      </c>
      <c r="E34" s="13" t="s">
        <v>423</v>
      </c>
      <c r="F34" s="13">
        <v>2350900911.9299998</v>
      </c>
      <c r="G34" s="13">
        <v>2438976.52</v>
      </c>
      <c r="H34" s="13">
        <v>1397193729.53</v>
      </c>
      <c r="I34" s="13">
        <v>2910239.03</v>
      </c>
      <c r="J34" s="13">
        <v>10428018867.15</v>
      </c>
    </row>
    <row r="35" spans="1:10" ht="12" customHeight="1" x14ac:dyDescent="0.2">
      <c r="A35" s="14" t="str">
        <f>"Total "&amp;MID(A20,7,LEN(A20)-13)&amp;" Months"</f>
        <v>Total 4 Months</v>
      </c>
      <c r="B35" s="15">
        <v>1007186482.1900001</v>
      </c>
      <c r="C35" s="15">
        <v>5667388527.9499998</v>
      </c>
      <c r="D35" s="15">
        <v>6674575010.1400003</v>
      </c>
      <c r="E35" s="15" t="s">
        <v>423</v>
      </c>
      <c r="F35" s="15">
        <v>2350900911.9299998</v>
      </c>
      <c r="G35" s="15">
        <v>2438976.52</v>
      </c>
      <c r="H35" s="15">
        <v>1397193729.53</v>
      </c>
      <c r="I35" s="15">
        <v>2910239.03</v>
      </c>
      <c r="J35" s="15">
        <v>10428018867.15</v>
      </c>
    </row>
    <row r="36" spans="1:10" ht="12" customHeight="1" x14ac:dyDescent="0.2">
      <c r="A36" s="87"/>
      <c r="B36" s="87"/>
      <c r="C36" s="87"/>
      <c r="D36" s="87"/>
      <c r="E36" s="87"/>
      <c r="F36" s="87"/>
      <c r="G36" s="87"/>
      <c r="H36" s="87"/>
      <c r="I36" s="87"/>
    </row>
    <row r="37" spans="1:10" ht="69.95" customHeight="1" x14ac:dyDescent="0.2">
      <c r="A37" s="137" t="s">
        <v>441</v>
      </c>
      <c r="B37" s="137"/>
      <c r="C37" s="137"/>
      <c r="D37" s="137"/>
      <c r="E37" s="137"/>
      <c r="F37" s="137"/>
      <c r="G37" s="137"/>
      <c r="H37" s="137"/>
      <c r="I37" s="137"/>
      <c r="J37" s="137"/>
    </row>
  </sheetData>
  <mergeCells count="13">
    <mergeCell ref="B5:J5"/>
    <mergeCell ref="A36:I36"/>
    <mergeCell ref="A37:J37"/>
    <mergeCell ref="J3:J4"/>
    <mergeCell ref="A1:I1"/>
    <mergeCell ref="A2:I2"/>
    <mergeCell ref="I3:I4"/>
    <mergeCell ref="A3:A4"/>
    <mergeCell ref="B3:D3"/>
    <mergeCell ref="E3:E4"/>
    <mergeCell ref="F3:F4"/>
    <mergeCell ref="G3:G4"/>
    <mergeCell ref="H3:H4"/>
  </mergeCells>
  <phoneticPr fontId="0" type="noConversion"/>
  <pageMargins left="0.75" right="0.5" top="0.75" bottom="0.5" header="0.5" footer="0.25"/>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2"/>
  <sheetViews>
    <sheetView showGridLines="0" workbookViewId="0">
      <selection sqref="A1:J1"/>
    </sheetView>
  </sheetViews>
  <sheetFormatPr defaultRowHeight="12.75" x14ac:dyDescent="0.2"/>
  <cols>
    <col min="1" max="1" width="11.42578125" customWidth="1"/>
    <col min="2" max="2" width="19.28515625" bestFit="1" customWidth="1"/>
    <col min="3" max="7" width="11.42578125" customWidth="1"/>
    <col min="8" max="8" width="12.42578125" customWidth="1"/>
    <col min="9" max="9" width="11.42578125" customWidth="1"/>
    <col min="10" max="11" width="15.7109375" customWidth="1"/>
  </cols>
  <sheetData>
    <row r="1" spans="1:11" ht="12" customHeight="1" x14ac:dyDescent="0.2">
      <c r="A1" s="88" t="s">
        <v>443</v>
      </c>
      <c r="B1" s="88"/>
      <c r="C1" s="88"/>
      <c r="D1" s="88"/>
      <c r="E1" s="88"/>
      <c r="F1" s="88"/>
      <c r="G1" s="88"/>
      <c r="H1" s="88"/>
      <c r="I1" s="88"/>
      <c r="J1" s="89"/>
      <c r="K1" s="140">
        <v>46122</v>
      </c>
    </row>
    <row r="2" spans="1:11" ht="12" customHeight="1" x14ac:dyDescent="0.2">
      <c r="A2" s="90" t="s">
        <v>319</v>
      </c>
      <c r="B2" s="90"/>
      <c r="C2" s="90"/>
      <c r="D2" s="90"/>
      <c r="E2" s="90"/>
      <c r="F2" s="90"/>
      <c r="G2" s="90"/>
      <c r="H2" s="90"/>
      <c r="I2" s="90"/>
      <c r="J2" s="91"/>
      <c r="K2" s="1"/>
    </row>
    <row r="3" spans="1:11" ht="24" customHeight="1" x14ac:dyDescent="0.2">
      <c r="A3" s="92" t="s">
        <v>50</v>
      </c>
      <c r="B3" s="94" t="s">
        <v>320</v>
      </c>
      <c r="C3" s="94" t="s">
        <v>51</v>
      </c>
      <c r="D3" s="94" t="s">
        <v>52</v>
      </c>
      <c r="E3" s="96" t="s">
        <v>53</v>
      </c>
      <c r="F3" s="95"/>
      <c r="G3" s="94" t="s">
        <v>193</v>
      </c>
      <c r="H3" s="94" t="s">
        <v>310</v>
      </c>
      <c r="I3" s="94" t="s">
        <v>258</v>
      </c>
      <c r="J3" s="94" t="s">
        <v>355</v>
      </c>
      <c r="K3" s="99" t="s">
        <v>54</v>
      </c>
    </row>
    <row r="4" spans="1:11" ht="24" customHeight="1" x14ac:dyDescent="0.2">
      <c r="A4" s="93"/>
      <c r="B4" s="95"/>
      <c r="C4" s="95"/>
      <c r="D4" s="95"/>
      <c r="E4" s="10" t="s">
        <v>192</v>
      </c>
      <c r="F4" s="10" t="s">
        <v>336</v>
      </c>
      <c r="G4" s="95"/>
      <c r="H4" s="95"/>
      <c r="I4" s="95"/>
      <c r="J4" s="97"/>
      <c r="K4" s="96"/>
    </row>
    <row r="5" spans="1:11" ht="12" customHeight="1" x14ac:dyDescent="0.2">
      <c r="A5" s="1"/>
      <c r="B5" s="87" t="str">
        <f>REPT("-",125)&amp;" Dollars "&amp;REPT("-",135)</f>
        <v>----------------------------------------------------------------------------------------------------------------------------- Dollars ---------------------------------------------------------------------------------------------------------------------------------------</v>
      </c>
      <c r="C5" s="87"/>
      <c r="D5" s="87"/>
      <c r="E5" s="87"/>
      <c r="F5" s="87"/>
      <c r="G5" s="87"/>
      <c r="H5" s="87"/>
      <c r="I5" s="87"/>
      <c r="J5" s="87"/>
      <c r="K5" s="87"/>
    </row>
    <row r="6" spans="1:11" ht="12" customHeight="1" x14ac:dyDescent="0.2">
      <c r="A6" s="3" t="s">
        <v>425</v>
      </c>
    </row>
    <row r="7" spans="1:11" ht="12" customHeight="1" x14ac:dyDescent="0.2">
      <c r="A7" s="2" t="str">
        <f>"Oct "&amp;RIGHT(A6,4)-1</f>
        <v>Oct 2024</v>
      </c>
      <c r="B7" s="11">
        <v>7803260380</v>
      </c>
      <c r="C7" s="11">
        <v>3343637857.4400001</v>
      </c>
      <c r="D7" s="11">
        <v>481054.34</v>
      </c>
      <c r="E7" s="11">
        <v>1206584976</v>
      </c>
      <c r="F7" s="11">
        <v>23640029.861499999</v>
      </c>
      <c r="G7" s="11">
        <v>205959710.942</v>
      </c>
      <c r="H7" s="11">
        <v>6727854</v>
      </c>
      <c r="I7" s="11" t="s">
        <v>423</v>
      </c>
      <c r="J7" s="11" t="s">
        <v>423</v>
      </c>
      <c r="K7" s="11">
        <v>12590291862.5835</v>
      </c>
    </row>
    <row r="8" spans="1:11" ht="12" customHeight="1" x14ac:dyDescent="0.2">
      <c r="A8" s="2" t="str">
        <f>"Nov "&amp;RIGHT(A6,4)-1</f>
        <v>Nov 2024</v>
      </c>
      <c r="B8" s="11">
        <v>8377479190</v>
      </c>
      <c r="C8" s="11">
        <v>2586640290.6599998</v>
      </c>
      <c r="D8" s="11">
        <v>378887.96</v>
      </c>
      <c r="E8" s="11">
        <v>601600873</v>
      </c>
      <c r="F8" s="11">
        <v>23617313.781399999</v>
      </c>
      <c r="G8" s="11">
        <v>183556677.50639999</v>
      </c>
      <c r="H8" s="11">
        <v>16336095</v>
      </c>
      <c r="I8" s="11" t="s">
        <v>423</v>
      </c>
      <c r="J8" s="11" t="s">
        <v>423</v>
      </c>
      <c r="K8" s="11">
        <v>11789609327.907801</v>
      </c>
    </row>
    <row r="9" spans="1:11" ht="12" customHeight="1" x14ac:dyDescent="0.2">
      <c r="A9" s="2" t="str">
        <f>"Dec "&amp;RIGHT(A6,4)-1</f>
        <v>Dec 2024</v>
      </c>
      <c r="B9" s="11">
        <v>9639260766</v>
      </c>
      <c r="C9" s="11">
        <v>2569691557</v>
      </c>
      <c r="D9" s="11">
        <v>334721.40000000002</v>
      </c>
      <c r="E9" s="11">
        <v>588409208</v>
      </c>
      <c r="F9" s="11">
        <v>22913652.0517</v>
      </c>
      <c r="G9" s="11">
        <v>190054572.25369999</v>
      </c>
      <c r="H9" s="11">
        <v>14240273</v>
      </c>
      <c r="I9" s="11">
        <v>10254443</v>
      </c>
      <c r="J9" s="11" t="s">
        <v>423</v>
      </c>
      <c r="K9" s="11">
        <v>13035159192.7054</v>
      </c>
    </row>
    <row r="10" spans="1:11" ht="12" customHeight="1" x14ac:dyDescent="0.2">
      <c r="A10" s="2" t="str">
        <f>"Jan "&amp;RIGHT(A6,4)</f>
        <v>Jan 2025</v>
      </c>
      <c r="B10" s="11">
        <v>7996302196</v>
      </c>
      <c r="C10" s="11">
        <v>2692853406.4000001</v>
      </c>
      <c r="D10" s="11">
        <v>412914.82</v>
      </c>
      <c r="E10" s="11">
        <v>595019657</v>
      </c>
      <c r="F10" s="11">
        <v>23061701.972899999</v>
      </c>
      <c r="G10" s="11">
        <v>136725359.71990001</v>
      </c>
      <c r="H10" s="11">
        <v>14237741</v>
      </c>
      <c r="I10" s="11" t="s">
        <v>423</v>
      </c>
      <c r="J10" s="11" t="s">
        <v>423</v>
      </c>
      <c r="K10" s="11">
        <v>11458612976.9128</v>
      </c>
    </row>
    <row r="11" spans="1:11" ht="12" customHeight="1" x14ac:dyDescent="0.2">
      <c r="A11" s="2" t="str">
        <f>"Feb "&amp;RIGHT(A6,4)</f>
        <v>Feb 2025</v>
      </c>
      <c r="B11" s="11">
        <v>7941219551</v>
      </c>
      <c r="C11" s="11">
        <v>2738627454.3299999</v>
      </c>
      <c r="D11" s="11">
        <v>389433.81</v>
      </c>
      <c r="E11" s="11">
        <v>567018887</v>
      </c>
      <c r="F11" s="11">
        <v>23199240.335299999</v>
      </c>
      <c r="G11" s="11">
        <v>104308970.7304</v>
      </c>
      <c r="H11" s="11">
        <v>13849353</v>
      </c>
      <c r="I11" s="11" t="s">
        <v>423</v>
      </c>
      <c r="J11" s="11" t="s">
        <v>423</v>
      </c>
      <c r="K11" s="11">
        <v>11388612890.2057</v>
      </c>
    </row>
    <row r="12" spans="1:11" ht="12" customHeight="1" x14ac:dyDescent="0.2">
      <c r="A12" s="2" t="str">
        <f>"Mar "&amp;RIGHT(A6,4)</f>
        <v>Mar 2025</v>
      </c>
      <c r="B12" s="11">
        <v>9378918108</v>
      </c>
      <c r="C12" s="11">
        <v>2999367306.4099998</v>
      </c>
      <c r="D12" s="11">
        <v>383294.17</v>
      </c>
      <c r="E12" s="11">
        <v>575823292</v>
      </c>
      <c r="F12" s="11">
        <v>23931240.005399998</v>
      </c>
      <c r="G12" s="11">
        <v>131242318.3008</v>
      </c>
      <c r="H12" s="11">
        <v>12369418</v>
      </c>
      <c r="I12" s="11">
        <v>5925816</v>
      </c>
      <c r="J12" s="11" t="s">
        <v>423</v>
      </c>
      <c r="K12" s="11">
        <v>13127960792.8862</v>
      </c>
    </row>
    <row r="13" spans="1:11" ht="12" customHeight="1" x14ac:dyDescent="0.2">
      <c r="A13" s="2" t="str">
        <f>"Apr "&amp;RIGHT(A6,4)</f>
        <v>Apr 2025</v>
      </c>
      <c r="B13" s="11">
        <v>7946961364</v>
      </c>
      <c r="C13" s="11">
        <v>2954950885.9400001</v>
      </c>
      <c r="D13" s="11">
        <v>415000.85</v>
      </c>
      <c r="E13" s="11">
        <v>605490342</v>
      </c>
      <c r="F13" s="11">
        <v>23467497.645500001</v>
      </c>
      <c r="G13" s="11">
        <v>103789688.7841</v>
      </c>
      <c r="H13" s="11">
        <v>14572662</v>
      </c>
      <c r="I13" s="11" t="s">
        <v>423</v>
      </c>
      <c r="J13" s="11" t="s">
        <v>423</v>
      </c>
      <c r="K13" s="11">
        <v>11649647441.219601</v>
      </c>
    </row>
    <row r="14" spans="1:11" ht="12" customHeight="1" x14ac:dyDescent="0.2">
      <c r="A14" s="2" t="str">
        <f>"May "&amp;RIGHT(A6,4)</f>
        <v>May 2025</v>
      </c>
      <c r="B14" s="11">
        <v>7904265571</v>
      </c>
      <c r="C14" s="11">
        <v>2809208651.7800002</v>
      </c>
      <c r="D14" s="11">
        <v>409996.54</v>
      </c>
      <c r="E14" s="11">
        <v>578007884.14289999</v>
      </c>
      <c r="F14" s="11">
        <v>23530733.575599998</v>
      </c>
      <c r="G14" s="11">
        <v>117529409.722</v>
      </c>
      <c r="H14" s="11">
        <v>15192049</v>
      </c>
      <c r="I14" s="11" t="s">
        <v>423</v>
      </c>
      <c r="J14" s="11" t="s">
        <v>423</v>
      </c>
      <c r="K14" s="11">
        <v>11448144295.7605</v>
      </c>
    </row>
    <row r="15" spans="1:11" ht="12" customHeight="1" x14ac:dyDescent="0.2">
      <c r="A15" s="2" t="str">
        <f>"Jun "&amp;RIGHT(A6,4)</f>
        <v>Jun 2025</v>
      </c>
      <c r="B15" s="11">
        <v>9334285875</v>
      </c>
      <c r="C15" s="11">
        <v>1285376699.1199999</v>
      </c>
      <c r="D15" s="11">
        <v>172285.62</v>
      </c>
      <c r="E15" s="11">
        <v>591564728.85710001</v>
      </c>
      <c r="F15" s="11">
        <v>23163139.802099999</v>
      </c>
      <c r="G15" s="11">
        <v>176849222.98769999</v>
      </c>
      <c r="H15" s="11">
        <v>11184553</v>
      </c>
      <c r="I15" s="11">
        <v>16376792</v>
      </c>
      <c r="J15" s="11" t="s">
        <v>423</v>
      </c>
      <c r="K15" s="11">
        <v>11438973296.3869</v>
      </c>
    </row>
    <row r="16" spans="1:11" ht="12" customHeight="1" x14ac:dyDescent="0.2">
      <c r="A16" s="2" t="str">
        <f>"Jul "&amp;RIGHT(A6,4)</f>
        <v>Jul 2025</v>
      </c>
      <c r="B16" s="11">
        <v>7851854612</v>
      </c>
      <c r="C16" s="11">
        <v>872517684.78499997</v>
      </c>
      <c r="D16" s="11">
        <v>238456.35750000001</v>
      </c>
      <c r="E16" s="11">
        <v>585769009</v>
      </c>
      <c r="F16" s="11">
        <v>23425509.7663</v>
      </c>
      <c r="G16" s="11">
        <v>130210778.5914</v>
      </c>
      <c r="H16" s="11">
        <v>8636647</v>
      </c>
      <c r="I16" s="11" t="s">
        <v>423</v>
      </c>
      <c r="J16" s="11" t="s">
        <v>423</v>
      </c>
      <c r="K16" s="11">
        <v>9472652697.5002003</v>
      </c>
    </row>
    <row r="17" spans="1:11" ht="12" customHeight="1" x14ac:dyDescent="0.2">
      <c r="A17" s="2" t="str">
        <f>"Aug "&amp;RIGHT(A6,4)</f>
        <v>Aug 2025</v>
      </c>
      <c r="B17" s="11">
        <v>7819802063</v>
      </c>
      <c r="C17" s="11">
        <v>1977760526.28</v>
      </c>
      <c r="D17" s="11">
        <v>197870.17499999999</v>
      </c>
      <c r="E17" s="11">
        <v>575108729</v>
      </c>
      <c r="F17" s="11">
        <v>22694676.360599998</v>
      </c>
      <c r="G17" s="11">
        <v>125439340.89569999</v>
      </c>
      <c r="H17" s="11">
        <v>11629562</v>
      </c>
      <c r="I17" s="11" t="s">
        <v>423</v>
      </c>
      <c r="J17" s="11" t="s">
        <v>423</v>
      </c>
      <c r="K17" s="11">
        <v>10532632767.7113</v>
      </c>
    </row>
    <row r="18" spans="1:11" ht="12" customHeight="1" x14ac:dyDescent="0.2">
      <c r="A18" s="2" t="str">
        <f>"Sep "&amp;RIGHT(A6,4)</f>
        <v>Sep 2025</v>
      </c>
      <c r="B18" s="11">
        <v>9747010632</v>
      </c>
      <c r="C18" s="11">
        <v>3759781961.4000001</v>
      </c>
      <c r="D18" s="11">
        <v>426976.72749999998</v>
      </c>
      <c r="E18" s="11">
        <v>739063943</v>
      </c>
      <c r="F18" s="11">
        <v>95426585.265900001</v>
      </c>
      <c r="G18" s="11">
        <v>229254403.90920001</v>
      </c>
      <c r="H18" s="11">
        <v>24894893</v>
      </c>
      <c r="I18" s="11">
        <v>15228790</v>
      </c>
      <c r="J18" s="11" t="s">
        <v>423</v>
      </c>
      <c r="K18" s="11">
        <v>14611088185.302601</v>
      </c>
    </row>
    <row r="19" spans="1:11" ht="12" customHeight="1" x14ac:dyDescent="0.2">
      <c r="A19" s="12" t="s">
        <v>55</v>
      </c>
      <c r="B19" s="13">
        <v>101740620308</v>
      </c>
      <c r="C19" s="13">
        <v>30590414281.544998</v>
      </c>
      <c r="D19" s="13">
        <v>4240892.7699999996</v>
      </c>
      <c r="E19" s="13">
        <v>7809461529</v>
      </c>
      <c r="F19" s="13">
        <v>352071320.4242</v>
      </c>
      <c r="G19" s="13">
        <v>1834920454.3433001</v>
      </c>
      <c r="H19" s="13">
        <v>163871100</v>
      </c>
      <c r="I19" s="13">
        <v>47785841</v>
      </c>
      <c r="J19" s="13" t="s">
        <v>423</v>
      </c>
      <c r="K19" s="13">
        <v>142543385727.08249</v>
      </c>
    </row>
    <row r="20" spans="1:11" ht="12" customHeight="1" x14ac:dyDescent="0.2">
      <c r="A20" s="14" t="s">
        <v>426</v>
      </c>
      <c r="B20" s="15">
        <v>33816302532</v>
      </c>
      <c r="C20" s="15">
        <v>11192823111.5</v>
      </c>
      <c r="D20" s="15">
        <v>1607578.52</v>
      </c>
      <c r="E20" s="15">
        <v>2991614714</v>
      </c>
      <c r="F20" s="15">
        <v>93232697.667500004</v>
      </c>
      <c r="G20" s="15">
        <v>716296320.42200005</v>
      </c>
      <c r="H20" s="15">
        <v>51541963</v>
      </c>
      <c r="I20" s="15">
        <v>10254443</v>
      </c>
      <c r="J20" s="15" t="s">
        <v>423</v>
      </c>
      <c r="K20" s="15">
        <v>48873673360.109497</v>
      </c>
    </row>
    <row r="21" spans="1:11" ht="12" customHeight="1" x14ac:dyDescent="0.2">
      <c r="A21" s="3" t="str">
        <f>"FY "&amp;RIGHT(A6,4)+1</f>
        <v>FY 2026</v>
      </c>
    </row>
    <row r="22" spans="1:11" ht="12" customHeight="1" x14ac:dyDescent="0.2">
      <c r="A22" s="2" t="str">
        <f>"Oct "&amp;RIGHT(A6,4)</f>
        <v>Oct 2025</v>
      </c>
      <c r="B22" s="11">
        <v>7811603847</v>
      </c>
      <c r="C22" s="11">
        <v>3456737441.335</v>
      </c>
      <c r="D22" s="11">
        <v>423634.64250000002</v>
      </c>
      <c r="E22" s="11">
        <v>1118881896</v>
      </c>
      <c r="F22" s="11">
        <v>23225123.447099999</v>
      </c>
      <c r="G22" s="11">
        <v>136955719.8362</v>
      </c>
      <c r="H22" s="11" t="s">
        <v>423</v>
      </c>
      <c r="I22" s="11" t="s">
        <v>423</v>
      </c>
      <c r="J22" s="11" t="s">
        <v>423</v>
      </c>
      <c r="K22" s="11">
        <v>12547827662.260799</v>
      </c>
    </row>
    <row r="23" spans="1:11" ht="12" customHeight="1" x14ac:dyDescent="0.2">
      <c r="A23" s="2" t="str">
        <f>"Nov "&amp;RIGHT(A6,4)</f>
        <v>Nov 2025</v>
      </c>
      <c r="B23" s="11">
        <v>7688630669</v>
      </c>
      <c r="C23" s="11">
        <v>2556677085.4450002</v>
      </c>
      <c r="D23" s="11">
        <v>326623.64750000002</v>
      </c>
      <c r="E23" s="11">
        <v>595166396</v>
      </c>
      <c r="F23" s="11">
        <v>23713549.584100001</v>
      </c>
      <c r="G23" s="11">
        <v>132729089.8953</v>
      </c>
      <c r="H23" s="11" t="s">
        <v>423</v>
      </c>
      <c r="I23" s="11" t="s">
        <v>423</v>
      </c>
      <c r="J23" s="11" t="s">
        <v>423</v>
      </c>
      <c r="K23" s="11">
        <v>10997243413.571899</v>
      </c>
    </row>
    <row r="24" spans="1:11" ht="12" customHeight="1" x14ac:dyDescent="0.2">
      <c r="A24" s="2" t="str">
        <f>"Dec "&amp;RIGHT(A6,4)</f>
        <v>Dec 2025</v>
      </c>
      <c r="B24" s="11">
        <v>8748261185.5</v>
      </c>
      <c r="C24" s="11">
        <v>2632799054.02</v>
      </c>
      <c r="D24" s="11">
        <v>313966.09499999997</v>
      </c>
      <c r="E24" s="11">
        <v>616477418</v>
      </c>
      <c r="F24" s="11">
        <v>52265764.515199997</v>
      </c>
      <c r="G24" s="11">
        <v>172705561.88260001</v>
      </c>
      <c r="H24" s="11" t="s">
        <v>423</v>
      </c>
      <c r="I24" s="11">
        <v>11170665</v>
      </c>
      <c r="J24" s="11" t="s">
        <v>423</v>
      </c>
      <c r="K24" s="11">
        <v>12233993615.0128</v>
      </c>
    </row>
    <row r="25" spans="1:11" ht="12" customHeight="1" x14ac:dyDescent="0.2">
      <c r="A25" s="2" t="str">
        <f>"Jan "&amp;RIGHT(A6,4)+1</f>
        <v>Jan 2026</v>
      </c>
      <c r="B25" s="11">
        <v>7345427980</v>
      </c>
      <c r="C25" s="11">
        <v>2676346449.8850002</v>
      </c>
      <c r="D25" s="11">
        <v>388613.34</v>
      </c>
      <c r="E25" s="11">
        <v>599511365.33340001</v>
      </c>
      <c r="F25" s="11">
        <v>22101546.081500001</v>
      </c>
      <c r="G25" s="11">
        <v>72896361.544400007</v>
      </c>
      <c r="H25" s="11" t="s">
        <v>423</v>
      </c>
      <c r="I25" s="11" t="s">
        <v>423</v>
      </c>
      <c r="J25" s="11" t="s">
        <v>423</v>
      </c>
      <c r="K25" s="11">
        <v>10716672316.184299</v>
      </c>
    </row>
    <row r="26" spans="1:11"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c r="K26" s="11" t="s">
        <v>423</v>
      </c>
    </row>
    <row r="27" spans="1:11"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c r="K27" s="11" t="s">
        <v>423</v>
      </c>
    </row>
    <row r="28" spans="1:11"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row>
    <row r="29" spans="1:11"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row>
    <row r="30" spans="1:11"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row>
    <row r="31" spans="1:11"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row>
    <row r="32" spans="1:11"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row>
    <row r="33" spans="1:11"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row>
    <row r="34" spans="1:11" ht="12" customHeight="1" x14ac:dyDescent="0.2">
      <c r="A34" s="12" t="s">
        <v>55</v>
      </c>
      <c r="B34" s="13">
        <v>31593923681.5</v>
      </c>
      <c r="C34" s="13">
        <v>11322560030.684999</v>
      </c>
      <c r="D34" s="13">
        <v>1452837.7250000001</v>
      </c>
      <c r="E34" s="13">
        <v>2930037075.3333998</v>
      </c>
      <c r="F34" s="13">
        <v>121305983.6279</v>
      </c>
      <c r="G34" s="13">
        <v>515286733.15850002</v>
      </c>
      <c r="H34" s="13" t="s">
        <v>423</v>
      </c>
      <c r="I34" s="13">
        <v>11170665</v>
      </c>
      <c r="J34" s="13" t="s">
        <v>423</v>
      </c>
      <c r="K34" s="13">
        <v>46495737007.0298</v>
      </c>
    </row>
    <row r="35" spans="1:11" ht="12" customHeight="1" x14ac:dyDescent="0.2">
      <c r="A35" s="14" t="str">
        <f>"Total "&amp;MID(A20,7,LEN(A20)-13)&amp;" Months"</f>
        <v>Total 4 Months</v>
      </c>
      <c r="B35" s="15">
        <v>31593923681.5</v>
      </c>
      <c r="C35" s="15">
        <v>11322560030.684999</v>
      </c>
      <c r="D35" s="15">
        <v>1452837.7250000001</v>
      </c>
      <c r="E35" s="15">
        <v>2930037075.3333998</v>
      </c>
      <c r="F35" s="15">
        <v>121305983.6279</v>
      </c>
      <c r="G35" s="15">
        <v>515286733.15850002</v>
      </c>
      <c r="H35" s="15" t="s">
        <v>423</v>
      </c>
      <c r="I35" s="15">
        <v>11170665</v>
      </c>
      <c r="J35" s="15" t="s">
        <v>423</v>
      </c>
      <c r="K35" s="15">
        <v>46495737007.0298</v>
      </c>
    </row>
    <row r="36" spans="1:11" ht="12" customHeight="1" x14ac:dyDescent="0.2">
      <c r="A36" s="87"/>
      <c r="B36" s="87"/>
      <c r="C36" s="87"/>
      <c r="D36" s="87"/>
      <c r="E36" s="87"/>
      <c r="F36" s="87"/>
      <c r="G36" s="87"/>
      <c r="H36" s="87"/>
      <c r="I36" s="87"/>
      <c r="J36" s="87"/>
      <c r="K36" s="87"/>
    </row>
    <row r="37" spans="1:11" ht="107.45" customHeight="1" x14ac:dyDescent="0.2">
      <c r="A37" s="98" t="s">
        <v>391</v>
      </c>
      <c r="B37" s="98"/>
      <c r="C37" s="98"/>
      <c r="D37" s="98"/>
      <c r="E37" s="98"/>
      <c r="F37" s="98"/>
      <c r="G37" s="98"/>
      <c r="H37" s="98"/>
      <c r="I37" s="98"/>
      <c r="J37" s="98"/>
      <c r="K37" s="98"/>
    </row>
    <row r="38" spans="1:11" ht="12.75" customHeight="1" x14ac:dyDescent="0.2">
      <c r="A38" s="26"/>
    </row>
    <row r="39" spans="1:11" x14ac:dyDescent="0.2">
      <c r="A39" s="26"/>
    </row>
    <row r="40" spans="1:11" x14ac:dyDescent="0.2">
      <c r="A40" s="26"/>
    </row>
    <row r="41" spans="1:11" x14ac:dyDescent="0.2">
      <c r="A41" s="26"/>
    </row>
    <row r="42" spans="1:11" x14ac:dyDescent="0.2">
      <c r="A42" s="26"/>
    </row>
  </sheetData>
  <mergeCells count="15">
    <mergeCell ref="A37:K37"/>
    <mergeCell ref="A36:K36"/>
    <mergeCell ref="B5:K5"/>
    <mergeCell ref="G3:G4"/>
    <mergeCell ref="H3:H4"/>
    <mergeCell ref="I3:I4"/>
    <mergeCell ref="K3:K4"/>
    <mergeCell ref="A1:J1"/>
    <mergeCell ref="A2:J2"/>
    <mergeCell ref="A3:A4"/>
    <mergeCell ref="B3:B4"/>
    <mergeCell ref="C3:C4"/>
    <mergeCell ref="D3:D4"/>
    <mergeCell ref="E3:F3"/>
    <mergeCell ref="J3:J4"/>
  </mergeCells>
  <phoneticPr fontId="0" type="noConversion"/>
  <pageMargins left="0.75" right="0.5" top="0.75" bottom="0.5" header="0.5" footer="0.25"/>
  <pageSetup scale="3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R37"/>
  <sheetViews>
    <sheetView showGridLines="0" zoomScaleNormal="100" workbookViewId="0">
      <selection sqref="A1:H1"/>
    </sheetView>
  </sheetViews>
  <sheetFormatPr defaultRowHeight="12.75" x14ac:dyDescent="0.2"/>
  <cols>
    <col min="1" max="6" width="11.42578125" customWidth="1"/>
    <col min="7" max="7" width="12.28515625" customWidth="1"/>
    <col min="8" max="9" width="11.42578125" customWidth="1"/>
    <col min="14" max="14" width="8.85546875" customWidth="1"/>
  </cols>
  <sheetData>
    <row r="1" spans="1:18" ht="12" customHeight="1" x14ac:dyDescent="0.2">
      <c r="A1" s="88" t="s">
        <v>443</v>
      </c>
      <c r="B1" s="88"/>
      <c r="C1" s="88"/>
      <c r="D1" s="88"/>
      <c r="E1" s="88"/>
      <c r="F1" s="88"/>
      <c r="G1" s="88"/>
      <c r="H1" s="88"/>
      <c r="I1" s="140">
        <v>46122</v>
      </c>
      <c r="J1" s="98"/>
      <c r="K1" s="98"/>
      <c r="L1" s="98"/>
      <c r="M1" s="98"/>
      <c r="N1" s="98"/>
      <c r="O1" s="98"/>
      <c r="P1" s="98"/>
      <c r="Q1" s="98"/>
      <c r="R1" s="138"/>
    </row>
    <row r="2" spans="1:18" ht="12" customHeight="1" x14ac:dyDescent="0.2">
      <c r="A2" s="90" t="s">
        <v>220</v>
      </c>
      <c r="B2" s="90"/>
      <c r="C2" s="90"/>
      <c r="D2" s="90"/>
      <c r="E2" s="90"/>
      <c r="F2" s="90"/>
      <c r="G2" s="90"/>
      <c r="H2" s="90"/>
      <c r="I2" s="1"/>
    </row>
    <row r="3" spans="1:18" ht="24" customHeight="1" x14ac:dyDescent="0.2">
      <c r="A3" s="92" t="s">
        <v>50</v>
      </c>
      <c r="B3" s="94" t="s">
        <v>132</v>
      </c>
      <c r="C3" s="94" t="s">
        <v>19</v>
      </c>
      <c r="D3" s="94" t="s">
        <v>133</v>
      </c>
      <c r="E3" s="94" t="s">
        <v>134</v>
      </c>
      <c r="F3" s="94" t="s">
        <v>135</v>
      </c>
      <c r="G3" s="94" t="s">
        <v>221</v>
      </c>
      <c r="H3" s="94" t="s">
        <v>222</v>
      </c>
      <c r="I3" s="99" t="s">
        <v>138</v>
      </c>
    </row>
    <row r="4" spans="1:18" ht="24" customHeight="1" x14ac:dyDescent="0.2">
      <c r="A4" s="93"/>
      <c r="B4" s="95"/>
      <c r="C4" s="95"/>
      <c r="D4" s="95"/>
      <c r="E4" s="95"/>
      <c r="F4" s="95"/>
      <c r="G4" s="95"/>
      <c r="H4" s="95"/>
      <c r="I4" s="96"/>
    </row>
    <row r="5" spans="1:18" ht="12" customHeight="1" x14ac:dyDescent="0.2">
      <c r="A5" s="1"/>
      <c r="B5" s="87" t="str">
        <f>REPT("-",90)&amp;" Dollars "&amp;REPT("-",94)</f>
        <v>------------------------------------------------------------------------------------------ Dollars ----------------------------------------------------------------------------------------------</v>
      </c>
      <c r="C5" s="87"/>
      <c r="D5" s="87"/>
      <c r="E5" s="87"/>
      <c r="F5" s="87"/>
      <c r="G5" s="87"/>
      <c r="H5" s="87"/>
      <c r="I5" s="87"/>
    </row>
    <row r="6" spans="1:18" ht="12" customHeight="1" x14ac:dyDescent="0.2">
      <c r="A6" s="3" t="s">
        <v>425</v>
      </c>
    </row>
    <row r="7" spans="1:18" ht="12" customHeight="1" x14ac:dyDescent="0.2">
      <c r="A7" s="2" t="str">
        <f>"Oct "&amp;RIGHT(A6,4)-1</f>
        <v>Oct 2024</v>
      </c>
      <c r="B7" s="11">
        <v>2243064140.77</v>
      </c>
      <c r="C7" s="11" t="s">
        <v>423</v>
      </c>
      <c r="D7" s="11">
        <v>712215441.11000001</v>
      </c>
      <c r="E7" s="11">
        <v>387801927.62</v>
      </c>
      <c r="F7" s="11">
        <v>556347.93999999994</v>
      </c>
      <c r="G7" s="11" t="s">
        <v>423</v>
      </c>
      <c r="H7" s="11" t="s">
        <v>423</v>
      </c>
      <c r="I7" s="11">
        <v>3343637857.4400001</v>
      </c>
    </row>
    <row r="8" spans="1:18" ht="12" customHeight="1" x14ac:dyDescent="0.2">
      <c r="A8" s="2" t="str">
        <f>"Nov "&amp;RIGHT(A6,4)-1</f>
        <v>Nov 2024</v>
      </c>
      <c r="B8" s="11">
        <v>1717442389.4000001</v>
      </c>
      <c r="C8" s="11" t="s">
        <v>423</v>
      </c>
      <c r="D8" s="11">
        <v>557908423.38</v>
      </c>
      <c r="E8" s="11">
        <v>311216904.27999997</v>
      </c>
      <c r="F8" s="11">
        <v>72573.600000000006</v>
      </c>
      <c r="G8" s="11" t="s">
        <v>423</v>
      </c>
      <c r="H8" s="11" t="s">
        <v>423</v>
      </c>
      <c r="I8" s="11">
        <v>2586640290.6599998</v>
      </c>
    </row>
    <row r="9" spans="1:18" ht="12" customHeight="1" x14ac:dyDescent="0.2">
      <c r="A9" s="2" t="str">
        <f>"Dec "&amp;RIGHT(A6,4)-1</f>
        <v>Dec 2024</v>
      </c>
      <c r="B9" s="11">
        <v>1550261317.47</v>
      </c>
      <c r="C9" s="11" t="s">
        <v>423</v>
      </c>
      <c r="D9" s="11">
        <v>495117145.19999999</v>
      </c>
      <c r="E9" s="11">
        <v>372623156.25</v>
      </c>
      <c r="F9" s="11">
        <v>2859572.08</v>
      </c>
      <c r="G9" s="11">
        <v>52039688</v>
      </c>
      <c r="H9" s="11">
        <v>96790678</v>
      </c>
      <c r="I9" s="11">
        <v>2569691557</v>
      </c>
    </row>
    <row r="10" spans="1:18" ht="12" customHeight="1" x14ac:dyDescent="0.2">
      <c r="A10" s="2" t="str">
        <f>"Jan "&amp;RIGHT(A6,4)</f>
        <v>Jan 2025</v>
      </c>
      <c r="B10" s="11">
        <v>1798242761.3399999</v>
      </c>
      <c r="C10" s="11" t="s">
        <v>423</v>
      </c>
      <c r="D10" s="11">
        <v>558282923.47000003</v>
      </c>
      <c r="E10" s="11">
        <v>336147489.13999999</v>
      </c>
      <c r="F10" s="11">
        <v>180232.45</v>
      </c>
      <c r="G10" s="11" t="s">
        <v>423</v>
      </c>
      <c r="H10" s="11" t="s">
        <v>423</v>
      </c>
      <c r="I10" s="11">
        <v>2692853406.4000001</v>
      </c>
    </row>
    <row r="11" spans="1:18" ht="12" customHeight="1" x14ac:dyDescent="0.2">
      <c r="A11" s="2" t="str">
        <f>"Feb "&amp;RIGHT(A6,4)</f>
        <v>Feb 2025</v>
      </c>
      <c r="B11" s="11">
        <v>1820102619.73</v>
      </c>
      <c r="C11" s="11" t="s">
        <v>423</v>
      </c>
      <c r="D11" s="11">
        <v>582035227.51999998</v>
      </c>
      <c r="E11" s="11">
        <v>336170771.42000002</v>
      </c>
      <c r="F11" s="11">
        <v>318835.65999999997</v>
      </c>
      <c r="G11" s="11" t="s">
        <v>423</v>
      </c>
      <c r="H11" s="11" t="s">
        <v>423</v>
      </c>
      <c r="I11" s="11">
        <v>2738627454.3299999</v>
      </c>
    </row>
    <row r="12" spans="1:18" ht="12" customHeight="1" x14ac:dyDescent="0.2">
      <c r="A12" s="2" t="str">
        <f>"Mar "&amp;RIGHT(A6,4)</f>
        <v>Mar 2025</v>
      </c>
      <c r="B12" s="11">
        <v>1831945197.54</v>
      </c>
      <c r="C12" s="11" t="s">
        <v>423</v>
      </c>
      <c r="D12" s="11">
        <v>604224685.71000004</v>
      </c>
      <c r="E12" s="11">
        <v>441090074.88999999</v>
      </c>
      <c r="F12" s="11">
        <v>2982841.27</v>
      </c>
      <c r="G12" s="11">
        <v>66211517</v>
      </c>
      <c r="H12" s="11">
        <v>52912990</v>
      </c>
      <c r="I12" s="11">
        <v>2999367306.4099998</v>
      </c>
    </row>
    <row r="13" spans="1:18" ht="12" customHeight="1" x14ac:dyDescent="0.2">
      <c r="A13" s="2" t="str">
        <f>"Apr "&amp;RIGHT(A6,4)</f>
        <v>Apr 2025</v>
      </c>
      <c r="B13" s="11">
        <v>1927538758.73</v>
      </c>
      <c r="C13" s="11" t="s">
        <v>423</v>
      </c>
      <c r="D13" s="11">
        <v>648435805.87</v>
      </c>
      <c r="E13" s="11">
        <v>378590382.37</v>
      </c>
      <c r="F13" s="11">
        <v>385938.97</v>
      </c>
      <c r="G13" s="11" t="s">
        <v>423</v>
      </c>
      <c r="H13" s="11" t="s">
        <v>423</v>
      </c>
      <c r="I13" s="11">
        <v>2954950885.9400001</v>
      </c>
    </row>
    <row r="14" spans="1:18" ht="12" customHeight="1" x14ac:dyDescent="0.2">
      <c r="A14" s="2" t="str">
        <f>"May "&amp;RIGHT(A6,4)</f>
        <v>May 2025</v>
      </c>
      <c r="B14" s="11">
        <v>1812703607.77</v>
      </c>
      <c r="C14" s="11" t="s">
        <v>423</v>
      </c>
      <c r="D14" s="11">
        <v>629956699.39999998</v>
      </c>
      <c r="E14" s="11">
        <v>358607548.80000001</v>
      </c>
      <c r="F14" s="11">
        <v>7940795.8099999996</v>
      </c>
      <c r="G14" s="11" t="s">
        <v>423</v>
      </c>
      <c r="H14" s="11" t="s">
        <v>423</v>
      </c>
      <c r="I14" s="11">
        <v>2809208651.7800002</v>
      </c>
    </row>
    <row r="15" spans="1:18" ht="12" customHeight="1" x14ac:dyDescent="0.2">
      <c r="A15" s="2" t="str">
        <f>"Jun "&amp;RIGHT(A6,4)</f>
        <v>Jun 2025</v>
      </c>
      <c r="B15" s="11">
        <v>426449376.89999998</v>
      </c>
      <c r="C15" s="11" t="s">
        <v>423</v>
      </c>
      <c r="D15" s="11">
        <v>157665415.16</v>
      </c>
      <c r="E15" s="11">
        <v>330730482.97000003</v>
      </c>
      <c r="F15" s="11">
        <v>244324398.09</v>
      </c>
      <c r="G15" s="11">
        <v>74978362</v>
      </c>
      <c r="H15" s="11">
        <v>51228664</v>
      </c>
      <c r="I15" s="11">
        <v>1285376699.1199999</v>
      </c>
    </row>
    <row r="16" spans="1:18" ht="12" customHeight="1" x14ac:dyDescent="0.2">
      <c r="A16" s="2" t="str">
        <f>"Jul "&amp;RIGHT(A6,4)</f>
        <v>Jul 2025</v>
      </c>
      <c r="B16" s="11">
        <v>265379673.22499999</v>
      </c>
      <c r="C16" s="11" t="s">
        <v>423</v>
      </c>
      <c r="D16" s="11">
        <v>39953052.18</v>
      </c>
      <c r="E16" s="11">
        <v>246646519.34999999</v>
      </c>
      <c r="F16" s="11">
        <v>320538440.02999997</v>
      </c>
      <c r="G16" s="11" t="s">
        <v>423</v>
      </c>
      <c r="H16" s="11" t="s">
        <v>423</v>
      </c>
      <c r="I16" s="11">
        <v>872517684.78499997</v>
      </c>
    </row>
    <row r="17" spans="1:9" ht="12" customHeight="1" x14ac:dyDescent="0.2">
      <c r="A17" s="2" t="str">
        <f>"Aug "&amp;RIGHT(A6,4)</f>
        <v>Aug 2025</v>
      </c>
      <c r="B17" s="11">
        <v>1247254082.24</v>
      </c>
      <c r="C17" s="11" t="s">
        <v>423</v>
      </c>
      <c r="D17" s="11">
        <v>359010720.62</v>
      </c>
      <c r="E17" s="11">
        <v>284889449.56</v>
      </c>
      <c r="F17" s="11">
        <v>86606273.859999999</v>
      </c>
      <c r="G17" s="11" t="s">
        <v>423</v>
      </c>
      <c r="H17" s="11" t="s">
        <v>423</v>
      </c>
      <c r="I17" s="11">
        <v>1977760526.28</v>
      </c>
    </row>
    <row r="18" spans="1:9" ht="12" customHeight="1" x14ac:dyDescent="0.2">
      <c r="A18" s="2" t="str">
        <f>"Sep "&amp;RIGHT(A6,4)</f>
        <v>Sep 2025</v>
      </c>
      <c r="B18" s="11">
        <v>2251892026.3099999</v>
      </c>
      <c r="C18" s="11" t="s">
        <v>423</v>
      </c>
      <c r="D18" s="11">
        <v>729732815.94000006</v>
      </c>
      <c r="E18" s="11">
        <v>469075749.24000001</v>
      </c>
      <c r="F18" s="11">
        <v>70777038.909999996</v>
      </c>
      <c r="G18" s="11">
        <v>206423649</v>
      </c>
      <c r="H18" s="11">
        <v>31880682</v>
      </c>
      <c r="I18" s="11">
        <v>3759781961.4000001</v>
      </c>
    </row>
    <row r="19" spans="1:9" ht="12" customHeight="1" x14ac:dyDescent="0.2">
      <c r="A19" s="12" t="s">
        <v>55</v>
      </c>
      <c r="B19" s="13">
        <v>18892275951.424999</v>
      </c>
      <c r="C19" s="13" t="s">
        <v>423</v>
      </c>
      <c r="D19" s="13">
        <v>6074538355.5600004</v>
      </c>
      <c r="E19" s="13">
        <v>4253590455.8899999</v>
      </c>
      <c r="F19" s="13">
        <v>737543288.66999996</v>
      </c>
      <c r="G19" s="13">
        <v>399653216</v>
      </c>
      <c r="H19" s="13">
        <v>232813014</v>
      </c>
      <c r="I19" s="13">
        <v>30590414281.544998</v>
      </c>
    </row>
    <row r="20" spans="1:9" ht="12" customHeight="1" x14ac:dyDescent="0.2">
      <c r="A20" s="14" t="s">
        <v>426</v>
      </c>
      <c r="B20" s="15">
        <v>7309010608.9799995</v>
      </c>
      <c r="C20" s="15" t="s">
        <v>423</v>
      </c>
      <c r="D20" s="15">
        <v>2323523933.1599998</v>
      </c>
      <c r="E20" s="15">
        <v>1407789477.29</v>
      </c>
      <c r="F20" s="15">
        <v>3668726.07</v>
      </c>
      <c r="G20" s="15">
        <v>52039688</v>
      </c>
      <c r="H20" s="15">
        <v>96790678</v>
      </c>
      <c r="I20" s="15">
        <v>11192823111.5</v>
      </c>
    </row>
    <row r="21" spans="1:9" ht="12" customHeight="1" x14ac:dyDescent="0.2">
      <c r="A21" s="3" t="str">
        <f>"FY "&amp;RIGHT(A6,4)+1</f>
        <v>FY 2026</v>
      </c>
    </row>
    <row r="22" spans="1:9" ht="12" customHeight="1" x14ac:dyDescent="0.2">
      <c r="A22" s="2" t="str">
        <f>"Oct "&amp;RIGHT(A6,4)</f>
        <v>Oct 2025</v>
      </c>
      <c r="B22" s="11">
        <v>2314337227.5250001</v>
      </c>
      <c r="C22" s="11" t="s">
        <v>423</v>
      </c>
      <c r="D22" s="11">
        <v>736532419.80999994</v>
      </c>
      <c r="E22" s="11">
        <v>405828325.58999997</v>
      </c>
      <c r="F22" s="11">
        <v>39468.410000000003</v>
      </c>
      <c r="G22" s="11" t="s">
        <v>423</v>
      </c>
      <c r="H22" s="11" t="s">
        <v>423</v>
      </c>
      <c r="I22" s="11">
        <v>3456737441.335</v>
      </c>
    </row>
    <row r="23" spans="1:9" ht="12" customHeight="1" x14ac:dyDescent="0.2">
      <c r="A23" s="2" t="str">
        <f>"Nov "&amp;RIGHT(A6,4)</f>
        <v>Nov 2025</v>
      </c>
      <c r="B23" s="11">
        <v>1697264297.085</v>
      </c>
      <c r="C23" s="11" t="s">
        <v>423</v>
      </c>
      <c r="D23" s="11">
        <v>550705481.96000004</v>
      </c>
      <c r="E23" s="11">
        <v>308697068.43000001</v>
      </c>
      <c r="F23" s="11">
        <v>10237.969999999999</v>
      </c>
      <c r="G23" s="11" t="s">
        <v>423</v>
      </c>
      <c r="H23" s="11" t="s">
        <v>423</v>
      </c>
      <c r="I23" s="11">
        <v>2556677085.4450002</v>
      </c>
    </row>
    <row r="24" spans="1:9" ht="12" customHeight="1" x14ac:dyDescent="0.2">
      <c r="A24" s="2" t="str">
        <f>"Dec "&amp;RIGHT(A6,4)</f>
        <v>Dec 2025</v>
      </c>
      <c r="B24" s="11">
        <v>1585918674.6900001</v>
      </c>
      <c r="C24" s="11" t="s">
        <v>423</v>
      </c>
      <c r="D24" s="11">
        <v>505998458.93000001</v>
      </c>
      <c r="E24" s="11">
        <v>384283030.45999998</v>
      </c>
      <c r="F24" s="11">
        <v>2354019.69</v>
      </c>
      <c r="G24" s="11">
        <v>50793294.25</v>
      </c>
      <c r="H24" s="11">
        <v>103451576</v>
      </c>
      <c r="I24" s="11">
        <v>2632799054.02</v>
      </c>
    </row>
    <row r="25" spans="1:9" ht="12" customHeight="1" x14ac:dyDescent="0.2">
      <c r="A25" s="2" t="str">
        <f>"Jan "&amp;RIGHT(A6,4)+1</f>
        <v>Jan 2026</v>
      </c>
      <c r="B25" s="11">
        <v>1787708623.575</v>
      </c>
      <c r="C25" s="11" t="s">
        <v>423</v>
      </c>
      <c r="D25" s="11">
        <v>558504834.25</v>
      </c>
      <c r="E25" s="11">
        <v>329593667.24000001</v>
      </c>
      <c r="F25" s="11">
        <v>539324.81999999995</v>
      </c>
      <c r="G25" s="11" t="s">
        <v>423</v>
      </c>
      <c r="H25" s="11" t="s">
        <v>423</v>
      </c>
      <c r="I25" s="11">
        <v>2676346449.8850002</v>
      </c>
    </row>
    <row r="26" spans="1:9" ht="12" customHeight="1" x14ac:dyDescent="0.2">
      <c r="A26" s="2" t="str">
        <f>"Feb "&amp;RIGHT(A6,4)+1</f>
        <v>Feb 2026</v>
      </c>
      <c r="B26" s="11" t="s">
        <v>423</v>
      </c>
      <c r="C26" s="11" t="s">
        <v>423</v>
      </c>
      <c r="D26" s="11" t="s">
        <v>423</v>
      </c>
      <c r="E26" s="11" t="s">
        <v>423</v>
      </c>
      <c r="F26" s="11" t="s">
        <v>423</v>
      </c>
      <c r="G26" s="11" t="s">
        <v>423</v>
      </c>
      <c r="H26" s="11" t="s">
        <v>423</v>
      </c>
      <c r="I26" s="11" t="s">
        <v>423</v>
      </c>
    </row>
    <row r="27" spans="1:9" ht="12" customHeight="1" x14ac:dyDescent="0.2">
      <c r="A27" s="2" t="str">
        <f>"Mar "&amp;RIGHT(A6,4)+1</f>
        <v>Mar 2026</v>
      </c>
      <c r="B27" s="11" t="s">
        <v>423</v>
      </c>
      <c r="C27" s="11" t="s">
        <v>423</v>
      </c>
      <c r="D27" s="11" t="s">
        <v>423</v>
      </c>
      <c r="E27" s="11" t="s">
        <v>423</v>
      </c>
      <c r="F27" s="11" t="s">
        <v>423</v>
      </c>
      <c r="G27" s="11" t="s">
        <v>423</v>
      </c>
      <c r="H27" s="11" t="s">
        <v>423</v>
      </c>
      <c r="I27" s="11" t="s">
        <v>423</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7385228822.875</v>
      </c>
      <c r="C34" s="13" t="s">
        <v>423</v>
      </c>
      <c r="D34" s="13">
        <v>2351741194.9499998</v>
      </c>
      <c r="E34" s="13">
        <v>1428402091.72</v>
      </c>
      <c r="F34" s="13">
        <v>2943050.89</v>
      </c>
      <c r="G34" s="13">
        <v>50793294.25</v>
      </c>
      <c r="H34" s="13">
        <v>103451576</v>
      </c>
      <c r="I34" s="13">
        <v>11322560030.684999</v>
      </c>
    </row>
    <row r="35" spans="1:9" ht="12" customHeight="1" x14ac:dyDescent="0.2">
      <c r="A35" s="14" t="str">
        <f>"Total "&amp;MID(A20,7,LEN(A20)-13)&amp;" Months"</f>
        <v>Total 4 Months</v>
      </c>
      <c r="B35" s="15">
        <v>7385228822.875</v>
      </c>
      <c r="C35" s="15" t="s">
        <v>423</v>
      </c>
      <c r="D35" s="15">
        <v>2351741194.9499998</v>
      </c>
      <c r="E35" s="15">
        <v>1428402091.72</v>
      </c>
      <c r="F35" s="15">
        <v>2943050.89</v>
      </c>
      <c r="G35" s="15">
        <v>50793294.25</v>
      </c>
      <c r="H35" s="15">
        <v>103451576</v>
      </c>
      <c r="I35" s="15">
        <v>11322560030.684999</v>
      </c>
    </row>
    <row r="36" spans="1:9" ht="12" customHeight="1" x14ac:dyDescent="0.2">
      <c r="A36" s="87"/>
      <c r="B36" s="87"/>
      <c r="C36" s="87"/>
      <c r="D36" s="87"/>
      <c r="E36" s="87"/>
      <c r="F36" s="87"/>
      <c r="G36" s="87"/>
      <c r="H36" s="87"/>
    </row>
    <row r="37" spans="1:9" ht="333" customHeight="1" x14ac:dyDescent="0.2">
      <c r="A37" s="98" t="s">
        <v>410</v>
      </c>
      <c r="B37" s="98"/>
      <c r="C37" s="98"/>
      <c r="D37" s="98"/>
      <c r="E37" s="98"/>
      <c r="F37" s="98"/>
      <c r="G37" s="98"/>
      <c r="H37" s="98"/>
      <c r="I37" s="138"/>
    </row>
  </sheetData>
  <mergeCells count="15">
    <mergeCell ref="J1:R1"/>
    <mergeCell ref="B5:I5"/>
    <mergeCell ref="A36:H36"/>
    <mergeCell ref="A37:I37"/>
    <mergeCell ref="A1:H1"/>
    <mergeCell ref="A2:H2"/>
    <mergeCell ref="A3:A4"/>
    <mergeCell ref="B3:B4"/>
    <mergeCell ref="C3:C4"/>
    <mergeCell ref="D3:D4"/>
    <mergeCell ref="E3:E4"/>
    <mergeCell ref="F3:F4"/>
    <mergeCell ref="G3:G4"/>
    <mergeCell ref="H3:H4"/>
    <mergeCell ref="I3:I4"/>
  </mergeCells>
  <phoneticPr fontId="0" type="noConversion"/>
  <pageMargins left="0.75" right="0.5" top="0.75" bottom="0.5" header="0.5" footer="0.25"/>
  <pageSetup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88" t="s">
        <v>443</v>
      </c>
      <c r="B1" s="88"/>
      <c r="C1" s="88"/>
      <c r="D1" s="88"/>
      <c r="E1" s="88"/>
      <c r="F1" s="88"/>
      <c r="G1" s="88"/>
      <c r="H1" s="88"/>
      <c r="I1" s="88"/>
      <c r="J1" s="88"/>
      <c r="K1" s="140">
        <v>46122</v>
      </c>
    </row>
    <row r="2" spans="1:11" ht="12" customHeight="1" x14ac:dyDescent="0.2">
      <c r="A2" s="90" t="s">
        <v>139</v>
      </c>
      <c r="B2" s="90"/>
      <c r="C2" s="90"/>
      <c r="D2" s="90"/>
      <c r="E2" s="90"/>
      <c r="F2" s="90"/>
      <c r="G2" s="90"/>
      <c r="H2" s="90"/>
      <c r="I2" s="90"/>
      <c r="J2" s="90"/>
      <c r="K2" s="1"/>
    </row>
    <row r="3" spans="1:11" ht="24" customHeight="1" x14ac:dyDescent="0.2">
      <c r="A3" s="92" t="s">
        <v>50</v>
      </c>
      <c r="B3" s="96" t="s">
        <v>140</v>
      </c>
      <c r="C3" s="96"/>
      <c r="D3" s="95"/>
      <c r="E3" s="96" t="s">
        <v>74</v>
      </c>
      <c r="F3" s="96"/>
      <c r="G3" s="95"/>
      <c r="H3" s="96" t="s">
        <v>141</v>
      </c>
      <c r="I3" s="96"/>
      <c r="J3" s="95"/>
      <c r="K3" s="99" t="s">
        <v>142</v>
      </c>
    </row>
    <row r="4" spans="1:11" ht="24" customHeight="1" x14ac:dyDescent="0.2">
      <c r="A4" s="93"/>
      <c r="B4" s="10" t="s">
        <v>78</v>
      </c>
      <c r="C4" s="10" t="s">
        <v>80</v>
      </c>
      <c r="D4" s="10" t="s">
        <v>55</v>
      </c>
      <c r="E4" s="10" t="s">
        <v>78</v>
      </c>
      <c r="F4" s="10" t="s">
        <v>80</v>
      </c>
      <c r="G4" s="10" t="s">
        <v>55</v>
      </c>
      <c r="H4" s="10" t="s">
        <v>78</v>
      </c>
      <c r="I4" s="10" t="s">
        <v>80</v>
      </c>
      <c r="J4" s="10" t="s">
        <v>55</v>
      </c>
      <c r="K4" s="96"/>
    </row>
    <row r="5" spans="1:11" ht="12" customHeight="1" x14ac:dyDescent="0.2">
      <c r="A5" s="1"/>
      <c r="B5" s="87" t="str">
        <f>REPT("-",113)&amp;" Number "&amp;REPT("-",119)</f>
        <v>----------------------------------------------------------------------------------------------------------------- Number -----------------------------------------------------------------------------------------------------------------------</v>
      </c>
      <c r="C5" s="87"/>
      <c r="D5" s="87"/>
      <c r="E5" s="87"/>
      <c r="F5" s="87"/>
      <c r="G5" s="87"/>
      <c r="H5" s="87"/>
      <c r="I5" s="87"/>
      <c r="J5" s="87"/>
      <c r="K5" s="87"/>
    </row>
    <row r="6" spans="1:11" ht="12" customHeight="1" x14ac:dyDescent="0.2">
      <c r="A6" s="3" t="s">
        <v>425</v>
      </c>
    </row>
    <row r="7" spans="1:11" ht="12" customHeight="1" x14ac:dyDescent="0.2">
      <c r="A7" s="2" t="str">
        <f>"Oct "&amp;RIGHT(A6,4)-1</f>
        <v>Oct 2024</v>
      </c>
      <c r="B7" s="11">
        <v>204568</v>
      </c>
      <c r="C7" s="11">
        <v>1419396</v>
      </c>
      <c r="D7" s="11">
        <v>1623964</v>
      </c>
      <c r="E7" s="11">
        <v>7888</v>
      </c>
      <c r="F7" s="11">
        <v>114628</v>
      </c>
      <c r="G7" s="11">
        <v>122516</v>
      </c>
      <c r="H7" s="11">
        <v>0</v>
      </c>
      <c r="I7" s="11">
        <v>27334</v>
      </c>
      <c r="J7" s="11">
        <v>27334</v>
      </c>
      <c r="K7" s="11">
        <v>1773814</v>
      </c>
    </row>
    <row r="8" spans="1:11" ht="12" customHeight="1" x14ac:dyDescent="0.2">
      <c r="A8" s="2" t="str">
        <f>"Nov "&amp;RIGHT(A6,4)-1</f>
        <v>Nov 2024</v>
      </c>
      <c r="B8" s="11">
        <v>168248</v>
      </c>
      <c r="C8" s="11">
        <v>1110776</v>
      </c>
      <c r="D8" s="11">
        <v>1279024</v>
      </c>
      <c r="E8" s="11">
        <v>5652</v>
      </c>
      <c r="F8" s="11">
        <v>94493</v>
      </c>
      <c r="G8" s="11">
        <v>100145</v>
      </c>
      <c r="H8" s="11">
        <v>0</v>
      </c>
      <c r="I8" s="11">
        <v>17679</v>
      </c>
      <c r="J8" s="11">
        <v>17679</v>
      </c>
      <c r="K8" s="11">
        <v>1396848</v>
      </c>
    </row>
    <row r="9" spans="1:11" ht="12" customHeight="1" x14ac:dyDescent="0.2">
      <c r="A9" s="2" t="str">
        <f>"Dec "&amp;RIGHT(A6,4)-1</f>
        <v>Dec 2024</v>
      </c>
      <c r="B9" s="11">
        <v>150622</v>
      </c>
      <c r="C9" s="11">
        <v>985079</v>
      </c>
      <c r="D9" s="11">
        <v>1135701</v>
      </c>
      <c r="E9" s="11">
        <v>3392</v>
      </c>
      <c r="F9" s="11">
        <v>84770</v>
      </c>
      <c r="G9" s="11">
        <v>88162</v>
      </c>
      <c r="H9" s="11">
        <v>1557</v>
      </c>
      <c r="I9" s="11">
        <v>8527</v>
      </c>
      <c r="J9" s="11">
        <v>10084</v>
      </c>
      <c r="K9" s="11">
        <v>1233947</v>
      </c>
    </row>
    <row r="10" spans="1:11" ht="12" customHeight="1" x14ac:dyDescent="0.2">
      <c r="A10" s="2" t="str">
        <f>"Jan "&amp;RIGHT(A6,4)</f>
        <v>Jan 2025</v>
      </c>
      <c r="B10" s="11">
        <v>182167</v>
      </c>
      <c r="C10" s="11">
        <v>1207140</v>
      </c>
      <c r="D10" s="11">
        <v>1389307</v>
      </c>
      <c r="E10" s="11">
        <v>7688</v>
      </c>
      <c r="F10" s="11">
        <v>103430</v>
      </c>
      <c r="G10" s="11">
        <v>111118</v>
      </c>
      <c r="H10" s="11">
        <v>1390</v>
      </c>
      <c r="I10" s="11">
        <v>20416</v>
      </c>
      <c r="J10" s="11">
        <v>21806</v>
      </c>
      <c r="K10" s="11">
        <v>1522231</v>
      </c>
    </row>
    <row r="11" spans="1:11" ht="12" customHeight="1" x14ac:dyDescent="0.2">
      <c r="A11" s="2" t="str">
        <f>"Feb "&amp;RIGHT(A6,4)</f>
        <v>Feb 2025</v>
      </c>
      <c r="B11" s="11">
        <v>170256</v>
      </c>
      <c r="C11" s="11">
        <v>1145690</v>
      </c>
      <c r="D11" s="11">
        <v>1315946</v>
      </c>
      <c r="E11" s="11">
        <v>7011</v>
      </c>
      <c r="F11" s="11">
        <v>92302</v>
      </c>
      <c r="G11" s="11">
        <v>99313</v>
      </c>
      <c r="H11" s="11">
        <v>0</v>
      </c>
      <c r="I11" s="11">
        <v>20523</v>
      </c>
      <c r="J11" s="11">
        <v>20523</v>
      </c>
      <c r="K11" s="11">
        <v>1435782</v>
      </c>
    </row>
    <row r="12" spans="1:11" ht="12" customHeight="1" x14ac:dyDescent="0.2">
      <c r="A12" s="2" t="str">
        <f>"Mar "&amp;RIGHT(A6,4)</f>
        <v>Mar 2025</v>
      </c>
      <c r="B12" s="11">
        <v>161828</v>
      </c>
      <c r="C12" s="11">
        <v>1141361</v>
      </c>
      <c r="D12" s="11">
        <v>1303189</v>
      </c>
      <c r="E12" s="11">
        <v>7048</v>
      </c>
      <c r="F12" s="11">
        <v>84406</v>
      </c>
      <c r="G12" s="11">
        <v>91454</v>
      </c>
      <c r="H12" s="11">
        <v>766</v>
      </c>
      <c r="I12" s="11">
        <v>17916</v>
      </c>
      <c r="J12" s="11">
        <v>18682</v>
      </c>
      <c r="K12" s="11">
        <v>1413325</v>
      </c>
    </row>
    <row r="13" spans="1:11" ht="12" customHeight="1" x14ac:dyDescent="0.2">
      <c r="A13" s="2" t="str">
        <f>"Apr "&amp;RIGHT(A6,4)</f>
        <v>Apr 2025</v>
      </c>
      <c r="B13" s="11">
        <v>197491</v>
      </c>
      <c r="C13" s="11">
        <v>1220430</v>
      </c>
      <c r="D13" s="11">
        <v>1417921</v>
      </c>
      <c r="E13" s="11">
        <v>8596</v>
      </c>
      <c r="F13" s="11">
        <v>83830</v>
      </c>
      <c r="G13" s="11">
        <v>92426</v>
      </c>
      <c r="H13" s="11">
        <v>441</v>
      </c>
      <c r="I13" s="11">
        <v>18603</v>
      </c>
      <c r="J13" s="11">
        <v>19044</v>
      </c>
      <c r="K13" s="11">
        <v>1529391</v>
      </c>
    </row>
    <row r="14" spans="1:11" ht="12" customHeight="1" x14ac:dyDescent="0.2">
      <c r="A14" s="2" t="str">
        <f>"May "&amp;RIGHT(A6,4)</f>
        <v>May 2025</v>
      </c>
      <c r="B14" s="11">
        <v>179428</v>
      </c>
      <c r="C14" s="11">
        <v>1166078</v>
      </c>
      <c r="D14" s="11">
        <v>1345506</v>
      </c>
      <c r="E14" s="11">
        <v>17794</v>
      </c>
      <c r="F14" s="11">
        <v>84366</v>
      </c>
      <c r="G14" s="11">
        <v>102160</v>
      </c>
      <c r="H14" s="11">
        <v>40856</v>
      </c>
      <c r="I14" s="11">
        <v>21166</v>
      </c>
      <c r="J14" s="11">
        <v>62022</v>
      </c>
      <c r="K14" s="11">
        <v>1509688</v>
      </c>
    </row>
    <row r="15" spans="1:11" ht="12" customHeight="1" x14ac:dyDescent="0.2">
      <c r="A15" s="2" t="str">
        <f>"Jun "&amp;RIGHT(A6,4)</f>
        <v>Jun 2025</v>
      </c>
      <c r="B15" s="11">
        <v>27313</v>
      </c>
      <c r="C15" s="11">
        <v>182227</v>
      </c>
      <c r="D15" s="11">
        <v>209540</v>
      </c>
      <c r="E15" s="11">
        <v>6044</v>
      </c>
      <c r="F15" s="11">
        <v>73718</v>
      </c>
      <c r="G15" s="11">
        <v>79762</v>
      </c>
      <c r="H15" s="11">
        <v>3981</v>
      </c>
      <c r="I15" s="11">
        <v>343429</v>
      </c>
      <c r="J15" s="11">
        <v>347410</v>
      </c>
      <c r="K15" s="11">
        <v>636712</v>
      </c>
    </row>
    <row r="16" spans="1:11" ht="12" customHeight="1" x14ac:dyDescent="0.2">
      <c r="A16" s="2" t="str">
        <f>"Jul "&amp;RIGHT(A6,4)</f>
        <v>Jul 2025</v>
      </c>
      <c r="B16" s="11">
        <v>3696</v>
      </c>
      <c r="C16" s="11">
        <v>76932</v>
      </c>
      <c r="D16" s="11">
        <v>80628</v>
      </c>
      <c r="E16" s="11">
        <v>5693</v>
      </c>
      <c r="F16" s="11">
        <v>81214</v>
      </c>
      <c r="G16" s="11">
        <v>86907</v>
      </c>
      <c r="H16" s="11">
        <v>73660</v>
      </c>
      <c r="I16" s="11">
        <v>647126</v>
      </c>
      <c r="J16" s="11">
        <v>720786</v>
      </c>
      <c r="K16" s="11">
        <v>888321</v>
      </c>
    </row>
    <row r="17" spans="1:11" ht="12" customHeight="1" x14ac:dyDescent="0.2">
      <c r="A17" s="2" t="str">
        <f>"Aug "&amp;RIGHT(A6,4)</f>
        <v>Aug 2025</v>
      </c>
      <c r="B17" s="11">
        <v>67666</v>
      </c>
      <c r="C17" s="11">
        <v>379202</v>
      </c>
      <c r="D17" s="11">
        <v>446868</v>
      </c>
      <c r="E17" s="11">
        <v>6061</v>
      </c>
      <c r="F17" s="11">
        <v>52090</v>
      </c>
      <c r="G17" s="11">
        <v>58151</v>
      </c>
      <c r="H17" s="11">
        <v>26842</v>
      </c>
      <c r="I17" s="11">
        <v>204081</v>
      </c>
      <c r="J17" s="11">
        <v>230923</v>
      </c>
      <c r="K17" s="11">
        <v>735942</v>
      </c>
    </row>
    <row r="18" spans="1:11" ht="12" customHeight="1" x14ac:dyDescent="0.2">
      <c r="A18" s="2" t="str">
        <f>"Sep "&amp;RIGHT(A6,4)</f>
        <v>Sep 2025</v>
      </c>
      <c r="B18" s="11">
        <v>156820</v>
      </c>
      <c r="C18" s="11">
        <v>1291695</v>
      </c>
      <c r="D18" s="11">
        <v>1448515</v>
      </c>
      <c r="E18" s="11">
        <v>6685</v>
      </c>
      <c r="F18" s="11">
        <v>113183</v>
      </c>
      <c r="G18" s="11">
        <v>119868</v>
      </c>
      <c r="H18" s="11">
        <v>250</v>
      </c>
      <c r="I18" s="11">
        <v>21420</v>
      </c>
      <c r="J18" s="11">
        <v>21670</v>
      </c>
      <c r="K18" s="11">
        <v>1590053</v>
      </c>
    </row>
    <row r="19" spans="1:11" ht="12" customHeight="1" x14ac:dyDescent="0.2">
      <c r="A19" s="12" t="s">
        <v>55</v>
      </c>
      <c r="B19" s="13">
        <v>1670103</v>
      </c>
      <c r="C19" s="13">
        <v>11326006</v>
      </c>
      <c r="D19" s="13">
        <v>12996109</v>
      </c>
      <c r="E19" s="13">
        <v>89552</v>
      </c>
      <c r="F19" s="13">
        <v>1062430</v>
      </c>
      <c r="G19" s="13">
        <v>1151982</v>
      </c>
      <c r="H19" s="13">
        <v>149743</v>
      </c>
      <c r="I19" s="13">
        <v>1368220</v>
      </c>
      <c r="J19" s="13">
        <v>1517963</v>
      </c>
      <c r="K19" s="13">
        <v>15666054</v>
      </c>
    </row>
    <row r="20" spans="1:11" ht="12" customHeight="1" x14ac:dyDescent="0.2">
      <c r="A20" s="14" t="s">
        <v>426</v>
      </c>
      <c r="B20" s="15">
        <v>705605</v>
      </c>
      <c r="C20" s="15">
        <v>4722391</v>
      </c>
      <c r="D20" s="15">
        <v>5427996</v>
      </c>
      <c r="E20" s="15">
        <v>24620</v>
      </c>
      <c r="F20" s="15">
        <v>397321</v>
      </c>
      <c r="G20" s="15">
        <v>421941</v>
      </c>
      <c r="H20" s="15">
        <v>2947</v>
      </c>
      <c r="I20" s="15">
        <v>73956</v>
      </c>
      <c r="J20" s="15">
        <v>76903</v>
      </c>
      <c r="K20" s="15">
        <v>5926840</v>
      </c>
    </row>
    <row r="21" spans="1:11" ht="12" customHeight="1" x14ac:dyDescent="0.2">
      <c r="A21" s="3" t="str">
        <f>"FY "&amp;RIGHT(A6,4)+1</f>
        <v>FY 2026</v>
      </c>
    </row>
    <row r="22" spans="1:11" ht="12" customHeight="1" x14ac:dyDescent="0.2">
      <c r="A22" s="2" t="str">
        <f>"Oct "&amp;RIGHT(A6,4)</f>
        <v>Oct 2025</v>
      </c>
      <c r="B22" s="11">
        <v>175015</v>
      </c>
      <c r="C22" s="11">
        <v>1255967</v>
      </c>
      <c r="D22" s="11">
        <v>1430982</v>
      </c>
      <c r="E22" s="11">
        <v>12286</v>
      </c>
      <c r="F22" s="11">
        <v>107923</v>
      </c>
      <c r="G22" s="11">
        <v>120209</v>
      </c>
      <c r="H22" s="11">
        <v>0</v>
      </c>
      <c r="I22" s="11">
        <v>25488</v>
      </c>
      <c r="J22" s="11">
        <v>25488</v>
      </c>
      <c r="K22" s="11">
        <v>1576679</v>
      </c>
    </row>
    <row r="23" spans="1:11" ht="12" customHeight="1" x14ac:dyDescent="0.2">
      <c r="A23" s="2" t="str">
        <f>"Nov "&amp;RIGHT(A6,4)</f>
        <v>Nov 2025</v>
      </c>
      <c r="B23" s="11">
        <v>137762</v>
      </c>
      <c r="C23" s="11">
        <v>968125</v>
      </c>
      <c r="D23" s="11">
        <v>1105887</v>
      </c>
      <c r="E23" s="11">
        <v>11021</v>
      </c>
      <c r="F23" s="11">
        <v>85137</v>
      </c>
      <c r="G23" s="11">
        <v>96158</v>
      </c>
      <c r="H23" s="11">
        <v>0</v>
      </c>
      <c r="I23" s="11">
        <v>13416</v>
      </c>
      <c r="J23" s="11">
        <v>13416</v>
      </c>
      <c r="K23" s="11">
        <v>1215461</v>
      </c>
    </row>
    <row r="24" spans="1:11" ht="12" customHeight="1" x14ac:dyDescent="0.2">
      <c r="A24" s="2" t="str">
        <f>"Dec "&amp;RIGHT(A6,4)</f>
        <v>Dec 2025</v>
      </c>
      <c r="B24" s="11">
        <v>132505</v>
      </c>
      <c r="C24" s="11">
        <v>916865</v>
      </c>
      <c r="D24" s="11">
        <v>1049370</v>
      </c>
      <c r="E24" s="11">
        <v>13061</v>
      </c>
      <c r="F24" s="11">
        <v>89289</v>
      </c>
      <c r="G24" s="11">
        <v>102350</v>
      </c>
      <c r="H24" s="11">
        <v>891</v>
      </c>
      <c r="I24" s="11">
        <v>15619</v>
      </c>
      <c r="J24" s="11">
        <v>16510</v>
      </c>
      <c r="K24" s="11">
        <v>1168230</v>
      </c>
    </row>
    <row r="25" spans="1:11" ht="12" customHeight="1" x14ac:dyDescent="0.2">
      <c r="A25" s="2" t="str">
        <f>"Jan "&amp;RIGHT(A6,4)+1</f>
        <v>Jan 2026</v>
      </c>
      <c r="B25" s="11">
        <v>153373</v>
      </c>
      <c r="C25" s="11">
        <v>1119160</v>
      </c>
      <c r="D25" s="11">
        <v>1272533</v>
      </c>
      <c r="E25" s="11">
        <v>13016</v>
      </c>
      <c r="F25" s="11">
        <v>135343</v>
      </c>
      <c r="G25" s="11">
        <v>148359</v>
      </c>
      <c r="H25" s="11">
        <v>0</v>
      </c>
      <c r="I25" s="11">
        <v>25648</v>
      </c>
      <c r="J25" s="11">
        <v>25648</v>
      </c>
      <c r="K25" s="11">
        <v>1446540</v>
      </c>
    </row>
    <row r="26" spans="1:11"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c r="K26" s="11" t="s">
        <v>423</v>
      </c>
    </row>
    <row r="27" spans="1:11"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c r="K27" s="11" t="s">
        <v>423</v>
      </c>
    </row>
    <row r="28" spans="1:11"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row>
    <row r="29" spans="1:11"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row>
    <row r="30" spans="1:11"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row>
    <row r="31" spans="1:11"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row>
    <row r="32" spans="1:11"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row>
    <row r="33" spans="1:11"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row>
    <row r="34" spans="1:11" ht="12" customHeight="1" x14ac:dyDescent="0.2">
      <c r="A34" s="12" t="s">
        <v>55</v>
      </c>
      <c r="B34" s="13">
        <v>598655</v>
      </c>
      <c r="C34" s="13">
        <v>4260117</v>
      </c>
      <c r="D34" s="13">
        <v>4858772</v>
      </c>
      <c r="E34" s="13">
        <v>49384</v>
      </c>
      <c r="F34" s="13">
        <v>417692</v>
      </c>
      <c r="G34" s="13">
        <v>467076</v>
      </c>
      <c r="H34" s="13">
        <v>891</v>
      </c>
      <c r="I34" s="13">
        <v>80171</v>
      </c>
      <c r="J34" s="13">
        <v>81062</v>
      </c>
      <c r="K34" s="13">
        <v>5406910</v>
      </c>
    </row>
    <row r="35" spans="1:11" ht="12" customHeight="1" x14ac:dyDescent="0.2">
      <c r="A35" s="14" t="str">
        <f>"Total "&amp;MID(A20,7,LEN(A20)-13)&amp;" Months"</f>
        <v>Total 4 Months</v>
      </c>
      <c r="B35" s="15">
        <v>598655</v>
      </c>
      <c r="C35" s="15">
        <v>4260117</v>
      </c>
      <c r="D35" s="15">
        <v>4858772</v>
      </c>
      <c r="E35" s="15">
        <v>49384</v>
      </c>
      <c r="F35" s="15">
        <v>417692</v>
      </c>
      <c r="G35" s="15">
        <v>467076</v>
      </c>
      <c r="H35" s="15">
        <v>891</v>
      </c>
      <c r="I35" s="15">
        <v>80171</v>
      </c>
      <c r="J35" s="15">
        <v>81062</v>
      </c>
      <c r="K35" s="15">
        <v>5406910</v>
      </c>
    </row>
    <row r="36" spans="1:11" ht="12" customHeight="1" x14ac:dyDescent="0.2">
      <c r="A36" s="87"/>
      <c r="B36" s="87"/>
      <c r="C36" s="87"/>
      <c r="D36" s="87"/>
      <c r="E36" s="87"/>
      <c r="F36" s="87"/>
      <c r="G36" s="87"/>
      <c r="H36" s="87"/>
    </row>
    <row r="37" spans="1:11" ht="69.95" customHeight="1" x14ac:dyDescent="0.2"/>
  </sheetData>
  <mergeCells count="9">
    <mergeCell ref="K3:K4"/>
    <mergeCell ref="B5:K5"/>
    <mergeCell ref="A36:H36"/>
    <mergeCell ref="A1:J1"/>
    <mergeCell ref="A2:J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88" t="s">
        <v>443</v>
      </c>
      <c r="B1" s="88"/>
      <c r="C1" s="88"/>
      <c r="D1" s="88"/>
      <c r="E1" s="88"/>
      <c r="F1" s="88"/>
      <c r="G1" s="88"/>
      <c r="H1" s="88"/>
      <c r="I1" s="140">
        <v>46122</v>
      </c>
    </row>
    <row r="2" spans="1:9" ht="12" customHeight="1" x14ac:dyDescent="0.2">
      <c r="A2" s="90" t="s">
        <v>143</v>
      </c>
      <c r="B2" s="90"/>
      <c r="C2" s="90"/>
      <c r="D2" s="90"/>
      <c r="E2" s="90"/>
      <c r="F2" s="90"/>
      <c r="G2" s="90"/>
      <c r="H2" s="90"/>
      <c r="I2" s="1"/>
    </row>
    <row r="3" spans="1:9" ht="24" customHeight="1" x14ac:dyDescent="0.2">
      <c r="A3" s="92" t="s">
        <v>50</v>
      </c>
      <c r="B3" s="96" t="s">
        <v>144</v>
      </c>
      <c r="C3" s="96"/>
      <c r="D3" s="95"/>
      <c r="E3" s="96" t="s">
        <v>145</v>
      </c>
      <c r="F3" s="96"/>
      <c r="G3" s="95"/>
      <c r="H3" s="96" t="s">
        <v>146</v>
      </c>
      <c r="I3" s="96"/>
    </row>
    <row r="4" spans="1:9" ht="24" customHeight="1" x14ac:dyDescent="0.2">
      <c r="A4" s="93"/>
      <c r="B4" s="10" t="s">
        <v>78</v>
      </c>
      <c r="C4" s="10" t="s">
        <v>80</v>
      </c>
      <c r="D4" s="10" t="s">
        <v>55</v>
      </c>
      <c r="E4" s="10" t="s">
        <v>223</v>
      </c>
      <c r="F4" s="10" t="s">
        <v>80</v>
      </c>
      <c r="G4" s="10" t="s">
        <v>224</v>
      </c>
      <c r="H4" s="10" t="s">
        <v>225</v>
      </c>
      <c r="I4" s="9" t="s">
        <v>80</v>
      </c>
    </row>
    <row r="5" spans="1:9" ht="12" customHeight="1" x14ac:dyDescent="0.2">
      <c r="A5" s="1"/>
      <c r="B5" s="87" t="str">
        <f>REPT("-",29)&amp;" Number "&amp;REPT("-",28)&amp;"   "&amp;REPT("-",30)&amp;" Dollars "&amp;REPT("-",28)&amp;"   "&amp;REPT("-",19)&amp;" Cents "&amp;REPT("-",21)</f>
        <v>----------------------------- Number ----------------------------   ------------------------------ Dollars ----------------------------   ------------------- Cents ---------------------</v>
      </c>
      <c r="C5" s="87"/>
      <c r="D5" s="87"/>
      <c r="E5" s="87"/>
      <c r="F5" s="87"/>
      <c r="G5" s="87"/>
      <c r="H5" s="87"/>
      <c r="I5" s="87"/>
    </row>
    <row r="6" spans="1:9" ht="12" customHeight="1" x14ac:dyDescent="0.2">
      <c r="A6" s="3" t="s">
        <v>425</v>
      </c>
    </row>
    <row r="7" spans="1:9" ht="12" customHeight="1" x14ac:dyDescent="0.2">
      <c r="A7" s="2" t="str">
        <f>"Oct "&amp;RIGHT(A6,4)-1</f>
        <v>Oct 2024</v>
      </c>
      <c r="B7" s="11">
        <v>212456</v>
      </c>
      <c r="C7" s="11">
        <v>1561358</v>
      </c>
      <c r="D7" s="11">
        <v>1773814</v>
      </c>
      <c r="E7" s="11">
        <v>59487.68</v>
      </c>
      <c r="F7" s="11">
        <v>421566.66</v>
      </c>
      <c r="G7" s="11">
        <v>481054.34</v>
      </c>
      <c r="H7" s="16">
        <v>28</v>
      </c>
      <c r="I7" s="16">
        <v>27</v>
      </c>
    </row>
    <row r="8" spans="1:9" ht="12" customHeight="1" x14ac:dyDescent="0.2">
      <c r="A8" s="2" t="str">
        <f>"Nov "&amp;RIGHT(A6,4)-1</f>
        <v>Nov 2024</v>
      </c>
      <c r="B8" s="11">
        <v>173900</v>
      </c>
      <c r="C8" s="11">
        <v>1222948</v>
      </c>
      <c r="D8" s="11">
        <v>1396848</v>
      </c>
      <c r="E8" s="11">
        <v>48692</v>
      </c>
      <c r="F8" s="11">
        <v>330195.96000000002</v>
      </c>
      <c r="G8" s="11">
        <v>378887.96</v>
      </c>
      <c r="H8" s="16">
        <v>28</v>
      </c>
      <c r="I8" s="16">
        <v>27</v>
      </c>
    </row>
    <row r="9" spans="1:9" ht="12" customHeight="1" x14ac:dyDescent="0.2">
      <c r="A9" s="2" t="str">
        <f>"Dec "&amp;RIGHT(A6,4)-1</f>
        <v>Dec 2024</v>
      </c>
      <c r="B9" s="11">
        <v>155571</v>
      </c>
      <c r="C9" s="11">
        <v>1078376</v>
      </c>
      <c r="D9" s="11">
        <v>1233947</v>
      </c>
      <c r="E9" s="11">
        <v>43559.88</v>
      </c>
      <c r="F9" s="11">
        <v>291161.52</v>
      </c>
      <c r="G9" s="11">
        <v>334721.40000000002</v>
      </c>
      <c r="H9" s="16">
        <v>28</v>
      </c>
      <c r="I9" s="16">
        <v>27</v>
      </c>
    </row>
    <row r="10" spans="1:9" ht="12" customHeight="1" x14ac:dyDescent="0.2">
      <c r="A10" s="2" t="str">
        <f>"Jan "&amp;RIGHT(A6,4)</f>
        <v>Jan 2025</v>
      </c>
      <c r="B10" s="11">
        <v>191245</v>
      </c>
      <c r="C10" s="11">
        <v>1330986</v>
      </c>
      <c r="D10" s="11">
        <v>1522231</v>
      </c>
      <c r="E10" s="11">
        <v>53548.6</v>
      </c>
      <c r="F10" s="11">
        <v>359366.22</v>
      </c>
      <c r="G10" s="11">
        <v>412914.82</v>
      </c>
      <c r="H10" s="16">
        <v>28</v>
      </c>
      <c r="I10" s="16">
        <v>27</v>
      </c>
    </row>
    <row r="11" spans="1:9" ht="12" customHeight="1" x14ac:dyDescent="0.2">
      <c r="A11" s="2" t="str">
        <f>"Feb "&amp;RIGHT(A6,4)</f>
        <v>Feb 2025</v>
      </c>
      <c r="B11" s="11">
        <v>177267</v>
      </c>
      <c r="C11" s="11">
        <v>1258515</v>
      </c>
      <c r="D11" s="11">
        <v>1435782</v>
      </c>
      <c r="E11" s="11">
        <v>49634.76</v>
      </c>
      <c r="F11" s="11">
        <v>339799.05</v>
      </c>
      <c r="G11" s="11">
        <v>389433.81</v>
      </c>
      <c r="H11" s="16">
        <v>28</v>
      </c>
      <c r="I11" s="16">
        <v>27</v>
      </c>
    </row>
    <row r="12" spans="1:9" ht="12" customHeight="1" x14ac:dyDescent="0.2">
      <c r="A12" s="2" t="str">
        <f>"Mar "&amp;RIGHT(A6,4)</f>
        <v>Mar 2025</v>
      </c>
      <c r="B12" s="11">
        <v>169642</v>
      </c>
      <c r="C12" s="11">
        <v>1243683</v>
      </c>
      <c r="D12" s="11">
        <v>1413325</v>
      </c>
      <c r="E12" s="11">
        <v>47499.76</v>
      </c>
      <c r="F12" s="11">
        <v>335794.41</v>
      </c>
      <c r="G12" s="11">
        <v>383294.17</v>
      </c>
      <c r="H12" s="16">
        <v>28</v>
      </c>
      <c r="I12" s="16">
        <v>27</v>
      </c>
    </row>
    <row r="13" spans="1:9" ht="12" customHeight="1" x14ac:dyDescent="0.2">
      <c r="A13" s="2" t="str">
        <f>"Apr "&amp;RIGHT(A6,4)</f>
        <v>Apr 2025</v>
      </c>
      <c r="B13" s="11">
        <v>206528</v>
      </c>
      <c r="C13" s="11">
        <v>1322863</v>
      </c>
      <c r="D13" s="11">
        <v>1529391</v>
      </c>
      <c r="E13" s="11">
        <v>57827.839999999997</v>
      </c>
      <c r="F13" s="11">
        <v>357173.01</v>
      </c>
      <c r="G13" s="11">
        <v>415000.85</v>
      </c>
      <c r="H13" s="16">
        <v>28</v>
      </c>
      <c r="I13" s="16">
        <v>27</v>
      </c>
    </row>
    <row r="14" spans="1:9" ht="12" customHeight="1" x14ac:dyDescent="0.2">
      <c r="A14" s="2" t="str">
        <f>"May "&amp;RIGHT(A6,4)</f>
        <v>May 2025</v>
      </c>
      <c r="B14" s="11">
        <v>238078</v>
      </c>
      <c r="C14" s="11">
        <v>1271610</v>
      </c>
      <c r="D14" s="11">
        <v>1509688</v>
      </c>
      <c r="E14" s="11">
        <v>66661.84</v>
      </c>
      <c r="F14" s="11">
        <v>343334.7</v>
      </c>
      <c r="G14" s="11">
        <v>409996.54</v>
      </c>
      <c r="H14" s="16">
        <v>28</v>
      </c>
      <c r="I14" s="16">
        <v>27</v>
      </c>
    </row>
    <row r="15" spans="1:9" ht="12" customHeight="1" x14ac:dyDescent="0.2">
      <c r="A15" s="2" t="str">
        <f>"Jun "&amp;RIGHT(A6,4)</f>
        <v>Jun 2025</v>
      </c>
      <c r="B15" s="11">
        <v>37338</v>
      </c>
      <c r="C15" s="11">
        <v>599374</v>
      </c>
      <c r="D15" s="11">
        <v>636712</v>
      </c>
      <c r="E15" s="11">
        <v>10454.64</v>
      </c>
      <c r="F15" s="11">
        <v>161830.98000000001</v>
      </c>
      <c r="G15" s="11">
        <v>172285.62</v>
      </c>
      <c r="H15" s="16">
        <v>28</v>
      </c>
      <c r="I15" s="16">
        <v>27</v>
      </c>
    </row>
    <row r="16" spans="1:9" ht="12" customHeight="1" x14ac:dyDescent="0.2">
      <c r="A16" s="2" t="str">
        <f>"Jul "&amp;RIGHT(A6,4)</f>
        <v>Jul 2025</v>
      </c>
      <c r="B16" s="11">
        <v>83049</v>
      </c>
      <c r="C16" s="11">
        <v>805272</v>
      </c>
      <c r="D16" s="11">
        <v>888321</v>
      </c>
      <c r="E16" s="11">
        <v>23046.0975</v>
      </c>
      <c r="F16" s="11">
        <v>215410.26</v>
      </c>
      <c r="G16" s="11">
        <v>238456.35750000001</v>
      </c>
      <c r="H16" s="16">
        <v>27.75</v>
      </c>
      <c r="I16" s="16">
        <v>26.75</v>
      </c>
    </row>
    <row r="17" spans="1:9" ht="12" customHeight="1" x14ac:dyDescent="0.2">
      <c r="A17" s="2" t="str">
        <f>"Aug "&amp;RIGHT(A6,4)</f>
        <v>Aug 2025</v>
      </c>
      <c r="B17" s="11">
        <v>100569</v>
      </c>
      <c r="C17" s="11">
        <v>635373</v>
      </c>
      <c r="D17" s="11">
        <v>735942</v>
      </c>
      <c r="E17" s="11">
        <v>27907.897499999999</v>
      </c>
      <c r="F17" s="11">
        <v>169962.2775</v>
      </c>
      <c r="G17" s="11">
        <v>197870.17499999999</v>
      </c>
      <c r="H17" s="16">
        <v>27.75</v>
      </c>
      <c r="I17" s="16">
        <v>26.75</v>
      </c>
    </row>
    <row r="18" spans="1:9" ht="12" customHeight="1" x14ac:dyDescent="0.2">
      <c r="A18" s="2" t="str">
        <f>"Sep "&amp;RIGHT(A6,4)</f>
        <v>Sep 2025</v>
      </c>
      <c r="B18" s="11">
        <v>163755</v>
      </c>
      <c r="C18" s="11">
        <v>1426298</v>
      </c>
      <c r="D18" s="11">
        <v>1590053</v>
      </c>
      <c r="E18" s="11">
        <v>45442.012499999997</v>
      </c>
      <c r="F18" s="11">
        <v>381534.71500000003</v>
      </c>
      <c r="G18" s="11">
        <v>426976.72749999998</v>
      </c>
      <c r="H18" s="16">
        <v>27.75</v>
      </c>
      <c r="I18" s="16">
        <v>26.75</v>
      </c>
    </row>
    <row r="19" spans="1:9" ht="12" customHeight="1" x14ac:dyDescent="0.2">
      <c r="A19" s="12" t="s">
        <v>55</v>
      </c>
      <c r="B19" s="13">
        <v>1909398</v>
      </c>
      <c r="C19" s="13">
        <v>13756656</v>
      </c>
      <c r="D19" s="13">
        <v>15666054</v>
      </c>
      <c r="E19" s="13">
        <v>533763.00749999995</v>
      </c>
      <c r="F19" s="13">
        <v>3707129.7625000002</v>
      </c>
      <c r="G19" s="13">
        <v>4240892.7699999996</v>
      </c>
      <c r="H19" s="17">
        <v>27.954499999999999</v>
      </c>
      <c r="I19" s="17">
        <v>26.947900000000001</v>
      </c>
    </row>
    <row r="20" spans="1:9" ht="12" customHeight="1" x14ac:dyDescent="0.2">
      <c r="A20" s="14" t="s">
        <v>426</v>
      </c>
      <c r="B20" s="15">
        <v>733172</v>
      </c>
      <c r="C20" s="15">
        <v>5193668</v>
      </c>
      <c r="D20" s="15">
        <v>5926840</v>
      </c>
      <c r="E20" s="15">
        <v>205288.16</v>
      </c>
      <c r="F20" s="15">
        <v>1402290.36</v>
      </c>
      <c r="G20" s="15">
        <v>1607578.52</v>
      </c>
      <c r="H20" s="18">
        <v>28</v>
      </c>
      <c r="I20" s="18">
        <v>27</v>
      </c>
    </row>
    <row r="21" spans="1:9" ht="12" customHeight="1" x14ac:dyDescent="0.2">
      <c r="A21" s="3" t="str">
        <f>"FY "&amp;RIGHT(A6,4)+1</f>
        <v>FY 2026</v>
      </c>
    </row>
    <row r="22" spans="1:9" ht="12" customHeight="1" x14ac:dyDescent="0.2">
      <c r="A22" s="2" t="str">
        <f>"Oct "&amp;RIGHT(A6,4)</f>
        <v>Oct 2025</v>
      </c>
      <c r="B22" s="11">
        <v>187301</v>
      </c>
      <c r="C22" s="11">
        <v>1389378</v>
      </c>
      <c r="D22" s="11">
        <v>1576679</v>
      </c>
      <c r="E22" s="11">
        <v>51976.027499999997</v>
      </c>
      <c r="F22" s="11">
        <v>371658.61499999999</v>
      </c>
      <c r="G22" s="11">
        <v>423634.64250000002</v>
      </c>
      <c r="H22" s="16">
        <v>27.75</v>
      </c>
      <c r="I22" s="16">
        <v>26.75</v>
      </c>
    </row>
    <row r="23" spans="1:9" ht="12" customHeight="1" x14ac:dyDescent="0.2">
      <c r="A23" s="2" t="str">
        <f>"Nov "&amp;RIGHT(A6,4)</f>
        <v>Nov 2025</v>
      </c>
      <c r="B23" s="11">
        <v>148783</v>
      </c>
      <c r="C23" s="11">
        <v>1066678</v>
      </c>
      <c r="D23" s="11">
        <v>1215461</v>
      </c>
      <c r="E23" s="11">
        <v>41287.282500000001</v>
      </c>
      <c r="F23" s="11">
        <v>285336.36499999999</v>
      </c>
      <c r="G23" s="11">
        <v>326623.64750000002</v>
      </c>
      <c r="H23" s="16">
        <v>27.75</v>
      </c>
      <c r="I23" s="16">
        <v>26.75</v>
      </c>
    </row>
    <row r="24" spans="1:9" ht="12" customHeight="1" x14ac:dyDescent="0.2">
      <c r="A24" s="2" t="str">
        <f>"Dec "&amp;RIGHT(A6,4)</f>
        <v>Dec 2025</v>
      </c>
      <c r="B24" s="11">
        <v>146457</v>
      </c>
      <c r="C24" s="11">
        <v>1021773</v>
      </c>
      <c r="D24" s="11">
        <v>1168230</v>
      </c>
      <c r="E24" s="11">
        <v>40641.817499999997</v>
      </c>
      <c r="F24" s="11">
        <v>273324.27750000003</v>
      </c>
      <c r="G24" s="11">
        <v>313966.09499999997</v>
      </c>
      <c r="H24" s="16">
        <v>27.75</v>
      </c>
      <c r="I24" s="16">
        <v>26.75</v>
      </c>
    </row>
    <row r="25" spans="1:9" ht="12" customHeight="1" x14ac:dyDescent="0.2">
      <c r="A25" s="2" t="str">
        <f>"Jan "&amp;RIGHT(A6,4)+1</f>
        <v>Jan 2026</v>
      </c>
      <c r="B25" s="11">
        <v>166389</v>
      </c>
      <c r="C25" s="11">
        <v>1280151</v>
      </c>
      <c r="D25" s="11">
        <v>1446540</v>
      </c>
      <c r="E25" s="11">
        <v>46172.947500000002</v>
      </c>
      <c r="F25" s="11">
        <v>342440.39250000002</v>
      </c>
      <c r="G25" s="11">
        <v>388613.34</v>
      </c>
      <c r="H25" s="16">
        <v>27.75</v>
      </c>
      <c r="I25" s="16">
        <v>26.75</v>
      </c>
    </row>
    <row r="26" spans="1:9" ht="12" customHeight="1" x14ac:dyDescent="0.2">
      <c r="A26" s="2" t="str">
        <f>"Feb "&amp;RIGHT(A6,4)+1</f>
        <v>Feb 2026</v>
      </c>
      <c r="B26" s="11" t="s">
        <v>423</v>
      </c>
      <c r="C26" s="11" t="s">
        <v>423</v>
      </c>
      <c r="D26" s="11" t="s">
        <v>423</v>
      </c>
      <c r="E26" s="11" t="s">
        <v>423</v>
      </c>
      <c r="F26" s="11" t="s">
        <v>423</v>
      </c>
      <c r="G26" s="11" t="s">
        <v>423</v>
      </c>
      <c r="H26" s="16" t="s">
        <v>423</v>
      </c>
      <c r="I26" s="16" t="s">
        <v>423</v>
      </c>
    </row>
    <row r="27" spans="1:9" ht="12" customHeight="1" x14ac:dyDescent="0.2">
      <c r="A27" s="2" t="str">
        <f>"Mar "&amp;RIGHT(A6,4)+1</f>
        <v>Mar 2026</v>
      </c>
      <c r="B27" s="11" t="s">
        <v>423</v>
      </c>
      <c r="C27" s="11" t="s">
        <v>423</v>
      </c>
      <c r="D27" s="11" t="s">
        <v>423</v>
      </c>
      <c r="E27" s="11" t="s">
        <v>423</v>
      </c>
      <c r="F27" s="11" t="s">
        <v>423</v>
      </c>
      <c r="G27" s="11" t="s">
        <v>423</v>
      </c>
      <c r="H27" s="16" t="s">
        <v>423</v>
      </c>
      <c r="I27" s="16" t="s">
        <v>423</v>
      </c>
    </row>
    <row r="28" spans="1:9" ht="12" customHeight="1" x14ac:dyDescent="0.2">
      <c r="A28" s="2" t="str">
        <f>"Apr "&amp;RIGHT(A6,4)+1</f>
        <v>Apr 2026</v>
      </c>
      <c r="B28" s="11" t="s">
        <v>423</v>
      </c>
      <c r="C28" s="11" t="s">
        <v>423</v>
      </c>
      <c r="D28" s="11" t="s">
        <v>423</v>
      </c>
      <c r="E28" s="11" t="s">
        <v>423</v>
      </c>
      <c r="F28" s="11" t="s">
        <v>423</v>
      </c>
      <c r="G28" s="11" t="s">
        <v>423</v>
      </c>
      <c r="H28" s="16" t="s">
        <v>423</v>
      </c>
      <c r="I28" s="16" t="s">
        <v>423</v>
      </c>
    </row>
    <row r="29" spans="1:9" ht="12" customHeight="1" x14ac:dyDescent="0.2">
      <c r="A29" s="2" t="str">
        <f>"May "&amp;RIGHT(A6,4)+1</f>
        <v>May 2026</v>
      </c>
      <c r="B29" s="11" t="s">
        <v>423</v>
      </c>
      <c r="C29" s="11" t="s">
        <v>423</v>
      </c>
      <c r="D29" s="11" t="s">
        <v>423</v>
      </c>
      <c r="E29" s="11" t="s">
        <v>423</v>
      </c>
      <c r="F29" s="11" t="s">
        <v>423</v>
      </c>
      <c r="G29" s="11" t="s">
        <v>423</v>
      </c>
      <c r="H29" s="16" t="s">
        <v>423</v>
      </c>
      <c r="I29" s="16" t="s">
        <v>423</v>
      </c>
    </row>
    <row r="30" spans="1:9" ht="12" customHeight="1" x14ac:dyDescent="0.2">
      <c r="A30" s="2" t="str">
        <f>"Jun "&amp;RIGHT(A6,4)+1</f>
        <v>Jun 2026</v>
      </c>
      <c r="B30" s="11" t="s">
        <v>423</v>
      </c>
      <c r="C30" s="11" t="s">
        <v>423</v>
      </c>
      <c r="D30" s="11" t="s">
        <v>423</v>
      </c>
      <c r="E30" s="11" t="s">
        <v>423</v>
      </c>
      <c r="F30" s="11" t="s">
        <v>423</v>
      </c>
      <c r="G30" s="11" t="s">
        <v>423</v>
      </c>
      <c r="H30" s="16" t="s">
        <v>423</v>
      </c>
      <c r="I30" s="16" t="s">
        <v>423</v>
      </c>
    </row>
    <row r="31" spans="1:9" ht="12" customHeight="1" x14ac:dyDescent="0.2">
      <c r="A31" s="2" t="str">
        <f>"Jul "&amp;RIGHT(A6,4)+1</f>
        <v>Jul 2026</v>
      </c>
      <c r="B31" s="11" t="s">
        <v>423</v>
      </c>
      <c r="C31" s="11" t="s">
        <v>423</v>
      </c>
      <c r="D31" s="11" t="s">
        <v>423</v>
      </c>
      <c r="E31" s="11" t="s">
        <v>423</v>
      </c>
      <c r="F31" s="11" t="s">
        <v>423</v>
      </c>
      <c r="G31" s="11" t="s">
        <v>423</v>
      </c>
      <c r="H31" s="16" t="s">
        <v>423</v>
      </c>
      <c r="I31" s="16" t="s">
        <v>423</v>
      </c>
    </row>
    <row r="32" spans="1:9" ht="12" customHeight="1" x14ac:dyDescent="0.2">
      <c r="A32" s="2" t="str">
        <f>"Aug "&amp;RIGHT(A6,4)+1</f>
        <v>Aug 2026</v>
      </c>
      <c r="B32" s="11" t="s">
        <v>423</v>
      </c>
      <c r="C32" s="11" t="s">
        <v>423</v>
      </c>
      <c r="D32" s="11" t="s">
        <v>423</v>
      </c>
      <c r="E32" s="11" t="s">
        <v>423</v>
      </c>
      <c r="F32" s="11" t="s">
        <v>423</v>
      </c>
      <c r="G32" s="11" t="s">
        <v>423</v>
      </c>
      <c r="H32" s="16" t="s">
        <v>423</v>
      </c>
      <c r="I32" s="16" t="s">
        <v>423</v>
      </c>
    </row>
    <row r="33" spans="1:9" ht="12" customHeight="1" x14ac:dyDescent="0.2">
      <c r="A33" s="2" t="str">
        <f>"Sep "&amp;RIGHT(A6,4)+1</f>
        <v>Sep 2026</v>
      </c>
      <c r="B33" s="11" t="s">
        <v>423</v>
      </c>
      <c r="C33" s="11" t="s">
        <v>423</v>
      </c>
      <c r="D33" s="11" t="s">
        <v>423</v>
      </c>
      <c r="E33" s="11" t="s">
        <v>423</v>
      </c>
      <c r="F33" s="11" t="s">
        <v>423</v>
      </c>
      <c r="G33" s="11" t="s">
        <v>423</v>
      </c>
      <c r="H33" s="16" t="s">
        <v>423</v>
      </c>
      <c r="I33" s="16" t="s">
        <v>423</v>
      </c>
    </row>
    <row r="34" spans="1:9" ht="12" customHeight="1" x14ac:dyDescent="0.2">
      <c r="A34" s="12" t="s">
        <v>55</v>
      </c>
      <c r="B34" s="13">
        <v>648930</v>
      </c>
      <c r="C34" s="13">
        <v>4757980</v>
      </c>
      <c r="D34" s="13">
        <v>5406910</v>
      </c>
      <c r="E34" s="13">
        <v>180078.07500000001</v>
      </c>
      <c r="F34" s="13">
        <v>1272759.6499999999</v>
      </c>
      <c r="G34" s="13">
        <v>1452837.7250000001</v>
      </c>
      <c r="H34" s="17">
        <v>27.75</v>
      </c>
      <c r="I34" s="17">
        <v>26.75</v>
      </c>
    </row>
    <row r="35" spans="1:9" ht="12" customHeight="1" x14ac:dyDescent="0.2">
      <c r="A35" s="14" t="str">
        <f>"Total "&amp;MID(A20,7,LEN(A20)-13)&amp;" Months"</f>
        <v>Total 4 Months</v>
      </c>
      <c r="B35" s="15">
        <v>648930</v>
      </c>
      <c r="C35" s="15">
        <v>4757980</v>
      </c>
      <c r="D35" s="15">
        <v>5406910</v>
      </c>
      <c r="E35" s="15">
        <v>180078.07500000001</v>
      </c>
      <c r="F35" s="15">
        <v>1272759.6499999999</v>
      </c>
      <c r="G35" s="15">
        <v>1452837.7250000001</v>
      </c>
      <c r="H35" s="18">
        <v>27.75</v>
      </c>
      <c r="I35" s="18">
        <v>26.75</v>
      </c>
    </row>
    <row r="36" spans="1:9" ht="12" customHeight="1" x14ac:dyDescent="0.2">
      <c r="A36" s="87"/>
      <c r="B36" s="87"/>
      <c r="C36" s="87"/>
      <c r="D36" s="87"/>
      <c r="E36" s="87"/>
      <c r="F36" s="87"/>
      <c r="G36" s="87"/>
      <c r="H36" s="87"/>
      <c r="I36" s="87"/>
    </row>
    <row r="37" spans="1:9" ht="69.95" customHeight="1" x14ac:dyDescent="0.2">
      <c r="A37" s="98" t="s">
        <v>147</v>
      </c>
      <c r="B37" s="98"/>
      <c r="C37" s="98"/>
      <c r="D37" s="98"/>
      <c r="E37" s="98"/>
      <c r="F37" s="98"/>
      <c r="G37" s="98"/>
      <c r="H37" s="98"/>
      <c r="I37" s="98"/>
    </row>
  </sheetData>
  <mergeCells count="9">
    <mergeCell ref="B5:I5"/>
    <mergeCell ref="A36:I36"/>
    <mergeCell ref="A37:I37"/>
    <mergeCell ref="A1:H1"/>
    <mergeCell ref="A2:H2"/>
    <mergeCell ref="A3:A4"/>
    <mergeCell ref="B3:D3"/>
    <mergeCell ref="E3:G3"/>
    <mergeCell ref="H3:I3"/>
  </mergeCells>
  <phoneticPr fontId="0" type="noConversion"/>
  <pageMargins left="0.75" right="0.5" top="0.75" bottom="0.5" header="0.5" footer="0.25"/>
  <pageSetup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pageSetUpPr fitToPage="1"/>
  </sheetPr>
  <dimension ref="A1:N44"/>
  <sheetViews>
    <sheetView showGridLines="0" zoomScaleNormal="100" workbookViewId="0">
      <selection sqref="A1:J1"/>
    </sheetView>
  </sheetViews>
  <sheetFormatPr defaultRowHeight="12.75" x14ac:dyDescent="0.2"/>
  <cols>
    <col min="1" max="1" width="11.42578125" customWidth="1"/>
    <col min="2" max="6" width="11.28515625" customWidth="1"/>
    <col min="7" max="7" width="12.42578125" customWidth="1"/>
    <col min="8" max="9" width="11.28515625" customWidth="1"/>
    <col min="10" max="11" width="11.42578125" customWidth="1"/>
  </cols>
  <sheetData>
    <row r="1" spans="1:11" ht="12" customHeight="1" x14ac:dyDescent="0.2">
      <c r="A1" s="88" t="s">
        <v>446</v>
      </c>
      <c r="B1" s="88"/>
      <c r="C1" s="88"/>
      <c r="D1" s="88"/>
      <c r="E1" s="88"/>
      <c r="F1" s="88"/>
      <c r="G1" s="88"/>
      <c r="H1" s="88"/>
      <c r="I1" s="88"/>
      <c r="J1" s="88"/>
      <c r="K1" s="140">
        <v>46122</v>
      </c>
    </row>
    <row r="2" spans="1:11" ht="12" customHeight="1" x14ac:dyDescent="0.2">
      <c r="A2" s="90" t="s">
        <v>148</v>
      </c>
      <c r="B2" s="90"/>
      <c r="C2" s="90"/>
      <c r="D2" s="90"/>
      <c r="E2" s="90"/>
      <c r="F2" s="90"/>
      <c r="G2" s="90"/>
      <c r="H2" s="90"/>
      <c r="I2" s="90"/>
      <c r="J2" s="90"/>
      <c r="K2" s="1"/>
    </row>
    <row r="3" spans="1:11" ht="24" customHeight="1" x14ac:dyDescent="0.2">
      <c r="A3" s="92" t="s">
        <v>50</v>
      </c>
      <c r="B3" s="96" t="s">
        <v>194</v>
      </c>
      <c r="C3" s="96"/>
      <c r="D3" s="96"/>
      <c r="E3" s="95"/>
      <c r="F3" s="96" t="s">
        <v>149</v>
      </c>
      <c r="G3" s="96"/>
      <c r="H3" s="96"/>
      <c r="I3" s="95"/>
      <c r="J3" s="96" t="s">
        <v>150</v>
      </c>
      <c r="K3" s="96"/>
    </row>
    <row r="4" spans="1:11" ht="45" customHeight="1" x14ac:dyDescent="0.2">
      <c r="A4" s="93"/>
      <c r="B4" s="10" t="s">
        <v>151</v>
      </c>
      <c r="C4" s="10" t="s">
        <v>152</v>
      </c>
      <c r="D4" s="10" t="s">
        <v>153</v>
      </c>
      <c r="E4" s="10" t="s">
        <v>55</v>
      </c>
      <c r="F4" s="10" t="s">
        <v>329</v>
      </c>
      <c r="G4" s="10" t="s">
        <v>331</v>
      </c>
      <c r="H4" s="10" t="s">
        <v>330</v>
      </c>
      <c r="I4" s="10" t="s">
        <v>337</v>
      </c>
      <c r="J4" s="10" t="s">
        <v>154</v>
      </c>
      <c r="K4" s="9" t="s">
        <v>332</v>
      </c>
    </row>
    <row r="5" spans="1:11" ht="12" customHeight="1" x14ac:dyDescent="0.2">
      <c r="A5" s="1"/>
      <c r="B5" s="87" t="str">
        <f>REPT("-",42)&amp;" Number "&amp;REPT("-",39)&amp;"   "&amp;REPT("-",52)&amp;" Dollars "&amp;REPT("-",58)</f>
        <v>------------------------------------------ Number ---------------------------------------   ---------------------------------------------------- Dollars ----------------------------------------------------------</v>
      </c>
      <c r="C5" s="87"/>
      <c r="D5" s="87"/>
      <c r="E5" s="87"/>
      <c r="F5" s="87"/>
      <c r="G5" s="87"/>
      <c r="H5" s="87"/>
      <c r="I5" s="87"/>
      <c r="J5" s="87"/>
      <c r="K5" s="87"/>
    </row>
    <row r="6" spans="1:11" ht="12" customHeight="1" x14ac:dyDescent="0.2">
      <c r="A6" s="3" t="s">
        <v>425</v>
      </c>
    </row>
    <row r="7" spans="1:11" ht="12" customHeight="1" x14ac:dyDescent="0.2">
      <c r="A7" s="2" t="str">
        <f>"Oct "&amp;RIGHT(A6,4)-1</f>
        <v>Oct 2024</v>
      </c>
      <c r="B7" s="11">
        <v>1565343</v>
      </c>
      <c r="C7" s="11">
        <v>1520663</v>
      </c>
      <c r="D7" s="11">
        <v>3821486</v>
      </c>
      <c r="E7" s="11">
        <v>6907492</v>
      </c>
      <c r="F7" s="11">
        <v>413409345</v>
      </c>
      <c r="G7" s="11" t="s">
        <v>423</v>
      </c>
      <c r="H7" s="11" t="s">
        <v>423</v>
      </c>
      <c r="I7" s="11">
        <v>1206584976</v>
      </c>
      <c r="J7" s="16">
        <v>59.849400000000003</v>
      </c>
      <c r="K7" s="16" t="s">
        <v>423</v>
      </c>
    </row>
    <row r="8" spans="1:11" ht="12" customHeight="1" x14ac:dyDescent="0.2">
      <c r="A8" s="2" t="str">
        <f>"Nov "&amp;RIGHT(A6,4)-1</f>
        <v>Nov 2024</v>
      </c>
      <c r="B8" s="11">
        <v>1536322</v>
      </c>
      <c r="C8" s="11">
        <v>1494898</v>
      </c>
      <c r="D8" s="11">
        <v>3797947</v>
      </c>
      <c r="E8" s="11">
        <v>6829167</v>
      </c>
      <c r="F8" s="11">
        <v>429754111</v>
      </c>
      <c r="G8" s="11" t="s">
        <v>423</v>
      </c>
      <c r="H8" s="11" t="s">
        <v>423</v>
      </c>
      <c r="I8" s="11">
        <v>601600873</v>
      </c>
      <c r="J8" s="16">
        <v>62.929200000000002</v>
      </c>
      <c r="K8" s="16" t="s">
        <v>423</v>
      </c>
    </row>
    <row r="9" spans="1:11" ht="12" customHeight="1" x14ac:dyDescent="0.2">
      <c r="A9" s="2" t="str">
        <f>"Dec "&amp;RIGHT(A6,4)-1</f>
        <v>Dec 2024</v>
      </c>
      <c r="B9" s="11">
        <v>1514528</v>
      </c>
      <c r="C9" s="11">
        <v>1484943</v>
      </c>
      <c r="D9" s="11">
        <v>3781157</v>
      </c>
      <c r="E9" s="11">
        <v>6780628</v>
      </c>
      <c r="F9" s="11">
        <v>444954391</v>
      </c>
      <c r="G9" s="11" t="s">
        <v>423</v>
      </c>
      <c r="H9" s="11">
        <v>4844115</v>
      </c>
      <c r="I9" s="11">
        <v>588409208</v>
      </c>
      <c r="J9" s="16">
        <v>65.621399999999994</v>
      </c>
      <c r="K9" s="16" t="s">
        <v>423</v>
      </c>
    </row>
    <row r="10" spans="1:11" ht="12" customHeight="1" x14ac:dyDescent="0.2">
      <c r="A10" s="2" t="str">
        <f>"Jan "&amp;RIGHT(A6,4)</f>
        <v>Jan 2025</v>
      </c>
      <c r="B10" s="11">
        <v>1527678</v>
      </c>
      <c r="C10" s="11">
        <v>1496509</v>
      </c>
      <c r="D10" s="11">
        <v>3794431</v>
      </c>
      <c r="E10" s="11">
        <v>6818618</v>
      </c>
      <c r="F10" s="11">
        <v>436859412</v>
      </c>
      <c r="G10" s="11" t="s">
        <v>423</v>
      </c>
      <c r="H10" s="11" t="s">
        <v>423</v>
      </c>
      <c r="I10" s="11">
        <v>595019657</v>
      </c>
      <c r="J10" s="16">
        <v>64.068600000000004</v>
      </c>
      <c r="K10" s="16" t="s">
        <v>423</v>
      </c>
    </row>
    <row r="11" spans="1:11" ht="12" customHeight="1" x14ac:dyDescent="0.2">
      <c r="A11" s="2" t="str">
        <f>"Feb "&amp;RIGHT(A6,4)</f>
        <v>Feb 2025</v>
      </c>
      <c r="B11" s="11">
        <v>1520580</v>
      </c>
      <c r="C11" s="11">
        <v>1487500</v>
      </c>
      <c r="D11" s="11">
        <v>3789852</v>
      </c>
      <c r="E11" s="11">
        <v>6797932</v>
      </c>
      <c r="F11" s="11">
        <v>435702485</v>
      </c>
      <c r="G11" s="11" t="s">
        <v>423</v>
      </c>
      <c r="H11" s="11" t="s">
        <v>423</v>
      </c>
      <c r="I11" s="11">
        <v>567018887</v>
      </c>
      <c r="J11" s="16">
        <v>64.093400000000003</v>
      </c>
      <c r="K11" s="16" t="s">
        <v>423</v>
      </c>
    </row>
    <row r="12" spans="1:11" ht="12" customHeight="1" x14ac:dyDescent="0.2">
      <c r="A12" s="2" t="str">
        <f>"Mar "&amp;RIGHT(A6,4)</f>
        <v>Mar 2025</v>
      </c>
      <c r="B12" s="11">
        <v>1533090</v>
      </c>
      <c r="C12" s="11">
        <v>1490984</v>
      </c>
      <c r="D12" s="11">
        <v>3822516</v>
      </c>
      <c r="E12" s="11">
        <v>6846590</v>
      </c>
      <c r="F12" s="11">
        <v>448153045</v>
      </c>
      <c r="G12" s="11" t="s">
        <v>423</v>
      </c>
      <c r="H12" s="11">
        <v>-135696</v>
      </c>
      <c r="I12" s="11">
        <v>575823292</v>
      </c>
      <c r="J12" s="16">
        <v>65.456400000000002</v>
      </c>
      <c r="K12" s="16" t="s">
        <v>423</v>
      </c>
    </row>
    <row r="13" spans="1:11" ht="12" customHeight="1" x14ac:dyDescent="0.2">
      <c r="A13" s="2" t="str">
        <f>"Apr "&amp;RIGHT(A6,4)</f>
        <v>Apr 2025</v>
      </c>
      <c r="B13" s="11">
        <v>1542040</v>
      </c>
      <c r="C13" s="11">
        <v>1493101</v>
      </c>
      <c r="D13" s="11">
        <v>3837887</v>
      </c>
      <c r="E13" s="11">
        <v>6873028</v>
      </c>
      <c r="F13" s="11">
        <v>464788211</v>
      </c>
      <c r="G13" s="11" t="s">
        <v>423</v>
      </c>
      <c r="H13" s="11" t="s">
        <v>423</v>
      </c>
      <c r="I13" s="11">
        <v>605490342</v>
      </c>
      <c r="J13" s="16">
        <v>67.625</v>
      </c>
      <c r="K13" s="16" t="s">
        <v>423</v>
      </c>
    </row>
    <row r="14" spans="1:11" ht="12" customHeight="1" x14ac:dyDescent="0.2">
      <c r="A14" s="2" t="str">
        <f>"May "&amp;RIGHT(A6,4)</f>
        <v>May 2025</v>
      </c>
      <c r="B14" s="11">
        <v>1545358</v>
      </c>
      <c r="C14" s="11">
        <v>1492262</v>
      </c>
      <c r="D14" s="11">
        <v>3852808</v>
      </c>
      <c r="E14" s="11">
        <v>6890428</v>
      </c>
      <c r="F14" s="11">
        <v>451140885</v>
      </c>
      <c r="G14" s="11" t="s">
        <v>423</v>
      </c>
      <c r="H14" s="11" t="s">
        <v>423</v>
      </c>
      <c r="I14" s="11">
        <v>578007884.14289999</v>
      </c>
      <c r="J14" s="16">
        <v>65.473600000000005</v>
      </c>
      <c r="K14" s="16" t="s">
        <v>423</v>
      </c>
    </row>
    <row r="15" spans="1:11" ht="12" customHeight="1" x14ac:dyDescent="0.2">
      <c r="A15" s="2" t="str">
        <f>"Jun "&amp;RIGHT(A6,4)</f>
        <v>Jun 2025</v>
      </c>
      <c r="B15" s="11">
        <v>1538501</v>
      </c>
      <c r="C15" s="11">
        <v>1483712</v>
      </c>
      <c r="D15" s="11">
        <v>3856841</v>
      </c>
      <c r="E15" s="11">
        <v>6879054</v>
      </c>
      <c r="F15" s="11">
        <v>441582299</v>
      </c>
      <c r="G15" s="11" t="s">
        <v>423</v>
      </c>
      <c r="H15" s="11">
        <v>687452</v>
      </c>
      <c r="I15" s="11">
        <v>591564728.85710001</v>
      </c>
      <c r="J15" s="16">
        <v>64.192300000000003</v>
      </c>
      <c r="K15" s="16" t="s">
        <v>423</v>
      </c>
    </row>
    <row r="16" spans="1:11" ht="12" customHeight="1" x14ac:dyDescent="0.2">
      <c r="A16" s="2" t="str">
        <f>"Jul "&amp;RIGHT(A6,4)</f>
        <v>Jul 2025</v>
      </c>
      <c r="B16" s="11">
        <v>1546602</v>
      </c>
      <c r="C16" s="11">
        <v>1492487</v>
      </c>
      <c r="D16" s="11">
        <v>3880035</v>
      </c>
      <c r="E16" s="11">
        <v>6919124</v>
      </c>
      <c r="F16" s="11">
        <v>449590826</v>
      </c>
      <c r="G16" s="11" t="s">
        <v>423</v>
      </c>
      <c r="H16" s="11" t="s">
        <v>423</v>
      </c>
      <c r="I16" s="11">
        <v>585769009</v>
      </c>
      <c r="J16" s="16">
        <v>64.977999999999994</v>
      </c>
      <c r="K16" s="16" t="s">
        <v>423</v>
      </c>
    </row>
    <row r="17" spans="1:11" ht="12" customHeight="1" x14ac:dyDescent="0.2">
      <c r="A17" s="2" t="str">
        <f>"Aug "&amp;RIGHT(A6,4)</f>
        <v>Aug 2025</v>
      </c>
      <c r="B17" s="11">
        <v>1536735</v>
      </c>
      <c r="C17" s="11">
        <v>1480044</v>
      </c>
      <c r="D17" s="11">
        <v>3890117</v>
      </c>
      <c r="E17" s="11">
        <v>6906896</v>
      </c>
      <c r="F17" s="11">
        <v>451347527</v>
      </c>
      <c r="G17" s="11" t="s">
        <v>423</v>
      </c>
      <c r="H17" s="11" t="s">
        <v>423</v>
      </c>
      <c r="I17" s="11">
        <v>575108729</v>
      </c>
      <c r="J17" s="16">
        <v>65.347399999999993</v>
      </c>
      <c r="K17" s="16" t="s">
        <v>423</v>
      </c>
    </row>
    <row r="18" spans="1:11" ht="12" customHeight="1" x14ac:dyDescent="0.2">
      <c r="A18" s="2" t="str">
        <f>"Sep "&amp;RIGHT(A6,4)</f>
        <v>Sep 2025</v>
      </c>
      <c r="B18" s="11">
        <v>1536435</v>
      </c>
      <c r="C18" s="11">
        <v>1478683</v>
      </c>
      <c r="D18" s="11">
        <v>3902411</v>
      </c>
      <c r="E18" s="11">
        <v>6917529</v>
      </c>
      <c r="F18" s="11">
        <v>479998975</v>
      </c>
      <c r="G18" s="11" t="s">
        <v>423</v>
      </c>
      <c r="H18" s="11">
        <v>85352298</v>
      </c>
      <c r="I18" s="11">
        <v>739063943</v>
      </c>
      <c r="J18" s="16">
        <v>69.388800000000003</v>
      </c>
      <c r="K18" s="16" t="s">
        <v>423</v>
      </c>
    </row>
    <row r="19" spans="1:11" ht="12" customHeight="1" x14ac:dyDescent="0.2">
      <c r="A19" s="12" t="s">
        <v>55</v>
      </c>
      <c r="B19" s="13">
        <v>1536934.3333000001</v>
      </c>
      <c r="C19" s="13">
        <v>1491315.5</v>
      </c>
      <c r="D19" s="13">
        <v>3835624</v>
      </c>
      <c r="E19" s="13">
        <v>6863873.8333000001</v>
      </c>
      <c r="F19" s="13">
        <v>5347281512</v>
      </c>
      <c r="G19" s="13">
        <v>2358915660</v>
      </c>
      <c r="H19" s="13">
        <v>90748169</v>
      </c>
      <c r="I19" s="13">
        <v>7809461529</v>
      </c>
      <c r="J19" s="17">
        <v>64.920599999999993</v>
      </c>
      <c r="K19" s="17">
        <v>28.639299999999999</v>
      </c>
    </row>
    <row r="20" spans="1:11" ht="12" customHeight="1" x14ac:dyDescent="0.2">
      <c r="A20" s="14" t="s">
        <v>426</v>
      </c>
      <c r="B20" s="15">
        <v>1535967.75</v>
      </c>
      <c r="C20" s="15">
        <v>1499253.25</v>
      </c>
      <c r="D20" s="15">
        <v>3798755.25</v>
      </c>
      <c r="E20" s="15">
        <v>6833976.25</v>
      </c>
      <c r="F20" s="15">
        <v>1724977259</v>
      </c>
      <c r="G20" s="15">
        <v>1261793340</v>
      </c>
      <c r="H20" s="15">
        <v>4844115</v>
      </c>
      <c r="I20" s="15">
        <v>2991614714</v>
      </c>
      <c r="J20" s="18">
        <v>63.103000000000002</v>
      </c>
      <c r="K20" s="18">
        <v>46.158799999999999</v>
      </c>
    </row>
    <row r="21" spans="1:11" ht="12" customHeight="1" x14ac:dyDescent="0.2">
      <c r="A21" s="3" t="str">
        <f>"FY "&amp;RIGHT(A6,4)+1</f>
        <v>FY 2026</v>
      </c>
    </row>
    <row r="22" spans="1:11" ht="12" customHeight="1" x14ac:dyDescent="0.2">
      <c r="A22" s="2" t="str">
        <f>"Oct "&amp;RIGHT(A6,4)</f>
        <v>Oct 2025</v>
      </c>
      <c r="B22" s="11">
        <v>1530220</v>
      </c>
      <c r="C22" s="11">
        <v>1479742</v>
      </c>
      <c r="D22" s="11">
        <v>3899936</v>
      </c>
      <c r="E22" s="11">
        <v>6909898</v>
      </c>
      <c r="F22" s="11">
        <v>348776350</v>
      </c>
      <c r="G22" s="11" t="s">
        <v>423</v>
      </c>
      <c r="H22" s="11" t="s">
        <v>423</v>
      </c>
      <c r="I22" s="11">
        <v>1118881896</v>
      </c>
      <c r="J22" s="16">
        <v>50.474899999999998</v>
      </c>
      <c r="K22" s="16" t="s">
        <v>423</v>
      </c>
    </row>
    <row r="23" spans="1:11" ht="12" customHeight="1" x14ac:dyDescent="0.2">
      <c r="A23" s="2" t="str">
        <f>"Nov "&amp;RIGHT(A6,4)</f>
        <v>Nov 2025</v>
      </c>
      <c r="B23" s="11">
        <v>1481551</v>
      </c>
      <c r="C23" s="11">
        <v>1439332</v>
      </c>
      <c r="D23" s="11">
        <v>3850806</v>
      </c>
      <c r="E23" s="11">
        <v>6771689</v>
      </c>
      <c r="F23" s="11">
        <v>433703360</v>
      </c>
      <c r="G23" s="11" t="s">
        <v>423</v>
      </c>
      <c r="H23" s="11" t="s">
        <v>423</v>
      </c>
      <c r="I23" s="11">
        <v>595166396</v>
      </c>
      <c r="J23" s="16">
        <v>64.046599999999998</v>
      </c>
      <c r="K23" s="16" t="s">
        <v>423</v>
      </c>
    </row>
    <row r="24" spans="1:11" ht="12" customHeight="1" x14ac:dyDescent="0.2">
      <c r="A24" s="2" t="str">
        <f>"Dec "&amp;RIGHT(A6,4)</f>
        <v>Dec 2025</v>
      </c>
      <c r="B24" s="11">
        <v>1457510</v>
      </c>
      <c r="C24" s="11">
        <v>1429358</v>
      </c>
      <c r="D24" s="11">
        <v>3825505</v>
      </c>
      <c r="E24" s="11">
        <v>6712373</v>
      </c>
      <c r="F24" s="11">
        <v>426875601</v>
      </c>
      <c r="G24" s="11" t="s">
        <v>423</v>
      </c>
      <c r="H24" s="11">
        <v>453050</v>
      </c>
      <c r="I24" s="11">
        <v>616477418</v>
      </c>
      <c r="J24" s="16">
        <v>63.595300000000002</v>
      </c>
      <c r="K24" s="16" t="s">
        <v>423</v>
      </c>
    </row>
    <row r="25" spans="1:11" ht="12" customHeight="1" x14ac:dyDescent="0.2">
      <c r="A25" s="2" t="str">
        <f>"Jan "&amp;RIGHT(A6,4)+1</f>
        <v>Jan 2026</v>
      </c>
      <c r="B25" s="11">
        <v>1452105</v>
      </c>
      <c r="C25" s="11">
        <v>1421002</v>
      </c>
      <c r="D25" s="11">
        <v>3816418</v>
      </c>
      <c r="E25" s="11">
        <v>6689525</v>
      </c>
      <c r="F25" s="11">
        <v>453351304</v>
      </c>
      <c r="G25" s="11" t="s">
        <v>423</v>
      </c>
      <c r="H25" s="11" t="s">
        <v>423</v>
      </c>
      <c r="I25" s="11">
        <v>599511365.33340001</v>
      </c>
      <c r="J25" s="16">
        <v>67.770300000000006</v>
      </c>
      <c r="K25" s="16" t="s">
        <v>423</v>
      </c>
    </row>
    <row r="26" spans="1:11" ht="12" customHeight="1" x14ac:dyDescent="0.2">
      <c r="A26" s="2" t="str">
        <f>"Feb "&amp;RIGHT(A6,4)+1</f>
        <v>Feb 2026</v>
      </c>
      <c r="B26" s="11" t="s">
        <v>423</v>
      </c>
      <c r="C26" s="11" t="s">
        <v>423</v>
      </c>
      <c r="D26" s="11" t="s">
        <v>423</v>
      </c>
      <c r="E26" s="11" t="s">
        <v>423</v>
      </c>
      <c r="F26" s="11" t="s">
        <v>423</v>
      </c>
      <c r="G26" s="11" t="s">
        <v>423</v>
      </c>
      <c r="H26" s="11" t="s">
        <v>423</v>
      </c>
      <c r="I26" s="11" t="s">
        <v>423</v>
      </c>
      <c r="J26" s="16" t="s">
        <v>423</v>
      </c>
      <c r="K26" s="16" t="s">
        <v>423</v>
      </c>
    </row>
    <row r="27" spans="1:11" ht="12" customHeight="1" x14ac:dyDescent="0.2">
      <c r="A27" s="2" t="str">
        <f>"Mar "&amp;RIGHT(A6,4)+1</f>
        <v>Mar 2026</v>
      </c>
      <c r="B27" s="11" t="s">
        <v>423</v>
      </c>
      <c r="C27" s="11" t="s">
        <v>423</v>
      </c>
      <c r="D27" s="11" t="s">
        <v>423</v>
      </c>
      <c r="E27" s="11" t="s">
        <v>423</v>
      </c>
      <c r="F27" s="11" t="s">
        <v>423</v>
      </c>
      <c r="G27" s="11" t="s">
        <v>423</v>
      </c>
      <c r="H27" s="11" t="s">
        <v>423</v>
      </c>
      <c r="I27" s="11" t="s">
        <v>423</v>
      </c>
      <c r="J27" s="16" t="s">
        <v>423</v>
      </c>
      <c r="K27" s="16" t="s">
        <v>423</v>
      </c>
    </row>
    <row r="28" spans="1:11" ht="12" customHeight="1" x14ac:dyDescent="0.2">
      <c r="A28" s="2" t="str">
        <f>"Apr "&amp;RIGHT(A6,4)+1</f>
        <v>Apr 2026</v>
      </c>
      <c r="B28" s="11" t="s">
        <v>423</v>
      </c>
      <c r="C28" s="11" t="s">
        <v>423</v>
      </c>
      <c r="D28" s="11" t="s">
        <v>423</v>
      </c>
      <c r="E28" s="11" t="s">
        <v>423</v>
      </c>
      <c r="F28" s="11" t="s">
        <v>423</v>
      </c>
      <c r="G28" s="11" t="s">
        <v>423</v>
      </c>
      <c r="H28" s="11" t="s">
        <v>423</v>
      </c>
      <c r="I28" s="11" t="s">
        <v>423</v>
      </c>
      <c r="J28" s="16" t="s">
        <v>423</v>
      </c>
      <c r="K28" s="16" t="s">
        <v>423</v>
      </c>
    </row>
    <row r="29" spans="1:11" ht="12" customHeight="1" x14ac:dyDescent="0.2">
      <c r="A29" s="2" t="str">
        <f>"May "&amp;RIGHT(A6,4)+1</f>
        <v>May 2026</v>
      </c>
      <c r="B29" s="11" t="s">
        <v>423</v>
      </c>
      <c r="C29" s="11" t="s">
        <v>423</v>
      </c>
      <c r="D29" s="11" t="s">
        <v>423</v>
      </c>
      <c r="E29" s="11" t="s">
        <v>423</v>
      </c>
      <c r="F29" s="11" t="s">
        <v>423</v>
      </c>
      <c r="G29" s="11" t="s">
        <v>423</v>
      </c>
      <c r="H29" s="11" t="s">
        <v>423</v>
      </c>
      <c r="I29" s="11" t="s">
        <v>423</v>
      </c>
      <c r="J29" s="16" t="s">
        <v>423</v>
      </c>
      <c r="K29" s="16" t="s">
        <v>423</v>
      </c>
    </row>
    <row r="30" spans="1:11" ht="12" customHeight="1" x14ac:dyDescent="0.2">
      <c r="A30" s="2" t="str">
        <f>"Jun "&amp;RIGHT(A6,4)+1</f>
        <v>Jun 2026</v>
      </c>
      <c r="B30" s="11" t="s">
        <v>423</v>
      </c>
      <c r="C30" s="11" t="s">
        <v>423</v>
      </c>
      <c r="D30" s="11" t="s">
        <v>423</v>
      </c>
      <c r="E30" s="11" t="s">
        <v>423</v>
      </c>
      <c r="F30" s="11" t="s">
        <v>423</v>
      </c>
      <c r="G30" s="11" t="s">
        <v>423</v>
      </c>
      <c r="H30" s="11" t="s">
        <v>423</v>
      </c>
      <c r="I30" s="11" t="s">
        <v>423</v>
      </c>
      <c r="J30" s="16" t="s">
        <v>423</v>
      </c>
      <c r="K30" s="16" t="s">
        <v>423</v>
      </c>
    </row>
    <row r="31" spans="1:11" ht="12" customHeight="1" x14ac:dyDescent="0.2">
      <c r="A31" s="2" t="str">
        <f>"Jul "&amp;RIGHT(A6,4)+1</f>
        <v>Jul 2026</v>
      </c>
      <c r="B31" s="11" t="s">
        <v>423</v>
      </c>
      <c r="C31" s="11" t="s">
        <v>423</v>
      </c>
      <c r="D31" s="11" t="s">
        <v>423</v>
      </c>
      <c r="E31" s="11" t="s">
        <v>423</v>
      </c>
      <c r="F31" s="11" t="s">
        <v>423</v>
      </c>
      <c r="G31" s="11" t="s">
        <v>423</v>
      </c>
      <c r="H31" s="11" t="s">
        <v>423</v>
      </c>
      <c r="I31" s="11" t="s">
        <v>423</v>
      </c>
      <c r="J31" s="16" t="s">
        <v>423</v>
      </c>
      <c r="K31" s="16" t="s">
        <v>423</v>
      </c>
    </row>
    <row r="32" spans="1:11" ht="12" customHeight="1" x14ac:dyDescent="0.2">
      <c r="A32" s="2" t="str">
        <f>"Aug "&amp;RIGHT(A6,4)+1</f>
        <v>Aug 2026</v>
      </c>
      <c r="B32" s="11" t="s">
        <v>423</v>
      </c>
      <c r="C32" s="11" t="s">
        <v>423</v>
      </c>
      <c r="D32" s="11" t="s">
        <v>423</v>
      </c>
      <c r="E32" s="11" t="s">
        <v>423</v>
      </c>
      <c r="F32" s="11" t="s">
        <v>423</v>
      </c>
      <c r="G32" s="11" t="s">
        <v>423</v>
      </c>
      <c r="H32" s="11" t="s">
        <v>423</v>
      </c>
      <c r="I32" s="11" t="s">
        <v>423</v>
      </c>
      <c r="J32" s="16" t="s">
        <v>423</v>
      </c>
      <c r="K32" s="16" t="s">
        <v>423</v>
      </c>
    </row>
    <row r="33" spans="1:14" ht="12" customHeight="1" x14ac:dyDescent="0.2">
      <c r="A33" s="2" t="str">
        <f>"Sep "&amp;RIGHT(A6,4)+1</f>
        <v>Sep 2026</v>
      </c>
      <c r="B33" s="11" t="s">
        <v>423</v>
      </c>
      <c r="C33" s="11" t="s">
        <v>423</v>
      </c>
      <c r="D33" s="11" t="s">
        <v>423</v>
      </c>
      <c r="E33" s="11" t="s">
        <v>423</v>
      </c>
      <c r="F33" s="11" t="s">
        <v>423</v>
      </c>
      <c r="G33" s="11" t="s">
        <v>423</v>
      </c>
      <c r="H33" s="11" t="s">
        <v>423</v>
      </c>
      <c r="I33" s="11" t="s">
        <v>423</v>
      </c>
      <c r="J33" s="16" t="s">
        <v>423</v>
      </c>
      <c r="K33" s="16" t="s">
        <v>423</v>
      </c>
    </row>
    <row r="34" spans="1:14" ht="12" customHeight="1" x14ac:dyDescent="0.2">
      <c r="A34" s="12" t="s">
        <v>55</v>
      </c>
      <c r="B34" s="13">
        <v>1480346.5</v>
      </c>
      <c r="C34" s="13">
        <v>1442358.5</v>
      </c>
      <c r="D34" s="13">
        <v>3848166.25</v>
      </c>
      <c r="E34" s="13">
        <v>6770871.25</v>
      </c>
      <c r="F34" s="13">
        <v>1662706615</v>
      </c>
      <c r="G34" s="13">
        <v>1266877410.3334</v>
      </c>
      <c r="H34" s="13">
        <v>453050</v>
      </c>
      <c r="I34" s="13">
        <v>2930037075.3333998</v>
      </c>
      <c r="J34" s="17">
        <v>61.3919</v>
      </c>
      <c r="K34" s="17">
        <v>46.776800000000001</v>
      </c>
    </row>
    <row r="35" spans="1:14" ht="12" customHeight="1" x14ac:dyDescent="0.2">
      <c r="A35" s="14" t="str">
        <f>"Total "&amp;MID(A20,7,LEN(A20)-13)&amp;" Months"</f>
        <v>Total 4 Months</v>
      </c>
      <c r="B35" s="15">
        <v>1480346.5</v>
      </c>
      <c r="C35" s="15">
        <v>1442358.5</v>
      </c>
      <c r="D35" s="15">
        <v>3848166.25</v>
      </c>
      <c r="E35" s="15">
        <v>6770871.25</v>
      </c>
      <c r="F35" s="15">
        <v>1662706615</v>
      </c>
      <c r="G35" s="15">
        <v>1266877410.3334</v>
      </c>
      <c r="H35" s="15">
        <v>453050</v>
      </c>
      <c r="I35" s="15">
        <v>2930037075.3333998</v>
      </c>
      <c r="J35" s="18">
        <v>61.3919</v>
      </c>
      <c r="K35" s="18">
        <v>46.776800000000001</v>
      </c>
    </row>
    <row r="36" spans="1:14" ht="12" customHeight="1" x14ac:dyDescent="0.2">
      <c r="A36" s="87"/>
      <c r="B36" s="87"/>
      <c r="C36" s="87"/>
      <c r="D36" s="87"/>
      <c r="E36" s="87"/>
      <c r="F36" s="87"/>
      <c r="G36" s="87"/>
      <c r="H36" s="87"/>
      <c r="I36" s="87"/>
      <c r="J36" s="87"/>
    </row>
    <row r="37" spans="1:14" ht="12" customHeight="1" x14ac:dyDescent="0.2">
      <c r="A37" s="139" t="s">
        <v>353</v>
      </c>
      <c r="B37" s="139"/>
      <c r="C37" s="139"/>
      <c r="D37" s="139"/>
      <c r="E37" s="139"/>
      <c r="F37" s="139"/>
      <c r="G37" s="139"/>
      <c r="H37" s="139"/>
      <c r="I37" s="139"/>
      <c r="J37" s="139"/>
      <c r="K37" s="139"/>
      <c r="L37" s="139"/>
      <c r="M37" s="139"/>
      <c r="N37" s="139"/>
    </row>
    <row r="38" spans="1:14" ht="19.899999999999999" customHeight="1" x14ac:dyDescent="0.2">
      <c r="A38" s="139" t="s">
        <v>420</v>
      </c>
      <c r="B38" s="139"/>
      <c r="C38" s="139"/>
      <c r="D38" s="139"/>
      <c r="E38" s="139"/>
      <c r="F38" s="139"/>
      <c r="G38" s="139"/>
      <c r="H38" s="139"/>
      <c r="I38" s="139"/>
      <c r="J38" s="139"/>
      <c r="K38" s="139"/>
      <c r="L38" s="139"/>
      <c r="M38" s="139"/>
      <c r="N38" s="139"/>
    </row>
    <row r="39" spans="1:14" ht="4.1500000000000004" customHeight="1" x14ac:dyDescent="0.2">
      <c r="A39" s="139"/>
      <c r="B39" s="139"/>
      <c r="C39" s="139"/>
      <c r="D39" s="139"/>
      <c r="E39" s="139"/>
      <c r="F39" s="139"/>
      <c r="G39" s="139"/>
      <c r="H39" s="139"/>
      <c r="I39" s="139"/>
      <c r="J39" s="139"/>
      <c r="K39" s="139"/>
      <c r="L39" s="139"/>
      <c r="M39" s="139"/>
      <c r="N39" s="139"/>
    </row>
    <row r="40" spans="1:14" ht="19.899999999999999" hidden="1" customHeight="1" x14ac:dyDescent="0.2">
      <c r="A40" s="139"/>
      <c r="B40" s="139"/>
      <c r="C40" s="139"/>
      <c r="D40" s="139"/>
      <c r="E40" s="139"/>
      <c r="F40" s="139"/>
      <c r="G40" s="139"/>
      <c r="H40" s="139"/>
      <c r="I40" s="139"/>
      <c r="J40" s="139"/>
      <c r="K40" s="139"/>
      <c r="L40" s="139"/>
      <c r="M40" s="139"/>
      <c r="N40" s="139"/>
    </row>
    <row r="41" spans="1:14" ht="19.899999999999999" hidden="1" customHeight="1" x14ac:dyDescent="0.2">
      <c r="A41" s="139"/>
      <c r="B41" s="139"/>
      <c r="C41" s="139"/>
      <c r="D41" s="139"/>
      <c r="E41" s="139"/>
      <c r="F41" s="139"/>
      <c r="G41" s="139"/>
      <c r="H41" s="139"/>
      <c r="I41" s="139"/>
      <c r="J41" s="139"/>
      <c r="K41" s="139"/>
      <c r="L41" s="139"/>
      <c r="M41" s="139"/>
      <c r="N41" s="139"/>
    </row>
    <row r="42" spans="1:14" ht="19.899999999999999" customHeight="1" x14ac:dyDescent="0.2">
      <c r="A42" s="139" t="s">
        <v>354</v>
      </c>
      <c r="B42" s="139"/>
      <c r="C42" s="139"/>
      <c r="D42" s="139"/>
      <c r="E42" s="139"/>
      <c r="F42" s="139"/>
      <c r="G42" s="139"/>
      <c r="H42" s="139"/>
      <c r="I42" s="139"/>
      <c r="J42" s="139"/>
      <c r="K42" s="139"/>
      <c r="L42" s="139"/>
      <c r="M42" s="139"/>
      <c r="N42" s="139"/>
    </row>
    <row r="43" spans="1:14" ht="35.450000000000003" customHeight="1" x14ac:dyDescent="0.2">
      <c r="A43" s="139"/>
      <c r="B43" s="139"/>
      <c r="C43" s="139"/>
      <c r="D43" s="139"/>
      <c r="E43" s="139"/>
      <c r="F43" s="139"/>
      <c r="G43" s="139"/>
      <c r="H43" s="139"/>
      <c r="I43" s="139"/>
      <c r="J43" s="139"/>
      <c r="K43" s="139"/>
      <c r="L43" s="139"/>
      <c r="M43" s="139"/>
      <c r="N43" s="139"/>
    </row>
    <row r="44" spans="1:14" x14ac:dyDescent="0.2">
      <c r="A44" s="27"/>
      <c r="B44" s="27"/>
      <c r="C44" s="27"/>
      <c r="D44" s="27"/>
      <c r="E44" s="27"/>
      <c r="F44" s="27"/>
      <c r="G44" s="27"/>
      <c r="H44" s="27"/>
      <c r="I44" s="27"/>
      <c r="J44" s="27"/>
      <c r="K44" s="27"/>
    </row>
  </sheetData>
  <mergeCells count="12">
    <mergeCell ref="A42:N42"/>
    <mergeCell ref="A43:N43"/>
    <mergeCell ref="B5:K5"/>
    <mergeCell ref="A36:J36"/>
    <mergeCell ref="A1:J1"/>
    <mergeCell ref="A2:J2"/>
    <mergeCell ref="A3:A4"/>
    <mergeCell ref="B3:E3"/>
    <mergeCell ref="F3:I3"/>
    <mergeCell ref="J3:K3"/>
    <mergeCell ref="A37:N37"/>
    <mergeCell ref="A38:N41"/>
  </mergeCells>
  <phoneticPr fontId="0" type="noConversion"/>
  <pageMargins left="0.75" right="0.5" top="0.75" bottom="0.5" header="0.5" footer="0.25"/>
  <pageSetup scale="3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pageSetUpPr fitToPage="1"/>
  </sheetPr>
  <dimension ref="A1:M101"/>
  <sheetViews>
    <sheetView showGridLines="0" workbookViewId="0">
      <selection sqref="A1:L1"/>
    </sheetView>
  </sheetViews>
  <sheetFormatPr defaultRowHeight="12.75" x14ac:dyDescent="0.2"/>
  <cols>
    <col min="1" max="1" width="11.42578125" customWidth="1"/>
    <col min="2" max="7" width="11" customWidth="1"/>
    <col min="8" max="9" width="12.42578125" customWidth="1"/>
    <col min="10" max="13" width="11" customWidth="1"/>
  </cols>
  <sheetData>
    <row r="1" spans="1:13" ht="12" customHeight="1" x14ac:dyDescent="0.2">
      <c r="A1" s="88" t="s">
        <v>443</v>
      </c>
      <c r="B1" s="88"/>
      <c r="C1" s="88"/>
      <c r="D1" s="88"/>
      <c r="E1" s="88"/>
      <c r="F1" s="88"/>
      <c r="G1" s="88"/>
      <c r="H1" s="88"/>
      <c r="I1" s="88"/>
      <c r="J1" s="88"/>
      <c r="K1" s="88"/>
      <c r="L1" s="88"/>
      <c r="M1" s="140">
        <v>46122</v>
      </c>
    </row>
    <row r="2" spans="1:13" ht="12" customHeight="1" x14ac:dyDescent="0.2">
      <c r="A2" s="90" t="s">
        <v>227</v>
      </c>
      <c r="B2" s="90"/>
      <c r="C2" s="90"/>
      <c r="D2" s="90"/>
      <c r="E2" s="90"/>
      <c r="F2" s="90"/>
      <c r="G2" s="90"/>
      <c r="H2" s="90"/>
      <c r="I2" s="90"/>
      <c r="J2" s="90"/>
      <c r="K2" s="90"/>
      <c r="L2" s="90"/>
      <c r="M2" s="1"/>
    </row>
    <row r="3" spans="1:13" ht="24" customHeight="1" x14ac:dyDescent="0.2">
      <c r="A3" s="92" t="s">
        <v>50</v>
      </c>
      <c r="B3" s="96" t="s">
        <v>194</v>
      </c>
      <c r="C3" s="96"/>
      <c r="D3" s="96"/>
      <c r="E3" s="96"/>
      <c r="F3" s="95"/>
      <c r="G3" s="94" t="s">
        <v>228</v>
      </c>
      <c r="H3" s="94" t="s">
        <v>229</v>
      </c>
      <c r="I3" s="94" t="s">
        <v>382</v>
      </c>
      <c r="J3" s="94" t="s">
        <v>383</v>
      </c>
      <c r="K3" s="94" t="s">
        <v>58</v>
      </c>
      <c r="L3" s="96" t="s">
        <v>226</v>
      </c>
      <c r="M3" s="96"/>
    </row>
    <row r="4" spans="1:13" ht="27.6" customHeight="1" x14ac:dyDescent="0.2">
      <c r="A4" s="93"/>
      <c r="B4" s="10" t="s">
        <v>151</v>
      </c>
      <c r="C4" s="10" t="s">
        <v>152</v>
      </c>
      <c r="D4" s="10" t="s">
        <v>153</v>
      </c>
      <c r="E4" s="10" t="s">
        <v>155</v>
      </c>
      <c r="F4" s="10" t="s">
        <v>55</v>
      </c>
      <c r="G4" s="95"/>
      <c r="H4" s="95"/>
      <c r="I4" s="95"/>
      <c r="J4" s="95"/>
      <c r="K4" s="95"/>
      <c r="L4" s="10" t="s">
        <v>260</v>
      </c>
      <c r="M4" s="9" t="s">
        <v>155</v>
      </c>
    </row>
    <row r="5" spans="1:13" ht="12" customHeight="1" x14ac:dyDescent="0.2">
      <c r="A5" s="1"/>
      <c r="B5" s="87" t="str">
        <f>REPT("-",50)&amp;" Number "&amp;REPT("-",51)&amp;"   "&amp;REPT("-",62)&amp;" Dollars "&amp;REPT("-",63)</f>
        <v>-------------------------------------------------- Number ---------------------------------------------------   -------------------------------------------------------------- Dollars ---------------------------------------------------------------</v>
      </c>
      <c r="C5" s="87"/>
      <c r="D5" s="87"/>
      <c r="E5" s="87"/>
      <c r="F5" s="87"/>
      <c r="G5" s="87"/>
      <c r="H5" s="87"/>
      <c r="I5" s="87"/>
      <c r="J5" s="87"/>
      <c r="K5" s="87"/>
      <c r="L5" s="87"/>
      <c r="M5" s="87"/>
    </row>
    <row r="6" spans="1:13" ht="12" customHeight="1" x14ac:dyDescent="0.2">
      <c r="A6" s="3" t="s">
        <v>425</v>
      </c>
    </row>
    <row r="7" spans="1:13" ht="12" customHeight="1" x14ac:dyDescent="0.2">
      <c r="A7" s="2" t="str">
        <f>"Oct "&amp;RIGHT(A6,4)-1</f>
        <v>Oct 2024</v>
      </c>
      <c r="B7" s="11">
        <v>0</v>
      </c>
      <c r="C7" s="11">
        <v>0</v>
      </c>
      <c r="D7" s="11">
        <v>0</v>
      </c>
      <c r="E7" s="11">
        <v>713573</v>
      </c>
      <c r="F7" s="11">
        <v>713573</v>
      </c>
      <c r="G7" s="11">
        <v>23640029.861499999</v>
      </c>
      <c r="H7" s="11" t="s">
        <v>423</v>
      </c>
      <c r="I7" s="11" t="s">
        <v>423</v>
      </c>
      <c r="J7" s="11" t="s">
        <v>423</v>
      </c>
      <c r="K7" s="11">
        <v>23640029.861499999</v>
      </c>
      <c r="L7" s="16" t="s">
        <v>423</v>
      </c>
      <c r="M7" s="16">
        <v>33.129100000000001</v>
      </c>
    </row>
    <row r="8" spans="1:13" ht="12" customHeight="1" x14ac:dyDescent="0.2">
      <c r="A8" s="2" t="str">
        <f>"Nov "&amp;RIGHT(A6,4)-1</f>
        <v>Nov 2024</v>
      </c>
      <c r="B8" s="11">
        <v>0</v>
      </c>
      <c r="C8" s="11">
        <v>0</v>
      </c>
      <c r="D8" s="11">
        <v>0</v>
      </c>
      <c r="E8" s="11">
        <v>715197</v>
      </c>
      <c r="F8" s="11">
        <v>715197</v>
      </c>
      <c r="G8" s="11">
        <v>23617313.781399999</v>
      </c>
      <c r="H8" s="11" t="s">
        <v>423</v>
      </c>
      <c r="I8" s="11" t="s">
        <v>423</v>
      </c>
      <c r="J8" s="11" t="s">
        <v>423</v>
      </c>
      <c r="K8" s="11">
        <v>23617313.781399999</v>
      </c>
      <c r="L8" s="16" t="s">
        <v>423</v>
      </c>
      <c r="M8" s="16">
        <v>33.022100000000002</v>
      </c>
    </row>
    <row r="9" spans="1:13" ht="12" customHeight="1" x14ac:dyDescent="0.2">
      <c r="A9" s="2" t="str">
        <f>"Dec "&amp;RIGHT(A6,4)-1</f>
        <v>Dec 2024</v>
      </c>
      <c r="B9" s="11">
        <v>0</v>
      </c>
      <c r="C9" s="11">
        <v>0</v>
      </c>
      <c r="D9" s="11">
        <v>0</v>
      </c>
      <c r="E9" s="11">
        <v>704194</v>
      </c>
      <c r="F9" s="11">
        <v>704194</v>
      </c>
      <c r="G9" s="11">
        <v>22913652.0517</v>
      </c>
      <c r="H9" s="11" t="s">
        <v>423</v>
      </c>
      <c r="I9" s="11" t="s">
        <v>423</v>
      </c>
      <c r="J9" s="11" t="s">
        <v>423</v>
      </c>
      <c r="K9" s="11">
        <v>22913652.0517</v>
      </c>
      <c r="L9" s="16" t="s">
        <v>423</v>
      </c>
      <c r="M9" s="16">
        <v>32.538800000000002</v>
      </c>
    </row>
    <row r="10" spans="1:13" ht="12" customHeight="1" x14ac:dyDescent="0.2">
      <c r="A10" s="2" t="str">
        <f>"Jan "&amp;RIGHT(A6,4)</f>
        <v>Jan 2025</v>
      </c>
      <c r="B10" s="11">
        <v>0</v>
      </c>
      <c r="C10" s="11">
        <v>0</v>
      </c>
      <c r="D10" s="11">
        <v>0</v>
      </c>
      <c r="E10" s="11">
        <v>695921</v>
      </c>
      <c r="F10" s="11">
        <v>695921</v>
      </c>
      <c r="G10" s="11">
        <v>23061701.972899999</v>
      </c>
      <c r="H10" s="11" t="s">
        <v>423</v>
      </c>
      <c r="I10" s="11" t="s">
        <v>423</v>
      </c>
      <c r="J10" s="11" t="s">
        <v>423</v>
      </c>
      <c r="K10" s="11">
        <v>23061701.972899999</v>
      </c>
      <c r="L10" s="16" t="s">
        <v>423</v>
      </c>
      <c r="M10" s="16">
        <v>33.138399999999997</v>
      </c>
    </row>
    <row r="11" spans="1:13" ht="12" customHeight="1" x14ac:dyDescent="0.2">
      <c r="A11" s="2" t="str">
        <f>"Feb "&amp;RIGHT(A6,4)</f>
        <v>Feb 2025</v>
      </c>
      <c r="B11" s="11">
        <v>0</v>
      </c>
      <c r="C11" s="11">
        <v>0</v>
      </c>
      <c r="D11" s="11">
        <v>0</v>
      </c>
      <c r="E11" s="11">
        <v>696172</v>
      </c>
      <c r="F11" s="11">
        <v>696172</v>
      </c>
      <c r="G11" s="11">
        <v>23199240.335299999</v>
      </c>
      <c r="H11" s="11" t="s">
        <v>423</v>
      </c>
      <c r="I11" s="11" t="s">
        <v>423</v>
      </c>
      <c r="J11" s="11" t="s">
        <v>423</v>
      </c>
      <c r="K11" s="11">
        <v>23199240.335299999</v>
      </c>
      <c r="L11" s="16" t="s">
        <v>423</v>
      </c>
      <c r="M11" s="16">
        <v>33.323999999999998</v>
      </c>
    </row>
    <row r="12" spans="1:13" ht="12" customHeight="1" x14ac:dyDescent="0.2">
      <c r="A12" s="2" t="str">
        <f>"Mar "&amp;RIGHT(A6,4)</f>
        <v>Mar 2025</v>
      </c>
      <c r="B12" s="11">
        <v>0</v>
      </c>
      <c r="C12" s="11">
        <v>0</v>
      </c>
      <c r="D12" s="11">
        <v>0</v>
      </c>
      <c r="E12" s="11">
        <v>706856</v>
      </c>
      <c r="F12" s="11">
        <v>706856</v>
      </c>
      <c r="G12" s="11">
        <v>23931240.005399998</v>
      </c>
      <c r="H12" s="11" t="s">
        <v>423</v>
      </c>
      <c r="I12" s="11" t="s">
        <v>423</v>
      </c>
      <c r="J12" s="11" t="s">
        <v>423</v>
      </c>
      <c r="K12" s="11">
        <v>23931240.005399998</v>
      </c>
      <c r="L12" s="16" t="s">
        <v>423</v>
      </c>
      <c r="M12" s="16">
        <v>33.855899999999998</v>
      </c>
    </row>
    <row r="13" spans="1:13" ht="12" customHeight="1" x14ac:dyDescent="0.2">
      <c r="A13" s="2" t="str">
        <f>"Apr "&amp;RIGHT(A6,4)</f>
        <v>Apr 2025</v>
      </c>
      <c r="B13" s="11">
        <v>0</v>
      </c>
      <c r="C13" s="11">
        <v>0</v>
      </c>
      <c r="D13" s="11">
        <v>0</v>
      </c>
      <c r="E13" s="11">
        <v>709085</v>
      </c>
      <c r="F13" s="11">
        <v>709085</v>
      </c>
      <c r="G13" s="11">
        <v>23467497.645500001</v>
      </c>
      <c r="H13" s="11" t="s">
        <v>423</v>
      </c>
      <c r="I13" s="11" t="s">
        <v>423</v>
      </c>
      <c r="J13" s="11" t="s">
        <v>423</v>
      </c>
      <c r="K13" s="11">
        <v>23467497.645500001</v>
      </c>
      <c r="L13" s="16" t="s">
        <v>423</v>
      </c>
      <c r="M13" s="16">
        <v>33.095500000000001</v>
      </c>
    </row>
    <row r="14" spans="1:13" ht="12" customHeight="1" x14ac:dyDescent="0.2">
      <c r="A14" s="2" t="str">
        <f>"May "&amp;RIGHT(A6,4)</f>
        <v>May 2025</v>
      </c>
      <c r="B14" s="11">
        <v>0</v>
      </c>
      <c r="C14" s="11">
        <v>0</v>
      </c>
      <c r="D14" s="11">
        <v>0</v>
      </c>
      <c r="E14" s="11">
        <v>695000</v>
      </c>
      <c r="F14" s="11">
        <v>695000</v>
      </c>
      <c r="G14" s="11">
        <v>23530733.575599998</v>
      </c>
      <c r="H14" s="11" t="s">
        <v>423</v>
      </c>
      <c r="I14" s="11" t="s">
        <v>423</v>
      </c>
      <c r="J14" s="11" t="s">
        <v>423</v>
      </c>
      <c r="K14" s="11">
        <v>23530733.575599998</v>
      </c>
      <c r="L14" s="16" t="s">
        <v>423</v>
      </c>
      <c r="M14" s="16">
        <v>33.857199999999999</v>
      </c>
    </row>
    <row r="15" spans="1:13" ht="12" customHeight="1" x14ac:dyDescent="0.2">
      <c r="A15" s="2" t="str">
        <f>"Jun "&amp;RIGHT(A6,4)</f>
        <v>Jun 2025</v>
      </c>
      <c r="B15" s="11">
        <v>0</v>
      </c>
      <c r="C15" s="11">
        <v>0</v>
      </c>
      <c r="D15" s="11">
        <v>0</v>
      </c>
      <c r="E15" s="11">
        <v>691095</v>
      </c>
      <c r="F15" s="11">
        <v>691095</v>
      </c>
      <c r="G15" s="11">
        <v>23163139.802099999</v>
      </c>
      <c r="H15" s="11" t="s">
        <v>423</v>
      </c>
      <c r="I15" s="11" t="s">
        <v>423</v>
      </c>
      <c r="J15" s="11" t="s">
        <v>423</v>
      </c>
      <c r="K15" s="11">
        <v>23163139.802099999</v>
      </c>
      <c r="L15" s="16" t="s">
        <v>423</v>
      </c>
      <c r="M15" s="16">
        <v>33.516599999999997</v>
      </c>
    </row>
    <row r="16" spans="1:13" ht="12" customHeight="1" x14ac:dyDescent="0.2">
      <c r="A16" s="2" t="str">
        <f>"Jul "&amp;RIGHT(A6,4)</f>
        <v>Jul 2025</v>
      </c>
      <c r="B16" s="11">
        <v>0</v>
      </c>
      <c r="C16" s="11">
        <v>0</v>
      </c>
      <c r="D16" s="11">
        <v>0</v>
      </c>
      <c r="E16" s="11">
        <v>691460</v>
      </c>
      <c r="F16" s="11">
        <v>691460</v>
      </c>
      <c r="G16" s="11">
        <v>23425509.7663</v>
      </c>
      <c r="H16" s="11" t="s">
        <v>423</v>
      </c>
      <c r="I16" s="11" t="s">
        <v>423</v>
      </c>
      <c r="J16" s="11" t="s">
        <v>423</v>
      </c>
      <c r="K16" s="11">
        <v>23425509.7663</v>
      </c>
      <c r="L16" s="16" t="s">
        <v>423</v>
      </c>
      <c r="M16" s="16">
        <v>33.878300000000003</v>
      </c>
    </row>
    <row r="17" spans="1:13" ht="12" customHeight="1" x14ac:dyDescent="0.2">
      <c r="A17" s="2" t="str">
        <f>"Aug "&amp;RIGHT(A6,4)</f>
        <v>Aug 2025</v>
      </c>
      <c r="B17" s="11">
        <v>0</v>
      </c>
      <c r="C17" s="11">
        <v>0</v>
      </c>
      <c r="D17" s="11">
        <v>0</v>
      </c>
      <c r="E17" s="11">
        <v>695276</v>
      </c>
      <c r="F17" s="11">
        <v>695276</v>
      </c>
      <c r="G17" s="11">
        <v>22694676.360599998</v>
      </c>
      <c r="H17" s="11" t="s">
        <v>423</v>
      </c>
      <c r="I17" s="11" t="s">
        <v>423</v>
      </c>
      <c r="J17" s="11" t="s">
        <v>423</v>
      </c>
      <c r="K17" s="11">
        <v>22694676.360599998</v>
      </c>
      <c r="L17" s="16" t="s">
        <v>423</v>
      </c>
      <c r="M17" s="16">
        <v>32.641199999999998</v>
      </c>
    </row>
    <row r="18" spans="1:13" ht="12" customHeight="1" x14ac:dyDescent="0.2">
      <c r="A18" s="2" t="str">
        <f>"Sep "&amp;RIGHT(A6,4)</f>
        <v>Sep 2025</v>
      </c>
      <c r="B18" s="11">
        <v>0</v>
      </c>
      <c r="C18" s="11">
        <v>0</v>
      </c>
      <c r="D18" s="11">
        <v>0</v>
      </c>
      <c r="E18" s="11">
        <v>694649</v>
      </c>
      <c r="F18" s="11">
        <v>694649</v>
      </c>
      <c r="G18" s="11">
        <v>23339818.265900001</v>
      </c>
      <c r="H18" s="11">
        <v>72086767</v>
      </c>
      <c r="I18" s="11" t="s">
        <v>423</v>
      </c>
      <c r="J18" s="11" t="s">
        <v>423</v>
      </c>
      <c r="K18" s="11">
        <v>95426585.265900001</v>
      </c>
      <c r="L18" s="16" t="s">
        <v>423</v>
      </c>
      <c r="M18" s="16">
        <v>33.599400000000003</v>
      </c>
    </row>
    <row r="19" spans="1:13" ht="12" customHeight="1" x14ac:dyDescent="0.2">
      <c r="A19" s="12" t="s">
        <v>55</v>
      </c>
      <c r="B19" s="13">
        <v>0</v>
      </c>
      <c r="C19" s="13">
        <v>0</v>
      </c>
      <c r="D19" s="13">
        <v>0</v>
      </c>
      <c r="E19" s="13">
        <v>700706.5</v>
      </c>
      <c r="F19" s="13">
        <v>700706.5</v>
      </c>
      <c r="G19" s="13">
        <v>279984553.4242</v>
      </c>
      <c r="H19" s="13">
        <v>72086767</v>
      </c>
      <c r="I19" s="13" t="s">
        <v>423</v>
      </c>
      <c r="J19" s="13" t="s">
        <v>423</v>
      </c>
      <c r="K19" s="13">
        <v>352071320.4242</v>
      </c>
      <c r="L19" s="17" t="s">
        <v>423</v>
      </c>
      <c r="M19" s="17">
        <v>33.297899999999998</v>
      </c>
    </row>
    <row r="20" spans="1:13" ht="12" customHeight="1" x14ac:dyDescent="0.2">
      <c r="A20" s="14" t="s">
        <v>426</v>
      </c>
      <c r="B20" s="15">
        <v>0</v>
      </c>
      <c r="C20" s="15">
        <v>0</v>
      </c>
      <c r="D20" s="15">
        <v>0</v>
      </c>
      <c r="E20" s="15">
        <v>707221.25</v>
      </c>
      <c r="F20" s="15">
        <v>707221.25</v>
      </c>
      <c r="G20" s="15">
        <v>93232697.667500004</v>
      </c>
      <c r="H20" s="15" t="s">
        <v>423</v>
      </c>
      <c r="I20" s="15" t="s">
        <v>423</v>
      </c>
      <c r="J20" s="15" t="s">
        <v>423</v>
      </c>
      <c r="K20" s="15">
        <v>23308174.416875001</v>
      </c>
      <c r="L20" s="18" t="s">
        <v>423</v>
      </c>
      <c r="M20" s="18">
        <v>32.957099999999997</v>
      </c>
    </row>
    <row r="21" spans="1:13" ht="12" customHeight="1" x14ac:dyDescent="0.2">
      <c r="A21" s="3" t="str">
        <f>"FY "&amp;RIGHT(A6,4)+1</f>
        <v>FY 2026</v>
      </c>
    </row>
    <row r="22" spans="1:13" ht="12" customHeight="1" x14ac:dyDescent="0.2">
      <c r="A22" s="2" t="str">
        <f>"Oct "&amp;RIGHT(A6,4)</f>
        <v>Oct 2025</v>
      </c>
      <c r="B22" s="11">
        <v>0</v>
      </c>
      <c r="C22" s="11">
        <v>0</v>
      </c>
      <c r="D22" s="11">
        <v>0</v>
      </c>
      <c r="E22" s="11">
        <v>698693</v>
      </c>
      <c r="F22" s="11">
        <v>698693</v>
      </c>
      <c r="G22" s="11">
        <v>23225123.447099999</v>
      </c>
      <c r="H22" s="11" t="s">
        <v>423</v>
      </c>
      <c r="I22" s="11" t="s">
        <v>423</v>
      </c>
      <c r="J22" s="11" t="s">
        <v>423</v>
      </c>
      <c r="K22" s="11">
        <v>23225123.447099999</v>
      </c>
      <c r="L22" s="16" t="s">
        <v>423</v>
      </c>
      <c r="M22" s="16">
        <v>33.2408</v>
      </c>
    </row>
    <row r="23" spans="1:13" ht="12" customHeight="1" x14ac:dyDescent="0.2">
      <c r="A23" s="2" t="str">
        <f>"Nov "&amp;RIGHT(A6,4)</f>
        <v>Nov 2025</v>
      </c>
      <c r="B23" s="11">
        <v>0</v>
      </c>
      <c r="C23" s="11">
        <v>0</v>
      </c>
      <c r="D23" s="11">
        <v>0</v>
      </c>
      <c r="E23" s="11">
        <v>702031</v>
      </c>
      <c r="F23" s="11">
        <v>702031</v>
      </c>
      <c r="G23" s="11">
        <v>23713549.584100001</v>
      </c>
      <c r="H23" s="11" t="s">
        <v>423</v>
      </c>
      <c r="I23" s="11" t="s">
        <v>423</v>
      </c>
      <c r="J23" s="11" t="s">
        <v>423</v>
      </c>
      <c r="K23" s="11">
        <v>23713549.584100001</v>
      </c>
      <c r="L23" s="16" t="s">
        <v>423</v>
      </c>
      <c r="M23" s="16">
        <v>33.778500000000001</v>
      </c>
    </row>
    <row r="24" spans="1:13" ht="12" customHeight="1" x14ac:dyDescent="0.2">
      <c r="A24" s="2" t="str">
        <f>"Dec "&amp;RIGHT(A6,4)</f>
        <v>Dec 2025</v>
      </c>
      <c r="B24" s="11">
        <v>0</v>
      </c>
      <c r="C24" s="11">
        <v>0</v>
      </c>
      <c r="D24" s="11">
        <v>0</v>
      </c>
      <c r="E24" s="11">
        <v>687928</v>
      </c>
      <c r="F24" s="11">
        <v>687928</v>
      </c>
      <c r="G24" s="11">
        <v>22573780.5152</v>
      </c>
      <c r="H24" s="11">
        <v>29691984</v>
      </c>
      <c r="I24" s="11" t="s">
        <v>423</v>
      </c>
      <c r="J24" s="11" t="s">
        <v>423</v>
      </c>
      <c r="K24" s="11">
        <v>52265764.515199997</v>
      </c>
      <c r="L24" s="16" t="s">
        <v>423</v>
      </c>
      <c r="M24" s="16">
        <v>32.8142</v>
      </c>
    </row>
    <row r="25" spans="1:13" ht="12" customHeight="1" x14ac:dyDescent="0.2">
      <c r="A25" s="2" t="str">
        <f>"Jan "&amp;RIGHT(A6,4)+1</f>
        <v>Jan 2026</v>
      </c>
      <c r="B25" s="11">
        <v>0</v>
      </c>
      <c r="C25" s="11">
        <v>0</v>
      </c>
      <c r="D25" s="11">
        <v>0</v>
      </c>
      <c r="E25" s="11">
        <v>674213</v>
      </c>
      <c r="F25" s="11">
        <v>674213</v>
      </c>
      <c r="G25" s="11">
        <v>22101546.081500001</v>
      </c>
      <c r="H25" s="11" t="s">
        <v>423</v>
      </c>
      <c r="I25" s="11" t="s">
        <v>423</v>
      </c>
      <c r="J25" s="11" t="s">
        <v>423</v>
      </c>
      <c r="K25" s="11">
        <v>22101546.081500001</v>
      </c>
      <c r="L25" s="16" t="s">
        <v>423</v>
      </c>
      <c r="M25" s="16">
        <v>32.781300000000002</v>
      </c>
    </row>
    <row r="26" spans="1:13"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c r="K26" s="11" t="s">
        <v>423</v>
      </c>
      <c r="L26" s="16" t="s">
        <v>423</v>
      </c>
      <c r="M26" s="16" t="s">
        <v>423</v>
      </c>
    </row>
    <row r="27" spans="1:13"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c r="K27" s="11" t="s">
        <v>423</v>
      </c>
      <c r="L27" s="16" t="s">
        <v>423</v>
      </c>
      <c r="M27" s="16" t="s">
        <v>423</v>
      </c>
    </row>
    <row r="28" spans="1:13"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c r="L28" s="16" t="s">
        <v>423</v>
      </c>
      <c r="M28" s="16" t="s">
        <v>423</v>
      </c>
    </row>
    <row r="29" spans="1:13"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c r="L29" s="16" t="s">
        <v>423</v>
      </c>
      <c r="M29" s="16" t="s">
        <v>423</v>
      </c>
    </row>
    <row r="30" spans="1:13"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c r="L30" s="16" t="s">
        <v>423</v>
      </c>
      <c r="M30" s="16" t="s">
        <v>423</v>
      </c>
    </row>
    <row r="31" spans="1:13"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c r="L31" s="16" t="s">
        <v>423</v>
      </c>
      <c r="M31" s="16" t="s">
        <v>423</v>
      </c>
    </row>
    <row r="32" spans="1:13"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c r="L32" s="16" t="s">
        <v>423</v>
      </c>
      <c r="M32" s="16" t="s">
        <v>423</v>
      </c>
    </row>
    <row r="33" spans="1:13"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c r="L33" s="16" t="s">
        <v>423</v>
      </c>
      <c r="M33" s="16" t="s">
        <v>423</v>
      </c>
    </row>
    <row r="34" spans="1:13" ht="12" customHeight="1" x14ac:dyDescent="0.2">
      <c r="A34" s="12" t="s">
        <v>55</v>
      </c>
      <c r="B34" s="13">
        <v>0</v>
      </c>
      <c r="C34" s="13">
        <v>0</v>
      </c>
      <c r="D34" s="13">
        <v>0</v>
      </c>
      <c r="E34" s="13">
        <v>690716.25</v>
      </c>
      <c r="F34" s="13">
        <v>690716.25</v>
      </c>
      <c r="G34" s="13">
        <v>91613999.627900004</v>
      </c>
      <c r="H34" s="13">
        <v>29691984</v>
      </c>
      <c r="I34" s="13" t="s">
        <v>423</v>
      </c>
      <c r="J34" s="13" t="s">
        <v>423</v>
      </c>
      <c r="K34" s="13">
        <v>121305983.6279</v>
      </c>
      <c r="L34" s="17" t="s">
        <v>423</v>
      </c>
      <c r="M34" s="17">
        <v>33.159100000000002</v>
      </c>
    </row>
    <row r="35" spans="1:13" ht="12" customHeight="1" x14ac:dyDescent="0.2">
      <c r="A35" s="14" t="str">
        <f>"Total "&amp;MID(A20,7,LEN(A20)-13)&amp;" Months"</f>
        <v>Total 4 Months</v>
      </c>
      <c r="B35" s="15">
        <v>0</v>
      </c>
      <c r="C35" s="15">
        <v>0</v>
      </c>
      <c r="D35" s="15">
        <v>0</v>
      </c>
      <c r="E35" s="15">
        <v>690716.25</v>
      </c>
      <c r="F35" s="15">
        <v>690716.25</v>
      </c>
      <c r="G35" s="15">
        <v>91613999.627900004</v>
      </c>
      <c r="H35" s="15">
        <v>29691984</v>
      </c>
      <c r="I35" s="15" t="s">
        <v>423</v>
      </c>
      <c r="J35" s="15" t="s">
        <v>423</v>
      </c>
      <c r="K35" s="15">
        <v>121305983.6279</v>
      </c>
      <c r="L35" s="18" t="s">
        <v>423</v>
      </c>
      <c r="M35" s="18">
        <v>33.159100000000002</v>
      </c>
    </row>
    <row r="36" spans="1:13" ht="12" customHeight="1" x14ac:dyDescent="0.2">
      <c r="A36" s="87"/>
      <c r="B36" s="87"/>
      <c r="C36" s="87"/>
      <c r="D36" s="87"/>
      <c r="E36" s="87"/>
      <c r="F36" s="87"/>
      <c r="G36" s="87"/>
      <c r="H36" s="87"/>
      <c r="I36" s="87"/>
      <c r="J36" s="87"/>
      <c r="K36" s="87"/>
    </row>
    <row r="37" spans="1:13" ht="79.5" customHeight="1" x14ac:dyDescent="0.2">
      <c r="A37" s="98" t="s">
        <v>392</v>
      </c>
      <c r="B37" s="98"/>
      <c r="C37" s="98"/>
      <c r="D37" s="98"/>
      <c r="E37" s="98"/>
      <c r="F37" s="98"/>
      <c r="G37" s="98"/>
      <c r="H37" s="98"/>
      <c r="I37" s="98"/>
      <c r="J37" s="98"/>
      <c r="K37" s="98"/>
      <c r="L37" s="98"/>
      <c r="M37" s="98"/>
    </row>
    <row r="101" spans="10:10" ht="15" x14ac:dyDescent="0.25">
      <c r="J101" s="56"/>
    </row>
  </sheetData>
  <mergeCells count="13">
    <mergeCell ref="A1:L1"/>
    <mergeCell ref="A2:L2"/>
    <mergeCell ref="K3:K4"/>
    <mergeCell ref="L3:M3"/>
    <mergeCell ref="B5:M5"/>
    <mergeCell ref="A36:K36"/>
    <mergeCell ref="A37:M37"/>
    <mergeCell ref="A3:A4"/>
    <mergeCell ref="B3:F3"/>
    <mergeCell ref="G3:G4"/>
    <mergeCell ref="H3:H4"/>
    <mergeCell ref="J3:J4"/>
    <mergeCell ref="I3:I4"/>
  </mergeCells>
  <phoneticPr fontId="0" type="noConversion"/>
  <pageMargins left="0.75" right="0.5" top="0.75" bottom="0.5" header="0.5" footer="0.25"/>
  <pageSetup scale="3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pageSetUpPr fitToPage="1"/>
  </sheetPr>
  <dimension ref="A1:J37"/>
  <sheetViews>
    <sheetView showGridLines="0" workbookViewId="0">
      <selection sqref="A1:H1"/>
    </sheetView>
  </sheetViews>
  <sheetFormatPr defaultRowHeight="12.75" x14ac:dyDescent="0.2"/>
  <cols>
    <col min="1" max="6" width="11.42578125" customWidth="1"/>
    <col min="7" max="7" width="16.85546875" customWidth="1"/>
    <col min="8" max="8" width="11.42578125" customWidth="1"/>
    <col min="9" max="9" width="11.140625" customWidth="1"/>
    <col min="10" max="10" width="11.42578125" customWidth="1"/>
  </cols>
  <sheetData>
    <row r="1" spans="1:10" ht="12" customHeight="1" x14ac:dyDescent="0.2">
      <c r="A1" s="88" t="s">
        <v>443</v>
      </c>
      <c r="B1" s="88"/>
      <c r="C1" s="88"/>
      <c r="D1" s="88"/>
      <c r="E1" s="88"/>
      <c r="F1" s="88"/>
      <c r="G1" s="88"/>
      <c r="H1" s="88"/>
      <c r="I1" s="140">
        <v>46122</v>
      </c>
      <c r="J1" s="2"/>
    </row>
    <row r="2" spans="1:10" ht="12" customHeight="1" x14ac:dyDescent="0.2">
      <c r="A2" s="90" t="s">
        <v>371</v>
      </c>
      <c r="B2" s="90"/>
      <c r="C2" s="90"/>
      <c r="D2" s="90"/>
      <c r="E2" s="90"/>
      <c r="F2" s="90"/>
      <c r="G2" s="90"/>
      <c r="H2" s="90"/>
      <c r="I2" s="5"/>
      <c r="J2" s="1"/>
    </row>
    <row r="3" spans="1:10" ht="24" customHeight="1" x14ac:dyDescent="0.2">
      <c r="A3" s="92" t="s">
        <v>50</v>
      </c>
      <c r="B3" s="96" t="s">
        <v>197</v>
      </c>
      <c r="C3" s="96"/>
      <c r="D3" s="95"/>
      <c r="E3" s="94" t="s">
        <v>228</v>
      </c>
      <c r="F3" s="94" t="s">
        <v>156</v>
      </c>
      <c r="G3" s="94" t="s">
        <v>374</v>
      </c>
      <c r="H3" s="94" t="s">
        <v>157</v>
      </c>
      <c r="I3" s="94" t="s">
        <v>375</v>
      </c>
      <c r="J3" s="99" t="s">
        <v>58</v>
      </c>
    </row>
    <row r="4" spans="1:10" ht="24" customHeight="1" x14ac:dyDescent="0.2">
      <c r="A4" s="93"/>
      <c r="B4" s="10" t="s">
        <v>158</v>
      </c>
      <c r="C4" s="10" t="s">
        <v>159</v>
      </c>
      <c r="D4" s="10" t="s">
        <v>55</v>
      </c>
      <c r="E4" s="95"/>
      <c r="F4" s="95"/>
      <c r="G4" s="95"/>
      <c r="H4" s="95"/>
      <c r="I4" s="95"/>
      <c r="J4" s="96"/>
    </row>
    <row r="5" spans="1:10" ht="12" customHeight="1" x14ac:dyDescent="0.2">
      <c r="A5" s="1"/>
      <c r="B5" s="87" t="str">
        <f>REPT("-",29)&amp;" Number "&amp;REPT("-",28)&amp;"   "&amp;REPT("-",55)&amp;" Dollars "&amp;REPT("-",155)</f>
        <v>----------------------------- Number ----------------------------   ------------------------------------------------------- Dollars -----------------------------------------------------------------------------------------------------------------------------------------------------------</v>
      </c>
      <c r="C5" s="87"/>
      <c r="D5" s="87"/>
      <c r="E5" s="87"/>
      <c r="F5" s="87"/>
      <c r="G5" s="87"/>
      <c r="H5" s="87"/>
      <c r="I5" s="87"/>
      <c r="J5" s="87"/>
    </row>
    <row r="6" spans="1:10" ht="12" customHeight="1" x14ac:dyDescent="0.2">
      <c r="A6" s="3" t="s">
        <v>425</v>
      </c>
    </row>
    <row r="7" spans="1:10" ht="12" customHeight="1" x14ac:dyDescent="0.2">
      <c r="A7" s="2" t="str">
        <f>"Oct "&amp;RIGHT(A6,4)-1</f>
        <v>Oct 2024</v>
      </c>
      <c r="B7" s="11" t="s">
        <v>423</v>
      </c>
      <c r="C7" s="11">
        <v>56408</v>
      </c>
      <c r="D7" s="11">
        <v>56408</v>
      </c>
      <c r="E7" s="11">
        <v>7839759.0219999999</v>
      </c>
      <c r="F7" s="11" t="s">
        <v>423</v>
      </c>
      <c r="G7" s="11" t="s">
        <v>423</v>
      </c>
      <c r="H7" s="11" t="s">
        <v>423</v>
      </c>
      <c r="I7" s="11" t="s">
        <v>423</v>
      </c>
      <c r="J7" s="11">
        <v>7839759.0219999999</v>
      </c>
    </row>
    <row r="8" spans="1:10" ht="12" customHeight="1" x14ac:dyDescent="0.2">
      <c r="A8" s="2" t="str">
        <f>"Nov "&amp;RIGHT(A6,4)-1</f>
        <v>Nov 2024</v>
      </c>
      <c r="B8" s="11" t="s">
        <v>423</v>
      </c>
      <c r="C8" s="11">
        <v>54545</v>
      </c>
      <c r="D8" s="11">
        <v>54545</v>
      </c>
      <c r="E8" s="11">
        <v>7815333.0164000001</v>
      </c>
      <c r="F8" s="11" t="s">
        <v>423</v>
      </c>
      <c r="G8" s="11" t="s">
        <v>423</v>
      </c>
      <c r="H8" s="11" t="s">
        <v>423</v>
      </c>
      <c r="I8" s="11" t="s">
        <v>423</v>
      </c>
      <c r="J8" s="11">
        <v>7815333.0164000001</v>
      </c>
    </row>
    <row r="9" spans="1:10" ht="12" customHeight="1" x14ac:dyDescent="0.2">
      <c r="A9" s="2" t="str">
        <f>"Dec "&amp;RIGHT(A6,4)-1</f>
        <v>Dec 2024</v>
      </c>
      <c r="B9" s="11" t="s">
        <v>423</v>
      </c>
      <c r="C9" s="11">
        <v>53118</v>
      </c>
      <c r="D9" s="11">
        <v>53118</v>
      </c>
      <c r="E9" s="11">
        <v>7625532.5437000003</v>
      </c>
      <c r="F9" s="11">
        <v>6896266</v>
      </c>
      <c r="G9" s="11" t="s">
        <v>423</v>
      </c>
      <c r="H9" s="11" t="s">
        <v>423</v>
      </c>
      <c r="I9" s="11" t="s">
        <v>423</v>
      </c>
      <c r="J9" s="11">
        <v>14521798.5437</v>
      </c>
    </row>
    <row r="10" spans="1:10" ht="12" customHeight="1" x14ac:dyDescent="0.2">
      <c r="A10" s="2" t="str">
        <f>"Jan "&amp;RIGHT(A6,4)</f>
        <v>Jan 2025</v>
      </c>
      <c r="B10" s="11" t="s">
        <v>423</v>
      </c>
      <c r="C10" s="11">
        <v>58237</v>
      </c>
      <c r="D10" s="11">
        <v>58237</v>
      </c>
      <c r="E10" s="11">
        <v>8330490.8898999998</v>
      </c>
      <c r="F10" s="11" t="s">
        <v>423</v>
      </c>
      <c r="G10" s="11" t="s">
        <v>423</v>
      </c>
      <c r="H10" s="11" t="s">
        <v>423</v>
      </c>
      <c r="I10" s="11" t="s">
        <v>423</v>
      </c>
      <c r="J10" s="11">
        <v>8330490.8898999998</v>
      </c>
    </row>
    <row r="11" spans="1:10" ht="12" customHeight="1" x14ac:dyDescent="0.2">
      <c r="A11" s="2" t="str">
        <f>"Feb "&amp;RIGHT(A6,4)</f>
        <v>Feb 2025</v>
      </c>
      <c r="B11" s="11" t="s">
        <v>423</v>
      </c>
      <c r="C11" s="11">
        <v>55027</v>
      </c>
      <c r="D11" s="11">
        <v>55027</v>
      </c>
      <c r="E11" s="11">
        <v>7769240.8103999998</v>
      </c>
      <c r="F11" s="11" t="s">
        <v>423</v>
      </c>
      <c r="G11" s="11" t="s">
        <v>423</v>
      </c>
      <c r="H11" s="11" t="s">
        <v>423</v>
      </c>
      <c r="I11" s="11" t="s">
        <v>423</v>
      </c>
      <c r="J11" s="11">
        <v>7769240.8103999998</v>
      </c>
    </row>
    <row r="12" spans="1:10" ht="12" customHeight="1" x14ac:dyDescent="0.2">
      <c r="A12" s="2" t="str">
        <f>"Mar "&amp;RIGHT(A6,4)</f>
        <v>Mar 2025</v>
      </c>
      <c r="B12" s="11" t="s">
        <v>423</v>
      </c>
      <c r="C12" s="11">
        <v>57726</v>
      </c>
      <c r="D12" s="11">
        <v>57726</v>
      </c>
      <c r="E12" s="11">
        <v>8172581.9708000002</v>
      </c>
      <c r="F12" s="11">
        <v>9667699</v>
      </c>
      <c r="G12" s="11" t="s">
        <v>423</v>
      </c>
      <c r="H12" s="11" t="s">
        <v>423</v>
      </c>
      <c r="I12" s="11" t="s">
        <v>423</v>
      </c>
      <c r="J12" s="11">
        <v>17840280.970800001</v>
      </c>
    </row>
    <row r="13" spans="1:10" ht="12" customHeight="1" x14ac:dyDescent="0.2">
      <c r="A13" s="2" t="str">
        <f>"Apr "&amp;RIGHT(A6,4)</f>
        <v>Apr 2025</v>
      </c>
      <c r="B13" s="11" t="s">
        <v>423</v>
      </c>
      <c r="C13" s="11">
        <v>58577</v>
      </c>
      <c r="D13" s="11">
        <v>58577</v>
      </c>
      <c r="E13" s="11">
        <v>8377229.9040999999</v>
      </c>
      <c r="F13" s="11" t="s">
        <v>423</v>
      </c>
      <c r="G13" s="11" t="s">
        <v>423</v>
      </c>
      <c r="H13" s="11" t="s">
        <v>423</v>
      </c>
      <c r="I13" s="11" t="s">
        <v>423</v>
      </c>
      <c r="J13" s="11">
        <v>8377229.9040999999</v>
      </c>
    </row>
    <row r="14" spans="1:10" ht="12" customHeight="1" x14ac:dyDescent="0.2">
      <c r="A14" s="2" t="str">
        <f>"May "&amp;RIGHT(A6,4)</f>
        <v>May 2025</v>
      </c>
      <c r="B14" s="11" t="s">
        <v>423</v>
      </c>
      <c r="C14" s="11">
        <v>58208</v>
      </c>
      <c r="D14" s="11">
        <v>58208</v>
      </c>
      <c r="E14" s="11">
        <v>8538885.2719999999</v>
      </c>
      <c r="F14" s="11" t="s">
        <v>423</v>
      </c>
      <c r="G14" s="11" t="s">
        <v>423</v>
      </c>
      <c r="H14" s="11" t="s">
        <v>423</v>
      </c>
      <c r="I14" s="11" t="s">
        <v>423</v>
      </c>
      <c r="J14" s="11">
        <v>8538885.2719999999</v>
      </c>
    </row>
    <row r="15" spans="1:10" ht="12" customHeight="1" x14ac:dyDescent="0.2">
      <c r="A15" s="2" t="str">
        <f>"Jun "&amp;RIGHT(A6,4)</f>
        <v>Jun 2025</v>
      </c>
      <c r="B15" s="11" t="s">
        <v>423</v>
      </c>
      <c r="C15" s="11">
        <v>59715</v>
      </c>
      <c r="D15" s="11">
        <v>59715</v>
      </c>
      <c r="E15" s="11">
        <v>8533142.3177000005</v>
      </c>
      <c r="F15" s="11">
        <v>14071520</v>
      </c>
      <c r="G15" s="11" t="s">
        <v>423</v>
      </c>
      <c r="H15" s="11" t="s">
        <v>423</v>
      </c>
      <c r="I15" s="11" t="s">
        <v>423</v>
      </c>
      <c r="J15" s="11">
        <v>22604662.317699999</v>
      </c>
    </row>
    <row r="16" spans="1:10" ht="12" customHeight="1" x14ac:dyDescent="0.2">
      <c r="A16" s="2" t="str">
        <f>"Jul "&amp;RIGHT(A6,4)</f>
        <v>Jul 2025</v>
      </c>
      <c r="B16" s="11" t="s">
        <v>423</v>
      </c>
      <c r="C16" s="11">
        <v>63159</v>
      </c>
      <c r="D16" s="11">
        <v>63159</v>
      </c>
      <c r="E16" s="11">
        <v>9025234.4714000002</v>
      </c>
      <c r="F16" s="11" t="s">
        <v>423</v>
      </c>
      <c r="G16" s="11" t="s">
        <v>423</v>
      </c>
      <c r="H16" s="11" t="s">
        <v>423</v>
      </c>
      <c r="I16" s="11" t="s">
        <v>423</v>
      </c>
      <c r="J16" s="11">
        <v>9025234.4714000002</v>
      </c>
    </row>
    <row r="17" spans="1:10" ht="12" customHeight="1" x14ac:dyDescent="0.2">
      <c r="A17" s="2" t="str">
        <f>"Aug "&amp;RIGHT(A6,4)</f>
        <v>Aug 2025</v>
      </c>
      <c r="B17" s="11" t="s">
        <v>423</v>
      </c>
      <c r="C17" s="11">
        <v>62439</v>
      </c>
      <c r="D17" s="11">
        <v>62439</v>
      </c>
      <c r="E17" s="11">
        <v>9003202.6956999991</v>
      </c>
      <c r="F17" s="11" t="s">
        <v>423</v>
      </c>
      <c r="G17" s="11" t="s">
        <v>423</v>
      </c>
      <c r="H17" s="11" t="s">
        <v>423</v>
      </c>
      <c r="I17" s="11" t="s">
        <v>423</v>
      </c>
      <c r="J17" s="11">
        <v>9003202.6956999991</v>
      </c>
    </row>
    <row r="18" spans="1:10" ht="12" customHeight="1" x14ac:dyDescent="0.2">
      <c r="A18" s="2" t="str">
        <f>"Sep "&amp;RIGHT(A6,4)</f>
        <v>Sep 2025</v>
      </c>
      <c r="B18" s="11" t="s">
        <v>423</v>
      </c>
      <c r="C18" s="11">
        <v>63688</v>
      </c>
      <c r="D18" s="11">
        <v>63688</v>
      </c>
      <c r="E18" s="11">
        <v>9369377.9592000004</v>
      </c>
      <c r="F18" s="11">
        <v>26932497</v>
      </c>
      <c r="G18" s="11" t="s">
        <v>423</v>
      </c>
      <c r="H18" s="11">
        <v>1199318</v>
      </c>
      <c r="I18" s="11" t="s">
        <v>423</v>
      </c>
      <c r="J18" s="11">
        <v>37501192.959200002</v>
      </c>
    </row>
    <row r="19" spans="1:10" ht="12" customHeight="1" x14ac:dyDescent="0.2">
      <c r="A19" s="12" t="s">
        <v>55</v>
      </c>
      <c r="B19" s="13" t="s">
        <v>423</v>
      </c>
      <c r="C19" s="13">
        <v>58403.916700000002</v>
      </c>
      <c r="D19" s="13">
        <v>58403.916700000002</v>
      </c>
      <c r="E19" s="13">
        <v>100400010.8733</v>
      </c>
      <c r="F19" s="13">
        <v>57567982</v>
      </c>
      <c r="G19" s="13" t="s">
        <v>423</v>
      </c>
      <c r="H19" s="13">
        <v>1199318</v>
      </c>
      <c r="I19" s="13" t="s">
        <v>423</v>
      </c>
      <c r="J19" s="13">
        <v>159167310.87329999</v>
      </c>
    </row>
    <row r="20" spans="1:10" ht="12" customHeight="1" x14ac:dyDescent="0.2">
      <c r="A20" s="14" t="s">
        <v>426</v>
      </c>
      <c r="B20" s="15" t="s">
        <v>423</v>
      </c>
      <c r="C20" s="15">
        <v>55577</v>
      </c>
      <c r="D20" s="15">
        <v>55577</v>
      </c>
      <c r="E20" s="15">
        <v>31611115.471999999</v>
      </c>
      <c r="F20" s="15">
        <v>6896266</v>
      </c>
      <c r="G20" s="15" t="s">
        <v>423</v>
      </c>
      <c r="H20" s="15" t="s">
        <v>423</v>
      </c>
      <c r="I20" s="15" t="s">
        <v>423</v>
      </c>
      <c r="J20" s="15">
        <v>38507381.472000003</v>
      </c>
    </row>
    <row r="21" spans="1:10" ht="12" customHeight="1" x14ac:dyDescent="0.2">
      <c r="A21" s="3" t="str">
        <f>"FY "&amp;RIGHT(A6,4)+1</f>
        <v>FY 2026</v>
      </c>
    </row>
    <row r="22" spans="1:10" ht="12" customHeight="1" x14ac:dyDescent="0.2">
      <c r="A22" s="2" t="str">
        <f>"Oct "&amp;RIGHT(A6,4)</f>
        <v>Oct 2025</v>
      </c>
      <c r="B22" s="11" t="s">
        <v>423</v>
      </c>
      <c r="C22" s="11">
        <v>68327</v>
      </c>
      <c r="D22" s="11">
        <v>68327</v>
      </c>
      <c r="E22" s="11">
        <v>10070892.5362</v>
      </c>
      <c r="F22" s="11" t="s">
        <v>423</v>
      </c>
      <c r="G22" s="11" t="s">
        <v>423</v>
      </c>
      <c r="H22" s="11" t="s">
        <v>423</v>
      </c>
      <c r="I22" s="11" t="s">
        <v>423</v>
      </c>
      <c r="J22" s="11">
        <v>10070892.5362</v>
      </c>
    </row>
    <row r="23" spans="1:10" ht="12" customHeight="1" x14ac:dyDescent="0.2">
      <c r="A23" s="2" t="str">
        <f>"Nov "&amp;RIGHT(A6,4)</f>
        <v>Nov 2025</v>
      </c>
      <c r="B23" s="11" t="s">
        <v>423</v>
      </c>
      <c r="C23" s="11">
        <v>69858</v>
      </c>
      <c r="D23" s="11">
        <v>69858</v>
      </c>
      <c r="E23" s="11">
        <v>10159960.145300001</v>
      </c>
      <c r="F23" s="11" t="s">
        <v>423</v>
      </c>
      <c r="G23" s="11" t="s">
        <v>423</v>
      </c>
      <c r="H23" s="11" t="s">
        <v>423</v>
      </c>
      <c r="I23" s="11" t="s">
        <v>423</v>
      </c>
      <c r="J23" s="11">
        <v>10159960.145300001</v>
      </c>
    </row>
    <row r="24" spans="1:10" ht="12" customHeight="1" x14ac:dyDescent="0.2">
      <c r="A24" s="2" t="str">
        <f>"Dec "&amp;RIGHT(A6,4)</f>
        <v>Dec 2025</v>
      </c>
      <c r="B24" s="11" t="s">
        <v>423</v>
      </c>
      <c r="C24" s="11">
        <v>66808</v>
      </c>
      <c r="D24" s="11">
        <v>66808</v>
      </c>
      <c r="E24" s="11">
        <v>9521394.7026000004</v>
      </c>
      <c r="F24" s="11">
        <v>11728667.25</v>
      </c>
      <c r="G24" s="11" t="s">
        <v>423</v>
      </c>
      <c r="H24" s="11" t="s">
        <v>423</v>
      </c>
      <c r="I24" s="11" t="s">
        <v>423</v>
      </c>
      <c r="J24" s="11">
        <v>21250061.952599999</v>
      </c>
    </row>
    <row r="25" spans="1:10" ht="12" customHeight="1" x14ac:dyDescent="0.2">
      <c r="A25" s="2" t="str">
        <f>"Jan "&amp;RIGHT(A6,4)+1</f>
        <v>Jan 2026</v>
      </c>
      <c r="B25" s="11" t="s">
        <v>423</v>
      </c>
      <c r="C25" s="11">
        <v>69316</v>
      </c>
      <c r="D25" s="11">
        <v>69316</v>
      </c>
      <c r="E25" s="11">
        <v>9344166.8743999992</v>
      </c>
      <c r="F25" s="11" t="s">
        <v>423</v>
      </c>
      <c r="G25" s="11" t="s">
        <v>423</v>
      </c>
      <c r="H25" s="11" t="s">
        <v>423</v>
      </c>
      <c r="I25" s="11" t="s">
        <v>423</v>
      </c>
      <c r="J25" s="11">
        <v>9344166.8743999992</v>
      </c>
    </row>
    <row r="26" spans="1:10"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row>
    <row r="27" spans="1:10"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t="s">
        <v>423</v>
      </c>
      <c r="C34" s="13">
        <v>68577.25</v>
      </c>
      <c r="D34" s="13">
        <v>68577.25</v>
      </c>
      <c r="E34" s="13">
        <v>39096414.258500002</v>
      </c>
      <c r="F34" s="13">
        <v>11728667.25</v>
      </c>
      <c r="G34" s="13" t="s">
        <v>423</v>
      </c>
      <c r="H34" s="13" t="s">
        <v>423</v>
      </c>
      <c r="I34" s="13" t="s">
        <v>423</v>
      </c>
      <c r="J34" s="13">
        <v>50825081.508500002</v>
      </c>
    </row>
    <row r="35" spans="1:10" ht="12" customHeight="1" x14ac:dyDescent="0.2">
      <c r="A35" s="14" t="str">
        <f>"Total "&amp;MID(A20,7,LEN(A20)-13)&amp;" Months"</f>
        <v>Total 4 Months</v>
      </c>
      <c r="B35" s="15" t="s">
        <v>423</v>
      </c>
      <c r="C35" s="15">
        <v>68577.25</v>
      </c>
      <c r="D35" s="15">
        <v>68577.25</v>
      </c>
      <c r="E35" s="15">
        <v>39096414.258500002</v>
      </c>
      <c r="F35" s="15">
        <v>11728667.25</v>
      </c>
      <c r="G35" s="15" t="s">
        <v>423</v>
      </c>
      <c r="H35" s="15" t="s">
        <v>423</v>
      </c>
      <c r="I35" s="15" t="s">
        <v>423</v>
      </c>
      <c r="J35" s="15">
        <v>50825081.508500002</v>
      </c>
    </row>
    <row r="36" spans="1:10" ht="12" customHeight="1" x14ac:dyDescent="0.2">
      <c r="A36" s="87"/>
      <c r="B36" s="87"/>
      <c r="C36" s="87"/>
      <c r="D36" s="87"/>
      <c r="E36" s="87"/>
      <c r="F36" s="87"/>
      <c r="G36" s="1"/>
    </row>
    <row r="37" spans="1:10" ht="69.95" customHeight="1" x14ac:dyDescent="0.2">
      <c r="A37" s="98" t="s">
        <v>390</v>
      </c>
      <c r="B37" s="98"/>
      <c r="C37" s="98"/>
      <c r="D37" s="98"/>
      <c r="E37" s="98"/>
      <c r="F37" s="98"/>
      <c r="G37" s="98"/>
      <c r="H37" s="98"/>
      <c r="I37" s="98"/>
      <c r="J37" s="98"/>
    </row>
  </sheetData>
  <mergeCells count="13">
    <mergeCell ref="J3:J4"/>
    <mergeCell ref="B5:J5"/>
    <mergeCell ref="A37:J37"/>
    <mergeCell ref="A1:H1"/>
    <mergeCell ref="A2:H2"/>
    <mergeCell ref="A3:A4"/>
    <mergeCell ref="B3:D3"/>
    <mergeCell ref="E3:E4"/>
    <mergeCell ref="F3:F4"/>
    <mergeCell ref="H3:H4"/>
    <mergeCell ref="G3:G4"/>
    <mergeCell ref="I3:I4"/>
    <mergeCell ref="A36:F36"/>
  </mergeCells>
  <phoneticPr fontId="0" type="noConversion"/>
  <pageMargins left="0.75" right="0.5" top="0.75" bottom="0.5" header="0.5" footer="0.25"/>
  <pageSetup scale="37"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88" t="s">
        <v>443</v>
      </c>
      <c r="B1" s="88"/>
      <c r="C1" s="88"/>
      <c r="D1" s="88"/>
      <c r="E1" s="88"/>
      <c r="F1" s="88"/>
      <c r="G1" s="88"/>
      <c r="H1" s="88"/>
      <c r="I1" s="88"/>
      <c r="J1" s="88"/>
      <c r="K1" s="140">
        <v>46122</v>
      </c>
    </row>
    <row r="2" spans="1:11" ht="12" customHeight="1" x14ac:dyDescent="0.2">
      <c r="A2" s="90" t="s">
        <v>160</v>
      </c>
      <c r="B2" s="90"/>
      <c r="C2" s="90"/>
      <c r="D2" s="90"/>
      <c r="E2" s="90"/>
      <c r="F2" s="90"/>
      <c r="G2" s="90"/>
      <c r="H2" s="90"/>
      <c r="I2" s="90"/>
      <c r="J2" s="90"/>
      <c r="K2" s="1"/>
    </row>
    <row r="3" spans="1:11" ht="24" customHeight="1" x14ac:dyDescent="0.2">
      <c r="A3" s="92" t="s">
        <v>50</v>
      </c>
      <c r="B3" s="96" t="s">
        <v>69</v>
      </c>
      <c r="C3" s="96"/>
      <c r="D3" s="95"/>
      <c r="E3" s="96" t="s">
        <v>134</v>
      </c>
      <c r="F3" s="96"/>
      <c r="G3" s="95"/>
      <c r="H3" s="94" t="s">
        <v>232</v>
      </c>
      <c r="I3" s="96" t="s">
        <v>161</v>
      </c>
      <c r="J3" s="96"/>
      <c r="K3" s="96"/>
    </row>
    <row r="4" spans="1:11" ht="24" customHeight="1" x14ac:dyDescent="0.2">
      <c r="A4" s="93"/>
      <c r="B4" s="10" t="s">
        <v>230</v>
      </c>
      <c r="C4" s="10" t="s">
        <v>162</v>
      </c>
      <c r="D4" s="10" t="s">
        <v>55</v>
      </c>
      <c r="E4" s="10" t="s">
        <v>230</v>
      </c>
      <c r="F4" s="10" t="s">
        <v>231</v>
      </c>
      <c r="G4" s="10" t="s">
        <v>55</v>
      </c>
      <c r="H4" s="95"/>
      <c r="I4" s="10" t="s">
        <v>230</v>
      </c>
      <c r="J4" s="10" t="s">
        <v>231</v>
      </c>
      <c r="K4" s="9" t="s">
        <v>55</v>
      </c>
    </row>
    <row r="5" spans="1:11" ht="12" customHeight="1" x14ac:dyDescent="0.2">
      <c r="A5" s="1"/>
      <c r="B5" s="87" t="str">
        <f>REPT("-",102)&amp;" Dollars "&amp;REPT("-",148)</f>
        <v>------------------------------------------------------------------------------------------------------ Dollars ----------------------------------------------------------------------------------------------------------------------------------------------------</v>
      </c>
      <c r="C5" s="87"/>
      <c r="D5" s="87"/>
      <c r="E5" s="87"/>
      <c r="F5" s="87"/>
      <c r="G5" s="87"/>
      <c r="H5" s="87"/>
      <c r="I5" s="87"/>
      <c r="J5" s="87"/>
      <c r="K5" s="87"/>
    </row>
    <row r="6" spans="1:11" ht="12" customHeight="1" x14ac:dyDescent="0.2">
      <c r="A6" s="3" t="s">
        <v>425</v>
      </c>
    </row>
    <row r="7" spans="1:11" ht="12" customHeight="1" x14ac:dyDescent="0.2">
      <c r="A7" s="2" t="str">
        <f>"Oct "&amp;RIGHT(A6,4)-1</f>
        <v>Oct 2024</v>
      </c>
      <c r="B7" s="11">
        <v>225401381.65000001</v>
      </c>
      <c r="C7" s="11">
        <v>1806649.5</v>
      </c>
      <c r="D7" s="11">
        <v>227208031.15000001</v>
      </c>
      <c r="E7" s="11">
        <v>142358.22</v>
      </c>
      <c r="F7" s="11" t="s">
        <v>423</v>
      </c>
      <c r="G7" s="11">
        <v>142358.22</v>
      </c>
      <c r="H7" s="11">
        <v>531.87</v>
      </c>
      <c r="I7" s="11">
        <v>225544271.74000001</v>
      </c>
      <c r="J7" s="11">
        <v>1806649.5</v>
      </c>
      <c r="K7" s="11">
        <v>227350921.24000001</v>
      </c>
    </row>
    <row r="8" spans="1:11" ht="12" customHeight="1" x14ac:dyDescent="0.2">
      <c r="A8" s="2" t="str">
        <f>"Nov "&amp;RIGHT(A6,4)-1</f>
        <v>Nov 2024</v>
      </c>
      <c r="B8" s="11">
        <v>164858510.41999999</v>
      </c>
      <c r="C8" s="11">
        <v>1427267.1</v>
      </c>
      <c r="D8" s="11">
        <v>166285777.52000001</v>
      </c>
      <c r="E8" s="11">
        <v>47811.54</v>
      </c>
      <c r="F8" s="11" t="s">
        <v>423</v>
      </c>
      <c r="G8" s="11">
        <v>47811.54</v>
      </c>
      <c r="H8" s="11">
        <v>4450.1400000000003</v>
      </c>
      <c r="I8" s="11">
        <v>164910772.09999999</v>
      </c>
      <c r="J8" s="11">
        <v>1427267.1</v>
      </c>
      <c r="K8" s="11">
        <v>166338039.19999999</v>
      </c>
    </row>
    <row r="9" spans="1:11" ht="12" customHeight="1" x14ac:dyDescent="0.2">
      <c r="A9" s="2" t="str">
        <f>"Dec "&amp;RIGHT(A6,4)-1</f>
        <v>Dec 2024</v>
      </c>
      <c r="B9" s="11">
        <v>130132236.98</v>
      </c>
      <c r="C9" s="11">
        <v>1256699.1000000001</v>
      </c>
      <c r="D9" s="11">
        <v>131388936.08</v>
      </c>
      <c r="E9" s="11">
        <v>185934.35</v>
      </c>
      <c r="F9" s="11">
        <v>34105630</v>
      </c>
      <c r="G9" s="11">
        <v>34291564.350000001</v>
      </c>
      <c r="H9" s="11">
        <v>26128.080000000002</v>
      </c>
      <c r="I9" s="11">
        <v>130344299.41</v>
      </c>
      <c r="J9" s="11">
        <v>35362329.100000001</v>
      </c>
      <c r="K9" s="11">
        <v>165706628.50999999</v>
      </c>
    </row>
    <row r="10" spans="1:11" ht="12" customHeight="1" x14ac:dyDescent="0.2">
      <c r="A10" s="2" t="str">
        <f>"Jan "&amp;RIGHT(A6,4)</f>
        <v>Jan 2025</v>
      </c>
      <c r="B10" s="11">
        <v>166182502.77000001</v>
      </c>
      <c r="C10" s="11">
        <v>1323665.7</v>
      </c>
      <c r="D10" s="11">
        <v>167506168.47</v>
      </c>
      <c r="E10" s="11">
        <v>412214.21</v>
      </c>
      <c r="F10" s="11" t="s">
        <v>423</v>
      </c>
      <c r="G10" s="11">
        <v>412214.21</v>
      </c>
      <c r="H10" s="11">
        <v>12950.1</v>
      </c>
      <c r="I10" s="11">
        <v>166607667.08000001</v>
      </c>
      <c r="J10" s="11">
        <v>1323665.7</v>
      </c>
      <c r="K10" s="11">
        <v>167931332.78</v>
      </c>
    </row>
    <row r="11" spans="1:11" ht="12" customHeight="1" x14ac:dyDescent="0.2">
      <c r="A11" s="2" t="str">
        <f>"Feb "&amp;RIGHT(A6,4)</f>
        <v>Feb 2025</v>
      </c>
      <c r="B11" s="11">
        <v>135805269.31</v>
      </c>
      <c r="C11" s="11">
        <v>1203137.1000000001</v>
      </c>
      <c r="D11" s="11">
        <v>137008406.41</v>
      </c>
      <c r="E11" s="11">
        <v>283700.49</v>
      </c>
      <c r="F11" s="11" t="s">
        <v>423</v>
      </c>
      <c r="G11" s="11">
        <v>283700.49</v>
      </c>
      <c r="H11" s="11">
        <v>920.32</v>
      </c>
      <c r="I11" s="11">
        <v>136089890.12</v>
      </c>
      <c r="J11" s="11">
        <v>1203137.1000000001</v>
      </c>
      <c r="K11" s="11">
        <v>137293027.22</v>
      </c>
    </row>
    <row r="12" spans="1:11" ht="12" customHeight="1" x14ac:dyDescent="0.2">
      <c r="A12" s="2" t="str">
        <f>"Mar "&amp;RIGHT(A6,4)</f>
        <v>Mar 2025</v>
      </c>
      <c r="B12" s="11">
        <v>119455817.23</v>
      </c>
      <c r="C12" s="11">
        <v>1288327.5</v>
      </c>
      <c r="D12" s="11">
        <v>120744144.73</v>
      </c>
      <c r="E12" s="11">
        <v>95022.1</v>
      </c>
      <c r="F12" s="11">
        <v>45196072</v>
      </c>
      <c r="G12" s="11">
        <v>45291094.100000001</v>
      </c>
      <c r="H12" s="11">
        <v>111307.74</v>
      </c>
      <c r="I12" s="11">
        <v>119662147.06999999</v>
      </c>
      <c r="J12" s="11">
        <v>46484399.5</v>
      </c>
      <c r="K12" s="11">
        <v>166146546.56999999</v>
      </c>
    </row>
    <row r="13" spans="1:11" ht="12" customHeight="1" x14ac:dyDescent="0.2">
      <c r="A13" s="2" t="str">
        <f>"Apr "&amp;RIGHT(A6,4)</f>
        <v>Apr 2025</v>
      </c>
      <c r="B13" s="11">
        <v>82442758.260000005</v>
      </c>
      <c r="C13" s="11">
        <v>1777819.2</v>
      </c>
      <c r="D13" s="11">
        <v>84220577.459999993</v>
      </c>
      <c r="E13" s="11">
        <v>187009.91</v>
      </c>
      <c r="F13" s="11" t="s">
        <v>423</v>
      </c>
      <c r="G13" s="11">
        <v>187009.91</v>
      </c>
      <c r="H13" s="11">
        <v>359009.2</v>
      </c>
      <c r="I13" s="11">
        <v>82988777.370000005</v>
      </c>
      <c r="J13" s="11">
        <v>1777819.2</v>
      </c>
      <c r="K13" s="11">
        <v>84766596.569999993</v>
      </c>
    </row>
    <row r="14" spans="1:11" ht="12" customHeight="1" x14ac:dyDescent="0.2">
      <c r="A14" s="2" t="str">
        <f>"May "&amp;RIGHT(A6,4)</f>
        <v>May 2025</v>
      </c>
      <c r="B14" s="11">
        <v>51844989.689999998</v>
      </c>
      <c r="C14" s="11">
        <v>1223852.1000000001</v>
      </c>
      <c r="D14" s="11">
        <v>53068841.789999999</v>
      </c>
      <c r="E14" s="11" t="s">
        <v>423</v>
      </c>
      <c r="F14" s="11" t="s">
        <v>423</v>
      </c>
      <c r="G14" s="11" t="s">
        <v>423</v>
      </c>
      <c r="H14" s="11" t="s">
        <v>423</v>
      </c>
      <c r="I14" s="11">
        <v>51844989.689999998</v>
      </c>
      <c r="J14" s="11">
        <v>1223852.1000000001</v>
      </c>
      <c r="K14" s="11">
        <v>53068841.789999999</v>
      </c>
    </row>
    <row r="15" spans="1:11" ht="12" customHeight="1" x14ac:dyDescent="0.2">
      <c r="A15" s="2" t="str">
        <f>"Jun "&amp;RIGHT(A6,4)</f>
        <v>Jun 2025</v>
      </c>
      <c r="B15" s="11">
        <v>31466294.899999999</v>
      </c>
      <c r="C15" s="11">
        <v>4978.5</v>
      </c>
      <c r="D15" s="11">
        <v>31471273.399999999</v>
      </c>
      <c r="E15" s="11" t="s">
        <v>423</v>
      </c>
      <c r="F15" s="11">
        <v>51115444</v>
      </c>
      <c r="G15" s="11">
        <v>51115444</v>
      </c>
      <c r="H15" s="11" t="s">
        <v>423</v>
      </c>
      <c r="I15" s="11">
        <v>31466294.899999999</v>
      </c>
      <c r="J15" s="11">
        <v>51120422.5</v>
      </c>
      <c r="K15" s="11">
        <v>82586717.400000006</v>
      </c>
    </row>
    <row r="16" spans="1:11" ht="12" customHeight="1" x14ac:dyDescent="0.2">
      <c r="A16" s="2" t="str">
        <f>"Jul "&amp;RIGHT(A6,4)</f>
        <v>Jul 2025</v>
      </c>
      <c r="B16" s="11">
        <v>177212387.56999999</v>
      </c>
      <c r="C16" s="11">
        <v>4954.1149999999998</v>
      </c>
      <c r="D16" s="11">
        <v>177217341.685</v>
      </c>
      <c r="E16" s="11">
        <v>439619.54</v>
      </c>
      <c r="F16" s="11" t="s">
        <v>423</v>
      </c>
      <c r="G16" s="11">
        <v>439619.54</v>
      </c>
      <c r="H16" s="11">
        <v>153492.54</v>
      </c>
      <c r="I16" s="11">
        <v>177805499.65000001</v>
      </c>
      <c r="J16" s="11">
        <v>4954.1149999999998</v>
      </c>
      <c r="K16" s="11">
        <v>177810453.76499999</v>
      </c>
    </row>
    <row r="17" spans="1:11" ht="12" customHeight="1" x14ac:dyDescent="0.2">
      <c r="A17" s="2" t="str">
        <f>"Aug "&amp;RIGHT(A6,4)</f>
        <v>Aug 2025</v>
      </c>
      <c r="B17" s="11">
        <v>192706537.06</v>
      </c>
      <c r="C17" s="11">
        <v>1023199.97</v>
      </c>
      <c r="D17" s="11">
        <v>193729737.03</v>
      </c>
      <c r="E17" s="11">
        <v>149834.19</v>
      </c>
      <c r="F17" s="11" t="s">
        <v>423</v>
      </c>
      <c r="G17" s="11">
        <v>149834.19</v>
      </c>
      <c r="H17" s="11">
        <v>198838.65</v>
      </c>
      <c r="I17" s="11">
        <v>193055209.90000001</v>
      </c>
      <c r="J17" s="11">
        <v>1023199.97</v>
      </c>
      <c r="K17" s="11">
        <v>194078409.87</v>
      </c>
    </row>
    <row r="18" spans="1:11" ht="12" customHeight="1" x14ac:dyDescent="0.2">
      <c r="A18" s="2" t="str">
        <f>"Sep "&amp;RIGHT(A6,4)</f>
        <v>Sep 2025</v>
      </c>
      <c r="B18" s="11">
        <v>171044299.91</v>
      </c>
      <c r="C18" s="11">
        <v>1782393.77</v>
      </c>
      <c r="D18" s="11">
        <v>172826693.68000001</v>
      </c>
      <c r="E18" s="11">
        <v>259157.24</v>
      </c>
      <c r="F18" s="11">
        <v>55794615</v>
      </c>
      <c r="G18" s="11">
        <v>56053772.240000002</v>
      </c>
      <c r="H18" s="11">
        <v>603.28</v>
      </c>
      <c r="I18" s="11">
        <v>171304060.43000001</v>
      </c>
      <c r="J18" s="11">
        <v>57577008.770000003</v>
      </c>
      <c r="K18" s="11">
        <v>228881069.19999999</v>
      </c>
    </row>
    <row r="19" spans="1:11" ht="12" customHeight="1" x14ac:dyDescent="0.2">
      <c r="A19" s="12" t="s">
        <v>55</v>
      </c>
      <c r="B19" s="13">
        <v>1648552985.75</v>
      </c>
      <c r="C19" s="13">
        <v>14122943.654999999</v>
      </c>
      <c r="D19" s="13">
        <v>1662675929.405</v>
      </c>
      <c r="E19" s="13">
        <v>2202661.79</v>
      </c>
      <c r="F19" s="13">
        <v>186211761</v>
      </c>
      <c r="G19" s="13">
        <v>188414422.78999999</v>
      </c>
      <c r="H19" s="13">
        <v>868231.92</v>
      </c>
      <c r="I19" s="13">
        <v>1651623879.46</v>
      </c>
      <c r="J19" s="13">
        <v>200334704.655</v>
      </c>
      <c r="K19" s="13">
        <v>1851958584.115</v>
      </c>
    </row>
    <row r="20" spans="1:11" ht="12" customHeight="1" x14ac:dyDescent="0.2">
      <c r="A20" s="14" t="s">
        <v>426</v>
      </c>
      <c r="B20" s="15">
        <v>686574631.82000005</v>
      </c>
      <c r="C20" s="15">
        <v>5814281.4000000004</v>
      </c>
      <c r="D20" s="15">
        <v>692388913.22000003</v>
      </c>
      <c r="E20" s="15">
        <v>788318.32</v>
      </c>
      <c r="F20" s="15">
        <v>34105630</v>
      </c>
      <c r="G20" s="15">
        <v>34893948.32</v>
      </c>
      <c r="H20" s="15">
        <v>44060.19</v>
      </c>
      <c r="I20" s="15">
        <v>687407010.33000004</v>
      </c>
      <c r="J20" s="15">
        <v>39919911.399999999</v>
      </c>
      <c r="K20" s="15">
        <v>727326921.73000002</v>
      </c>
    </row>
    <row r="21" spans="1:11" ht="12" customHeight="1" x14ac:dyDescent="0.2">
      <c r="A21" s="3" t="str">
        <f>"FY "&amp;RIGHT(A6,4)+1</f>
        <v>FY 2026</v>
      </c>
    </row>
    <row r="22" spans="1:11" ht="12" customHeight="1" x14ac:dyDescent="0.2">
      <c r="A22" s="2" t="str">
        <f>"Oct "&amp;RIGHT(A6,4)</f>
        <v>Oct 2025</v>
      </c>
      <c r="B22" s="11">
        <v>236378674.99000001</v>
      </c>
      <c r="C22" s="11">
        <v>1678054.1850000001</v>
      </c>
      <c r="D22" s="11">
        <v>238056729.17500001</v>
      </c>
      <c r="E22" s="11">
        <v>402941.45</v>
      </c>
      <c r="F22" s="11" t="s">
        <v>423</v>
      </c>
      <c r="G22" s="11">
        <v>402941.45</v>
      </c>
      <c r="H22" s="11" t="s">
        <v>423</v>
      </c>
      <c r="I22" s="11">
        <v>236781616.44</v>
      </c>
      <c r="J22" s="11">
        <v>1678054.1850000001</v>
      </c>
      <c r="K22" s="11">
        <v>238459670.625</v>
      </c>
    </row>
    <row r="23" spans="1:11" ht="12" customHeight="1" x14ac:dyDescent="0.2">
      <c r="A23" s="2" t="str">
        <f>"Nov "&amp;RIGHT(A6,4)</f>
        <v>Nov 2025</v>
      </c>
      <c r="B23" s="11">
        <v>176961009.83000001</v>
      </c>
      <c r="C23" s="11">
        <v>1326388.575</v>
      </c>
      <c r="D23" s="11">
        <v>178287398.405</v>
      </c>
      <c r="E23" s="11">
        <v>46694.8</v>
      </c>
      <c r="F23" s="11" t="s">
        <v>423</v>
      </c>
      <c r="G23" s="11">
        <v>46694.8</v>
      </c>
      <c r="H23" s="11">
        <v>4436.6400000000003</v>
      </c>
      <c r="I23" s="11">
        <v>177012141.27000001</v>
      </c>
      <c r="J23" s="11">
        <v>1326388.575</v>
      </c>
      <c r="K23" s="11">
        <v>178338529.845</v>
      </c>
    </row>
    <row r="24" spans="1:11" ht="12" customHeight="1" x14ac:dyDescent="0.2">
      <c r="A24" s="2" t="str">
        <f>"Dec "&amp;RIGHT(A6,4)</f>
        <v>Dec 2025</v>
      </c>
      <c r="B24" s="11">
        <v>137197478.87</v>
      </c>
      <c r="C24" s="11">
        <v>1246014.67</v>
      </c>
      <c r="D24" s="11">
        <v>138443493.53999999</v>
      </c>
      <c r="E24" s="11">
        <v>88133.39</v>
      </c>
      <c r="F24" s="11">
        <v>30637682</v>
      </c>
      <c r="G24" s="11">
        <v>30725815.390000001</v>
      </c>
      <c r="H24" s="11">
        <v>3691.82</v>
      </c>
      <c r="I24" s="11">
        <v>137289304.08000001</v>
      </c>
      <c r="J24" s="11">
        <v>31883696.670000002</v>
      </c>
      <c r="K24" s="11">
        <v>169173000.75</v>
      </c>
    </row>
    <row r="25" spans="1:11" ht="12" customHeight="1" x14ac:dyDescent="0.2">
      <c r="A25" s="2" t="str">
        <f>"Jan "&amp;RIGHT(A6,4)+1</f>
        <v>Jan 2026</v>
      </c>
      <c r="B25" s="11">
        <v>152916848.00999999</v>
      </c>
      <c r="C25" s="11">
        <v>1350650.105</v>
      </c>
      <c r="D25" s="11">
        <v>154267498.11500001</v>
      </c>
      <c r="E25" s="11">
        <v>32910.550000000003</v>
      </c>
      <c r="F25" s="11" t="s">
        <v>423</v>
      </c>
      <c r="G25" s="11">
        <v>32910.550000000003</v>
      </c>
      <c r="H25" s="11">
        <v>24683.4</v>
      </c>
      <c r="I25" s="11">
        <v>152974441.96000001</v>
      </c>
      <c r="J25" s="11">
        <v>1350650.105</v>
      </c>
      <c r="K25" s="11">
        <v>154325092.065</v>
      </c>
    </row>
    <row r="26" spans="1:11"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c r="K26" s="11" t="s">
        <v>423</v>
      </c>
    </row>
    <row r="27" spans="1:11"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c r="K27" s="11" t="s">
        <v>423</v>
      </c>
    </row>
    <row r="28" spans="1:11"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c r="K28" s="11" t="s">
        <v>423</v>
      </c>
    </row>
    <row r="29" spans="1:11"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c r="K29" s="11" t="s">
        <v>423</v>
      </c>
    </row>
    <row r="30" spans="1:11"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c r="K30" s="11" t="s">
        <v>423</v>
      </c>
    </row>
    <row r="31" spans="1:11"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c r="K31" s="11" t="s">
        <v>423</v>
      </c>
    </row>
    <row r="32" spans="1:11"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c r="K32" s="11" t="s">
        <v>423</v>
      </c>
    </row>
    <row r="33" spans="1:11"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c r="K33" s="11" t="s">
        <v>423</v>
      </c>
    </row>
    <row r="34" spans="1:11" ht="12" customHeight="1" x14ac:dyDescent="0.2">
      <c r="A34" s="12" t="s">
        <v>55</v>
      </c>
      <c r="B34" s="13">
        <v>703454011.70000005</v>
      </c>
      <c r="C34" s="13">
        <v>5601107.5350000001</v>
      </c>
      <c r="D34" s="13">
        <v>709055119.23500001</v>
      </c>
      <c r="E34" s="13">
        <v>570680.18999999994</v>
      </c>
      <c r="F34" s="13">
        <v>30637682</v>
      </c>
      <c r="G34" s="13">
        <v>31208362.190000001</v>
      </c>
      <c r="H34" s="13">
        <v>32811.86</v>
      </c>
      <c r="I34" s="13">
        <v>704057503.75</v>
      </c>
      <c r="J34" s="13">
        <v>36238789.534999996</v>
      </c>
      <c r="K34" s="13">
        <v>740296293.28499997</v>
      </c>
    </row>
    <row r="35" spans="1:11" ht="12" customHeight="1" x14ac:dyDescent="0.2">
      <c r="A35" s="14" t="str">
        <f>"Total "&amp;MID(A20,7,LEN(A20)-13)&amp;" Months"</f>
        <v>Total 4 Months</v>
      </c>
      <c r="B35" s="15">
        <v>703454011.70000005</v>
      </c>
      <c r="C35" s="15">
        <v>5601107.5350000001</v>
      </c>
      <c r="D35" s="15">
        <v>709055119.23500001</v>
      </c>
      <c r="E35" s="15">
        <v>570680.18999999994</v>
      </c>
      <c r="F35" s="15">
        <v>30637682</v>
      </c>
      <c r="G35" s="15">
        <v>31208362.190000001</v>
      </c>
      <c r="H35" s="15">
        <v>32811.86</v>
      </c>
      <c r="I35" s="15">
        <v>704057503.75</v>
      </c>
      <c r="J35" s="15">
        <v>36238789.534999996</v>
      </c>
      <c r="K35" s="15">
        <v>740296293.28499997</v>
      </c>
    </row>
    <row r="36" spans="1:11" ht="12" customHeight="1" x14ac:dyDescent="0.2">
      <c r="A36" s="87"/>
      <c r="B36" s="87"/>
      <c r="C36" s="87"/>
      <c r="D36" s="87"/>
      <c r="E36" s="87"/>
      <c r="F36" s="87"/>
      <c r="G36" s="87"/>
      <c r="H36" s="87"/>
      <c r="I36" s="87"/>
      <c r="J36" s="87"/>
    </row>
    <row r="37" spans="1:11" ht="69.95" customHeight="1" x14ac:dyDescent="0.2">
      <c r="A37" s="98" t="s">
        <v>323</v>
      </c>
      <c r="B37" s="98"/>
      <c r="C37" s="98"/>
      <c r="D37" s="98"/>
      <c r="E37" s="98"/>
      <c r="F37" s="98"/>
      <c r="G37" s="98"/>
      <c r="H37" s="98"/>
      <c r="I37" s="98"/>
      <c r="J37" s="98"/>
    </row>
  </sheetData>
  <mergeCells count="10">
    <mergeCell ref="B5:K5"/>
    <mergeCell ref="A36:J36"/>
    <mergeCell ref="A37:J37"/>
    <mergeCell ref="A1:J1"/>
    <mergeCell ref="A2:J2"/>
    <mergeCell ref="A3:A4"/>
    <mergeCell ref="B3:D3"/>
    <mergeCell ref="E3:G3"/>
    <mergeCell ref="H3:H4"/>
    <mergeCell ref="I3:K3"/>
  </mergeCells>
  <phoneticPr fontId="0" type="noConversion"/>
  <pageMargins left="0.75" right="0.5" top="0.75" bottom="0.5" header="0.5" footer="0.25"/>
  <pageSetup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J37"/>
  <sheetViews>
    <sheetView showGridLines="0" workbookViewId="0">
      <selection sqref="A1:I1"/>
    </sheetView>
  </sheetViews>
  <sheetFormatPr defaultRowHeight="12.75" x14ac:dyDescent="0.2"/>
  <cols>
    <col min="1" max="1" width="11.42578125" customWidth="1"/>
    <col min="2" max="2" width="12.140625" customWidth="1"/>
    <col min="3" max="10" width="11.42578125" customWidth="1"/>
  </cols>
  <sheetData>
    <row r="1" spans="1:10" ht="12" customHeight="1" x14ac:dyDescent="0.2">
      <c r="A1" s="88" t="s">
        <v>443</v>
      </c>
      <c r="B1" s="88"/>
      <c r="C1" s="88"/>
      <c r="D1" s="88"/>
      <c r="E1" s="88"/>
      <c r="F1" s="88"/>
      <c r="G1" s="88"/>
      <c r="H1" s="88"/>
      <c r="I1" s="88"/>
      <c r="J1" s="140">
        <v>46122</v>
      </c>
    </row>
    <row r="2" spans="1:10" ht="12" customHeight="1" x14ac:dyDescent="0.2">
      <c r="A2" s="90" t="s">
        <v>163</v>
      </c>
      <c r="B2" s="90"/>
      <c r="C2" s="90"/>
      <c r="D2" s="90"/>
      <c r="E2" s="90"/>
      <c r="F2" s="90"/>
      <c r="G2" s="90"/>
      <c r="H2" s="90"/>
      <c r="I2" s="90"/>
      <c r="J2" s="1"/>
    </row>
    <row r="3" spans="1:10" ht="24" customHeight="1" x14ac:dyDescent="0.2">
      <c r="A3" s="92" t="s">
        <v>50</v>
      </c>
      <c r="B3" s="94" t="s">
        <v>233</v>
      </c>
      <c r="C3" s="94" t="s">
        <v>234</v>
      </c>
      <c r="D3" s="96" t="s">
        <v>164</v>
      </c>
      <c r="E3" s="96"/>
      <c r="F3" s="95"/>
      <c r="G3" s="96" t="s">
        <v>165</v>
      </c>
      <c r="H3" s="96"/>
      <c r="I3" s="95"/>
      <c r="J3" s="99" t="s">
        <v>238</v>
      </c>
    </row>
    <row r="4" spans="1:10" ht="24" customHeight="1" x14ac:dyDescent="0.2">
      <c r="A4" s="93"/>
      <c r="B4" s="95"/>
      <c r="C4" s="95"/>
      <c r="D4" s="10" t="s">
        <v>235</v>
      </c>
      <c r="E4" s="10" t="s">
        <v>236</v>
      </c>
      <c r="F4" s="10" t="s">
        <v>237</v>
      </c>
      <c r="G4" s="10" t="s">
        <v>154</v>
      </c>
      <c r="H4" s="10" t="s">
        <v>162</v>
      </c>
      <c r="I4" s="10" t="s">
        <v>55</v>
      </c>
      <c r="J4" s="96"/>
    </row>
    <row r="5" spans="1:10" ht="12" customHeight="1" x14ac:dyDescent="0.2">
      <c r="A5" s="1"/>
      <c r="B5" s="87" t="str">
        <f>REPT("-",100)&amp;" Dollars "&amp;REPT("-",136)</f>
        <v>---------------------------------------------------------------------------------------------------- Dollars ----------------------------------------------------------------------------------------------------------------------------------------</v>
      </c>
      <c r="C5" s="87"/>
      <c r="D5" s="87"/>
      <c r="E5" s="87"/>
      <c r="F5" s="87"/>
      <c r="G5" s="87"/>
      <c r="H5" s="87"/>
      <c r="I5" s="87"/>
      <c r="J5" s="87"/>
    </row>
    <row r="6" spans="1:10" ht="12" customHeight="1" x14ac:dyDescent="0.2">
      <c r="A6" s="3" t="s">
        <v>425</v>
      </c>
    </row>
    <row r="7" spans="1:10" ht="12" customHeight="1" x14ac:dyDescent="0.2">
      <c r="A7" s="2" t="str">
        <f>"Oct "&amp;RIGHT(A6,4)-1</f>
        <v>Oct 2024</v>
      </c>
      <c r="B7" s="11">
        <v>23640029.861499999</v>
      </c>
      <c r="C7" s="11">
        <v>7839759.0219999999</v>
      </c>
      <c r="D7" s="11" t="s">
        <v>423</v>
      </c>
      <c r="E7" s="11" t="s">
        <v>423</v>
      </c>
      <c r="F7" s="11" t="s">
        <v>423</v>
      </c>
      <c r="G7" s="11">
        <v>7839759.0219999999</v>
      </c>
      <c r="H7" s="11" t="str">
        <f t="shared" ref="H7:H20" si="0">IF(ISBLANK(E7),"",E7)</f>
        <v>--</v>
      </c>
      <c r="I7" s="11">
        <v>7839759.0219999999</v>
      </c>
      <c r="J7" s="11" t="s">
        <v>423</v>
      </c>
    </row>
    <row r="8" spans="1:10" ht="12" customHeight="1" x14ac:dyDescent="0.2">
      <c r="A8" s="2" t="str">
        <f>"Nov "&amp;RIGHT(A6,4)-1</f>
        <v>Nov 2024</v>
      </c>
      <c r="B8" s="11">
        <v>23617313.781399999</v>
      </c>
      <c r="C8" s="11">
        <v>7815333.0164000001</v>
      </c>
      <c r="D8" s="11" t="s">
        <v>423</v>
      </c>
      <c r="E8" s="11" t="s">
        <v>423</v>
      </c>
      <c r="F8" s="11" t="s">
        <v>423</v>
      </c>
      <c r="G8" s="11">
        <v>7815333.0164000001</v>
      </c>
      <c r="H8" s="11" t="str">
        <f t="shared" si="0"/>
        <v>--</v>
      </c>
      <c r="I8" s="11">
        <v>7815333.0164000001</v>
      </c>
      <c r="J8" s="11" t="s">
        <v>423</v>
      </c>
    </row>
    <row r="9" spans="1:10" ht="12" customHeight="1" x14ac:dyDescent="0.2">
      <c r="A9" s="2" t="str">
        <f>"Dec "&amp;RIGHT(A6,4)-1</f>
        <v>Dec 2024</v>
      </c>
      <c r="B9" s="11">
        <v>22913652.0517</v>
      </c>
      <c r="C9" s="11">
        <v>7625532.5437000003</v>
      </c>
      <c r="D9" s="11" t="s">
        <v>423</v>
      </c>
      <c r="E9" s="11" t="s">
        <v>423</v>
      </c>
      <c r="F9" s="11" t="s">
        <v>423</v>
      </c>
      <c r="G9" s="11">
        <v>7625532.5437000003</v>
      </c>
      <c r="H9" s="11" t="str">
        <f t="shared" si="0"/>
        <v>--</v>
      </c>
      <c r="I9" s="11">
        <v>7625532.5437000003</v>
      </c>
      <c r="J9" s="11" t="s">
        <v>423</v>
      </c>
    </row>
    <row r="10" spans="1:10" ht="12" customHeight="1" x14ac:dyDescent="0.2">
      <c r="A10" s="2" t="str">
        <f>"Jan "&amp;RIGHT(A6,4)</f>
        <v>Jan 2025</v>
      </c>
      <c r="B10" s="11">
        <v>23061701.972899999</v>
      </c>
      <c r="C10" s="11">
        <v>8330490.8898999998</v>
      </c>
      <c r="D10" s="11" t="s">
        <v>423</v>
      </c>
      <c r="E10" s="11" t="s">
        <v>423</v>
      </c>
      <c r="F10" s="11" t="s">
        <v>423</v>
      </c>
      <c r="G10" s="11">
        <v>8330490.8898999998</v>
      </c>
      <c r="H10" s="11" t="str">
        <f t="shared" si="0"/>
        <v>--</v>
      </c>
      <c r="I10" s="11">
        <v>8330490.8898999998</v>
      </c>
      <c r="J10" s="11" t="s">
        <v>423</v>
      </c>
    </row>
    <row r="11" spans="1:10" ht="12" customHeight="1" x14ac:dyDescent="0.2">
      <c r="A11" s="2" t="str">
        <f>"Feb "&amp;RIGHT(A6,4)</f>
        <v>Feb 2025</v>
      </c>
      <c r="B11" s="11">
        <v>23199240.335299999</v>
      </c>
      <c r="C11" s="11">
        <v>7769240.8103999998</v>
      </c>
      <c r="D11" s="11" t="s">
        <v>423</v>
      </c>
      <c r="E11" s="11" t="s">
        <v>423</v>
      </c>
      <c r="F11" s="11" t="s">
        <v>423</v>
      </c>
      <c r="G11" s="11">
        <v>7769240.8103999998</v>
      </c>
      <c r="H11" s="11" t="str">
        <f t="shared" si="0"/>
        <v>--</v>
      </c>
      <c r="I11" s="11">
        <v>7769240.8103999998</v>
      </c>
      <c r="J11" s="11" t="s">
        <v>423</v>
      </c>
    </row>
    <row r="12" spans="1:10" ht="12" customHeight="1" x14ac:dyDescent="0.2">
      <c r="A12" s="2" t="str">
        <f>"Mar "&amp;RIGHT(A6,4)</f>
        <v>Mar 2025</v>
      </c>
      <c r="B12" s="11">
        <v>23931240.005399998</v>
      </c>
      <c r="C12" s="11">
        <v>8172581.9708000002</v>
      </c>
      <c r="D12" s="11" t="s">
        <v>423</v>
      </c>
      <c r="E12" s="11" t="s">
        <v>423</v>
      </c>
      <c r="F12" s="11" t="s">
        <v>423</v>
      </c>
      <c r="G12" s="11">
        <v>8172581.9708000002</v>
      </c>
      <c r="H12" s="11" t="str">
        <f t="shared" si="0"/>
        <v>--</v>
      </c>
      <c r="I12" s="11">
        <v>8172581.9708000002</v>
      </c>
      <c r="J12" s="11" t="s">
        <v>423</v>
      </c>
    </row>
    <row r="13" spans="1:10" ht="12" customHeight="1" x14ac:dyDescent="0.2">
      <c r="A13" s="2" t="str">
        <f>"Apr "&amp;RIGHT(A6,4)</f>
        <v>Apr 2025</v>
      </c>
      <c r="B13" s="11">
        <v>23467497.645500001</v>
      </c>
      <c r="C13" s="11">
        <v>8377229.9040999999</v>
      </c>
      <c r="D13" s="11">
        <v>104687.7</v>
      </c>
      <c r="E13" s="11">
        <v>0</v>
      </c>
      <c r="F13" s="11">
        <v>104687.7</v>
      </c>
      <c r="G13" s="11">
        <v>8481917.6041000001</v>
      </c>
      <c r="H13" s="11">
        <f t="shared" si="0"/>
        <v>0</v>
      </c>
      <c r="I13" s="11">
        <v>8481917.6041000001</v>
      </c>
      <c r="J13" s="11" t="s">
        <v>423</v>
      </c>
    </row>
    <row r="14" spans="1:10" ht="12" customHeight="1" x14ac:dyDescent="0.2">
      <c r="A14" s="2" t="str">
        <f>"May "&amp;RIGHT(A6,4)</f>
        <v>May 2025</v>
      </c>
      <c r="B14" s="11">
        <v>23530733.575599998</v>
      </c>
      <c r="C14" s="11">
        <v>8538885.2719999999</v>
      </c>
      <c r="D14" s="11" t="s">
        <v>423</v>
      </c>
      <c r="E14" s="11" t="s">
        <v>423</v>
      </c>
      <c r="F14" s="11" t="s">
        <v>423</v>
      </c>
      <c r="G14" s="11">
        <v>8538885.2719999999</v>
      </c>
      <c r="H14" s="11" t="str">
        <f t="shared" si="0"/>
        <v>--</v>
      </c>
      <c r="I14" s="11">
        <v>8538885.2719999999</v>
      </c>
      <c r="J14" s="11" t="s">
        <v>423</v>
      </c>
    </row>
    <row r="15" spans="1:10" ht="12" customHeight="1" x14ac:dyDescent="0.2">
      <c r="A15" s="2" t="str">
        <f>"Jun "&amp;RIGHT(A6,4)</f>
        <v>Jun 2025</v>
      </c>
      <c r="B15" s="11">
        <v>23163139.802099999</v>
      </c>
      <c r="C15" s="11">
        <v>8533142.3177000005</v>
      </c>
      <c r="D15" s="11" t="s">
        <v>423</v>
      </c>
      <c r="E15" s="11" t="s">
        <v>423</v>
      </c>
      <c r="F15" s="11" t="s">
        <v>423</v>
      </c>
      <c r="G15" s="11">
        <v>8533142.3177000005</v>
      </c>
      <c r="H15" s="11" t="str">
        <f t="shared" si="0"/>
        <v>--</v>
      </c>
      <c r="I15" s="11">
        <v>8533142.3177000005</v>
      </c>
      <c r="J15" s="11" t="s">
        <v>423</v>
      </c>
    </row>
    <row r="16" spans="1:10" ht="12" customHeight="1" x14ac:dyDescent="0.2">
      <c r="A16" s="2" t="str">
        <f>"Jul "&amp;RIGHT(A6,4)</f>
        <v>Jul 2025</v>
      </c>
      <c r="B16" s="11">
        <v>23425509.7663</v>
      </c>
      <c r="C16" s="11">
        <v>9025234.4714000002</v>
      </c>
      <c r="D16" s="11">
        <v>1966920.83</v>
      </c>
      <c r="E16" s="11">
        <v>0</v>
      </c>
      <c r="F16" s="11">
        <v>1966920.83</v>
      </c>
      <c r="G16" s="11">
        <v>10992155.3014</v>
      </c>
      <c r="H16" s="11">
        <f t="shared" si="0"/>
        <v>0</v>
      </c>
      <c r="I16" s="11">
        <v>10992155.3014</v>
      </c>
      <c r="J16" s="11" t="s">
        <v>423</v>
      </c>
    </row>
    <row r="17" spans="1:10" ht="12" customHeight="1" x14ac:dyDescent="0.2">
      <c r="A17" s="2" t="str">
        <f>"Aug "&amp;RIGHT(A6,4)</f>
        <v>Aug 2025</v>
      </c>
      <c r="B17" s="11">
        <v>22694676.360599998</v>
      </c>
      <c r="C17" s="11">
        <v>9003202.6956999991</v>
      </c>
      <c r="D17" s="11">
        <v>24052.42</v>
      </c>
      <c r="E17" s="11">
        <v>0</v>
      </c>
      <c r="F17" s="11">
        <v>24052.42</v>
      </c>
      <c r="G17" s="11">
        <v>9027255.1157000009</v>
      </c>
      <c r="H17" s="11">
        <f t="shared" si="0"/>
        <v>0</v>
      </c>
      <c r="I17" s="11">
        <v>9027255.1157000009</v>
      </c>
      <c r="J17" s="11" t="s">
        <v>423</v>
      </c>
    </row>
    <row r="18" spans="1:10" ht="12" customHeight="1" x14ac:dyDescent="0.2">
      <c r="A18" s="2" t="str">
        <f>"Sep "&amp;RIGHT(A6,4)</f>
        <v>Sep 2025</v>
      </c>
      <c r="B18" s="11">
        <v>23339818.265900001</v>
      </c>
      <c r="C18" s="11">
        <v>9369377.9592000004</v>
      </c>
      <c r="D18" s="11">
        <v>116319.53</v>
      </c>
      <c r="E18" s="11">
        <v>0</v>
      </c>
      <c r="F18" s="11">
        <v>116319.53</v>
      </c>
      <c r="G18" s="11">
        <v>9485697.4891999997</v>
      </c>
      <c r="H18" s="11">
        <f t="shared" si="0"/>
        <v>0</v>
      </c>
      <c r="I18" s="11">
        <v>9485697.4891999997</v>
      </c>
      <c r="J18" s="11" t="s">
        <v>423</v>
      </c>
    </row>
    <row r="19" spans="1:10" ht="12" customHeight="1" x14ac:dyDescent="0.2">
      <c r="A19" s="12" t="s">
        <v>55</v>
      </c>
      <c r="B19" s="13">
        <v>279984553.4242</v>
      </c>
      <c r="C19" s="13">
        <v>100400010.8733</v>
      </c>
      <c r="D19" s="13">
        <v>2211980.48</v>
      </c>
      <c r="E19" s="13">
        <v>0</v>
      </c>
      <c r="F19" s="13">
        <v>2211980.48</v>
      </c>
      <c r="G19" s="13">
        <v>102611991.35330001</v>
      </c>
      <c r="H19" s="13">
        <f t="shared" si="0"/>
        <v>0</v>
      </c>
      <c r="I19" s="13">
        <v>102611991.35330001</v>
      </c>
      <c r="J19" s="13" t="s">
        <v>423</v>
      </c>
    </row>
    <row r="20" spans="1:10" ht="12" customHeight="1" x14ac:dyDescent="0.2">
      <c r="A20" s="14" t="s">
        <v>426</v>
      </c>
      <c r="B20" s="15">
        <v>93232697.667500004</v>
      </c>
      <c r="C20" s="15">
        <v>31611115.471999999</v>
      </c>
      <c r="D20" s="15" t="s">
        <v>423</v>
      </c>
      <c r="E20" s="15" t="s">
        <v>423</v>
      </c>
      <c r="F20" s="15" t="s">
        <v>423</v>
      </c>
      <c r="G20" s="15">
        <v>31611115.471999999</v>
      </c>
      <c r="H20" s="15" t="str">
        <f t="shared" si="0"/>
        <v>--</v>
      </c>
      <c r="I20" s="15">
        <v>31611115.471999999</v>
      </c>
      <c r="J20" s="15" t="s">
        <v>423</v>
      </c>
    </row>
    <row r="21" spans="1:10" ht="12" customHeight="1" x14ac:dyDescent="0.2">
      <c r="A21" s="3" t="str">
        <f>"FY "&amp;RIGHT(A6,4)+1</f>
        <v>FY 2026</v>
      </c>
    </row>
    <row r="22" spans="1:10" ht="12" customHeight="1" x14ac:dyDescent="0.2">
      <c r="A22" s="2" t="str">
        <f>"Oct "&amp;RIGHT(A6,4)</f>
        <v>Oct 2025</v>
      </c>
      <c r="B22" s="11">
        <v>23225123.447099999</v>
      </c>
      <c r="C22" s="11">
        <v>10070892.5362</v>
      </c>
      <c r="D22" s="11">
        <v>55295.4</v>
      </c>
      <c r="E22" s="11">
        <v>0</v>
      </c>
      <c r="F22" s="11">
        <v>55295.4</v>
      </c>
      <c r="G22" s="11">
        <v>10126187.9362</v>
      </c>
      <c r="H22" s="11">
        <f t="shared" ref="H22:H35" si="1">IF(ISBLANK(E22),"",E22)</f>
        <v>0</v>
      </c>
      <c r="I22" s="11">
        <v>10126187.9362</v>
      </c>
      <c r="J22" s="11" t="s">
        <v>423</v>
      </c>
    </row>
    <row r="23" spans="1:10" ht="12" customHeight="1" x14ac:dyDescent="0.2">
      <c r="A23" s="2" t="str">
        <f>"Nov "&amp;RIGHT(A6,4)</f>
        <v>Nov 2025</v>
      </c>
      <c r="B23" s="11">
        <v>23713549.584100001</v>
      </c>
      <c r="C23" s="11">
        <v>10159960.145300001</v>
      </c>
      <c r="D23" s="11" t="s">
        <v>423</v>
      </c>
      <c r="E23" s="11" t="s">
        <v>423</v>
      </c>
      <c r="F23" s="11" t="s">
        <v>423</v>
      </c>
      <c r="G23" s="11">
        <v>10159960.145300001</v>
      </c>
      <c r="H23" s="11" t="str">
        <f t="shared" si="1"/>
        <v>--</v>
      </c>
      <c r="I23" s="11">
        <v>10159960.145300001</v>
      </c>
      <c r="J23" s="11" t="s">
        <v>423</v>
      </c>
    </row>
    <row r="24" spans="1:10" ht="12" customHeight="1" x14ac:dyDescent="0.2">
      <c r="A24" s="2" t="str">
        <f>"Dec "&amp;RIGHT(A6,4)</f>
        <v>Dec 2025</v>
      </c>
      <c r="B24" s="11">
        <v>22573780.5152</v>
      </c>
      <c r="C24" s="11">
        <v>9521394.7026000004</v>
      </c>
      <c r="D24" s="11" t="s">
        <v>423</v>
      </c>
      <c r="E24" s="11" t="s">
        <v>423</v>
      </c>
      <c r="F24" s="11" t="s">
        <v>423</v>
      </c>
      <c r="G24" s="11">
        <v>9521394.7026000004</v>
      </c>
      <c r="H24" s="11" t="str">
        <f t="shared" si="1"/>
        <v>--</v>
      </c>
      <c r="I24" s="11">
        <v>9521394.7026000004</v>
      </c>
      <c r="J24" s="11" t="s">
        <v>423</v>
      </c>
    </row>
    <row r="25" spans="1:10" ht="12" customHeight="1" x14ac:dyDescent="0.2">
      <c r="A25" s="2" t="str">
        <f>"Jan "&amp;RIGHT(A6,4)+1</f>
        <v>Jan 2026</v>
      </c>
      <c r="B25" s="11">
        <v>22101546.081500001</v>
      </c>
      <c r="C25" s="11">
        <v>9344166.8743999992</v>
      </c>
      <c r="D25" s="11" t="s">
        <v>423</v>
      </c>
      <c r="E25" s="11" t="s">
        <v>423</v>
      </c>
      <c r="F25" s="11" t="s">
        <v>423</v>
      </c>
      <c r="G25" s="11">
        <v>9344166.8743999992</v>
      </c>
      <c r="H25" s="11" t="str">
        <f t="shared" si="1"/>
        <v>--</v>
      </c>
      <c r="I25" s="11">
        <v>9344166.8743999992</v>
      </c>
      <c r="J25" s="11" t="s">
        <v>423</v>
      </c>
    </row>
    <row r="26" spans="1:10" ht="12" customHeight="1" x14ac:dyDescent="0.2">
      <c r="A26" s="2" t="str">
        <f>"Feb "&amp;RIGHT(A6,4)+1</f>
        <v>Feb 2026</v>
      </c>
      <c r="B26" s="11" t="s">
        <v>423</v>
      </c>
      <c r="C26" s="11" t="s">
        <v>423</v>
      </c>
      <c r="D26" s="11" t="s">
        <v>423</v>
      </c>
      <c r="E26" s="11" t="s">
        <v>423</v>
      </c>
      <c r="F26" s="11" t="s">
        <v>423</v>
      </c>
      <c r="G26" s="11" t="s">
        <v>423</v>
      </c>
      <c r="H26" s="11" t="str">
        <f t="shared" si="1"/>
        <v>--</v>
      </c>
      <c r="I26" s="11" t="s">
        <v>423</v>
      </c>
      <c r="J26" s="11" t="s">
        <v>423</v>
      </c>
    </row>
    <row r="27" spans="1:10" ht="12" customHeight="1" x14ac:dyDescent="0.2">
      <c r="A27" s="2" t="str">
        <f>"Mar "&amp;RIGHT(A6,4)+1</f>
        <v>Mar 2026</v>
      </c>
      <c r="B27" s="11" t="s">
        <v>423</v>
      </c>
      <c r="C27" s="11" t="s">
        <v>423</v>
      </c>
      <c r="D27" s="11" t="s">
        <v>423</v>
      </c>
      <c r="E27" s="11" t="s">
        <v>423</v>
      </c>
      <c r="F27" s="11" t="s">
        <v>423</v>
      </c>
      <c r="G27" s="11" t="s">
        <v>423</v>
      </c>
      <c r="H27" s="11" t="str">
        <f t="shared" si="1"/>
        <v>--</v>
      </c>
      <c r="I27" s="11" t="s">
        <v>423</v>
      </c>
      <c r="J27" s="11" t="s">
        <v>423</v>
      </c>
    </row>
    <row r="28" spans="1:10" ht="12" customHeight="1" x14ac:dyDescent="0.2">
      <c r="A28" s="2" t="str">
        <f>"Apr "&amp;RIGHT(A6,4)+1</f>
        <v>Apr 2026</v>
      </c>
      <c r="B28" s="11" t="s">
        <v>423</v>
      </c>
      <c r="C28" s="11" t="s">
        <v>423</v>
      </c>
      <c r="D28" s="11" t="s">
        <v>423</v>
      </c>
      <c r="E28" s="11" t="s">
        <v>423</v>
      </c>
      <c r="F28" s="11" t="s">
        <v>423</v>
      </c>
      <c r="G28" s="11" t="s">
        <v>423</v>
      </c>
      <c r="H28" s="11" t="str">
        <f t="shared" si="1"/>
        <v>--</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tr">
        <f t="shared" si="1"/>
        <v>--</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tr">
        <f t="shared" si="1"/>
        <v>--</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tr">
        <f t="shared" si="1"/>
        <v>--</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tr">
        <f t="shared" si="1"/>
        <v>--</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tr">
        <f t="shared" si="1"/>
        <v>--</v>
      </c>
      <c r="I33" s="11" t="s">
        <v>423</v>
      </c>
      <c r="J33" s="11" t="s">
        <v>423</v>
      </c>
    </row>
    <row r="34" spans="1:10" ht="12" customHeight="1" x14ac:dyDescent="0.2">
      <c r="A34" s="12" t="s">
        <v>55</v>
      </c>
      <c r="B34" s="13">
        <v>91613999.627900004</v>
      </c>
      <c r="C34" s="13">
        <v>39096414.258500002</v>
      </c>
      <c r="D34" s="13">
        <v>55295.4</v>
      </c>
      <c r="E34" s="13">
        <v>0</v>
      </c>
      <c r="F34" s="13">
        <v>55295.4</v>
      </c>
      <c r="G34" s="13">
        <v>39151709.658500001</v>
      </c>
      <c r="H34" s="13">
        <f t="shared" si="1"/>
        <v>0</v>
      </c>
      <c r="I34" s="13">
        <v>39151709.658500001</v>
      </c>
      <c r="J34" s="13" t="s">
        <v>423</v>
      </c>
    </row>
    <row r="35" spans="1:10" ht="12" customHeight="1" x14ac:dyDescent="0.2">
      <c r="A35" s="14" t="str">
        <f>"Total "&amp;MID(A20,7,LEN(A20)-13)&amp;" Months"</f>
        <v>Total 4 Months</v>
      </c>
      <c r="B35" s="15">
        <v>91613999.627900004</v>
      </c>
      <c r="C35" s="15">
        <v>39096414.258500002</v>
      </c>
      <c r="D35" s="15">
        <v>55295.4</v>
      </c>
      <c r="E35" s="15">
        <v>0</v>
      </c>
      <c r="F35" s="15">
        <v>55295.4</v>
      </c>
      <c r="G35" s="15">
        <v>39151709.658500001</v>
      </c>
      <c r="H35" s="15">
        <f t="shared" si="1"/>
        <v>0</v>
      </c>
      <c r="I35" s="15">
        <v>39151709.658500001</v>
      </c>
      <c r="J35" s="15" t="s">
        <v>423</v>
      </c>
    </row>
    <row r="36" spans="1:10" ht="12" customHeight="1" x14ac:dyDescent="0.2">
      <c r="A36" s="87"/>
      <c r="B36" s="87"/>
      <c r="C36" s="87"/>
      <c r="D36" s="87"/>
      <c r="E36" s="87"/>
      <c r="F36" s="87"/>
      <c r="G36" s="87"/>
      <c r="H36" s="87"/>
      <c r="I36" s="87"/>
      <c r="J36" s="87"/>
    </row>
    <row r="37" spans="1:10" ht="69.95" customHeight="1" x14ac:dyDescent="0.2">
      <c r="A37" s="98" t="s">
        <v>389</v>
      </c>
      <c r="B37" s="98"/>
      <c r="C37" s="98"/>
      <c r="D37" s="98"/>
      <c r="E37" s="98"/>
      <c r="F37" s="98"/>
      <c r="G37" s="98"/>
      <c r="H37" s="98"/>
      <c r="I37" s="98"/>
      <c r="J37" s="98"/>
    </row>
  </sheetData>
  <mergeCells count="11">
    <mergeCell ref="J3:J4"/>
    <mergeCell ref="B5:J5"/>
    <mergeCell ref="A36:J36"/>
    <mergeCell ref="A37:J37"/>
    <mergeCell ref="A1:I1"/>
    <mergeCell ref="A2:I2"/>
    <mergeCell ref="A3:A4"/>
    <mergeCell ref="B3:B4"/>
    <mergeCell ref="C3:C4"/>
    <mergeCell ref="D3:F3"/>
    <mergeCell ref="G3:I3"/>
  </mergeCells>
  <phoneticPr fontId="0" type="noConversion"/>
  <pageMargins left="0.75" right="0.5" top="0.75" bottom="0.5" header="0.5" footer="0.25"/>
  <pageSetup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88" t="s">
        <v>443</v>
      </c>
      <c r="B1" s="88"/>
      <c r="C1" s="88"/>
      <c r="D1" s="88"/>
      <c r="E1" s="88"/>
      <c r="F1" s="88"/>
      <c r="G1" s="88"/>
      <c r="H1" s="88"/>
      <c r="I1" s="140">
        <v>46122</v>
      </c>
    </row>
    <row r="2" spans="1:9" ht="12" customHeight="1" x14ac:dyDescent="0.2">
      <c r="A2" s="90" t="s">
        <v>166</v>
      </c>
      <c r="B2" s="90"/>
      <c r="C2" s="90"/>
      <c r="D2" s="90"/>
      <c r="E2" s="90"/>
      <c r="F2" s="90"/>
      <c r="G2" s="90"/>
      <c r="H2" s="90"/>
      <c r="I2" s="1"/>
    </row>
    <row r="3" spans="1:9" ht="24" customHeight="1" x14ac:dyDescent="0.2">
      <c r="A3" s="92" t="s">
        <v>50</v>
      </c>
      <c r="B3" s="94" t="s">
        <v>240</v>
      </c>
      <c r="C3" s="96" t="s">
        <v>167</v>
      </c>
      <c r="D3" s="96"/>
      <c r="E3" s="95"/>
      <c r="F3" s="96" t="s">
        <v>239</v>
      </c>
      <c r="G3" s="96"/>
      <c r="H3" s="95"/>
      <c r="I3" s="99" t="s">
        <v>241</v>
      </c>
    </row>
    <row r="4" spans="1:9" ht="24" customHeight="1" x14ac:dyDescent="0.2">
      <c r="A4" s="93"/>
      <c r="B4" s="95"/>
      <c r="C4" s="10" t="s">
        <v>154</v>
      </c>
      <c r="D4" s="10" t="s">
        <v>162</v>
      </c>
      <c r="E4" s="10" t="s">
        <v>55</v>
      </c>
      <c r="F4" s="10" t="s">
        <v>141</v>
      </c>
      <c r="G4" s="10" t="s">
        <v>168</v>
      </c>
      <c r="H4" s="10" t="s">
        <v>55</v>
      </c>
      <c r="I4" s="96"/>
    </row>
    <row r="5" spans="1:9" ht="12" customHeight="1" x14ac:dyDescent="0.2">
      <c r="A5" s="1"/>
      <c r="B5" s="87" t="str">
        <f>REPT("-",88)&amp;" Dollars "&amp;REPT("-",148)</f>
        <v>---------------------------------------------------------------------------------------- Dollars ----------------------------------------------------------------------------------------------------------------------------------------------------</v>
      </c>
      <c r="C5" s="87"/>
      <c r="D5" s="87"/>
      <c r="E5" s="87"/>
      <c r="F5" s="87"/>
      <c r="G5" s="87"/>
      <c r="H5" s="87"/>
      <c r="I5" s="87"/>
    </row>
    <row r="6" spans="1:9" ht="12" customHeight="1" x14ac:dyDescent="0.2">
      <c r="A6" s="3" t="s">
        <v>425</v>
      </c>
    </row>
    <row r="7" spans="1:9" ht="12" customHeight="1" x14ac:dyDescent="0.2">
      <c r="A7" s="2" t="str">
        <f>"Oct "&amp;RIGHT(A6,4)-1</f>
        <v>Oct 2024</v>
      </c>
      <c r="B7" s="11" t="s">
        <v>423</v>
      </c>
      <c r="C7" s="11">
        <v>257024060.62349999</v>
      </c>
      <c r="D7" s="11">
        <v>1806649.5</v>
      </c>
      <c r="E7" s="11">
        <v>258830710.12349999</v>
      </c>
      <c r="F7" s="11" t="s">
        <v>423</v>
      </c>
      <c r="G7" s="11" t="s">
        <v>423</v>
      </c>
      <c r="H7" s="11" t="s">
        <v>423</v>
      </c>
      <c r="I7" s="11">
        <v>258830710.12349999</v>
      </c>
    </row>
    <row r="8" spans="1:9" ht="12" customHeight="1" x14ac:dyDescent="0.2">
      <c r="A8" s="2" t="str">
        <f>"Nov "&amp;RIGHT(A6,4)-1</f>
        <v>Nov 2024</v>
      </c>
      <c r="B8" s="11" t="s">
        <v>423</v>
      </c>
      <c r="C8" s="11">
        <v>196343418.8978</v>
      </c>
      <c r="D8" s="11">
        <v>1427267.1</v>
      </c>
      <c r="E8" s="11">
        <v>197770685.99779999</v>
      </c>
      <c r="F8" s="11" t="s">
        <v>423</v>
      </c>
      <c r="G8" s="11" t="s">
        <v>423</v>
      </c>
      <c r="H8" s="11" t="s">
        <v>423</v>
      </c>
      <c r="I8" s="11">
        <v>197770685.99779999</v>
      </c>
    </row>
    <row r="9" spans="1:9" ht="12" customHeight="1" x14ac:dyDescent="0.2">
      <c r="A9" s="2" t="str">
        <f>"Dec "&amp;RIGHT(A6,4)-1</f>
        <v>Dec 2024</v>
      </c>
      <c r="B9" s="11" t="s">
        <v>423</v>
      </c>
      <c r="C9" s="11">
        <v>160883484.0054</v>
      </c>
      <c r="D9" s="11">
        <v>35362329.100000001</v>
      </c>
      <c r="E9" s="11">
        <v>196245813.1054</v>
      </c>
      <c r="F9" s="11" t="s">
        <v>423</v>
      </c>
      <c r="G9" s="11" t="s">
        <v>423</v>
      </c>
      <c r="H9" s="11" t="s">
        <v>423</v>
      </c>
      <c r="I9" s="11">
        <v>196245813.1054</v>
      </c>
    </row>
    <row r="10" spans="1:9" ht="12" customHeight="1" x14ac:dyDescent="0.2">
      <c r="A10" s="2" t="str">
        <f>"Jan "&amp;RIGHT(A6,4)</f>
        <v>Jan 2025</v>
      </c>
      <c r="B10" s="11" t="s">
        <v>423</v>
      </c>
      <c r="C10" s="11">
        <v>197999859.94279999</v>
      </c>
      <c r="D10" s="11">
        <v>1323665.7</v>
      </c>
      <c r="E10" s="11">
        <v>199323525.6428</v>
      </c>
      <c r="F10" s="11" t="s">
        <v>423</v>
      </c>
      <c r="G10" s="11" t="s">
        <v>423</v>
      </c>
      <c r="H10" s="11" t="s">
        <v>423</v>
      </c>
      <c r="I10" s="11">
        <v>199323525.6428</v>
      </c>
    </row>
    <row r="11" spans="1:9" ht="12" customHeight="1" x14ac:dyDescent="0.2">
      <c r="A11" s="2" t="str">
        <f>"Feb "&amp;RIGHT(A6,4)</f>
        <v>Feb 2025</v>
      </c>
      <c r="B11" s="11" t="s">
        <v>423</v>
      </c>
      <c r="C11" s="11">
        <v>167058371.26570001</v>
      </c>
      <c r="D11" s="11">
        <v>1203137.1000000001</v>
      </c>
      <c r="E11" s="11">
        <v>168261508.36570001</v>
      </c>
      <c r="F11" s="11" t="s">
        <v>423</v>
      </c>
      <c r="G11" s="11" t="s">
        <v>423</v>
      </c>
      <c r="H11" s="11" t="s">
        <v>423</v>
      </c>
      <c r="I11" s="11">
        <v>168261508.36570001</v>
      </c>
    </row>
    <row r="12" spans="1:9" ht="12" customHeight="1" x14ac:dyDescent="0.2">
      <c r="A12" s="2" t="str">
        <f>"Mar "&amp;RIGHT(A6,4)</f>
        <v>Mar 2025</v>
      </c>
      <c r="B12" s="11" t="s">
        <v>423</v>
      </c>
      <c r="C12" s="11">
        <v>151765969.04620001</v>
      </c>
      <c r="D12" s="11">
        <v>46484399.5</v>
      </c>
      <c r="E12" s="11">
        <v>198250368.54620001</v>
      </c>
      <c r="F12" s="11" t="s">
        <v>423</v>
      </c>
      <c r="G12" s="11" t="s">
        <v>423</v>
      </c>
      <c r="H12" s="11" t="s">
        <v>423</v>
      </c>
      <c r="I12" s="11">
        <v>198250368.54620001</v>
      </c>
    </row>
    <row r="13" spans="1:9" ht="12" customHeight="1" x14ac:dyDescent="0.2">
      <c r="A13" s="2" t="str">
        <f>"Apr "&amp;RIGHT(A6,4)</f>
        <v>Apr 2025</v>
      </c>
      <c r="B13" s="11" t="s">
        <v>423</v>
      </c>
      <c r="C13" s="11">
        <v>114938192.6196</v>
      </c>
      <c r="D13" s="11">
        <v>1777819.2</v>
      </c>
      <c r="E13" s="11">
        <v>116716011.8196</v>
      </c>
      <c r="F13" s="11" t="s">
        <v>423</v>
      </c>
      <c r="G13" s="11" t="s">
        <v>423</v>
      </c>
      <c r="H13" s="11" t="s">
        <v>423</v>
      </c>
      <c r="I13" s="11">
        <v>116716011.8196</v>
      </c>
    </row>
    <row r="14" spans="1:9" ht="12" customHeight="1" x14ac:dyDescent="0.2">
      <c r="A14" s="2" t="str">
        <f>"May "&amp;RIGHT(A6,4)</f>
        <v>May 2025</v>
      </c>
      <c r="B14" s="11" t="s">
        <v>423</v>
      </c>
      <c r="C14" s="11">
        <v>83914608.537599996</v>
      </c>
      <c r="D14" s="11">
        <v>1223852.1000000001</v>
      </c>
      <c r="E14" s="11">
        <v>85138460.637600005</v>
      </c>
      <c r="F14" s="11" t="s">
        <v>423</v>
      </c>
      <c r="G14" s="11" t="s">
        <v>423</v>
      </c>
      <c r="H14" s="11" t="s">
        <v>423</v>
      </c>
      <c r="I14" s="11">
        <v>85138460.637600005</v>
      </c>
    </row>
    <row r="15" spans="1:9" ht="12" customHeight="1" x14ac:dyDescent="0.2">
      <c r="A15" s="2" t="str">
        <f>"Jun "&amp;RIGHT(A6,4)</f>
        <v>Jun 2025</v>
      </c>
      <c r="B15" s="11" t="s">
        <v>423</v>
      </c>
      <c r="C15" s="11">
        <v>63162577.0198</v>
      </c>
      <c r="D15" s="11">
        <v>51120422.5</v>
      </c>
      <c r="E15" s="11">
        <v>114282999.51980001</v>
      </c>
      <c r="F15" s="11" t="s">
        <v>423</v>
      </c>
      <c r="G15" s="11" t="s">
        <v>423</v>
      </c>
      <c r="H15" s="11" t="s">
        <v>423</v>
      </c>
      <c r="I15" s="11">
        <v>114282999.51980001</v>
      </c>
    </row>
    <row r="16" spans="1:9" ht="12" customHeight="1" x14ac:dyDescent="0.2">
      <c r="A16" s="2" t="str">
        <f>"Jul "&amp;RIGHT(A6,4)</f>
        <v>Jul 2025</v>
      </c>
      <c r="B16" s="11" t="s">
        <v>423</v>
      </c>
      <c r="C16" s="11">
        <v>212223164.7177</v>
      </c>
      <c r="D16" s="11">
        <v>4954.1149999999998</v>
      </c>
      <c r="E16" s="11">
        <v>212228118.83270001</v>
      </c>
      <c r="F16" s="11" t="s">
        <v>423</v>
      </c>
      <c r="G16" s="11" t="s">
        <v>423</v>
      </c>
      <c r="H16" s="11" t="s">
        <v>423</v>
      </c>
      <c r="I16" s="11">
        <v>212228118.83270001</v>
      </c>
    </row>
    <row r="17" spans="1:9" ht="12" customHeight="1" x14ac:dyDescent="0.2">
      <c r="A17" s="2" t="str">
        <f>"Aug "&amp;RIGHT(A6,4)</f>
        <v>Aug 2025</v>
      </c>
      <c r="B17" s="11" t="s">
        <v>423</v>
      </c>
      <c r="C17" s="11">
        <v>224777141.37630001</v>
      </c>
      <c r="D17" s="11">
        <v>1023199.97</v>
      </c>
      <c r="E17" s="11">
        <v>225800341.34630001</v>
      </c>
      <c r="F17" s="11" t="s">
        <v>423</v>
      </c>
      <c r="G17" s="11" t="s">
        <v>423</v>
      </c>
      <c r="H17" s="11" t="s">
        <v>423</v>
      </c>
      <c r="I17" s="11">
        <v>225800341.34630001</v>
      </c>
    </row>
    <row r="18" spans="1:9" ht="12" customHeight="1" x14ac:dyDescent="0.2">
      <c r="A18" s="2" t="str">
        <f>"Sep "&amp;RIGHT(A6,4)</f>
        <v>Sep 2025</v>
      </c>
      <c r="B18" s="11" t="s">
        <v>423</v>
      </c>
      <c r="C18" s="11">
        <v>204129576.18509999</v>
      </c>
      <c r="D18" s="11">
        <v>57577008.770000003</v>
      </c>
      <c r="E18" s="11">
        <v>261706584.9551</v>
      </c>
      <c r="F18" s="11" t="s">
        <v>423</v>
      </c>
      <c r="G18" s="11" t="s">
        <v>423</v>
      </c>
      <c r="H18" s="11" t="s">
        <v>423</v>
      </c>
      <c r="I18" s="11">
        <v>261706584.9551</v>
      </c>
    </row>
    <row r="19" spans="1:9" ht="12" customHeight="1" x14ac:dyDescent="0.2">
      <c r="A19" s="12" t="s">
        <v>55</v>
      </c>
      <c r="B19" s="13" t="s">
        <v>423</v>
      </c>
      <c r="C19" s="13">
        <v>2034220424.2375</v>
      </c>
      <c r="D19" s="13">
        <v>200334704.655</v>
      </c>
      <c r="E19" s="13">
        <v>2234555128.8924999</v>
      </c>
      <c r="F19" s="13" t="s">
        <v>423</v>
      </c>
      <c r="G19" s="13" t="s">
        <v>423</v>
      </c>
      <c r="H19" s="13" t="s">
        <v>423</v>
      </c>
      <c r="I19" s="13">
        <v>2234555128.8924999</v>
      </c>
    </row>
    <row r="20" spans="1:9" ht="12" customHeight="1" x14ac:dyDescent="0.2">
      <c r="A20" s="14" t="s">
        <v>426</v>
      </c>
      <c r="B20" s="15" t="s">
        <v>423</v>
      </c>
      <c r="C20" s="15">
        <v>812250823.46949995</v>
      </c>
      <c r="D20" s="15">
        <v>39919911.399999999</v>
      </c>
      <c r="E20" s="15">
        <v>852170734.86950004</v>
      </c>
      <c r="F20" s="15" t="s">
        <v>423</v>
      </c>
      <c r="G20" s="15" t="s">
        <v>423</v>
      </c>
      <c r="H20" s="15" t="s">
        <v>423</v>
      </c>
      <c r="I20" s="15">
        <v>852170734.86950004</v>
      </c>
    </row>
    <row r="21" spans="1:9" ht="12" customHeight="1" x14ac:dyDescent="0.2">
      <c r="A21" s="3" t="str">
        <f>"FY "&amp;RIGHT(A6,4)+1</f>
        <v>FY 2026</v>
      </c>
    </row>
    <row r="22" spans="1:9" ht="12" customHeight="1" x14ac:dyDescent="0.2">
      <c r="A22" s="2" t="str">
        <f>"Oct "&amp;RIGHT(A6,4)</f>
        <v>Oct 2025</v>
      </c>
      <c r="B22" s="11" t="s">
        <v>423</v>
      </c>
      <c r="C22" s="11">
        <v>270132927.8233</v>
      </c>
      <c r="D22" s="11">
        <v>1678054.1850000001</v>
      </c>
      <c r="E22" s="11">
        <v>271810982.00830001</v>
      </c>
      <c r="F22" s="11" t="s">
        <v>423</v>
      </c>
      <c r="G22" s="11" t="s">
        <v>423</v>
      </c>
      <c r="H22" s="11" t="s">
        <v>423</v>
      </c>
      <c r="I22" s="11">
        <v>271810982.00830001</v>
      </c>
    </row>
    <row r="23" spans="1:9" ht="12" customHeight="1" x14ac:dyDescent="0.2">
      <c r="A23" s="2" t="str">
        <f>"Nov "&amp;RIGHT(A6,4)</f>
        <v>Nov 2025</v>
      </c>
      <c r="B23" s="11" t="s">
        <v>423</v>
      </c>
      <c r="C23" s="11">
        <v>210885650.99939999</v>
      </c>
      <c r="D23" s="11">
        <v>1326388.575</v>
      </c>
      <c r="E23" s="11">
        <v>212212039.57440001</v>
      </c>
      <c r="F23" s="11" t="s">
        <v>423</v>
      </c>
      <c r="G23" s="11" t="s">
        <v>423</v>
      </c>
      <c r="H23" s="11" t="s">
        <v>423</v>
      </c>
      <c r="I23" s="11">
        <v>212212039.57440001</v>
      </c>
    </row>
    <row r="24" spans="1:9" ht="12" customHeight="1" x14ac:dyDescent="0.2">
      <c r="A24" s="2" t="str">
        <f>"Dec "&amp;RIGHT(A6,4)</f>
        <v>Dec 2025</v>
      </c>
      <c r="B24" s="11" t="s">
        <v>423</v>
      </c>
      <c r="C24" s="11">
        <v>169384479.2978</v>
      </c>
      <c r="D24" s="11">
        <v>31883696.670000002</v>
      </c>
      <c r="E24" s="11">
        <v>201268175.96779999</v>
      </c>
      <c r="F24" s="11" t="s">
        <v>423</v>
      </c>
      <c r="G24" s="11" t="s">
        <v>423</v>
      </c>
      <c r="H24" s="11" t="s">
        <v>423</v>
      </c>
      <c r="I24" s="11">
        <v>201268175.96779999</v>
      </c>
    </row>
    <row r="25" spans="1:9" ht="12" customHeight="1" x14ac:dyDescent="0.2">
      <c r="A25" s="2" t="str">
        <f>"Jan "&amp;RIGHT(A6,4)+1</f>
        <v>Jan 2026</v>
      </c>
      <c r="B25" s="11" t="s">
        <v>423</v>
      </c>
      <c r="C25" s="11">
        <v>184420154.91589999</v>
      </c>
      <c r="D25" s="11">
        <v>1350650.105</v>
      </c>
      <c r="E25" s="11">
        <v>185770805.02090001</v>
      </c>
      <c r="F25" s="11" t="s">
        <v>423</v>
      </c>
      <c r="G25" s="11" t="s">
        <v>423</v>
      </c>
      <c r="H25" s="11" t="s">
        <v>423</v>
      </c>
      <c r="I25" s="11">
        <v>185770805.02090001</v>
      </c>
    </row>
    <row r="26" spans="1:9" ht="12" customHeight="1" x14ac:dyDescent="0.2">
      <c r="A26" s="2" t="str">
        <f>"Feb "&amp;RIGHT(A6,4)+1</f>
        <v>Feb 2026</v>
      </c>
      <c r="B26" s="11" t="s">
        <v>423</v>
      </c>
      <c r="C26" s="11" t="s">
        <v>423</v>
      </c>
      <c r="D26" s="11" t="s">
        <v>423</v>
      </c>
      <c r="E26" s="11" t="s">
        <v>423</v>
      </c>
      <c r="F26" s="11" t="s">
        <v>423</v>
      </c>
      <c r="G26" s="11" t="s">
        <v>423</v>
      </c>
      <c r="H26" s="11" t="s">
        <v>423</v>
      </c>
      <c r="I26" s="11" t="s">
        <v>423</v>
      </c>
    </row>
    <row r="27" spans="1:9" ht="12" customHeight="1" x14ac:dyDescent="0.2">
      <c r="A27" s="2" t="str">
        <f>"Mar "&amp;RIGHT(A6,4)+1</f>
        <v>Mar 2026</v>
      </c>
      <c r="B27" s="11" t="s">
        <v>423</v>
      </c>
      <c r="C27" s="11" t="s">
        <v>423</v>
      </c>
      <c r="D27" s="11" t="s">
        <v>423</v>
      </c>
      <c r="E27" s="11" t="s">
        <v>423</v>
      </c>
      <c r="F27" s="11" t="s">
        <v>423</v>
      </c>
      <c r="G27" s="11" t="s">
        <v>423</v>
      </c>
      <c r="H27" s="11" t="s">
        <v>423</v>
      </c>
      <c r="I27" s="11" t="s">
        <v>423</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t="s">
        <v>423</v>
      </c>
      <c r="C34" s="13">
        <v>834823213.03639996</v>
      </c>
      <c r="D34" s="13">
        <v>36238789.534999996</v>
      </c>
      <c r="E34" s="13">
        <v>871062002.57140005</v>
      </c>
      <c r="F34" s="13" t="s">
        <v>423</v>
      </c>
      <c r="G34" s="13" t="s">
        <v>423</v>
      </c>
      <c r="H34" s="13" t="s">
        <v>423</v>
      </c>
      <c r="I34" s="13">
        <v>871062002.57140005</v>
      </c>
    </row>
    <row r="35" spans="1:9" ht="12" customHeight="1" x14ac:dyDescent="0.2">
      <c r="A35" s="14" t="str">
        <f>"Total "&amp;MID(A20,7,LEN(A20)-13)&amp;" Months"</f>
        <v>Total 4 Months</v>
      </c>
      <c r="B35" s="15" t="s">
        <v>423</v>
      </c>
      <c r="C35" s="15">
        <v>834823213.03639996</v>
      </c>
      <c r="D35" s="15">
        <v>36238789.534999996</v>
      </c>
      <c r="E35" s="15">
        <v>871062002.57140005</v>
      </c>
      <c r="F35" s="15" t="s">
        <v>423</v>
      </c>
      <c r="G35" s="15" t="s">
        <v>423</v>
      </c>
      <c r="H35" s="15" t="s">
        <v>423</v>
      </c>
      <c r="I35" s="15">
        <v>871062002.57140005</v>
      </c>
    </row>
    <row r="36" spans="1:9" ht="12" customHeight="1" x14ac:dyDescent="0.2">
      <c r="A36" s="87"/>
      <c r="B36" s="87"/>
      <c r="C36" s="87"/>
      <c r="D36" s="87"/>
      <c r="E36" s="87"/>
      <c r="F36" s="87"/>
      <c r="G36" s="87"/>
      <c r="H36" s="87"/>
      <c r="I36" s="87"/>
    </row>
    <row r="37" spans="1:9" ht="69.95" customHeight="1" x14ac:dyDescent="0.2">
      <c r="A37" s="98" t="s">
        <v>325</v>
      </c>
      <c r="B37" s="98"/>
      <c r="C37" s="98"/>
      <c r="D37" s="98"/>
      <c r="E37" s="98"/>
      <c r="F37" s="98"/>
      <c r="G37" s="98"/>
      <c r="H37" s="98"/>
      <c r="I37" s="98"/>
    </row>
  </sheetData>
  <mergeCells count="10">
    <mergeCell ref="I3:I4"/>
    <mergeCell ref="B5:I5"/>
    <mergeCell ref="A36:I36"/>
    <mergeCell ref="A37:I37"/>
    <mergeCell ref="A1:H1"/>
    <mergeCell ref="A2:H2"/>
    <mergeCell ref="A3:A4"/>
    <mergeCell ref="B3:B4"/>
    <mergeCell ref="C3:E3"/>
    <mergeCell ref="F3:H3"/>
  </mergeCells>
  <phoneticPr fontId="0" type="noConversion"/>
  <pageMargins left="0.75" right="0.5" top="0.75" bottom="0.5" header="0.5" footer="0.25"/>
  <pageSetup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H37"/>
  <sheetViews>
    <sheetView showGridLines="0" workbookViewId="0">
      <selection sqref="A1:G1"/>
    </sheetView>
  </sheetViews>
  <sheetFormatPr defaultRowHeight="12.75" x14ac:dyDescent="0.2"/>
  <cols>
    <col min="1" max="1" width="12.140625" customWidth="1"/>
    <col min="2" max="6" width="11.42578125" customWidth="1"/>
    <col min="7" max="7" width="12.28515625" customWidth="1"/>
    <col min="8" max="8" width="12.140625" customWidth="1"/>
  </cols>
  <sheetData>
    <row r="1" spans="1:8" ht="12" customHeight="1" x14ac:dyDescent="0.2">
      <c r="A1" s="88" t="s">
        <v>443</v>
      </c>
      <c r="B1" s="88"/>
      <c r="C1" s="88"/>
      <c r="D1" s="88"/>
      <c r="E1" s="88"/>
      <c r="F1" s="88"/>
      <c r="G1" s="88"/>
      <c r="H1" s="2" t="s">
        <v>424</v>
      </c>
    </row>
    <row r="2" spans="1:8" ht="12" customHeight="1" x14ac:dyDescent="0.2">
      <c r="A2" s="90" t="s">
        <v>169</v>
      </c>
      <c r="B2" s="90"/>
      <c r="C2" s="90"/>
      <c r="D2" s="90"/>
      <c r="E2" s="90"/>
      <c r="F2" s="90"/>
      <c r="G2" s="90"/>
      <c r="H2" s="1"/>
    </row>
    <row r="3" spans="1:8" ht="24" customHeight="1" x14ac:dyDescent="0.2">
      <c r="A3" s="92" t="s">
        <v>50</v>
      </c>
      <c r="B3" s="96" t="s">
        <v>242</v>
      </c>
      <c r="C3" s="96"/>
      <c r="D3" s="96"/>
      <c r="E3" s="95"/>
      <c r="F3" s="94" t="s">
        <v>243</v>
      </c>
      <c r="G3" s="94" t="s">
        <v>244</v>
      </c>
      <c r="H3" s="99" t="s">
        <v>245</v>
      </c>
    </row>
    <row r="4" spans="1:8" ht="24" customHeight="1" x14ac:dyDescent="0.2">
      <c r="A4" s="93"/>
      <c r="B4" s="10" t="s">
        <v>170</v>
      </c>
      <c r="C4" s="10" t="s">
        <v>171</v>
      </c>
      <c r="D4" s="10" t="s">
        <v>135</v>
      </c>
      <c r="E4" s="10" t="s">
        <v>55</v>
      </c>
      <c r="F4" s="95"/>
      <c r="G4" s="95"/>
      <c r="H4" s="96"/>
    </row>
    <row r="5" spans="1:8" ht="12" customHeight="1" x14ac:dyDescent="0.2">
      <c r="A5" s="1"/>
      <c r="B5" s="87" t="str">
        <f>REPT("-",80)&amp;" Dollars "&amp;REPT("-",80)</f>
        <v>-------------------------------------------------------------------------------- Dollars --------------------------------------------------------------------------------</v>
      </c>
      <c r="C5" s="87"/>
      <c r="D5" s="87"/>
      <c r="E5" s="87"/>
      <c r="F5" s="87"/>
      <c r="G5" s="87"/>
      <c r="H5" s="87"/>
    </row>
    <row r="6" spans="1:8" ht="12" customHeight="1" x14ac:dyDescent="0.2">
      <c r="A6" s="3" t="s">
        <v>425</v>
      </c>
    </row>
    <row r="7" spans="1:8" ht="12" customHeight="1" x14ac:dyDescent="0.2">
      <c r="A7" s="2" t="str">
        <f>"Oct "&amp;RIGHT(A6,4)-1</f>
        <v>Oct 2024</v>
      </c>
      <c r="B7" s="11" t="s">
        <v>423</v>
      </c>
      <c r="C7" s="11" t="s">
        <v>423</v>
      </c>
      <c r="D7" s="11" t="s">
        <v>423</v>
      </c>
      <c r="E7" s="11" t="s">
        <v>423</v>
      </c>
      <c r="F7" s="11" t="s">
        <v>423</v>
      </c>
      <c r="G7" s="11">
        <v>0</v>
      </c>
      <c r="H7" s="11" t="s">
        <v>423</v>
      </c>
    </row>
    <row r="8" spans="1:8" ht="12" customHeight="1" x14ac:dyDescent="0.2">
      <c r="A8" s="2" t="str">
        <f>"Nov "&amp;RIGHT(A6,4)-1</f>
        <v>Nov 2024</v>
      </c>
      <c r="B8" s="11" t="s">
        <v>423</v>
      </c>
      <c r="C8" s="11" t="s">
        <v>423</v>
      </c>
      <c r="D8" s="11" t="s">
        <v>423</v>
      </c>
      <c r="E8" s="11" t="s">
        <v>423</v>
      </c>
      <c r="F8" s="11">
        <v>80481.600000000006</v>
      </c>
      <c r="G8" s="11">
        <v>0</v>
      </c>
      <c r="H8" s="11" t="s">
        <v>423</v>
      </c>
    </row>
    <row r="9" spans="1:8" ht="12" customHeight="1" x14ac:dyDescent="0.2">
      <c r="A9" s="2" t="str">
        <f>"Dec "&amp;RIGHT(A6,4)-1</f>
        <v>Dec 2024</v>
      </c>
      <c r="B9" s="11" t="s">
        <v>423</v>
      </c>
      <c r="C9" s="11" t="s">
        <v>423</v>
      </c>
      <c r="D9" s="11" t="s">
        <v>423</v>
      </c>
      <c r="E9" s="11" t="s">
        <v>423</v>
      </c>
      <c r="F9" s="11">
        <v>20102.02</v>
      </c>
      <c r="G9" s="11">
        <v>0</v>
      </c>
      <c r="H9" s="11" t="s">
        <v>423</v>
      </c>
    </row>
    <row r="10" spans="1:8" ht="12" customHeight="1" x14ac:dyDescent="0.2">
      <c r="A10" s="2" t="str">
        <f>"Jan "&amp;RIGHT(A6,4)</f>
        <v>Jan 2025</v>
      </c>
      <c r="B10" s="11" t="s">
        <v>423</v>
      </c>
      <c r="C10" s="11" t="s">
        <v>423</v>
      </c>
      <c r="D10" s="11" t="s">
        <v>423</v>
      </c>
      <c r="E10" s="11" t="s">
        <v>423</v>
      </c>
      <c r="F10" s="11" t="s">
        <v>423</v>
      </c>
      <c r="G10" s="11">
        <v>0</v>
      </c>
      <c r="H10" s="11" t="s">
        <v>423</v>
      </c>
    </row>
    <row r="11" spans="1:8" ht="12" customHeight="1" x14ac:dyDescent="0.2">
      <c r="A11" s="2" t="str">
        <f>"Feb "&amp;RIGHT(A6,4)</f>
        <v>Feb 2025</v>
      </c>
      <c r="B11" s="11" t="s">
        <v>423</v>
      </c>
      <c r="C11" s="11" t="s">
        <v>423</v>
      </c>
      <c r="D11" s="11" t="s">
        <v>423</v>
      </c>
      <c r="E11" s="11" t="s">
        <v>423</v>
      </c>
      <c r="F11" s="11" t="s">
        <v>423</v>
      </c>
      <c r="G11" s="11">
        <v>0</v>
      </c>
      <c r="H11" s="11" t="s">
        <v>423</v>
      </c>
    </row>
    <row r="12" spans="1:8" ht="12" customHeight="1" x14ac:dyDescent="0.2">
      <c r="A12" s="2" t="str">
        <f>"Mar "&amp;RIGHT(A6,4)</f>
        <v>Mar 2025</v>
      </c>
      <c r="B12" s="11" t="s">
        <v>423</v>
      </c>
      <c r="C12" s="11" t="s">
        <v>423</v>
      </c>
      <c r="D12" s="11" t="s">
        <v>423</v>
      </c>
      <c r="E12" s="11" t="s">
        <v>423</v>
      </c>
      <c r="F12" s="11" t="s">
        <v>423</v>
      </c>
      <c r="G12" s="11">
        <v>0</v>
      </c>
      <c r="H12" s="11" t="s">
        <v>423</v>
      </c>
    </row>
    <row r="13" spans="1:8" ht="12" customHeight="1" x14ac:dyDescent="0.2">
      <c r="A13" s="2" t="str">
        <f>"Apr "&amp;RIGHT(A6,4)</f>
        <v>Apr 2025</v>
      </c>
      <c r="B13" s="11" t="s">
        <v>423</v>
      </c>
      <c r="C13" s="11" t="s">
        <v>423</v>
      </c>
      <c r="D13" s="11" t="s">
        <v>423</v>
      </c>
      <c r="E13" s="11" t="s">
        <v>423</v>
      </c>
      <c r="F13" s="11" t="s">
        <v>423</v>
      </c>
      <c r="G13" s="11">
        <v>0</v>
      </c>
      <c r="H13" s="11" t="s">
        <v>423</v>
      </c>
    </row>
    <row r="14" spans="1:8" ht="12" customHeight="1" x14ac:dyDescent="0.2">
      <c r="A14" s="2" t="str">
        <f>"May "&amp;RIGHT(A6,4)</f>
        <v>May 2025</v>
      </c>
      <c r="B14" s="11" t="s">
        <v>423</v>
      </c>
      <c r="C14" s="11" t="s">
        <v>423</v>
      </c>
      <c r="D14" s="11" t="s">
        <v>423</v>
      </c>
      <c r="E14" s="11" t="s">
        <v>423</v>
      </c>
      <c r="F14" s="11" t="s">
        <v>423</v>
      </c>
      <c r="G14" s="11">
        <v>0</v>
      </c>
      <c r="H14" s="11" t="s">
        <v>423</v>
      </c>
    </row>
    <row r="15" spans="1:8" ht="12" customHeight="1" x14ac:dyDescent="0.2">
      <c r="A15" s="2" t="str">
        <f>"Jun "&amp;RIGHT(A6,4)</f>
        <v>Jun 2025</v>
      </c>
      <c r="B15" s="11" t="s">
        <v>423</v>
      </c>
      <c r="C15" s="11" t="s">
        <v>423</v>
      </c>
      <c r="D15" s="11" t="s">
        <v>423</v>
      </c>
      <c r="E15" s="11" t="s">
        <v>423</v>
      </c>
      <c r="F15" s="11" t="s">
        <v>423</v>
      </c>
      <c r="G15" s="11">
        <v>0</v>
      </c>
      <c r="H15" s="11" t="s">
        <v>423</v>
      </c>
    </row>
    <row r="16" spans="1:8" ht="12" customHeight="1" x14ac:dyDescent="0.2">
      <c r="A16" s="2" t="str">
        <f>"Jul "&amp;RIGHT(A6,4)</f>
        <v>Jul 2025</v>
      </c>
      <c r="B16" s="11" t="s">
        <v>423</v>
      </c>
      <c r="C16" s="11" t="s">
        <v>423</v>
      </c>
      <c r="D16" s="11" t="s">
        <v>423</v>
      </c>
      <c r="E16" s="11" t="s">
        <v>423</v>
      </c>
      <c r="F16" s="11" t="s">
        <v>423</v>
      </c>
      <c r="G16" s="11">
        <v>0</v>
      </c>
      <c r="H16" s="11" t="s">
        <v>423</v>
      </c>
    </row>
    <row r="17" spans="1:8" ht="12" customHeight="1" x14ac:dyDescent="0.2">
      <c r="A17" s="2" t="str">
        <f>"Aug "&amp;RIGHT(A6,4)</f>
        <v>Aug 2025</v>
      </c>
      <c r="B17" s="11" t="s">
        <v>423</v>
      </c>
      <c r="C17" s="11" t="s">
        <v>423</v>
      </c>
      <c r="D17" s="11" t="s">
        <v>423</v>
      </c>
      <c r="E17" s="11" t="s">
        <v>423</v>
      </c>
      <c r="F17" s="11" t="s">
        <v>423</v>
      </c>
      <c r="G17" s="11">
        <v>0</v>
      </c>
      <c r="H17" s="11" t="s">
        <v>423</v>
      </c>
    </row>
    <row r="18" spans="1:8" ht="12" customHeight="1" x14ac:dyDescent="0.2">
      <c r="A18" s="2" t="str">
        <f>"Sep "&amp;RIGHT(A6,4)</f>
        <v>Sep 2025</v>
      </c>
      <c r="B18" s="11" t="s">
        <v>423</v>
      </c>
      <c r="C18" s="11" t="s">
        <v>423</v>
      </c>
      <c r="D18" s="11" t="s">
        <v>423</v>
      </c>
      <c r="E18" s="11" t="s">
        <v>423</v>
      </c>
      <c r="F18" s="11" t="s">
        <v>423</v>
      </c>
      <c r="G18" s="11">
        <v>0</v>
      </c>
      <c r="H18" s="11" t="s">
        <v>423</v>
      </c>
    </row>
    <row r="19" spans="1:8" ht="12" customHeight="1" x14ac:dyDescent="0.2">
      <c r="A19" s="12" t="s">
        <v>55</v>
      </c>
      <c r="B19" s="13" t="s">
        <v>423</v>
      </c>
      <c r="C19" s="13" t="s">
        <v>423</v>
      </c>
      <c r="D19" s="13" t="s">
        <v>423</v>
      </c>
      <c r="E19" s="13" t="s">
        <v>423</v>
      </c>
      <c r="F19" s="13">
        <v>100583.62</v>
      </c>
      <c r="G19" s="13">
        <v>0</v>
      </c>
      <c r="H19" s="13" t="s">
        <v>423</v>
      </c>
    </row>
    <row r="20" spans="1:8" ht="12" customHeight="1" x14ac:dyDescent="0.2">
      <c r="A20" s="14" t="s">
        <v>426</v>
      </c>
      <c r="B20" s="15" t="s">
        <v>423</v>
      </c>
      <c r="C20" s="15" t="s">
        <v>423</v>
      </c>
      <c r="D20" s="15" t="s">
        <v>423</v>
      </c>
      <c r="E20" s="15" t="s">
        <v>423</v>
      </c>
      <c r="F20" s="15">
        <v>100583.62</v>
      </c>
      <c r="G20" s="15">
        <v>0</v>
      </c>
      <c r="H20" s="15" t="s">
        <v>423</v>
      </c>
    </row>
    <row r="21" spans="1:8" ht="12" customHeight="1" x14ac:dyDescent="0.2">
      <c r="A21" s="3" t="str">
        <f>"FY "&amp;RIGHT(A6,4)+1</f>
        <v>FY 2026</v>
      </c>
    </row>
    <row r="22" spans="1:8" ht="12" customHeight="1" x14ac:dyDescent="0.2">
      <c r="A22" s="2" t="str">
        <f>"Oct "&amp;RIGHT(A6,4)</f>
        <v>Oct 2025</v>
      </c>
      <c r="B22" s="11" t="s">
        <v>423</v>
      </c>
      <c r="C22" s="11" t="s">
        <v>423</v>
      </c>
      <c r="D22" s="11" t="s">
        <v>423</v>
      </c>
      <c r="E22" s="11" t="s">
        <v>423</v>
      </c>
      <c r="F22" s="11">
        <v>1882698.71</v>
      </c>
      <c r="G22" s="11" t="s">
        <v>423</v>
      </c>
      <c r="H22" s="11" t="s">
        <v>423</v>
      </c>
    </row>
    <row r="23" spans="1:8" ht="12" customHeight="1" x14ac:dyDescent="0.2">
      <c r="A23" s="2" t="str">
        <f>"Nov "&amp;RIGHT(A6,4)</f>
        <v>Nov 2025</v>
      </c>
      <c r="B23" s="11" t="s">
        <v>423</v>
      </c>
      <c r="C23" s="11" t="s">
        <v>423</v>
      </c>
      <c r="D23" s="11" t="s">
        <v>423</v>
      </c>
      <c r="E23" s="11" t="s">
        <v>423</v>
      </c>
      <c r="F23" s="11">
        <v>2135211.71</v>
      </c>
      <c r="G23" s="11" t="s">
        <v>423</v>
      </c>
      <c r="H23" s="11" t="s">
        <v>423</v>
      </c>
    </row>
    <row r="24" spans="1:8" ht="12" customHeight="1" x14ac:dyDescent="0.2">
      <c r="A24" s="2" t="str">
        <f>"Dec "&amp;RIGHT(A6,4)</f>
        <v>Dec 2025</v>
      </c>
      <c r="B24" s="11" t="s">
        <v>423</v>
      </c>
      <c r="C24" s="11" t="s">
        <v>423</v>
      </c>
      <c r="D24" s="11" t="s">
        <v>423</v>
      </c>
      <c r="E24" s="11" t="s">
        <v>423</v>
      </c>
      <c r="F24" s="11">
        <v>1605178.34</v>
      </c>
      <c r="G24" s="11" t="s">
        <v>423</v>
      </c>
      <c r="H24" s="11" t="s">
        <v>423</v>
      </c>
    </row>
    <row r="25" spans="1:8" ht="12" customHeight="1" x14ac:dyDescent="0.2">
      <c r="A25" s="2" t="str">
        <f>"Jan "&amp;RIGHT(A6,4)+1</f>
        <v>Jan 2026</v>
      </c>
      <c r="B25" s="11" t="s">
        <v>423</v>
      </c>
      <c r="C25" s="11" t="s">
        <v>423</v>
      </c>
      <c r="D25" s="11" t="s">
        <v>423</v>
      </c>
      <c r="E25" s="11" t="s">
        <v>423</v>
      </c>
      <c r="F25" s="11" t="s">
        <v>423</v>
      </c>
      <c r="G25" s="11" t="s">
        <v>423</v>
      </c>
      <c r="H25" s="11" t="s">
        <v>423</v>
      </c>
    </row>
    <row r="26" spans="1:8" ht="12" customHeight="1" x14ac:dyDescent="0.2">
      <c r="A26" s="2" t="str">
        <f>"Feb "&amp;RIGHT(A6,4)+1</f>
        <v>Feb 2026</v>
      </c>
      <c r="B26" s="11" t="s">
        <v>423</v>
      </c>
      <c r="C26" s="11" t="s">
        <v>423</v>
      </c>
      <c r="D26" s="11" t="s">
        <v>423</v>
      </c>
      <c r="E26" s="11" t="s">
        <v>423</v>
      </c>
      <c r="F26" s="11" t="s">
        <v>423</v>
      </c>
      <c r="G26" s="11" t="s">
        <v>423</v>
      </c>
      <c r="H26" s="11" t="s">
        <v>423</v>
      </c>
    </row>
    <row r="27" spans="1:8" ht="12" customHeight="1" x14ac:dyDescent="0.2">
      <c r="A27" s="2" t="str">
        <f>"Mar "&amp;RIGHT(A6,4)+1</f>
        <v>Mar 2026</v>
      </c>
      <c r="B27" s="11" t="s">
        <v>423</v>
      </c>
      <c r="C27" s="11" t="s">
        <v>423</v>
      </c>
      <c r="D27" s="11" t="s">
        <v>423</v>
      </c>
      <c r="E27" s="11" t="s">
        <v>423</v>
      </c>
      <c r="F27" s="11" t="s">
        <v>423</v>
      </c>
      <c r="G27" s="11" t="s">
        <v>423</v>
      </c>
      <c r="H27" s="11" t="s">
        <v>423</v>
      </c>
    </row>
    <row r="28" spans="1:8" ht="12" customHeight="1" x14ac:dyDescent="0.2">
      <c r="A28" s="2" t="str">
        <f>"Apr "&amp;RIGHT(A6,4)+1</f>
        <v>Apr 2026</v>
      </c>
      <c r="B28" s="11" t="s">
        <v>423</v>
      </c>
      <c r="C28" s="11" t="s">
        <v>423</v>
      </c>
      <c r="D28" s="11" t="s">
        <v>423</v>
      </c>
      <c r="E28" s="11" t="s">
        <v>423</v>
      </c>
      <c r="F28" s="11" t="s">
        <v>423</v>
      </c>
      <c r="G28" s="11" t="s">
        <v>423</v>
      </c>
      <c r="H28" s="11" t="s">
        <v>423</v>
      </c>
    </row>
    <row r="29" spans="1:8" ht="12" customHeight="1" x14ac:dyDescent="0.2">
      <c r="A29" s="2" t="str">
        <f>"May "&amp;RIGHT(A6,4)+1</f>
        <v>May 2026</v>
      </c>
      <c r="B29" s="11" t="s">
        <v>423</v>
      </c>
      <c r="C29" s="11" t="s">
        <v>423</v>
      </c>
      <c r="D29" s="11" t="s">
        <v>423</v>
      </c>
      <c r="E29" s="11" t="s">
        <v>423</v>
      </c>
      <c r="F29" s="11" t="s">
        <v>423</v>
      </c>
      <c r="G29" s="11" t="s">
        <v>423</v>
      </c>
      <c r="H29" s="11" t="s">
        <v>423</v>
      </c>
    </row>
    <row r="30" spans="1:8" ht="12" customHeight="1" x14ac:dyDescent="0.2">
      <c r="A30" s="2" t="str">
        <f>"Jun "&amp;RIGHT(A6,4)+1</f>
        <v>Jun 2026</v>
      </c>
      <c r="B30" s="11" t="s">
        <v>423</v>
      </c>
      <c r="C30" s="11" t="s">
        <v>423</v>
      </c>
      <c r="D30" s="11" t="s">
        <v>423</v>
      </c>
      <c r="E30" s="11" t="s">
        <v>423</v>
      </c>
      <c r="F30" s="11" t="s">
        <v>423</v>
      </c>
      <c r="G30" s="11" t="s">
        <v>423</v>
      </c>
      <c r="H30" s="11" t="s">
        <v>423</v>
      </c>
    </row>
    <row r="31" spans="1:8" ht="12" customHeight="1" x14ac:dyDescent="0.2">
      <c r="A31" s="2" t="str">
        <f>"Jul "&amp;RIGHT(A6,4)+1</f>
        <v>Jul 2026</v>
      </c>
      <c r="B31" s="11" t="s">
        <v>423</v>
      </c>
      <c r="C31" s="11" t="s">
        <v>423</v>
      </c>
      <c r="D31" s="11" t="s">
        <v>423</v>
      </c>
      <c r="E31" s="11" t="s">
        <v>423</v>
      </c>
      <c r="F31" s="11" t="s">
        <v>423</v>
      </c>
      <c r="G31" s="11" t="s">
        <v>423</v>
      </c>
      <c r="H31" s="11" t="s">
        <v>423</v>
      </c>
    </row>
    <row r="32" spans="1:8" ht="12" customHeight="1" x14ac:dyDescent="0.2">
      <c r="A32" s="2" t="str">
        <f>"Aug "&amp;RIGHT(A6,4)+1</f>
        <v>Aug 2026</v>
      </c>
      <c r="B32" s="11" t="s">
        <v>423</v>
      </c>
      <c r="C32" s="11" t="s">
        <v>423</v>
      </c>
      <c r="D32" s="11" t="s">
        <v>423</v>
      </c>
      <c r="E32" s="11" t="s">
        <v>423</v>
      </c>
      <c r="F32" s="11" t="s">
        <v>423</v>
      </c>
      <c r="G32" s="11" t="s">
        <v>423</v>
      </c>
      <c r="H32" s="11" t="s">
        <v>423</v>
      </c>
    </row>
    <row r="33" spans="1:8" ht="12" customHeight="1" x14ac:dyDescent="0.2">
      <c r="A33" s="2" t="str">
        <f>"Sep "&amp;RIGHT(A6,4)+1</f>
        <v>Sep 2026</v>
      </c>
      <c r="B33" s="11" t="s">
        <v>423</v>
      </c>
      <c r="C33" s="11" t="s">
        <v>423</v>
      </c>
      <c r="D33" s="11" t="s">
        <v>423</v>
      </c>
      <c r="E33" s="11" t="s">
        <v>423</v>
      </c>
      <c r="F33" s="11" t="s">
        <v>423</v>
      </c>
      <c r="G33" s="11" t="s">
        <v>423</v>
      </c>
      <c r="H33" s="11" t="s">
        <v>423</v>
      </c>
    </row>
    <row r="34" spans="1:8" ht="12" customHeight="1" x14ac:dyDescent="0.2">
      <c r="A34" s="12" t="s">
        <v>55</v>
      </c>
      <c r="B34" s="13" t="s">
        <v>423</v>
      </c>
      <c r="C34" s="13" t="s">
        <v>423</v>
      </c>
      <c r="D34" s="13" t="s">
        <v>423</v>
      </c>
      <c r="E34" s="13" t="s">
        <v>423</v>
      </c>
      <c r="F34" s="13">
        <v>5623088.7599999998</v>
      </c>
      <c r="G34" s="13" t="s">
        <v>423</v>
      </c>
      <c r="H34" s="13" t="s">
        <v>423</v>
      </c>
    </row>
    <row r="35" spans="1:8" ht="12" customHeight="1" x14ac:dyDescent="0.2">
      <c r="A35" s="14" t="str">
        <f>"Total "&amp;MID(A20,7,LEN(A20)-13)&amp;" Months"</f>
        <v>Total 4 Months</v>
      </c>
      <c r="B35" s="15" t="s">
        <v>423</v>
      </c>
      <c r="C35" s="15" t="s">
        <v>423</v>
      </c>
      <c r="D35" s="15" t="s">
        <v>423</v>
      </c>
      <c r="E35" s="15" t="s">
        <v>423</v>
      </c>
      <c r="F35" s="15">
        <v>5623088.7599999998</v>
      </c>
      <c r="G35" s="15" t="s">
        <v>423</v>
      </c>
      <c r="H35" s="15" t="s">
        <v>423</v>
      </c>
    </row>
    <row r="36" spans="1:8" ht="12" customHeight="1" x14ac:dyDescent="0.2">
      <c r="A36" s="87"/>
      <c r="B36" s="87"/>
      <c r="C36" s="87"/>
      <c r="D36" s="87"/>
      <c r="E36" s="87"/>
      <c r="F36" s="87"/>
      <c r="G36" s="87"/>
      <c r="H36" s="87"/>
    </row>
    <row r="37" spans="1:8" ht="69.95" customHeight="1" x14ac:dyDescent="0.2">
      <c r="A37" s="98" t="s">
        <v>388</v>
      </c>
      <c r="B37" s="98"/>
      <c r="C37" s="98"/>
      <c r="D37" s="98"/>
      <c r="E37" s="98"/>
      <c r="F37" s="98"/>
      <c r="G37" s="98"/>
      <c r="H37" s="98"/>
    </row>
  </sheetData>
  <mergeCells count="10">
    <mergeCell ref="H3:H4"/>
    <mergeCell ref="B5:H5"/>
    <mergeCell ref="A36:H36"/>
    <mergeCell ref="A37:H37"/>
    <mergeCell ref="A1:G1"/>
    <mergeCell ref="A2:G2"/>
    <mergeCell ref="A3:A4"/>
    <mergeCell ref="B3:E3"/>
    <mergeCell ref="F3:F4"/>
    <mergeCell ref="G3:G4"/>
  </mergeCells>
  <phoneticPr fontId="0" type="noConversion"/>
  <pageMargins left="0.75" right="0.5" top="0.75" bottom="0.5" header="0.5" footer="0.25"/>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J37"/>
  <sheetViews>
    <sheetView showGridLines="0" zoomScaleNormal="100" workbookViewId="0">
      <selection sqref="A1:I1"/>
    </sheetView>
  </sheetViews>
  <sheetFormatPr defaultRowHeight="12.75" x14ac:dyDescent="0.2"/>
  <cols>
    <col min="1" max="5" width="11.42578125" customWidth="1"/>
    <col min="6" max="7" width="12.28515625" customWidth="1"/>
    <col min="8" max="8" width="12.42578125" customWidth="1"/>
    <col min="9" max="9" width="11.42578125" customWidth="1"/>
    <col min="10" max="10" width="12.5703125" bestFit="1" customWidth="1"/>
  </cols>
  <sheetData>
    <row r="1" spans="1:10" ht="12" customHeight="1" x14ac:dyDescent="0.2">
      <c r="A1" s="88" t="s">
        <v>443</v>
      </c>
      <c r="B1" s="88"/>
      <c r="C1" s="88"/>
      <c r="D1" s="88"/>
      <c r="E1" s="88"/>
      <c r="F1" s="88"/>
      <c r="G1" s="88"/>
      <c r="H1" s="88"/>
      <c r="I1" s="88"/>
      <c r="J1" s="140">
        <v>46122</v>
      </c>
    </row>
    <row r="2" spans="1:10" ht="12" customHeight="1" x14ac:dyDescent="0.2">
      <c r="A2" s="90" t="s">
        <v>315</v>
      </c>
      <c r="B2" s="90"/>
      <c r="C2" s="90"/>
      <c r="D2" s="90"/>
      <c r="E2" s="90"/>
      <c r="F2" s="90"/>
      <c r="G2" s="90"/>
      <c r="H2" s="90"/>
      <c r="I2" s="90"/>
      <c r="J2" s="1"/>
    </row>
    <row r="3" spans="1:10" ht="24" customHeight="1" x14ac:dyDescent="0.2">
      <c r="A3" s="92" t="s">
        <v>50</v>
      </c>
      <c r="B3" s="96" t="s">
        <v>194</v>
      </c>
      <c r="C3" s="95"/>
      <c r="D3" s="96" t="s">
        <v>56</v>
      </c>
      <c r="E3" s="95"/>
      <c r="F3" s="94" t="s">
        <v>195</v>
      </c>
      <c r="G3" s="94" t="s">
        <v>327</v>
      </c>
      <c r="H3" s="94" t="s">
        <v>57</v>
      </c>
      <c r="I3" s="94" t="s">
        <v>326</v>
      </c>
      <c r="J3" s="99" t="s">
        <v>58</v>
      </c>
    </row>
    <row r="4" spans="1:10" ht="24" customHeight="1" x14ac:dyDescent="0.2">
      <c r="A4" s="93"/>
      <c r="B4" s="10" t="s">
        <v>59</v>
      </c>
      <c r="C4" s="10" t="s">
        <v>60</v>
      </c>
      <c r="D4" s="10" t="s">
        <v>61</v>
      </c>
      <c r="E4" s="10" t="s">
        <v>201</v>
      </c>
      <c r="F4" s="95"/>
      <c r="G4" s="97"/>
      <c r="H4" s="95"/>
      <c r="I4" s="95"/>
      <c r="J4" s="96"/>
    </row>
    <row r="5" spans="1:10" ht="12" customHeight="1" x14ac:dyDescent="0.2">
      <c r="A5" s="1"/>
      <c r="B5" s="87" t="str">
        <f>REPT("-",17)&amp;" Number "&amp;REPT("-",17)</f>
        <v>----------------- Number -----------------</v>
      </c>
      <c r="C5" s="87"/>
      <c r="D5" s="87" t="str">
        <f>REPT("-",67)&amp;" Dollars "&amp;REPT("-",67)</f>
        <v>------------------------------------------------------------------- Dollars -------------------------------------------------------------------</v>
      </c>
      <c r="E5" s="87"/>
      <c r="F5" s="87"/>
      <c r="G5" s="87"/>
      <c r="H5" s="87"/>
      <c r="I5" s="87"/>
      <c r="J5" s="87"/>
    </row>
    <row r="6" spans="1:10" ht="12" customHeight="1" x14ac:dyDescent="0.2">
      <c r="A6" s="3" t="s">
        <v>425</v>
      </c>
    </row>
    <row r="7" spans="1:10" ht="12" customHeight="1" x14ac:dyDescent="0.2">
      <c r="A7" s="2" t="str">
        <f>"Oct "&amp;RIGHT(A6,4)-1</f>
        <v>Oct 2024</v>
      </c>
      <c r="B7" s="11">
        <v>21296388</v>
      </c>
      <c r="C7" s="11">
        <v>40168084</v>
      </c>
      <c r="D7" s="16">
        <v>193.4188</v>
      </c>
      <c r="E7" s="11">
        <v>7769262547</v>
      </c>
      <c r="F7" s="11" t="s">
        <v>423</v>
      </c>
      <c r="G7" s="11" t="s">
        <v>423</v>
      </c>
      <c r="H7" s="11" t="s">
        <v>423</v>
      </c>
      <c r="I7" s="11">
        <v>33997833</v>
      </c>
      <c r="J7" s="11">
        <v>7803260380</v>
      </c>
    </row>
    <row r="8" spans="1:10" ht="12" customHeight="1" x14ac:dyDescent="0.2">
      <c r="A8" s="2" t="str">
        <f>"Nov "&amp;RIGHT(A6,4)-1</f>
        <v>Nov 2024</v>
      </c>
      <c r="B8" s="11">
        <v>22929894</v>
      </c>
      <c r="C8" s="11">
        <v>43021582</v>
      </c>
      <c r="D8" s="16">
        <v>193.93709999999999</v>
      </c>
      <c r="E8" s="11">
        <v>8343481357</v>
      </c>
      <c r="F8" s="11" t="s">
        <v>423</v>
      </c>
      <c r="G8" s="11" t="s">
        <v>423</v>
      </c>
      <c r="H8" s="11" t="s">
        <v>423</v>
      </c>
      <c r="I8" s="11">
        <v>33997833</v>
      </c>
      <c r="J8" s="11">
        <v>8377479190</v>
      </c>
    </row>
    <row r="9" spans="1:10" ht="12" customHeight="1" x14ac:dyDescent="0.2">
      <c r="A9" s="2" t="str">
        <f>"Dec "&amp;RIGHT(A6,4)-1</f>
        <v>Dec 2024</v>
      </c>
      <c r="B9" s="11">
        <v>22902423</v>
      </c>
      <c r="C9" s="11">
        <v>42957379</v>
      </c>
      <c r="D9" s="16">
        <v>190.36789999999999</v>
      </c>
      <c r="E9" s="11">
        <v>8177708111</v>
      </c>
      <c r="F9" s="11">
        <v>1238891416</v>
      </c>
      <c r="G9" s="11">
        <v>86600821</v>
      </c>
      <c r="H9" s="11">
        <v>102062585</v>
      </c>
      <c r="I9" s="11">
        <v>33997833</v>
      </c>
      <c r="J9" s="11">
        <v>9639260766</v>
      </c>
    </row>
    <row r="10" spans="1:10" ht="12" customHeight="1" x14ac:dyDescent="0.2">
      <c r="A10" s="2" t="str">
        <f>"Jan "&amp;RIGHT(A6,4)</f>
        <v>Jan 2025</v>
      </c>
      <c r="B10" s="11">
        <v>22718587</v>
      </c>
      <c r="C10" s="11">
        <v>42828452</v>
      </c>
      <c r="D10" s="16">
        <v>185.91159999999999</v>
      </c>
      <c r="E10" s="11">
        <v>7962304363</v>
      </c>
      <c r="F10" s="11" t="s">
        <v>423</v>
      </c>
      <c r="G10" s="11" t="s">
        <v>423</v>
      </c>
      <c r="H10" s="11" t="s">
        <v>423</v>
      </c>
      <c r="I10" s="11">
        <v>33997833</v>
      </c>
      <c r="J10" s="11">
        <v>7996302196</v>
      </c>
    </row>
    <row r="11" spans="1:10" ht="12" customHeight="1" x14ac:dyDescent="0.2">
      <c r="A11" s="2" t="str">
        <f>"Feb "&amp;RIGHT(A6,4)</f>
        <v>Feb 2025</v>
      </c>
      <c r="B11" s="11">
        <v>22600332</v>
      </c>
      <c r="C11" s="11">
        <v>42180523</v>
      </c>
      <c r="D11" s="16">
        <v>187.4614</v>
      </c>
      <c r="E11" s="11">
        <v>7907221718</v>
      </c>
      <c r="F11" s="11" t="s">
        <v>423</v>
      </c>
      <c r="G11" s="11" t="s">
        <v>423</v>
      </c>
      <c r="H11" s="11" t="s">
        <v>423</v>
      </c>
      <c r="I11" s="11">
        <v>33997833</v>
      </c>
      <c r="J11" s="11">
        <v>7941219551</v>
      </c>
    </row>
    <row r="12" spans="1:10" ht="12" customHeight="1" x14ac:dyDescent="0.2">
      <c r="A12" s="2" t="str">
        <f>"Mar "&amp;RIGHT(A6,4)</f>
        <v>Mar 2025</v>
      </c>
      <c r="B12" s="11">
        <v>22633956</v>
      </c>
      <c r="C12" s="11">
        <v>42193855</v>
      </c>
      <c r="D12" s="16">
        <v>188.0805</v>
      </c>
      <c r="E12" s="11">
        <v>7935843121</v>
      </c>
      <c r="F12" s="11">
        <v>1246043538</v>
      </c>
      <c r="G12" s="11">
        <v>84067353</v>
      </c>
      <c r="H12" s="11">
        <v>78966263</v>
      </c>
      <c r="I12" s="11">
        <v>33997833</v>
      </c>
      <c r="J12" s="11">
        <v>9378918108</v>
      </c>
    </row>
    <row r="13" spans="1:10" ht="12" customHeight="1" x14ac:dyDescent="0.2">
      <c r="A13" s="2" t="str">
        <f>"Apr "&amp;RIGHT(A6,4)</f>
        <v>Apr 2025</v>
      </c>
      <c r="B13" s="11">
        <v>22531012</v>
      </c>
      <c r="C13" s="11">
        <v>42353149</v>
      </c>
      <c r="D13" s="16">
        <v>186.8329</v>
      </c>
      <c r="E13" s="11">
        <v>7912963531</v>
      </c>
      <c r="F13" s="11" t="s">
        <v>423</v>
      </c>
      <c r="G13" s="11" t="s">
        <v>423</v>
      </c>
      <c r="H13" s="11" t="s">
        <v>423</v>
      </c>
      <c r="I13" s="11">
        <v>33997833</v>
      </c>
      <c r="J13" s="11">
        <v>7946961364</v>
      </c>
    </row>
    <row r="14" spans="1:10" ht="12" customHeight="1" x14ac:dyDescent="0.2">
      <c r="A14" s="2" t="str">
        <f>"May "&amp;RIGHT(A6,4)</f>
        <v>May 2025</v>
      </c>
      <c r="B14" s="11">
        <v>22492408</v>
      </c>
      <c r="C14" s="11">
        <v>42248301</v>
      </c>
      <c r="D14" s="16">
        <v>186.286</v>
      </c>
      <c r="E14" s="11">
        <v>7870267738</v>
      </c>
      <c r="F14" s="11" t="s">
        <v>423</v>
      </c>
      <c r="G14" s="11" t="s">
        <v>423</v>
      </c>
      <c r="H14" s="11" t="s">
        <v>423</v>
      </c>
      <c r="I14" s="11">
        <v>33997833</v>
      </c>
      <c r="J14" s="11">
        <v>7904265571</v>
      </c>
    </row>
    <row r="15" spans="1:10" ht="12" customHeight="1" x14ac:dyDescent="0.2">
      <c r="A15" s="2" t="str">
        <f>"Jun "&amp;RIGHT(A6,4)</f>
        <v>Jun 2025</v>
      </c>
      <c r="B15" s="11">
        <v>22387591</v>
      </c>
      <c r="C15" s="11">
        <v>42084880</v>
      </c>
      <c r="D15" s="16">
        <v>185.1884</v>
      </c>
      <c r="E15" s="11">
        <v>7793629653</v>
      </c>
      <c r="F15" s="11">
        <v>1305608712</v>
      </c>
      <c r="G15" s="11">
        <v>90273510</v>
      </c>
      <c r="H15" s="11">
        <v>110776167</v>
      </c>
      <c r="I15" s="11">
        <v>33997833</v>
      </c>
      <c r="J15" s="11">
        <v>9334285875</v>
      </c>
    </row>
    <row r="16" spans="1:10" ht="12" customHeight="1" x14ac:dyDescent="0.2">
      <c r="A16" s="2" t="str">
        <f>"Jul "&amp;RIGHT(A6,4)</f>
        <v>Jul 2025</v>
      </c>
      <c r="B16" s="11">
        <v>22349187</v>
      </c>
      <c r="C16" s="11">
        <v>42012830</v>
      </c>
      <c r="D16" s="16">
        <v>186.08260000000001</v>
      </c>
      <c r="E16" s="11">
        <v>7817856779</v>
      </c>
      <c r="F16" s="11" t="s">
        <v>423</v>
      </c>
      <c r="G16" s="11" t="s">
        <v>423</v>
      </c>
      <c r="H16" s="11" t="s">
        <v>423</v>
      </c>
      <c r="I16" s="11">
        <v>33997833</v>
      </c>
      <c r="J16" s="11">
        <v>7851854612</v>
      </c>
    </row>
    <row r="17" spans="1:10" ht="12" customHeight="1" x14ac:dyDescent="0.2">
      <c r="A17" s="2" t="str">
        <f>"Aug "&amp;RIGHT(A6,4)</f>
        <v>Aug 2025</v>
      </c>
      <c r="B17" s="11">
        <v>22251078</v>
      </c>
      <c r="C17" s="11">
        <v>41836900</v>
      </c>
      <c r="D17" s="16">
        <v>186.09899999999999</v>
      </c>
      <c r="E17" s="11">
        <v>7785804230</v>
      </c>
      <c r="F17" s="11" t="s">
        <v>423</v>
      </c>
      <c r="G17" s="11" t="s">
        <v>423</v>
      </c>
      <c r="H17" s="11" t="s">
        <v>423</v>
      </c>
      <c r="I17" s="11">
        <v>33997833</v>
      </c>
      <c r="J17" s="11">
        <v>7819802063</v>
      </c>
    </row>
    <row r="18" spans="1:10" ht="12" customHeight="1" x14ac:dyDescent="0.2">
      <c r="A18" s="2" t="str">
        <f>"Sep "&amp;RIGHT(A6,4)</f>
        <v>Sep 2025</v>
      </c>
      <c r="B18" s="11">
        <v>22167323</v>
      </c>
      <c r="C18" s="11">
        <v>41633090</v>
      </c>
      <c r="D18" s="16">
        <v>185.3862</v>
      </c>
      <c r="E18" s="11">
        <v>7718200274</v>
      </c>
      <c r="F18" s="11">
        <v>1699572115</v>
      </c>
      <c r="G18" s="11">
        <v>158981408</v>
      </c>
      <c r="H18" s="11">
        <v>136258998</v>
      </c>
      <c r="I18" s="11">
        <v>33997837</v>
      </c>
      <c r="J18" s="11">
        <v>9747010632</v>
      </c>
    </row>
    <row r="19" spans="1:10" ht="12" customHeight="1" x14ac:dyDescent="0.2">
      <c r="A19" s="12" t="s">
        <v>55</v>
      </c>
      <c r="B19" s="13">
        <v>22438348.25</v>
      </c>
      <c r="C19" s="13">
        <v>42126585.416699998</v>
      </c>
      <c r="D19" s="17">
        <v>187.91489999999999</v>
      </c>
      <c r="E19" s="13">
        <v>94994543422</v>
      </c>
      <c r="F19" s="13">
        <v>5490115781</v>
      </c>
      <c r="G19" s="13">
        <v>419923092</v>
      </c>
      <c r="H19" s="13">
        <v>428064013</v>
      </c>
      <c r="I19" s="13">
        <v>407974000</v>
      </c>
      <c r="J19" s="13">
        <v>101740620308</v>
      </c>
    </row>
    <row r="20" spans="1:10" ht="12" customHeight="1" x14ac:dyDescent="0.2">
      <c r="A20" s="14" t="s">
        <v>426</v>
      </c>
      <c r="B20" s="15">
        <v>22461823</v>
      </c>
      <c r="C20" s="15">
        <v>42243874.25</v>
      </c>
      <c r="D20" s="18">
        <v>190.8724</v>
      </c>
      <c r="E20" s="15">
        <v>32252756378</v>
      </c>
      <c r="F20" s="15">
        <v>1238891416</v>
      </c>
      <c r="G20" s="15">
        <v>86600821</v>
      </c>
      <c r="H20" s="15">
        <v>102062585</v>
      </c>
      <c r="I20" s="15">
        <v>135991332</v>
      </c>
      <c r="J20" s="15">
        <v>33816302532</v>
      </c>
    </row>
    <row r="21" spans="1:10" ht="12" customHeight="1" x14ac:dyDescent="0.2">
      <c r="A21" s="3" t="str">
        <f>"FY "&amp;RIGHT(A6,4)+1</f>
        <v>FY 2026</v>
      </c>
      <c r="B21" s="11"/>
      <c r="C21" s="11"/>
      <c r="D21" s="11"/>
      <c r="E21" s="11"/>
      <c r="F21" s="11"/>
      <c r="G21" s="11"/>
      <c r="H21" s="11"/>
      <c r="I21" s="11"/>
      <c r="J21" s="11"/>
    </row>
    <row r="22" spans="1:10" ht="12" customHeight="1" x14ac:dyDescent="0.2">
      <c r="A22" s="2" t="str">
        <f>"Oct "&amp;RIGHT(A6,4)</f>
        <v>Oct 2025</v>
      </c>
      <c r="B22" s="11">
        <v>21915695</v>
      </c>
      <c r="C22" s="11">
        <v>41091800</v>
      </c>
      <c r="D22" s="16">
        <v>190.10130000000001</v>
      </c>
      <c r="E22" s="11">
        <v>7811603847</v>
      </c>
      <c r="F22" s="11" t="s">
        <v>423</v>
      </c>
      <c r="G22" s="11" t="s">
        <v>423</v>
      </c>
      <c r="H22" s="11" t="s">
        <v>423</v>
      </c>
      <c r="I22" s="11" t="s">
        <v>423</v>
      </c>
      <c r="J22" s="11">
        <v>7811603847</v>
      </c>
    </row>
    <row r="23" spans="1:10" ht="12" customHeight="1" x14ac:dyDescent="0.2">
      <c r="A23" s="2" t="str">
        <f>"Nov "&amp;RIGHT(A6,4)</f>
        <v>Nov 2025</v>
      </c>
      <c r="B23" s="11">
        <v>21565975</v>
      </c>
      <c r="C23" s="11">
        <v>39997940</v>
      </c>
      <c r="D23" s="16">
        <v>192.22569999999999</v>
      </c>
      <c r="E23" s="11">
        <v>7688630669</v>
      </c>
      <c r="F23" s="11" t="s">
        <v>423</v>
      </c>
      <c r="G23" s="11" t="s">
        <v>423</v>
      </c>
      <c r="H23" s="11" t="s">
        <v>423</v>
      </c>
      <c r="I23" s="11" t="s">
        <v>423</v>
      </c>
      <c r="J23" s="11">
        <v>7688630669</v>
      </c>
    </row>
    <row r="24" spans="1:10" ht="12" customHeight="1" x14ac:dyDescent="0.2">
      <c r="A24" s="2" t="str">
        <f>"Dec "&amp;RIGHT(A6,4)</f>
        <v>Dec 2025</v>
      </c>
      <c r="B24" s="11">
        <v>21218367</v>
      </c>
      <c r="C24" s="11">
        <v>39204201</v>
      </c>
      <c r="D24" s="16">
        <v>191.14359999999999</v>
      </c>
      <c r="E24" s="11">
        <v>7493630509</v>
      </c>
      <c r="F24" s="11">
        <v>1159744289.25</v>
      </c>
      <c r="G24" s="11" t="s">
        <v>423</v>
      </c>
      <c r="H24" s="11">
        <v>94886387.25</v>
      </c>
      <c r="I24" s="11" t="s">
        <v>423</v>
      </c>
      <c r="J24" s="11">
        <v>8748261185.5</v>
      </c>
    </row>
    <row r="25" spans="1:10" ht="12" customHeight="1" x14ac:dyDescent="0.2">
      <c r="A25" s="2" t="str">
        <f>"Jan "&amp;RIGHT(A6,4)+1</f>
        <v>Jan 2026</v>
      </c>
      <c r="B25" s="11">
        <v>20927868</v>
      </c>
      <c r="C25" s="11">
        <v>38547730</v>
      </c>
      <c r="D25" s="16">
        <v>190.55410000000001</v>
      </c>
      <c r="E25" s="11">
        <v>7345427980</v>
      </c>
      <c r="F25" s="11" t="s">
        <v>423</v>
      </c>
      <c r="G25" s="11" t="s">
        <v>423</v>
      </c>
      <c r="H25" s="11" t="s">
        <v>423</v>
      </c>
      <c r="I25" s="11" t="s">
        <v>423</v>
      </c>
      <c r="J25" s="11">
        <v>7345427980</v>
      </c>
    </row>
    <row r="26" spans="1:10" ht="12" customHeight="1" x14ac:dyDescent="0.2">
      <c r="A26" s="2" t="str">
        <f>"Feb "&amp;RIGHT(A6,4)+1</f>
        <v>Feb 2026</v>
      </c>
      <c r="B26" s="11" t="s">
        <v>423</v>
      </c>
      <c r="C26" s="11" t="s">
        <v>423</v>
      </c>
      <c r="D26" s="16" t="s">
        <v>423</v>
      </c>
      <c r="E26" s="11" t="s">
        <v>423</v>
      </c>
      <c r="F26" s="11" t="s">
        <v>423</v>
      </c>
      <c r="G26" s="11" t="s">
        <v>423</v>
      </c>
      <c r="H26" s="11" t="s">
        <v>423</v>
      </c>
      <c r="I26" s="11" t="s">
        <v>423</v>
      </c>
      <c r="J26" s="11" t="s">
        <v>423</v>
      </c>
    </row>
    <row r="27" spans="1:10" ht="12" customHeight="1" x14ac:dyDescent="0.2">
      <c r="A27" s="2" t="str">
        <f>"Mar "&amp;RIGHT(A6,4)+1</f>
        <v>Mar 2026</v>
      </c>
      <c r="B27" s="11" t="s">
        <v>423</v>
      </c>
      <c r="C27" s="11" t="s">
        <v>423</v>
      </c>
      <c r="D27" s="16" t="s">
        <v>423</v>
      </c>
      <c r="E27" s="11" t="s">
        <v>423</v>
      </c>
      <c r="F27" s="11" t="s">
        <v>423</v>
      </c>
      <c r="G27" s="11" t="s">
        <v>423</v>
      </c>
      <c r="H27" s="11" t="s">
        <v>423</v>
      </c>
      <c r="I27" s="11" t="s">
        <v>423</v>
      </c>
      <c r="J27" s="11" t="s">
        <v>423</v>
      </c>
    </row>
    <row r="28" spans="1:10" ht="12" customHeight="1" x14ac:dyDescent="0.2">
      <c r="A28" s="2" t="str">
        <f>"Apr "&amp;RIGHT(A6,4)+1</f>
        <v>Apr 2026</v>
      </c>
      <c r="B28" s="11" t="s">
        <v>423</v>
      </c>
      <c r="C28" s="11" t="s">
        <v>423</v>
      </c>
      <c r="D28" s="16"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6"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6"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6"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6"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6" t="s">
        <v>423</v>
      </c>
      <c r="E33" s="11" t="s">
        <v>423</v>
      </c>
      <c r="F33" s="11" t="s">
        <v>423</v>
      </c>
      <c r="G33" s="11" t="s">
        <v>423</v>
      </c>
      <c r="H33" s="11" t="s">
        <v>423</v>
      </c>
      <c r="I33" s="11" t="s">
        <v>423</v>
      </c>
      <c r="J33" s="11" t="s">
        <v>423</v>
      </c>
    </row>
    <row r="34" spans="1:10" ht="12" customHeight="1" x14ac:dyDescent="0.2">
      <c r="A34" s="12" t="s">
        <v>55</v>
      </c>
      <c r="B34" s="13">
        <v>21406976.25</v>
      </c>
      <c r="C34" s="13">
        <v>39710417.75</v>
      </c>
      <c r="D34" s="17">
        <v>191.0034</v>
      </c>
      <c r="E34" s="13">
        <v>30339293005</v>
      </c>
      <c r="F34" s="13">
        <v>1159744289.25</v>
      </c>
      <c r="G34" s="13" t="s">
        <v>423</v>
      </c>
      <c r="H34" s="13">
        <v>94886387.25</v>
      </c>
      <c r="I34" s="13" t="s">
        <v>423</v>
      </c>
      <c r="J34" s="13">
        <v>31593923681.5</v>
      </c>
    </row>
    <row r="35" spans="1:10" ht="12" customHeight="1" x14ac:dyDescent="0.2">
      <c r="A35" s="14" t="str">
        <f>"Total "&amp;MID(A20,7,LEN(A20)-13)&amp;" Months"</f>
        <v>Total 4 Months</v>
      </c>
      <c r="B35" s="15">
        <v>21406976.25</v>
      </c>
      <c r="C35" s="15">
        <v>39710417.75</v>
      </c>
      <c r="D35" s="18">
        <v>191.0034</v>
      </c>
      <c r="E35" s="15">
        <v>30339293005</v>
      </c>
      <c r="F35" s="15">
        <v>1159744289.25</v>
      </c>
      <c r="G35" s="15" t="s">
        <v>423</v>
      </c>
      <c r="H35" s="15">
        <v>94886387.25</v>
      </c>
      <c r="I35" s="15" t="s">
        <v>423</v>
      </c>
      <c r="J35" s="15">
        <v>31593923681.5</v>
      </c>
    </row>
    <row r="36" spans="1:10" ht="12" customHeight="1" x14ac:dyDescent="0.2">
      <c r="A36" s="87"/>
      <c r="B36" s="87"/>
      <c r="C36" s="87"/>
      <c r="D36" s="87"/>
      <c r="E36" s="87"/>
      <c r="F36" s="87"/>
      <c r="G36" s="87"/>
      <c r="H36" s="87"/>
      <c r="I36" s="87"/>
      <c r="J36" s="87"/>
    </row>
    <row r="37" spans="1:10" ht="97.15" customHeight="1" x14ac:dyDescent="0.2">
      <c r="A37" s="98" t="s">
        <v>380</v>
      </c>
      <c r="B37" s="98"/>
      <c r="C37" s="98"/>
      <c r="D37" s="98"/>
      <c r="E37" s="98"/>
      <c r="F37" s="98"/>
      <c r="G37" s="98"/>
      <c r="H37" s="98"/>
      <c r="I37" s="98"/>
      <c r="J37" s="98"/>
    </row>
  </sheetData>
  <mergeCells count="14">
    <mergeCell ref="A1:I1"/>
    <mergeCell ref="A2:I2"/>
    <mergeCell ref="A3:A4"/>
    <mergeCell ref="B3:C3"/>
    <mergeCell ref="D3:E3"/>
    <mergeCell ref="A37:J37"/>
    <mergeCell ref="J3:J4"/>
    <mergeCell ref="B5:C5"/>
    <mergeCell ref="D5:J5"/>
    <mergeCell ref="A36:J36"/>
    <mergeCell ref="F3:F4"/>
    <mergeCell ref="H3:H4"/>
    <mergeCell ref="I3:I4"/>
    <mergeCell ref="G3:G4"/>
  </mergeCells>
  <phoneticPr fontId="0" type="noConversion"/>
  <pageMargins left="0.75" right="0.5" top="0.75" bottom="0.5" header="0.5" footer="0.25"/>
  <pageSetup scale="3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J37"/>
  <sheetViews>
    <sheetView showGridLines="0" workbookViewId="0">
      <selection sqref="A1:H1"/>
    </sheetView>
  </sheetViews>
  <sheetFormatPr defaultRowHeight="12.75" x14ac:dyDescent="0.2"/>
  <cols>
    <col min="1" max="1" width="12.140625" customWidth="1"/>
    <col min="2" max="9" width="11.42578125" customWidth="1"/>
    <col min="10" max="10" width="27.42578125" customWidth="1"/>
  </cols>
  <sheetData>
    <row r="1" spans="1:9" ht="12" customHeight="1" x14ac:dyDescent="0.2">
      <c r="A1" s="88" t="s">
        <v>443</v>
      </c>
      <c r="B1" s="88"/>
      <c r="C1" s="88"/>
      <c r="D1" s="88"/>
      <c r="E1" s="88"/>
      <c r="F1" s="88"/>
      <c r="G1" s="88"/>
      <c r="H1" s="88"/>
      <c r="I1" s="140">
        <v>46122</v>
      </c>
    </row>
    <row r="2" spans="1:9" ht="12" customHeight="1" x14ac:dyDescent="0.2">
      <c r="A2" s="90" t="s">
        <v>247</v>
      </c>
      <c r="B2" s="90"/>
      <c r="C2" s="90"/>
      <c r="D2" s="90"/>
      <c r="E2" s="90"/>
      <c r="F2" s="90"/>
      <c r="G2" s="90"/>
      <c r="H2" s="90"/>
      <c r="I2" s="1"/>
    </row>
    <row r="3" spans="1:9" ht="24" customHeight="1" x14ac:dyDescent="0.2">
      <c r="A3" s="92" t="s">
        <v>50</v>
      </c>
      <c r="B3" s="96" t="s">
        <v>172</v>
      </c>
      <c r="C3" s="96"/>
      <c r="D3" s="95"/>
      <c r="E3" s="94" t="s">
        <v>173</v>
      </c>
      <c r="F3" s="94" t="s">
        <v>174</v>
      </c>
      <c r="G3" s="94" t="s">
        <v>175</v>
      </c>
      <c r="H3" s="94" t="s">
        <v>248</v>
      </c>
      <c r="I3" s="99" t="s">
        <v>176</v>
      </c>
    </row>
    <row r="4" spans="1:9" ht="24" customHeight="1" x14ac:dyDescent="0.2">
      <c r="A4" s="93"/>
      <c r="B4" s="10" t="s">
        <v>246</v>
      </c>
      <c r="C4" s="10" t="s">
        <v>177</v>
      </c>
      <c r="D4" s="10" t="s">
        <v>55</v>
      </c>
      <c r="E4" s="95"/>
      <c r="F4" s="95"/>
      <c r="G4" s="95"/>
      <c r="H4" s="95"/>
      <c r="I4" s="96"/>
    </row>
    <row r="5" spans="1:9" ht="12" customHeight="1" x14ac:dyDescent="0.2">
      <c r="A5" s="1"/>
      <c r="B5" s="87" t="str">
        <f>REPT("-",88)&amp;" Dollars "&amp;REPT("-",148)</f>
        <v>---------------------------------------------------------------------------------------- Dollars ----------------------------------------------------------------------------------------------------------------------------------------------------</v>
      </c>
      <c r="C5" s="87"/>
      <c r="D5" s="87"/>
      <c r="E5" s="87"/>
      <c r="F5" s="87"/>
      <c r="G5" s="87"/>
      <c r="H5" s="87"/>
      <c r="I5" s="87"/>
    </row>
    <row r="6" spans="1:9" ht="12" customHeight="1" x14ac:dyDescent="0.2">
      <c r="A6" s="3" t="s">
        <v>425</v>
      </c>
    </row>
    <row r="7" spans="1:9" ht="12" customHeight="1" x14ac:dyDescent="0.2">
      <c r="A7" s="2" t="str">
        <f>"Oct "&amp;RIGHT(A6,4)-1</f>
        <v>Oct 2024</v>
      </c>
      <c r="B7" s="11">
        <v>793.22</v>
      </c>
      <c r="C7" s="11">
        <v>112322.34</v>
      </c>
      <c r="D7" s="11">
        <v>113115.56</v>
      </c>
      <c r="E7" s="11" t="s">
        <v>423</v>
      </c>
      <c r="F7" s="11" t="s">
        <v>423</v>
      </c>
      <c r="G7" s="11">
        <v>113115.56</v>
      </c>
      <c r="H7" s="11">
        <v>198119951.91999999</v>
      </c>
      <c r="I7" s="11">
        <v>198233067.47999999</v>
      </c>
    </row>
    <row r="8" spans="1:9" ht="12" customHeight="1" x14ac:dyDescent="0.2">
      <c r="A8" s="2" t="str">
        <f>"Nov "&amp;RIGHT(A6,4)-1</f>
        <v>Nov 2024</v>
      </c>
      <c r="B8" s="11">
        <v>1098.8449000000001</v>
      </c>
      <c r="C8" s="11">
        <v>157733.42000000001</v>
      </c>
      <c r="D8" s="11">
        <v>158832.26490000001</v>
      </c>
      <c r="E8" s="11" t="s">
        <v>423</v>
      </c>
      <c r="F8" s="11" t="s">
        <v>423</v>
      </c>
      <c r="G8" s="11">
        <v>239313.86489999999</v>
      </c>
      <c r="H8" s="11">
        <v>175741344.49000001</v>
      </c>
      <c r="I8" s="11">
        <v>175980658.3549</v>
      </c>
    </row>
    <row r="9" spans="1:9" ht="12" customHeight="1" x14ac:dyDescent="0.2">
      <c r="A9" s="2" t="str">
        <f>"Dec "&amp;RIGHT(A6,4)-1</f>
        <v>Dec 2024</v>
      </c>
      <c r="B9" s="11">
        <v>840.17229999999995</v>
      </c>
      <c r="C9" s="11">
        <v>77135.5</v>
      </c>
      <c r="D9" s="11">
        <v>77975.672300000006</v>
      </c>
      <c r="E9" s="11" t="s">
        <v>423</v>
      </c>
      <c r="F9" s="11" t="s">
        <v>423</v>
      </c>
      <c r="G9" s="11">
        <v>98077.692299999995</v>
      </c>
      <c r="H9" s="11">
        <v>163044351.71000001</v>
      </c>
      <c r="I9" s="11">
        <v>163142429.4023</v>
      </c>
    </row>
    <row r="10" spans="1:9" ht="12" customHeight="1" x14ac:dyDescent="0.2">
      <c r="A10" s="2" t="str">
        <f>"Jan "&amp;RIGHT(A6,4)</f>
        <v>Jan 2025</v>
      </c>
      <c r="B10" s="11">
        <v>662.03</v>
      </c>
      <c r="C10" s="11">
        <v>44887.12</v>
      </c>
      <c r="D10" s="11">
        <v>45549.15</v>
      </c>
      <c r="E10" s="11" t="s">
        <v>423</v>
      </c>
      <c r="F10" s="11" t="s">
        <v>423</v>
      </c>
      <c r="G10" s="11">
        <v>45549.15</v>
      </c>
      <c r="H10" s="11">
        <v>128394868.83</v>
      </c>
      <c r="I10" s="11">
        <v>128440417.98</v>
      </c>
    </row>
    <row r="11" spans="1:9" ht="12" customHeight="1" x14ac:dyDescent="0.2">
      <c r="A11" s="2" t="str">
        <f>"Feb "&amp;RIGHT(A6,4)</f>
        <v>Feb 2025</v>
      </c>
      <c r="B11" s="11">
        <v>728.30499999999995</v>
      </c>
      <c r="C11" s="11" t="s">
        <v>423</v>
      </c>
      <c r="D11" s="11">
        <v>728.30499999999995</v>
      </c>
      <c r="E11" s="11" t="s">
        <v>423</v>
      </c>
      <c r="F11" s="11" t="s">
        <v>423</v>
      </c>
      <c r="G11" s="11">
        <v>728.30499999999995</v>
      </c>
      <c r="H11" s="11">
        <v>96539729.920000002</v>
      </c>
      <c r="I11" s="11">
        <v>96540458.224999994</v>
      </c>
    </row>
    <row r="12" spans="1:9" ht="12" customHeight="1" x14ac:dyDescent="0.2">
      <c r="A12" s="2" t="str">
        <f>"Mar "&amp;RIGHT(A6,4)</f>
        <v>Mar 2025</v>
      </c>
      <c r="B12" s="11">
        <v>854.75</v>
      </c>
      <c r="C12" s="11" t="s">
        <v>423</v>
      </c>
      <c r="D12" s="11">
        <v>854.75</v>
      </c>
      <c r="E12" s="11" t="s">
        <v>423</v>
      </c>
      <c r="F12" s="11" t="s">
        <v>423</v>
      </c>
      <c r="G12" s="11">
        <v>854.75</v>
      </c>
      <c r="H12" s="11">
        <v>95781082.329999998</v>
      </c>
      <c r="I12" s="11">
        <v>95781937.079999998</v>
      </c>
    </row>
    <row r="13" spans="1:9" ht="12" customHeight="1" x14ac:dyDescent="0.2">
      <c r="A13" s="2" t="str">
        <f>"Apr "&amp;RIGHT(A6,4)</f>
        <v>Apr 2025</v>
      </c>
      <c r="B13" s="11">
        <v>728.72</v>
      </c>
      <c r="C13" s="11">
        <v>24570</v>
      </c>
      <c r="D13" s="11">
        <v>25298.720000000001</v>
      </c>
      <c r="E13" s="11" t="s">
        <v>423</v>
      </c>
      <c r="F13" s="11" t="s">
        <v>423</v>
      </c>
      <c r="G13" s="11">
        <v>25298.720000000001</v>
      </c>
      <c r="H13" s="11">
        <v>95307771.180000007</v>
      </c>
      <c r="I13" s="11">
        <v>95333069.900000006</v>
      </c>
    </row>
    <row r="14" spans="1:9" ht="12" customHeight="1" x14ac:dyDescent="0.2">
      <c r="A14" s="2" t="str">
        <f>"May "&amp;RIGHT(A6,4)</f>
        <v>May 2025</v>
      </c>
      <c r="B14" s="11">
        <v>595.04499999999996</v>
      </c>
      <c r="C14" s="11" t="s">
        <v>423</v>
      </c>
      <c r="D14" s="11">
        <v>595.04499999999996</v>
      </c>
      <c r="E14" s="11" t="s">
        <v>423</v>
      </c>
      <c r="F14" s="11" t="s">
        <v>423</v>
      </c>
      <c r="G14" s="11">
        <v>595.04499999999996</v>
      </c>
      <c r="H14" s="11">
        <v>108990524.45</v>
      </c>
      <c r="I14" s="11">
        <v>108991119.495</v>
      </c>
    </row>
    <row r="15" spans="1:9" ht="12" customHeight="1" x14ac:dyDescent="0.2">
      <c r="A15" s="2" t="str">
        <f>"Jun "&amp;RIGHT(A6,4)</f>
        <v>Jun 2025</v>
      </c>
      <c r="B15" s="11">
        <v>582.505</v>
      </c>
      <c r="C15" s="11" t="s">
        <v>423</v>
      </c>
      <c r="D15" s="11">
        <v>582.505</v>
      </c>
      <c r="E15" s="11" t="s">
        <v>423</v>
      </c>
      <c r="F15" s="11" t="s">
        <v>423</v>
      </c>
      <c r="G15" s="11">
        <v>582.505</v>
      </c>
      <c r="H15" s="11">
        <v>124713650.67</v>
      </c>
      <c r="I15" s="11">
        <v>124714233.175</v>
      </c>
    </row>
    <row r="16" spans="1:9" ht="12" customHeight="1" x14ac:dyDescent="0.2">
      <c r="A16" s="2" t="str">
        <f>"Jul "&amp;RIGHT(A6,4)</f>
        <v>Jul 2025</v>
      </c>
      <c r="B16" s="11">
        <v>746.70500000000004</v>
      </c>
      <c r="C16" s="11">
        <v>24570</v>
      </c>
      <c r="D16" s="11">
        <v>25316.705000000002</v>
      </c>
      <c r="E16" s="11" t="s">
        <v>423</v>
      </c>
      <c r="F16" s="11" t="s">
        <v>423</v>
      </c>
      <c r="G16" s="11">
        <v>25316.705000000002</v>
      </c>
      <c r="H16" s="11">
        <v>119218623.29000001</v>
      </c>
      <c r="I16" s="11">
        <v>119243939.995</v>
      </c>
    </row>
    <row r="17" spans="1:9" ht="12" customHeight="1" x14ac:dyDescent="0.2">
      <c r="A17" s="2" t="str">
        <f>"Aug "&amp;RIGHT(A6,4)</f>
        <v>Aug 2025</v>
      </c>
      <c r="B17" s="11">
        <v>486.7</v>
      </c>
      <c r="C17" s="11" t="s">
        <v>423</v>
      </c>
      <c r="D17" s="11">
        <v>486.7</v>
      </c>
      <c r="E17" s="11" t="s">
        <v>423</v>
      </c>
      <c r="F17" s="11" t="s">
        <v>423</v>
      </c>
      <c r="G17" s="11">
        <v>486.7</v>
      </c>
      <c r="H17" s="11">
        <v>116412085.78</v>
      </c>
      <c r="I17" s="11">
        <v>116412572.48</v>
      </c>
    </row>
    <row r="18" spans="1:9" ht="12" customHeight="1" x14ac:dyDescent="0.2">
      <c r="A18" s="2" t="str">
        <f>"Sep "&amp;RIGHT(A6,4)</f>
        <v>Sep 2025</v>
      </c>
      <c r="B18" s="11">
        <v>459.22500000000002</v>
      </c>
      <c r="C18" s="11" t="s">
        <v>423</v>
      </c>
      <c r="D18" s="11">
        <v>459.22500000000002</v>
      </c>
      <c r="E18" s="11" t="s">
        <v>423</v>
      </c>
      <c r="F18" s="11" t="s">
        <v>423</v>
      </c>
      <c r="G18" s="11">
        <v>459.22500000000002</v>
      </c>
      <c r="H18" s="11">
        <v>113647034.42</v>
      </c>
      <c r="I18" s="11">
        <v>113647493.645</v>
      </c>
    </row>
    <row r="19" spans="1:9" ht="12" customHeight="1" x14ac:dyDescent="0.2">
      <c r="A19" s="12" t="s">
        <v>55</v>
      </c>
      <c r="B19" s="13">
        <v>8576.2222000000002</v>
      </c>
      <c r="C19" s="13">
        <v>441218.38</v>
      </c>
      <c r="D19" s="13">
        <v>449794.60220000002</v>
      </c>
      <c r="E19" s="13" t="s">
        <v>423</v>
      </c>
      <c r="F19" s="13" t="s">
        <v>423</v>
      </c>
      <c r="G19" s="13">
        <v>550378.22219999996</v>
      </c>
      <c r="H19" s="13">
        <v>1535911018.99</v>
      </c>
      <c r="I19" s="13">
        <v>1536461397.2121999</v>
      </c>
    </row>
    <row r="20" spans="1:9" ht="12" customHeight="1" x14ac:dyDescent="0.2">
      <c r="A20" s="14" t="s">
        <v>426</v>
      </c>
      <c r="B20" s="15">
        <v>3394.2671999999998</v>
      </c>
      <c r="C20" s="15">
        <v>392078.38</v>
      </c>
      <c r="D20" s="15">
        <v>395472.64720000001</v>
      </c>
      <c r="E20" s="15" t="s">
        <v>423</v>
      </c>
      <c r="F20" s="15" t="s">
        <v>423</v>
      </c>
      <c r="G20" s="15">
        <v>496056.2672</v>
      </c>
      <c r="H20" s="15">
        <v>665300516.95000005</v>
      </c>
      <c r="I20" s="15">
        <v>665796573.21720004</v>
      </c>
    </row>
    <row r="21" spans="1:9" ht="12" customHeight="1" x14ac:dyDescent="0.2">
      <c r="A21" s="3" t="str">
        <f>"FY "&amp;RIGHT(A6,4)+1</f>
        <v>FY 2026</v>
      </c>
    </row>
    <row r="22" spans="1:9" ht="12" customHeight="1" x14ac:dyDescent="0.2">
      <c r="A22" s="2" t="str">
        <f>"Oct "&amp;RIGHT(A6,4)</f>
        <v>Oct 2025</v>
      </c>
      <c r="B22" s="11">
        <v>282.60000000000002</v>
      </c>
      <c r="C22" s="11" t="s">
        <v>423</v>
      </c>
      <c r="D22" s="11">
        <v>282.60000000000002</v>
      </c>
      <c r="E22" s="11" t="s">
        <v>423</v>
      </c>
      <c r="F22" s="11" t="s">
        <v>423</v>
      </c>
      <c r="G22" s="11">
        <v>1882981.31</v>
      </c>
      <c r="H22" s="11">
        <v>126829531.90000001</v>
      </c>
      <c r="I22" s="11">
        <v>128712513.20999999</v>
      </c>
    </row>
    <row r="23" spans="1:9" ht="12" customHeight="1" x14ac:dyDescent="0.2">
      <c r="A23" s="2" t="str">
        <f>"Nov "&amp;RIGHT(A6,4)</f>
        <v>Nov 2025</v>
      </c>
      <c r="B23" s="11">
        <v>404.27499999999998</v>
      </c>
      <c r="C23" s="11">
        <v>68518.2</v>
      </c>
      <c r="D23" s="11">
        <v>68922.475000000006</v>
      </c>
      <c r="E23" s="11" t="s">
        <v>423</v>
      </c>
      <c r="F23" s="11" t="s">
        <v>423</v>
      </c>
      <c r="G23" s="11">
        <v>2204134.1850000001</v>
      </c>
      <c r="H23" s="11">
        <v>122569129.75</v>
      </c>
      <c r="I23" s="11">
        <v>124773263.935</v>
      </c>
    </row>
    <row r="24" spans="1:9" ht="12" customHeight="1" x14ac:dyDescent="0.2">
      <c r="A24" s="2" t="str">
        <f>"Dec "&amp;RIGHT(A6,4)</f>
        <v>Dec 2025</v>
      </c>
      <c r="B24" s="11">
        <v>482.77499999999998</v>
      </c>
      <c r="C24" s="11" t="s">
        <v>423</v>
      </c>
      <c r="D24" s="11">
        <v>482.77499999999998</v>
      </c>
      <c r="E24" s="11" t="s">
        <v>423</v>
      </c>
      <c r="F24" s="11" t="s">
        <v>423</v>
      </c>
      <c r="G24" s="11">
        <v>1605661.115</v>
      </c>
      <c r="H24" s="11">
        <v>102537179.93000001</v>
      </c>
      <c r="I24" s="11">
        <v>104142841.045</v>
      </c>
    </row>
    <row r="25" spans="1:9" ht="12" customHeight="1" x14ac:dyDescent="0.2">
      <c r="A25" s="2" t="str">
        <f>"Jan "&amp;RIGHT(A6,4)+1</f>
        <v>Jan 2026</v>
      </c>
      <c r="B25" s="11">
        <v>3.9249999999999998</v>
      </c>
      <c r="C25" s="11" t="s">
        <v>423</v>
      </c>
      <c r="D25" s="11">
        <v>3.9249999999999998</v>
      </c>
      <c r="E25" s="11" t="s">
        <v>423</v>
      </c>
      <c r="F25" s="11" t="s">
        <v>423</v>
      </c>
      <c r="G25" s="11">
        <v>3.9249999999999998</v>
      </c>
      <c r="H25" s="11">
        <v>63552194.670000002</v>
      </c>
      <c r="I25" s="11">
        <v>63552198.594999999</v>
      </c>
    </row>
    <row r="26" spans="1:9" ht="12" customHeight="1" x14ac:dyDescent="0.2">
      <c r="A26" s="2" t="str">
        <f>"Feb "&amp;RIGHT(A6,4)+1</f>
        <v>Feb 2026</v>
      </c>
      <c r="B26" s="11" t="s">
        <v>423</v>
      </c>
      <c r="C26" s="11" t="s">
        <v>423</v>
      </c>
      <c r="D26" s="11" t="s">
        <v>423</v>
      </c>
      <c r="E26" s="11" t="s">
        <v>423</v>
      </c>
      <c r="F26" s="11" t="s">
        <v>423</v>
      </c>
      <c r="G26" s="11" t="s">
        <v>423</v>
      </c>
      <c r="H26" s="11" t="s">
        <v>423</v>
      </c>
      <c r="I26" s="11" t="s">
        <v>423</v>
      </c>
    </row>
    <row r="27" spans="1:9" ht="12" customHeight="1" x14ac:dyDescent="0.2">
      <c r="A27" s="2" t="str">
        <f>"Mar "&amp;RIGHT(A6,4)+1</f>
        <v>Mar 2026</v>
      </c>
      <c r="B27" s="11" t="s">
        <v>423</v>
      </c>
      <c r="C27" s="11" t="s">
        <v>423</v>
      </c>
      <c r="D27" s="11" t="s">
        <v>423</v>
      </c>
      <c r="E27" s="11" t="s">
        <v>423</v>
      </c>
      <c r="F27" s="11" t="s">
        <v>423</v>
      </c>
      <c r="G27" s="11" t="s">
        <v>423</v>
      </c>
      <c r="H27" s="11" t="s">
        <v>423</v>
      </c>
      <c r="I27" s="11" t="s">
        <v>423</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row>
    <row r="34" spans="1:10" ht="12" customHeight="1" x14ac:dyDescent="0.2">
      <c r="A34" s="12" t="s">
        <v>55</v>
      </c>
      <c r="B34" s="13">
        <v>1173.575</v>
      </c>
      <c r="C34" s="13">
        <v>68518.2</v>
      </c>
      <c r="D34" s="13">
        <v>69691.774999999994</v>
      </c>
      <c r="E34" s="13" t="s">
        <v>423</v>
      </c>
      <c r="F34" s="13" t="s">
        <v>423</v>
      </c>
      <c r="G34" s="13">
        <v>5692780.5350000001</v>
      </c>
      <c r="H34" s="13">
        <v>415488036.25</v>
      </c>
      <c r="I34" s="13">
        <v>421180816.78500003</v>
      </c>
    </row>
    <row r="35" spans="1:10" ht="12" customHeight="1" x14ac:dyDescent="0.2">
      <c r="A35" s="14" t="str">
        <f>"Total "&amp;MID(A20,7,LEN(A20)-13)&amp;" Months"</f>
        <v>Total 4 Months</v>
      </c>
      <c r="B35" s="15">
        <v>1173.575</v>
      </c>
      <c r="C35" s="15">
        <v>68518.2</v>
      </c>
      <c r="D35" s="15">
        <v>69691.774999999994</v>
      </c>
      <c r="E35" s="15" t="s">
        <v>423</v>
      </c>
      <c r="F35" s="15" t="s">
        <v>423</v>
      </c>
      <c r="G35" s="15">
        <v>5692780.5350000001</v>
      </c>
      <c r="H35" s="15">
        <v>415488036.25</v>
      </c>
      <c r="I35" s="15">
        <v>421180816.78500003</v>
      </c>
    </row>
    <row r="36" spans="1:10" ht="12" customHeight="1" x14ac:dyDescent="0.2">
      <c r="A36" s="113"/>
      <c r="B36" s="113"/>
      <c r="C36" s="113"/>
      <c r="D36" s="113"/>
      <c r="E36" s="113"/>
      <c r="F36" s="113"/>
      <c r="G36" s="113"/>
      <c r="H36" s="113"/>
      <c r="I36" s="113"/>
      <c r="J36" s="113"/>
    </row>
    <row r="37" spans="1:10" ht="69.95" customHeight="1" x14ac:dyDescent="0.2">
      <c r="A37" s="98" t="s">
        <v>387</v>
      </c>
      <c r="B37" s="98"/>
      <c r="C37" s="98"/>
      <c r="D37" s="98"/>
      <c r="E37" s="98"/>
      <c r="F37" s="98"/>
      <c r="G37" s="98"/>
      <c r="H37" s="98"/>
      <c r="I37" s="98"/>
      <c r="J37" s="98"/>
    </row>
  </sheetData>
  <mergeCells count="12">
    <mergeCell ref="A37:J37"/>
    <mergeCell ref="A1:H1"/>
    <mergeCell ref="A2:H2"/>
    <mergeCell ref="A3:A4"/>
    <mergeCell ref="B3:D3"/>
    <mergeCell ref="E3:E4"/>
    <mergeCell ref="F3:F4"/>
    <mergeCell ref="G3:G4"/>
    <mergeCell ref="H3:H4"/>
    <mergeCell ref="I3:I4"/>
    <mergeCell ref="B5:I5"/>
    <mergeCell ref="A36:J36"/>
  </mergeCells>
  <phoneticPr fontId="0" type="noConversion"/>
  <pageMargins left="0.75" right="0.5" top="0.75" bottom="0.5" header="0.5" footer="0.25"/>
  <pageSetup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G38"/>
  <sheetViews>
    <sheetView showGridLines="0" workbookViewId="0">
      <selection sqref="A1:F1"/>
    </sheetView>
  </sheetViews>
  <sheetFormatPr defaultRowHeight="12.75" x14ac:dyDescent="0.2"/>
  <cols>
    <col min="1" max="1" width="12.140625" customWidth="1"/>
    <col min="2" max="7" width="11.42578125" customWidth="1"/>
  </cols>
  <sheetData>
    <row r="1" spans="1:7" ht="12" customHeight="1" x14ac:dyDescent="0.2">
      <c r="A1" s="88" t="s">
        <v>443</v>
      </c>
      <c r="B1" s="88"/>
      <c r="C1" s="88"/>
      <c r="D1" s="88"/>
      <c r="E1" s="88"/>
      <c r="F1" s="88"/>
      <c r="G1" s="140">
        <v>46122</v>
      </c>
    </row>
    <row r="2" spans="1:7" ht="12" customHeight="1" x14ac:dyDescent="0.2">
      <c r="A2" s="90" t="s">
        <v>178</v>
      </c>
      <c r="B2" s="90"/>
      <c r="C2" s="90"/>
      <c r="D2" s="90"/>
      <c r="E2" s="90"/>
      <c r="F2" s="90"/>
      <c r="G2" s="1"/>
    </row>
    <row r="3" spans="1:7" ht="24" customHeight="1" x14ac:dyDescent="0.2">
      <c r="A3" s="92" t="s">
        <v>50</v>
      </c>
      <c r="B3" s="96" t="s">
        <v>179</v>
      </c>
      <c r="C3" s="96"/>
      <c r="D3" s="95"/>
      <c r="E3" s="96" t="s">
        <v>180</v>
      </c>
      <c r="F3" s="95"/>
      <c r="G3" s="99" t="s">
        <v>181</v>
      </c>
    </row>
    <row r="4" spans="1:7" ht="24" customHeight="1" x14ac:dyDescent="0.2">
      <c r="A4" s="92"/>
      <c r="B4" s="94" t="s">
        <v>182</v>
      </c>
      <c r="C4" s="94" t="s">
        <v>183</v>
      </c>
      <c r="D4" s="94" t="s">
        <v>55</v>
      </c>
      <c r="E4" s="94" t="s">
        <v>184</v>
      </c>
      <c r="F4" s="94" t="s">
        <v>249</v>
      </c>
      <c r="G4" s="99"/>
    </row>
    <row r="5" spans="1:7" ht="24" customHeight="1" x14ac:dyDescent="0.2">
      <c r="A5" s="93"/>
      <c r="B5" s="95"/>
      <c r="C5" s="95"/>
      <c r="D5" s="95"/>
      <c r="E5" s="95"/>
      <c r="F5" s="95"/>
      <c r="G5" s="96"/>
    </row>
    <row r="6" spans="1:7" ht="12" customHeight="1" x14ac:dyDescent="0.2">
      <c r="A6" s="1"/>
      <c r="B6" s="87" t="str">
        <f>REPT("-",64)&amp;" Dollars "&amp;REPT("-",64)</f>
        <v>---------------------------------------------------------------- Dollars ----------------------------------------------------------------</v>
      </c>
      <c r="C6" s="87"/>
      <c r="D6" s="87"/>
      <c r="E6" s="87"/>
      <c r="F6" s="87"/>
      <c r="G6" s="87"/>
    </row>
    <row r="7" spans="1:7" ht="12" customHeight="1" x14ac:dyDescent="0.2">
      <c r="A7" s="3" t="s">
        <v>425</v>
      </c>
    </row>
    <row r="8" spans="1:7" ht="12" customHeight="1" x14ac:dyDescent="0.2">
      <c r="A8" s="2" t="str">
        <f>"Oct "&amp;RIGHT(A7,4)-1</f>
        <v>Oct 2024</v>
      </c>
      <c r="B8" s="11">
        <v>258830710.12349999</v>
      </c>
      <c r="C8" s="11" t="s">
        <v>423</v>
      </c>
      <c r="D8" s="11">
        <v>258830710.12349999</v>
      </c>
      <c r="E8" s="11">
        <v>113115.56</v>
      </c>
      <c r="F8" s="11">
        <v>198119951.91999999</v>
      </c>
      <c r="G8" s="11">
        <v>457063777.60350001</v>
      </c>
    </row>
    <row r="9" spans="1:7" ht="12" customHeight="1" x14ac:dyDescent="0.2">
      <c r="A9" s="2" t="str">
        <f>"Nov "&amp;RIGHT(A7,4)-1</f>
        <v>Nov 2024</v>
      </c>
      <c r="B9" s="11">
        <v>197770685.99779999</v>
      </c>
      <c r="C9" s="11" t="s">
        <v>423</v>
      </c>
      <c r="D9" s="11">
        <v>197770685.99779999</v>
      </c>
      <c r="E9" s="11">
        <v>239313.86489999999</v>
      </c>
      <c r="F9" s="11">
        <v>175741344.49000001</v>
      </c>
      <c r="G9" s="11">
        <v>373751344.3527</v>
      </c>
    </row>
    <row r="10" spans="1:7" ht="12" customHeight="1" x14ac:dyDescent="0.2">
      <c r="A10" s="2" t="str">
        <f>"Dec "&amp;RIGHT(A7,4)-1</f>
        <v>Dec 2024</v>
      </c>
      <c r="B10" s="11">
        <v>196245813.1054</v>
      </c>
      <c r="C10" s="11" t="s">
        <v>423</v>
      </c>
      <c r="D10" s="11">
        <v>196245813.1054</v>
      </c>
      <c r="E10" s="11">
        <v>98077.692299999995</v>
      </c>
      <c r="F10" s="11">
        <v>163044351.71000001</v>
      </c>
      <c r="G10" s="11">
        <v>359388242.50770003</v>
      </c>
    </row>
    <row r="11" spans="1:7" ht="12" customHeight="1" x14ac:dyDescent="0.2">
      <c r="A11" s="2" t="str">
        <f>"Jan "&amp;RIGHT(A7,4)</f>
        <v>Jan 2025</v>
      </c>
      <c r="B11" s="11">
        <v>199323525.6428</v>
      </c>
      <c r="C11" s="11" t="s">
        <v>423</v>
      </c>
      <c r="D11" s="11">
        <v>199323525.6428</v>
      </c>
      <c r="E11" s="11">
        <v>45549.15</v>
      </c>
      <c r="F11" s="11">
        <v>128394868.83</v>
      </c>
      <c r="G11" s="11">
        <v>327763943.62279999</v>
      </c>
    </row>
    <row r="12" spans="1:7" ht="12" customHeight="1" x14ac:dyDescent="0.2">
      <c r="A12" s="2" t="str">
        <f>"Feb "&amp;RIGHT(A7,4)</f>
        <v>Feb 2025</v>
      </c>
      <c r="B12" s="11">
        <v>168261508.36570001</v>
      </c>
      <c r="C12" s="11" t="s">
        <v>423</v>
      </c>
      <c r="D12" s="11">
        <v>168261508.36570001</v>
      </c>
      <c r="E12" s="11">
        <v>728.30499999999995</v>
      </c>
      <c r="F12" s="11">
        <v>96539729.920000002</v>
      </c>
      <c r="G12" s="11">
        <v>264801966.5907</v>
      </c>
    </row>
    <row r="13" spans="1:7" ht="12" customHeight="1" x14ac:dyDescent="0.2">
      <c r="A13" s="2" t="str">
        <f>"Mar "&amp;RIGHT(A7,4)</f>
        <v>Mar 2025</v>
      </c>
      <c r="B13" s="11">
        <v>198250368.54620001</v>
      </c>
      <c r="C13" s="11" t="s">
        <v>423</v>
      </c>
      <c r="D13" s="11">
        <v>198250368.54620001</v>
      </c>
      <c r="E13" s="11">
        <v>854.75</v>
      </c>
      <c r="F13" s="11">
        <v>95781082.329999998</v>
      </c>
      <c r="G13" s="11">
        <v>294032305.62620002</v>
      </c>
    </row>
    <row r="14" spans="1:7" ht="12" customHeight="1" x14ac:dyDescent="0.2">
      <c r="A14" s="2" t="str">
        <f>"Apr "&amp;RIGHT(A7,4)</f>
        <v>Apr 2025</v>
      </c>
      <c r="B14" s="11">
        <v>116820699.5196</v>
      </c>
      <c r="C14" s="11" t="s">
        <v>423</v>
      </c>
      <c r="D14" s="11">
        <v>116820699.5196</v>
      </c>
      <c r="E14" s="11">
        <v>25298.720000000001</v>
      </c>
      <c r="F14" s="11">
        <v>95307771.180000007</v>
      </c>
      <c r="G14" s="11">
        <v>212153769.41960001</v>
      </c>
    </row>
    <row r="15" spans="1:7" ht="12" customHeight="1" x14ac:dyDescent="0.2">
      <c r="A15" s="2" t="str">
        <f>"May "&amp;RIGHT(A7,4)</f>
        <v>May 2025</v>
      </c>
      <c r="B15" s="11">
        <v>85138460.637600005</v>
      </c>
      <c r="C15" s="11" t="s">
        <v>423</v>
      </c>
      <c r="D15" s="11">
        <v>85138460.637600005</v>
      </c>
      <c r="E15" s="11">
        <v>595.04499999999996</v>
      </c>
      <c r="F15" s="11">
        <v>108990524.45</v>
      </c>
      <c r="G15" s="11">
        <v>194129580.13260001</v>
      </c>
    </row>
    <row r="16" spans="1:7" ht="12" customHeight="1" x14ac:dyDescent="0.2">
      <c r="A16" s="2" t="str">
        <f>"Jun "&amp;RIGHT(A7,4)</f>
        <v>Jun 2025</v>
      </c>
      <c r="B16" s="11">
        <v>114282999.51980001</v>
      </c>
      <c r="C16" s="11" t="s">
        <v>423</v>
      </c>
      <c r="D16" s="11">
        <v>114282999.51980001</v>
      </c>
      <c r="E16" s="11">
        <v>582.505</v>
      </c>
      <c r="F16" s="11">
        <v>124713650.67</v>
      </c>
      <c r="G16" s="11">
        <v>238997232.69479999</v>
      </c>
    </row>
    <row r="17" spans="1:7" ht="12" customHeight="1" x14ac:dyDescent="0.2">
      <c r="A17" s="2" t="str">
        <f>"Jul "&amp;RIGHT(A7,4)</f>
        <v>Jul 2025</v>
      </c>
      <c r="B17" s="11">
        <v>214195039.6627</v>
      </c>
      <c r="C17" s="11" t="s">
        <v>423</v>
      </c>
      <c r="D17" s="11">
        <v>214195039.6627</v>
      </c>
      <c r="E17" s="11">
        <v>25316.705000000002</v>
      </c>
      <c r="F17" s="11">
        <v>119218623.29000001</v>
      </c>
      <c r="G17" s="11">
        <v>333438979.6577</v>
      </c>
    </row>
    <row r="18" spans="1:7" ht="12" customHeight="1" x14ac:dyDescent="0.2">
      <c r="A18" s="2" t="str">
        <f>"Aug "&amp;RIGHT(A7,4)</f>
        <v>Aug 2025</v>
      </c>
      <c r="B18" s="11">
        <v>225824393.76629999</v>
      </c>
      <c r="C18" s="11" t="s">
        <v>423</v>
      </c>
      <c r="D18" s="11">
        <v>225824393.76629999</v>
      </c>
      <c r="E18" s="11">
        <v>486.7</v>
      </c>
      <c r="F18" s="11">
        <v>116412085.78</v>
      </c>
      <c r="G18" s="11">
        <v>342236966.24629998</v>
      </c>
    </row>
    <row r="19" spans="1:7" ht="12" customHeight="1" x14ac:dyDescent="0.2">
      <c r="A19" s="2" t="str">
        <f>"Sep "&amp;RIGHT(A7,4)</f>
        <v>Sep 2025</v>
      </c>
      <c r="B19" s="11">
        <v>261822904.4851</v>
      </c>
      <c r="C19" s="11" t="s">
        <v>423</v>
      </c>
      <c r="D19" s="11">
        <v>261822904.4851</v>
      </c>
      <c r="E19" s="11">
        <v>459.22500000000002</v>
      </c>
      <c r="F19" s="11">
        <v>113647034.42</v>
      </c>
      <c r="G19" s="11">
        <v>375470398.13010001</v>
      </c>
    </row>
    <row r="20" spans="1:7" ht="12" customHeight="1" x14ac:dyDescent="0.2">
      <c r="A20" s="12" t="s">
        <v>55</v>
      </c>
      <c r="B20" s="13">
        <v>2236767109.3724999</v>
      </c>
      <c r="C20" s="13" t="s">
        <v>423</v>
      </c>
      <c r="D20" s="13">
        <v>2236767109.3724999</v>
      </c>
      <c r="E20" s="13">
        <v>550378.22219999996</v>
      </c>
      <c r="F20" s="13">
        <v>1535911018.99</v>
      </c>
      <c r="G20" s="13">
        <v>3773228506.5847001</v>
      </c>
    </row>
    <row r="21" spans="1:7" ht="12" customHeight="1" x14ac:dyDescent="0.2">
      <c r="A21" s="14" t="s">
        <v>426</v>
      </c>
      <c r="B21" s="15">
        <v>852170734.86950004</v>
      </c>
      <c r="C21" s="15" t="s">
        <v>423</v>
      </c>
      <c r="D21" s="15">
        <v>852170734.86950004</v>
      </c>
      <c r="E21" s="15">
        <v>496056.2672</v>
      </c>
      <c r="F21" s="15">
        <v>665300516.95000005</v>
      </c>
      <c r="G21" s="15">
        <v>1517967308.0867</v>
      </c>
    </row>
    <row r="22" spans="1:7" ht="12" customHeight="1" x14ac:dyDescent="0.2">
      <c r="A22" s="3" t="str">
        <f>"FY "&amp;RIGHT(A7,4)+1</f>
        <v>FY 2026</v>
      </c>
    </row>
    <row r="23" spans="1:7" ht="12" customHeight="1" x14ac:dyDescent="0.2">
      <c r="A23" s="2" t="str">
        <f>"Oct "&amp;RIGHT(A7,4)</f>
        <v>Oct 2025</v>
      </c>
      <c r="B23" s="11">
        <v>271866277.40829998</v>
      </c>
      <c r="C23" s="11" t="s">
        <v>423</v>
      </c>
      <c r="D23" s="11">
        <v>271866277.40829998</v>
      </c>
      <c r="E23" s="11">
        <v>1882981.31</v>
      </c>
      <c r="F23" s="11">
        <v>126829531.90000001</v>
      </c>
      <c r="G23" s="11">
        <v>400578790.61830002</v>
      </c>
    </row>
    <row r="24" spans="1:7" ht="12" customHeight="1" x14ac:dyDescent="0.2">
      <c r="A24" s="2" t="str">
        <f>"Nov "&amp;RIGHT(A7,4)</f>
        <v>Nov 2025</v>
      </c>
      <c r="B24" s="11">
        <v>212212039.57440001</v>
      </c>
      <c r="C24" s="11" t="s">
        <v>423</v>
      </c>
      <c r="D24" s="11">
        <v>212212039.57440001</v>
      </c>
      <c r="E24" s="11">
        <v>2204134.1850000001</v>
      </c>
      <c r="F24" s="11">
        <v>122569129.75</v>
      </c>
      <c r="G24" s="11">
        <v>336985303.50940001</v>
      </c>
    </row>
    <row r="25" spans="1:7" ht="12" customHeight="1" x14ac:dyDescent="0.2">
      <c r="A25" s="2" t="str">
        <f>"Dec "&amp;RIGHT(A7,4)</f>
        <v>Dec 2025</v>
      </c>
      <c r="B25" s="11">
        <v>201268175.96779999</v>
      </c>
      <c r="C25" s="11" t="s">
        <v>423</v>
      </c>
      <c r="D25" s="11">
        <v>201268175.96779999</v>
      </c>
      <c r="E25" s="11">
        <v>1605661.115</v>
      </c>
      <c r="F25" s="11">
        <v>102537179.93000001</v>
      </c>
      <c r="G25" s="11">
        <v>305411017.01279998</v>
      </c>
    </row>
    <row r="26" spans="1:7" ht="12" customHeight="1" x14ac:dyDescent="0.2">
      <c r="A26" s="2" t="str">
        <f>"Jan "&amp;RIGHT(A7,4)+1</f>
        <v>Jan 2026</v>
      </c>
      <c r="B26" s="11">
        <v>185770805.02090001</v>
      </c>
      <c r="C26" s="11" t="s">
        <v>423</v>
      </c>
      <c r="D26" s="11">
        <v>185770805.02090001</v>
      </c>
      <c r="E26" s="11">
        <v>3.9249999999999998</v>
      </c>
      <c r="F26" s="11">
        <v>63552194.670000002</v>
      </c>
      <c r="G26" s="11">
        <v>249323003.61590001</v>
      </c>
    </row>
    <row r="27" spans="1:7" ht="12" customHeight="1" x14ac:dyDescent="0.2">
      <c r="A27" s="2" t="str">
        <f>"Feb "&amp;RIGHT(A7,4)+1</f>
        <v>Feb 2026</v>
      </c>
      <c r="B27" s="11" t="s">
        <v>423</v>
      </c>
      <c r="C27" s="11" t="s">
        <v>423</v>
      </c>
      <c r="D27" s="11" t="s">
        <v>423</v>
      </c>
      <c r="E27" s="11" t="s">
        <v>423</v>
      </c>
      <c r="F27" s="11" t="s">
        <v>423</v>
      </c>
      <c r="G27" s="11" t="s">
        <v>423</v>
      </c>
    </row>
    <row r="28" spans="1:7" ht="12" customHeight="1" x14ac:dyDescent="0.2">
      <c r="A28" s="2" t="str">
        <f>"Mar "&amp;RIGHT(A7,4)+1</f>
        <v>Mar 2026</v>
      </c>
      <c r="B28" s="11" t="s">
        <v>423</v>
      </c>
      <c r="C28" s="11" t="s">
        <v>423</v>
      </c>
      <c r="D28" s="11" t="s">
        <v>423</v>
      </c>
      <c r="E28" s="11" t="s">
        <v>423</v>
      </c>
      <c r="F28" s="11" t="s">
        <v>423</v>
      </c>
      <c r="G28" s="11" t="s">
        <v>423</v>
      </c>
    </row>
    <row r="29" spans="1:7" ht="12" customHeight="1" x14ac:dyDescent="0.2">
      <c r="A29" s="2" t="str">
        <f>"Apr "&amp;RIGHT(A7,4)+1</f>
        <v>Apr 2026</v>
      </c>
      <c r="B29" s="11" t="s">
        <v>423</v>
      </c>
      <c r="C29" s="11" t="s">
        <v>423</v>
      </c>
      <c r="D29" s="11" t="s">
        <v>423</v>
      </c>
      <c r="E29" s="11" t="s">
        <v>423</v>
      </c>
      <c r="F29" s="11" t="s">
        <v>423</v>
      </c>
      <c r="G29" s="11" t="s">
        <v>423</v>
      </c>
    </row>
    <row r="30" spans="1:7" ht="12" customHeight="1" x14ac:dyDescent="0.2">
      <c r="A30" s="2" t="str">
        <f>"May "&amp;RIGHT(A7,4)+1</f>
        <v>May 2026</v>
      </c>
      <c r="B30" s="11" t="s">
        <v>423</v>
      </c>
      <c r="C30" s="11" t="s">
        <v>423</v>
      </c>
      <c r="D30" s="11" t="s">
        <v>423</v>
      </c>
      <c r="E30" s="11" t="s">
        <v>423</v>
      </c>
      <c r="F30" s="11" t="s">
        <v>423</v>
      </c>
      <c r="G30" s="11" t="s">
        <v>423</v>
      </c>
    </row>
    <row r="31" spans="1:7" ht="12" customHeight="1" x14ac:dyDescent="0.2">
      <c r="A31" s="2" t="str">
        <f>"Jun "&amp;RIGHT(A7,4)+1</f>
        <v>Jun 2026</v>
      </c>
      <c r="B31" s="11" t="s">
        <v>423</v>
      </c>
      <c r="C31" s="11" t="s">
        <v>423</v>
      </c>
      <c r="D31" s="11" t="s">
        <v>423</v>
      </c>
      <c r="E31" s="11" t="s">
        <v>423</v>
      </c>
      <c r="F31" s="11" t="s">
        <v>423</v>
      </c>
      <c r="G31" s="11" t="s">
        <v>423</v>
      </c>
    </row>
    <row r="32" spans="1:7" ht="12" customHeight="1" x14ac:dyDescent="0.2">
      <c r="A32" s="2" t="str">
        <f>"Jul "&amp;RIGHT(A7,4)+1</f>
        <v>Jul 2026</v>
      </c>
      <c r="B32" s="11" t="s">
        <v>423</v>
      </c>
      <c r="C32" s="11" t="s">
        <v>423</v>
      </c>
      <c r="D32" s="11" t="s">
        <v>423</v>
      </c>
      <c r="E32" s="11" t="s">
        <v>423</v>
      </c>
      <c r="F32" s="11" t="s">
        <v>423</v>
      </c>
      <c r="G32" s="11" t="s">
        <v>423</v>
      </c>
    </row>
    <row r="33" spans="1:7" ht="12" customHeight="1" x14ac:dyDescent="0.2">
      <c r="A33" s="2" t="str">
        <f>"Aug "&amp;RIGHT(A7,4)+1</f>
        <v>Aug 2026</v>
      </c>
      <c r="B33" s="11" t="s">
        <v>423</v>
      </c>
      <c r="C33" s="11" t="s">
        <v>423</v>
      </c>
      <c r="D33" s="11" t="s">
        <v>423</v>
      </c>
      <c r="E33" s="11" t="s">
        <v>423</v>
      </c>
      <c r="F33" s="11" t="s">
        <v>423</v>
      </c>
      <c r="G33" s="11" t="s">
        <v>423</v>
      </c>
    </row>
    <row r="34" spans="1:7" ht="12" customHeight="1" x14ac:dyDescent="0.2">
      <c r="A34" s="2" t="str">
        <f>"Sep "&amp;RIGHT(A7,4)+1</f>
        <v>Sep 2026</v>
      </c>
      <c r="B34" s="11" t="s">
        <v>423</v>
      </c>
      <c r="C34" s="11" t="s">
        <v>423</v>
      </c>
      <c r="D34" s="11" t="s">
        <v>423</v>
      </c>
      <c r="E34" s="11" t="s">
        <v>423</v>
      </c>
      <c r="F34" s="11" t="s">
        <v>423</v>
      </c>
      <c r="G34" s="11" t="s">
        <v>423</v>
      </c>
    </row>
    <row r="35" spans="1:7" ht="12" customHeight="1" x14ac:dyDescent="0.2">
      <c r="A35" s="12" t="s">
        <v>55</v>
      </c>
      <c r="B35" s="13">
        <v>871117297.97140002</v>
      </c>
      <c r="C35" s="13" t="s">
        <v>423</v>
      </c>
      <c r="D35" s="13">
        <v>871117297.97140002</v>
      </c>
      <c r="E35" s="13">
        <v>5692780.5350000001</v>
      </c>
      <c r="F35" s="13">
        <v>415488036.25</v>
      </c>
      <c r="G35" s="13">
        <v>1292298114.7564001</v>
      </c>
    </row>
    <row r="36" spans="1:7" ht="12" customHeight="1" x14ac:dyDescent="0.2">
      <c r="A36" s="14" t="str">
        <f>"Total "&amp;MID(A21,7,LEN(A21)-13)&amp;" Months"</f>
        <v>Total 4 Months</v>
      </c>
      <c r="B36" s="15">
        <v>871117297.97140002</v>
      </c>
      <c r="C36" s="15" t="s">
        <v>423</v>
      </c>
      <c r="D36" s="15">
        <v>871117297.97140002</v>
      </c>
      <c r="E36" s="15">
        <v>5692780.5350000001</v>
      </c>
      <c r="F36" s="15">
        <v>415488036.25</v>
      </c>
      <c r="G36" s="15">
        <v>1292298114.7564001</v>
      </c>
    </row>
    <row r="37" spans="1:7" ht="12" customHeight="1" x14ac:dyDescent="0.2">
      <c r="A37" s="87"/>
      <c r="B37" s="87"/>
      <c r="C37" s="87"/>
      <c r="D37" s="87"/>
      <c r="E37" s="87"/>
      <c r="F37" s="87"/>
      <c r="G37" s="87"/>
    </row>
    <row r="38" spans="1:7" ht="69.95" customHeight="1" x14ac:dyDescent="0.2">
      <c r="A38" s="98" t="s">
        <v>386</v>
      </c>
      <c r="B38" s="98"/>
      <c r="C38" s="98"/>
      <c r="D38" s="98"/>
      <c r="E38" s="98"/>
      <c r="F38" s="98"/>
      <c r="G38" s="98"/>
    </row>
  </sheetData>
  <mergeCells count="14">
    <mergeCell ref="A38:G38"/>
    <mergeCell ref="G3:G5"/>
    <mergeCell ref="B4:B5"/>
    <mergeCell ref="C4:C5"/>
    <mergeCell ref="D4:D5"/>
    <mergeCell ref="B6:G6"/>
    <mergeCell ref="A37:G37"/>
    <mergeCell ref="A1:F1"/>
    <mergeCell ref="A2:F2"/>
    <mergeCell ref="A3:A5"/>
    <mergeCell ref="B3:D3"/>
    <mergeCell ref="E3:F3"/>
    <mergeCell ref="E4:E5"/>
    <mergeCell ref="F4:F5"/>
  </mergeCells>
  <phoneticPr fontId="0" type="noConversion"/>
  <pageMargins left="0.75" right="0.5" top="0.75" bottom="0.5" header="0.5" footer="0.25"/>
  <pageSetup orientation="landscape"/>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H37"/>
  <sheetViews>
    <sheetView showGridLines="0" workbookViewId="0">
      <selection sqref="A1:G1"/>
    </sheetView>
  </sheetViews>
  <sheetFormatPr defaultRowHeight="12.75" x14ac:dyDescent="0.2"/>
  <cols>
    <col min="1" max="1" width="12.140625" customWidth="1"/>
    <col min="2" max="2" width="19.28515625" bestFit="1" customWidth="1"/>
    <col min="3" max="8" width="11.42578125" customWidth="1"/>
  </cols>
  <sheetData>
    <row r="1" spans="1:8" ht="12" customHeight="1" x14ac:dyDescent="0.2">
      <c r="A1" s="88" t="s">
        <v>443</v>
      </c>
      <c r="B1" s="88"/>
      <c r="C1" s="88"/>
      <c r="D1" s="88"/>
      <c r="E1" s="88"/>
      <c r="F1" s="88"/>
      <c r="G1" s="88"/>
      <c r="H1" s="140">
        <v>46122</v>
      </c>
    </row>
    <row r="2" spans="1:8" ht="12" customHeight="1" x14ac:dyDescent="0.2">
      <c r="A2" s="90" t="s">
        <v>250</v>
      </c>
      <c r="B2" s="90"/>
      <c r="C2" s="90"/>
      <c r="D2" s="90"/>
      <c r="E2" s="90"/>
      <c r="F2" s="90"/>
      <c r="G2" s="90"/>
      <c r="H2" s="1"/>
    </row>
    <row r="3" spans="1:8" ht="24" customHeight="1" x14ac:dyDescent="0.2">
      <c r="A3" s="92" t="s">
        <v>50</v>
      </c>
      <c r="B3" s="94" t="s">
        <v>320</v>
      </c>
      <c r="C3" s="94" t="s">
        <v>259</v>
      </c>
      <c r="D3" s="96" t="s">
        <v>53</v>
      </c>
      <c r="E3" s="95"/>
      <c r="F3" s="96" t="s">
        <v>185</v>
      </c>
      <c r="G3" s="96"/>
      <c r="H3" s="96"/>
    </row>
    <row r="4" spans="1:8" ht="24" customHeight="1" x14ac:dyDescent="0.2">
      <c r="A4" s="93"/>
      <c r="B4" s="95"/>
      <c r="C4" s="95"/>
      <c r="D4" s="10" t="s">
        <v>251</v>
      </c>
      <c r="E4" s="10" t="s">
        <v>338</v>
      </c>
      <c r="F4" s="10" t="s">
        <v>370</v>
      </c>
      <c r="G4" s="10" t="s">
        <v>252</v>
      </c>
      <c r="H4" s="9" t="s">
        <v>55</v>
      </c>
    </row>
    <row r="5" spans="1:8" ht="12" customHeight="1" x14ac:dyDescent="0.2">
      <c r="A5" s="1"/>
      <c r="B5" s="87" t="str">
        <f>REPT("-",78)&amp;" Dollars "&amp;REPT("-",78)</f>
        <v>------------------------------------------------------------------------------ Dollars ------------------------------------------------------------------------------</v>
      </c>
      <c r="C5" s="87"/>
      <c r="D5" s="87"/>
      <c r="E5" s="87"/>
      <c r="F5" s="87"/>
      <c r="G5" s="87"/>
      <c r="H5" s="87"/>
    </row>
    <row r="6" spans="1:8" ht="12" customHeight="1" x14ac:dyDescent="0.2">
      <c r="A6" s="3" t="s">
        <v>425</v>
      </c>
    </row>
    <row r="7" spans="1:8" ht="12" customHeight="1" x14ac:dyDescent="0.2">
      <c r="A7" s="2" t="str">
        <f>"Oct "&amp;RIGHT(A6,4)-1</f>
        <v>Oct 2024</v>
      </c>
      <c r="B7" s="11">
        <v>7803260380</v>
      </c>
      <c r="C7" s="11" t="s">
        <v>423</v>
      </c>
      <c r="D7" s="11">
        <v>1206584976</v>
      </c>
      <c r="E7" s="11">
        <v>23640029.861499999</v>
      </c>
      <c r="F7" s="11">
        <v>7840552.2419999996</v>
      </c>
      <c r="G7" s="11">
        <v>112322.34</v>
      </c>
      <c r="H7" s="11">
        <v>7952874.5820000004</v>
      </c>
    </row>
    <row r="8" spans="1:8" ht="12" customHeight="1" x14ac:dyDescent="0.2">
      <c r="A8" s="2" t="str">
        <f>"Nov "&amp;RIGHT(A6,4)-1</f>
        <v>Nov 2024</v>
      </c>
      <c r="B8" s="11">
        <v>8377479190</v>
      </c>
      <c r="C8" s="11" t="s">
        <v>423</v>
      </c>
      <c r="D8" s="11">
        <v>601600873</v>
      </c>
      <c r="E8" s="11">
        <v>23617313.781399999</v>
      </c>
      <c r="F8" s="11">
        <v>7816431.8613</v>
      </c>
      <c r="G8" s="11">
        <v>157733.42000000001</v>
      </c>
      <c r="H8" s="11">
        <v>7974165.2812999999</v>
      </c>
    </row>
    <row r="9" spans="1:8" ht="12" customHeight="1" x14ac:dyDescent="0.2">
      <c r="A9" s="2" t="str">
        <f>"Dec "&amp;RIGHT(A6,4)-1</f>
        <v>Dec 2024</v>
      </c>
      <c r="B9" s="11">
        <v>9639260766</v>
      </c>
      <c r="C9" s="11">
        <v>10254443</v>
      </c>
      <c r="D9" s="11">
        <v>588409208</v>
      </c>
      <c r="E9" s="11">
        <v>22913652.0517</v>
      </c>
      <c r="F9" s="11">
        <v>14522638.716</v>
      </c>
      <c r="G9" s="11">
        <v>77135.5</v>
      </c>
      <c r="H9" s="11">
        <v>14599774.216</v>
      </c>
    </row>
    <row r="10" spans="1:8" ht="12" customHeight="1" x14ac:dyDescent="0.2">
      <c r="A10" s="2" t="str">
        <f>"Jan "&amp;RIGHT(A6,4)</f>
        <v>Jan 2025</v>
      </c>
      <c r="B10" s="11">
        <v>7996302196</v>
      </c>
      <c r="C10" s="11" t="s">
        <v>423</v>
      </c>
      <c r="D10" s="11">
        <v>595019657</v>
      </c>
      <c r="E10" s="11">
        <v>23061701.972899999</v>
      </c>
      <c r="F10" s="11">
        <v>8331152.9199000001</v>
      </c>
      <c r="G10" s="11">
        <v>44887.12</v>
      </c>
      <c r="H10" s="11">
        <v>8376040.0399000002</v>
      </c>
    </row>
    <row r="11" spans="1:8" ht="12" customHeight="1" x14ac:dyDescent="0.2">
      <c r="A11" s="2" t="str">
        <f>"Feb "&amp;RIGHT(A6,4)</f>
        <v>Feb 2025</v>
      </c>
      <c r="B11" s="11">
        <v>7941219551</v>
      </c>
      <c r="C11" s="11" t="s">
        <v>423</v>
      </c>
      <c r="D11" s="11">
        <v>567018887</v>
      </c>
      <c r="E11" s="11">
        <v>23199240.335299999</v>
      </c>
      <c r="F11" s="11">
        <v>7769969.1153999995</v>
      </c>
      <c r="G11" s="11" t="s">
        <v>423</v>
      </c>
      <c r="H11" s="11">
        <v>7769969.1153999995</v>
      </c>
    </row>
    <row r="12" spans="1:8" ht="12" customHeight="1" x14ac:dyDescent="0.2">
      <c r="A12" s="2" t="str">
        <f>"Mar "&amp;RIGHT(A6,4)</f>
        <v>Mar 2025</v>
      </c>
      <c r="B12" s="11">
        <v>9378918108</v>
      </c>
      <c r="C12" s="11">
        <v>5925816</v>
      </c>
      <c r="D12" s="11">
        <v>575823292</v>
      </c>
      <c r="E12" s="11">
        <v>23931240.005399998</v>
      </c>
      <c r="F12" s="11">
        <v>17841135.720800001</v>
      </c>
      <c r="G12" s="11" t="s">
        <v>423</v>
      </c>
      <c r="H12" s="11">
        <v>17841135.720800001</v>
      </c>
    </row>
    <row r="13" spans="1:8" ht="12" customHeight="1" x14ac:dyDescent="0.2">
      <c r="A13" s="2" t="str">
        <f>"Apr "&amp;RIGHT(A6,4)</f>
        <v>Apr 2025</v>
      </c>
      <c r="B13" s="11">
        <v>7946961364</v>
      </c>
      <c r="C13" s="11" t="s">
        <v>423</v>
      </c>
      <c r="D13" s="11">
        <v>605490342</v>
      </c>
      <c r="E13" s="11">
        <v>23467497.645500001</v>
      </c>
      <c r="F13" s="11">
        <v>8377958.6240999997</v>
      </c>
      <c r="G13" s="11">
        <v>129257.7</v>
      </c>
      <c r="H13" s="11">
        <v>8507216.3241000008</v>
      </c>
    </row>
    <row r="14" spans="1:8" ht="12" customHeight="1" x14ac:dyDescent="0.2">
      <c r="A14" s="2" t="str">
        <f>"May "&amp;RIGHT(A6,4)</f>
        <v>May 2025</v>
      </c>
      <c r="B14" s="11">
        <v>7904265571</v>
      </c>
      <c r="C14" s="11" t="s">
        <v>423</v>
      </c>
      <c r="D14" s="11">
        <v>578007884.14289999</v>
      </c>
      <c r="E14" s="11">
        <v>23530733.575599998</v>
      </c>
      <c r="F14" s="11">
        <v>8539480.3169999998</v>
      </c>
      <c r="G14" s="11" t="s">
        <v>423</v>
      </c>
      <c r="H14" s="11">
        <v>8539480.3169999998</v>
      </c>
    </row>
    <row r="15" spans="1:8" ht="12" customHeight="1" x14ac:dyDescent="0.2">
      <c r="A15" s="2" t="str">
        <f>"Jun "&amp;RIGHT(A6,4)</f>
        <v>Jun 2025</v>
      </c>
      <c r="B15" s="11">
        <v>9334285875</v>
      </c>
      <c r="C15" s="11">
        <v>16376792</v>
      </c>
      <c r="D15" s="11">
        <v>591564728.85710001</v>
      </c>
      <c r="E15" s="11">
        <v>23163139.802099999</v>
      </c>
      <c r="F15" s="11">
        <v>22605244.822700001</v>
      </c>
      <c r="G15" s="11" t="s">
        <v>423</v>
      </c>
      <c r="H15" s="11">
        <v>22605244.822700001</v>
      </c>
    </row>
    <row r="16" spans="1:8" ht="12" customHeight="1" x14ac:dyDescent="0.2">
      <c r="A16" s="2" t="str">
        <f>"Jul "&amp;RIGHT(A6,4)</f>
        <v>Jul 2025</v>
      </c>
      <c r="B16" s="11">
        <v>7851854612</v>
      </c>
      <c r="C16" s="11" t="s">
        <v>423</v>
      </c>
      <c r="D16" s="11">
        <v>585769009</v>
      </c>
      <c r="E16" s="11">
        <v>23425509.7663</v>
      </c>
      <c r="F16" s="11">
        <v>9025981.1764000002</v>
      </c>
      <c r="G16" s="11">
        <v>1991490.83</v>
      </c>
      <c r="H16" s="11">
        <v>11017472.0064</v>
      </c>
    </row>
    <row r="17" spans="1:8" ht="12" customHeight="1" x14ac:dyDescent="0.2">
      <c r="A17" s="2" t="str">
        <f>"Aug "&amp;RIGHT(A6,4)</f>
        <v>Aug 2025</v>
      </c>
      <c r="B17" s="11">
        <v>7819802063</v>
      </c>
      <c r="C17" s="11" t="s">
        <v>423</v>
      </c>
      <c r="D17" s="11">
        <v>575108729</v>
      </c>
      <c r="E17" s="11">
        <v>22694676.360599998</v>
      </c>
      <c r="F17" s="11">
        <v>9003689.3957000002</v>
      </c>
      <c r="G17" s="11">
        <v>24052.42</v>
      </c>
      <c r="H17" s="11">
        <v>9027741.8157000002</v>
      </c>
    </row>
    <row r="18" spans="1:8" ht="12" customHeight="1" x14ac:dyDescent="0.2">
      <c r="A18" s="2" t="str">
        <f>"Sep "&amp;RIGHT(A6,4)</f>
        <v>Sep 2025</v>
      </c>
      <c r="B18" s="11">
        <v>9747010632</v>
      </c>
      <c r="C18" s="11">
        <v>15228790</v>
      </c>
      <c r="D18" s="11">
        <v>739063943</v>
      </c>
      <c r="E18" s="11">
        <v>95426585.265900001</v>
      </c>
      <c r="F18" s="11">
        <v>37501652.184199996</v>
      </c>
      <c r="G18" s="11">
        <v>116319.53</v>
      </c>
      <c r="H18" s="11">
        <v>37617971.714199997</v>
      </c>
    </row>
    <row r="19" spans="1:8" ht="12" customHeight="1" x14ac:dyDescent="0.2">
      <c r="A19" s="12" t="s">
        <v>55</v>
      </c>
      <c r="B19" s="13">
        <v>101740620308</v>
      </c>
      <c r="C19" s="13">
        <v>47785841</v>
      </c>
      <c r="D19" s="13">
        <v>7809461529</v>
      </c>
      <c r="E19" s="13">
        <v>352071320.4242</v>
      </c>
      <c r="F19" s="13">
        <v>159175887.09549999</v>
      </c>
      <c r="G19" s="13">
        <v>2653198.86</v>
      </c>
      <c r="H19" s="13">
        <v>161829085.95550001</v>
      </c>
    </row>
    <row r="20" spans="1:8" ht="12" customHeight="1" x14ac:dyDescent="0.2">
      <c r="A20" s="14" t="s">
        <v>426</v>
      </c>
      <c r="B20" s="15">
        <v>33816302532</v>
      </c>
      <c r="C20" s="15">
        <v>10254443</v>
      </c>
      <c r="D20" s="15">
        <v>2991614714</v>
      </c>
      <c r="E20" s="15">
        <v>93232697.667500004</v>
      </c>
      <c r="F20" s="15">
        <v>38510775.739200003</v>
      </c>
      <c r="G20" s="15">
        <v>392078.38</v>
      </c>
      <c r="H20" s="15">
        <v>38902854.119199999</v>
      </c>
    </row>
    <row r="21" spans="1:8" ht="12" customHeight="1" x14ac:dyDescent="0.2">
      <c r="A21" s="3" t="str">
        <f>"FY "&amp;RIGHT(A6,4)+1</f>
        <v>FY 2026</v>
      </c>
    </row>
    <row r="22" spans="1:8" ht="12" customHeight="1" x14ac:dyDescent="0.2">
      <c r="A22" s="2" t="str">
        <f>"Oct "&amp;RIGHT(A6,4)</f>
        <v>Oct 2025</v>
      </c>
      <c r="B22" s="11">
        <v>7811603847</v>
      </c>
      <c r="C22" s="11" t="s">
        <v>423</v>
      </c>
      <c r="D22" s="11">
        <v>1118881896</v>
      </c>
      <c r="E22" s="11">
        <v>23225123.447099999</v>
      </c>
      <c r="F22" s="11">
        <v>10071175.1362</v>
      </c>
      <c r="G22" s="11">
        <v>55295.4</v>
      </c>
      <c r="H22" s="11">
        <v>10126470.5362</v>
      </c>
    </row>
    <row r="23" spans="1:8" ht="12" customHeight="1" x14ac:dyDescent="0.2">
      <c r="A23" s="2" t="str">
        <f>"Nov "&amp;RIGHT(A6,4)</f>
        <v>Nov 2025</v>
      </c>
      <c r="B23" s="11">
        <v>7688630669</v>
      </c>
      <c r="C23" s="11" t="s">
        <v>423</v>
      </c>
      <c r="D23" s="11">
        <v>595166396</v>
      </c>
      <c r="E23" s="11">
        <v>23713549.584100001</v>
      </c>
      <c r="F23" s="11">
        <v>10160364.420299999</v>
      </c>
      <c r="G23" s="11">
        <v>68518.2</v>
      </c>
      <c r="H23" s="11">
        <v>10228882.620300001</v>
      </c>
    </row>
    <row r="24" spans="1:8" ht="12" customHeight="1" x14ac:dyDescent="0.2">
      <c r="A24" s="2" t="str">
        <f>"Dec "&amp;RIGHT(A6,4)</f>
        <v>Dec 2025</v>
      </c>
      <c r="B24" s="11">
        <v>8748261185.5</v>
      </c>
      <c r="C24" s="11">
        <v>11170665</v>
      </c>
      <c r="D24" s="11">
        <v>616477418</v>
      </c>
      <c r="E24" s="11">
        <v>52265764.515199997</v>
      </c>
      <c r="F24" s="11">
        <v>21250544.727600001</v>
      </c>
      <c r="G24" s="11" t="s">
        <v>423</v>
      </c>
      <c r="H24" s="11">
        <v>21250544.727600001</v>
      </c>
    </row>
    <row r="25" spans="1:8" ht="12" customHeight="1" x14ac:dyDescent="0.2">
      <c r="A25" s="2" t="str">
        <f>"Jan "&amp;RIGHT(A6,4)+1</f>
        <v>Jan 2026</v>
      </c>
      <c r="B25" s="11">
        <v>7345427980</v>
      </c>
      <c r="C25" s="11" t="s">
        <v>423</v>
      </c>
      <c r="D25" s="11">
        <v>599511365.33340001</v>
      </c>
      <c r="E25" s="11">
        <v>22101546.081500001</v>
      </c>
      <c r="F25" s="11">
        <v>9344170.7993999999</v>
      </c>
      <c r="G25" s="11" t="s">
        <v>423</v>
      </c>
      <c r="H25" s="11">
        <v>9344170.7993999999</v>
      </c>
    </row>
    <row r="26" spans="1:8" ht="12" customHeight="1" x14ac:dyDescent="0.2">
      <c r="A26" s="2" t="str">
        <f>"Feb "&amp;RIGHT(A6,4)+1</f>
        <v>Feb 2026</v>
      </c>
      <c r="B26" s="11" t="s">
        <v>423</v>
      </c>
      <c r="C26" s="11" t="s">
        <v>423</v>
      </c>
      <c r="D26" s="11" t="s">
        <v>423</v>
      </c>
      <c r="E26" s="11" t="s">
        <v>423</v>
      </c>
      <c r="F26" s="11" t="s">
        <v>423</v>
      </c>
      <c r="G26" s="11" t="s">
        <v>423</v>
      </c>
      <c r="H26" s="11" t="s">
        <v>423</v>
      </c>
    </row>
    <row r="27" spans="1:8" ht="12" customHeight="1" x14ac:dyDescent="0.2">
      <c r="A27" s="2" t="str">
        <f>"Mar "&amp;RIGHT(A6,4)+1</f>
        <v>Mar 2026</v>
      </c>
      <c r="B27" s="11" t="s">
        <v>423</v>
      </c>
      <c r="C27" s="11" t="s">
        <v>423</v>
      </c>
      <c r="D27" s="11" t="s">
        <v>423</v>
      </c>
      <c r="E27" s="11" t="s">
        <v>423</v>
      </c>
      <c r="F27" s="11" t="s">
        <v>423</v>
      </c>
      <c r="G27" s="11" t="s">
        <v>423</v>
      </c>
      <c r="H27" s="11" t="s">
        <v>423</v>
      </c>
    </row>
    <row r="28" spans="1:8" ht="12" customHeight="1" x14ac:dyDescent="0.2">
      <c r="A28" s="2" t="str">
        <f>"Apr "&amp;RIGHT(A6,4)+1</f>
        <v>Apr 2026</v>
      </c>
      <c r="B28" s="11" t="s">
        <v>423</v>
      </c>
      <c r="C28" s="11" t="s">
        <v>423</v>
      </c>
      <c r="D28" s="11" t="s">
        <v>423</v>
      </c>
      <c r="E28" s="11" t="s">
        <v>423</v>
      </c>
      <c r="F28" s="11" t="s">
        <v>423</v>
      </c>
      <c r="G28" s="11" t="s">
        <v>423</v>
      </c>
      <c r="H28" s="11" t="s">
        <v>423</v>
      </c>
    </row>
    <row r="29" spans="1:8" ht="12" customHeight="1" x14ac:dyDescent="0.2">
      <c r="A29" s="2" t="str">
        <f>"May "&amp;RIGHT(A6,4)+1</f>
        <v>May 2026</v>
      </c>
      <c r="B29" s="11" t="s">
        <v>423</v>
      </c>
      <c r="C29" s="11" t="s">
        <v>423</v>
      </c>
      <c r="D29" s="11" t="s">
        <v>423</v>
      </c>
      <c r="E29" s="11" t="s">
        <v>423</v>
      </c>
      <c r="F29" s="11" t="s">
        <v>423</v>
      </c>
      <c r="G29" s="11" t="s">
        <v>423</v>
      </c>
      <c r="H29" s="11" t="s">
        <v>423</v>
      </c>
    </row>
    <row r="30" spans="1:8" ht="12" customHeight="1" x14ac:dyDescent="0.2">
      <c r="A30" s="2" t="str">
        <f>"Jun "&amp;RIGHT(A6,4)+1</f>
        <v>Jun 2026</v>
      </c>
      <c r="B30" s="11" t="s">
        <v>423</v>
      </c>
      <c r="C30" s="11" t="s">
        <v>423</v>
      </c>
      <c r="D30" s="11" t="s">
        <v>423</v>
      </c>
      <c r="E30" s="11" t="s">
        <v>423</v>
      </c>
      <c r="F30" s="11" t="s">
        <v>423</v>
      </c>
      <c r="G30" s="11" t="s">
        <v>423</v>
      </c>
      <c r="H30" s="11" t="s">
        <v>423</v>
      </c>
    </row>
    <row r="31" spans="1:8" ht="12" customHeight="1" x14ac:dyDescent="0.2">
      <c r="A31" s="2" t="str">
        <f>"Jul "&amp;RIGHT(A6,4)+1</f>
        <v>Jul 2026</v>
      </c>
      <c r="B31" s="11" t="s">
        <v>423</v>
      </c>
      <c r="C31" s="11" t="s">
        <v>423</v>
      </c>
      <c r="D31" s="11" t="s">
        <v>423</v>
      </c>
      <c r="E31" s="11" t="s">
        <v>423</v>
      </c>
      <c r="F31" s="11" t="s">
        <v>423</v>
      </c>
      <c r="G31" s="11" t="s">
        <v>423</v>
      </c>
      <c r="H31" s="11" t="s">
        <v>423</v>
      </c>
    </row>
    <row r="32" spans="1:8" ht="12" customHeight="1" x14ac:dyDescent="0.2">
      <c r="A32" s="2" t="str">
        <f>"Aug "&amp;RIGHT(A6,4)+1</f>
        <v>Aug 2026</v>
      </c>
      <c r="B32" s="11" t="s">
        <v>423</v>
      </c>
      <c r="C32" s="11" t="s">
        <v>423</v>
      </c>
      <c r="D32" s="11" t="s">
        <v>423</v>
      </c>
      <c r="E32" s="11" t="s">
        <v>423</v>
      </c>
      <c r="F32" s="11" t="s">
        <v>423</v>
      </c>
      <c r="G32" s="11" t="s">
        <v>423</v>
      </c>
      <c r="H32" s="11" t="s">
        <v>423</v>
      </c>
    </row>
    <row r="33" spans="1:8" ht="12" customHeight="1" x14ac:dyDescent="0.2">
      <c r="A33" s="2" t="str">
        <f>"Sep "&amp;RIGHT(A6,4)+1</f>
        <v>Sep 2026</v>
      </c>
      <c r="B33" s="11" t="s">
        <v>423</v>
      </c>
      <c r="C33" s="11" t="s">
        <v>423</v>
      </c>
      <c r="D33" s="11" t="s">
        <v>423</v>
      </c>
      <c r="E33" s="11" t="s">
        <v>423</v>
      </c>
      <c r="F33" s="11" t="s">
        <v>423</v>
      </c>
      <c r="G33" s="11" t="s">
        <v>423</v>
      </c>
      <c r="H33" s="11" t="s">
        <v>423</v>
      </c>
    </row>
    <row r="34" spans="1:8" ht="12" customHeight="1" x14ac:dyDescent="0.2">
      <c r="A34" s="12" t="s">
        <v>55</v>
      </c>
      <c r="B34" s="13">
        <v>31593923681.5</v>
      </c>
      <c r="C34" s="13">
        <v>11170665</v>
      </c>
      <c r="D34" s="13">
        <v>2930037075.3333998</v>
      </c>
      <c r="E34" s="13">
        <v>121305983.6279</v>
      </c>
      <c r="F34" s="13">
        <v>50826255.083499998</v>
      </c>
      <c r="G34" s="13">
        <v>123813.6</v>
      </c>
      <c r="H34" s="13">
        <v>50950068.683499999</v>
      </c>
    </row>
    <row r="35" spans="1:8" ht="12" customHeight="1" x14ac:dyDescent="0.2">
      <c r="A35" s="14" t="str">
        <f>"Total "&amp;MID(A20,7,LEN(A20)-13)&amp;" Months"</f>
        <v>Total 4 Months</v>
      </c>
      <c r="B35" s="15">
        <v>31593923681.5</v>
      </c>
      <c r="C35" s="15">
        <v>11170665</v>
      </c>
      <c r="D35" s="15">
        <v>2930037075.3333998</v>
      </c>
      <c r="E35" s="15">
        <v>121305983.6279</v>
      </c>
      <c r="F35" s="15">
        <v>50826255.083499998</v>
      </c>
      <c r="G35" s="15">
        <v>123813.6</v>
      </c>
      <c r="H35" s="15">
        <v>50950068.683499999</v>
      </c>
    </row>
    <row r="36" spans="1:8" ht="12" customHeight="1" x14ac:dyDescent="0.2">
      <c r="A36" s="87"/>
      <c r="B36" s="87"/>
      <c r="C36" s="87"/>
      <c r="D36" s="87"/>
      <c r="E36" s="87"/>
      <c r="F36" s="87"/>
      <c r="G36" s="87"/>
      <c r="H36" s="87"/>
    </row>
    <row r="37" spans="1:8" ht="84" customHeight="1" x14ac:dyDescent="0.2">
      <c r="A37" s="98" t="s">
        <v>385</v>
      </c>
      <c r="B37" s="98"/>
      <c r="C37" s="98"/>
      <c r="D37" s="98"/>
      <c r="E37" s="98"/>
      <c r="F37" s="98"/>
      <c r="G37" s="98"/>
      <c r="H37" s="98"/>
    </row>
  </sheetData>
  <mergeCells count="10">
    <mergeCell ref="A37:H37"/>
    <mergeCell ref="B5:H5"/>
    <mergeCell ref="A36:H36"/>
    <mergeCell ref="A1:G1"/>
    <mergeCell ref="A2:G2"/>
    <mergeCell ref="A3:A4"/>
    <mergeCell ref="C3:C4"/>
    <mergeCell ref="D3:E3"/>
    <mergeCell ref="F3:H3"/>
    <mergeCell ref="B3:B4"/>
  </mergeCells>
  <phoneticPr fontId="0" type="noConversion"/>
  <pageMargins left="0.75" right="0.5" top="0.75" bottom="0.5" header="0.5" footer="0.25"/>
  <pageSetup orientation="landscape"/>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88" t="s">
        <v>443</v>
      </c>
      <c r="B1" s="88"/>
      <c r="C1" s="88"/>
      <c r="D1" s="88"/>
      <c r="E1" s="88"/>
      <c r="F1" s="88"/>
      <c r="G1" s="88"/>
      <c r="H1" s="88"/>
      <c r="I1" s="140">
        <v>46122</v>
      </c>
    </row>
    <row r="2" spans="1:9" ht="12" customHeight="1" x14ac:dyDescent="0.2">
      <c r="A2" s="90" t="s">
        <v>253</v>
      </c>
      <c r="B2" s="90"/>
      <c r="C2" s="90"/>
      <c r="D2" s="90"/>
      <c r="E2" s="90"/>
      <c r="F2" s="90"/>
      <c r="G2" s="90"/>
      <c r="H2" s="90"/>
      <c r="I2" s="1"/>
    </row>
    <row r="3" spans="1:9" ht="24" customHeight="1" x14ac:dyDescent="0.2">
      <c r="A3" s="92" t="s">
        <v>50</v>
      </c>
      <c r="B3" s="96" t="s">
        <v>254</v>
      </c>
      <c r="C3" s="96"/>
      <c r="D3" s="96"/>
      <c r="E3" s="96"/>
      <c r="F3" s="96"/>
      <c r="G3" s="96"/>
      <c r="H3" s="95"/>
      <c r="I3" s="99" t="s">
        <v>52</v>
      </c>
    </row>
    <row r="4" spans="1:9" ht="24" customHeight="1" x14ac:dyDescent="0.2">
      <c r="A4" s="93"/>
      <c r="B4" s="10" t="s">
        <v>186</v>
      </c>
      <c r="C4" s="10" t="s">
        <v>187</v>
      </c>
      <c r="D4" s="10" t="s">
        <v>188</v>
      </c>
      <c r="E4" s="10" t="s">
        <v>171</v>
      </c>
      <c r="F4" s="10" t="s">
        <v>189</v>
      </c>
      <c r="G4" s="10" t="s">
        <v>190</v>
      </c>
      <c r="H4" s="10" t="s">
        <v>55</v>
      </c>
      <c r="I4" s="96"/>
    </row>
    <row r="5" spans="1:9" ht="12" customHeight="1" x14ac:dyDescent="0.2">
      <c r="A5" s="1"/>
      <c r="B5" s="87" t="str">
        <f>REPT("-",90)&amp;" Dollars "&amp;REPT("-",90)</f>
        <v>------------------------------------------------------------------------------------------ Dollars ------------------------------------------------------------------------------------------</v>
      </c>
      <c r="C5" s="87"/>
      <c r="D5" s="87"/>
      <c r="E5" s="87"/>
      <c r="F5" s="87"/>
      <c r="G5" s="87"/>
      <c r="H5" s="87"/>
      <c r="I5" s="87"/>
    </row>
    <row r="6" spans="1:9" ht="12" customHeight="1" x14ac:dyDescent="0.2">
      <c r="A6" s="3" t="s">
        <v>425</v>
      </c>
    </row>
    <row r="7" spans="1:9" ht="12" customHeight="1" x14ac:dyDescent="0.2">
      <c r="A7" s="2" t="str">
        <f>"Oct "&amp;RIGHT(A6,4)-1</f>
        <v>Oct 2024</v>
      </c>
      <c r="B7" s="11">
        <v>2243064140.77</v>
      </c>
      <c r="C7" s="11" t="s">
        <v>423</v>
      </c>
      <c r="D7" s="11">
        <v>712215441.11000001</v>
      </c>
      <c r="E7" s="11">
        <v>387801927.62</v>
      </c>
      <c r="F7" s="11">
        <v>556347.93999999994</v>
      </c>
      <c r="G7" s="11" t="s">
        <v>423</v>
      </c>
      <c r="H7" s="11">
        <v>3343637857.4400001</v>
      </c>
      <c r="I7" s="11">
        <v>481054.34</v>
      </c>
    </row>
    <row r="8" spans="1:9" ht="12" customHeight="1" x14ac:dyDescent="0.2">
      <c r="A8" s="2" t="str">
        <f>"Nov "&amp;RIGHT(A6,4)-1</f>
        <v>Nov 2024</v>
      </c>
      <c r="B8" s="11">
        <v>1717442389.4000001</v>
      </c>
      <c r="C8" s="11" t="s">
        <v>423</v>
      </c>
      <c r="D8" s="11">
        <v>557908423.38</v>
      </c>
      <c r="E8" s="11">
        <v>311216904.27999997</v>
      </c>
      <c r="F8" s="11">
        <v>72573.600000000006</v>
      </c>
      <c r="G8" s="11" t="s">
        <v>423</v>
      </c>
      <c r="H8" s="11">
        <v>2586640290.6599998</v>
      </c>
      <c r="I8" s="11">
        <v>378887.96</v>
      </c>
    </row>
    <row r="9" spans="1:9" ht="12" customHeight="1" x14ac:dyDescent="0.2">
      <c r="A9" s="2" t="str">
        <f>"Dec "&amp;RIGHT(A6,4)-1</f>
        <v>Dec 2024</v>
      </c>
      <c r="B9" s="11">
        <v>1550261317.47</v>
      </c>
      <c r="C9" s="11" t="s">
        <v>423</v>
      </c>
      <c r="D9" s="11">
        <v>495117145.19999999</v>
      </c>
      <c r="E9" s="11">
        <v>372623156.25</v>
      </c>
      <c r="F9" s="11">
        <v>2859572.08</v>
      </c>
      <c r="G9" s="11">
        <v>148830366</v>
      </c>
      <c r="H9" s="11">
        <v>2569691557</v>
      </c>
      <c r="I9" s="11">
        <v>334721.40000000002</v>
      </c>
    </row>
    <row r="10" spans="1:9" ht="12" customHeight="1" x14ac:dyDescent="0.2">
      <c r="A10" s="2" t="str">
        <f>"Jan "&amp;RIGHT(A6,4)</f>
        <v>Jan 2025</v>
      </c>
      <c r="B10" s="11">
        <v>1798242761.3399999</v>
      </c>
      <c r="C10" s="11" t="s">
        <v>423</v>
      </c>
      <c r="D10" s="11">
        <v>558282923.47000003</v>
      </c>
      <c r="E10" s="11">
        <v>336147489.13999999</v>
      </c>
      <c r="F10" s="11">
        <v>180232.45</v>
      </c>
      <c r="G10" s="11" t="s">
        <v>423</v>
      </c>
      <c r="H10" s="11">
        <v>2692853406.4000001</v>
      </c>
      <c r="I10" s="11">
        <v>412914.82</v>
      </c>
    </row>
    <row r="11" spans="1:9" ht="12" customHeight="1" x14ac:dyDescent="0.2">
      <c r="A11" s="2" t="str">
        <f>"Feb "&amp;RIGHT(A6,4)</f>
        <v>Feb 2025</v>
      </c>
      <c r="B11" s="11">
        <v>1820102619.73</v>
      </c>
      <c r="C11" s="11" t="s">
        <v>423</v>
      </c>
      <c r="D11" s="11">
        <v>582035227.51999998</v>
      </c>
      <c r="E11" s="11">
        <v>336170771.42000002</v>
      </c>
      <c r="F11" s="11">
        <v>318835.65999999997</v>
      </c>
      <c r="G11" s="11" t="s">
        <v>423</v>
      </c>
      <c r="H11" s="11">
        <v>2738627454.3299999</v>
      </c>
      <c r="I11" s="11">
        <v>389433.81</v>
      </c>
    </row>
    <row r="12" spans="1:9" ht="12" customHeight="1" x14ac:dyDescent="0.2">
      <c r="A12" s="2" t="str">
        <f>"Mar "&amp;RIGHT(A6,4)</f>
        <v>Mar 2025</v>
      </c>
      <c r="B12" s="11">
        <v>1831945197.54</v>
      </c>
      <c r="C12" s="11" t="s">
        <v>423</v>
      </c>
      <c r="D12" s="11">
        <v>604224685.71000004</v>
      </c>
      <c r="E12" s="11">
        <v>441090074.88999999</v>
      </c>
      <c r="F12" s="11">
        <v>2982841.27</v>
      </c>
      <c r="G12" s="11">
        <v>119124507</v>
      </c>
      <c r="H12" s="11">
        <v>2999367306.4099998</v>
      </c>
      <c r="I12" s="11">
        <v>383294.17</v>
      </c>
    </row>
    <row r="13" spans="1:9" ht="12" customHeight="1" x14ac:dyDescent="0.2">
      <c r="A13" s="2" t="str">
        <f>"Apr "&amp;RIGHT(A6,4)</f>
        <v>Apr 2025</v>
      </c>
      <c r="B13" s="11">
        <v>1927538758.73</v>
      </c>
      <c r="C13" s="11" t="s">
        <v>423</v>
      </c>
      <c r="D13" s="11">
        <v>648435805.87</v>
      </c>
      <c r="E13" s="11">
        <v>378590382.37</v>
      </c>
      <c r="F13" s="11">
        <v>385938.97</v>
      </c>
      <c r="G13" s="11" t="s">
        <v>423</v>
      </c>
      <c r="H13" s="11">
        <v>2954950885.9400001</v>
      </c>
      <c r="I13" s="11">
        <v>415000.85</v>
      </c>
    </row>
    <row r="14" spans="1:9" ht="12" customHeight="1" x14ac:dyDescent="0.2">
      <c r="A14" s="2" t="str">
        <f>"May "&amp;RIGHT(A6,4)</f>
        <v>May 2025</v>
      </c>
      <c r="B14" s="11">
        <v>1812703607.77</v>
      </c>
      <c r="C14" s="11" t="s">
        <v>423</v>
      </c>
      <c r="D14" s="11">
        <v>629956699.39999998</v>
      </c>
      <c r="E14" s="11">
        <v>358607548.80000001</v>
      </c>
      <c r="F14" s="11">
        <v>7940795.8099999996</v>
      </c>
      <c r="G14" s="11" t="s">
        <v>423</v>
      </c>
      <c r="H14" s="11">
        <v>2809208651.7800002</v>
      </c>
      <c r="I14" s="11">
        <v>409996.54</v>
      </c>
    </row>
    <row r="15" spans="1:9" ht="12" customHeight="1" x14ac:dyDescent="0.2">
      <c r="A15" s="2" t="str">
        <f>"Jun "&amp;RIGHT(A6,4)</f>
        <v>Jun 2025</v>
      </c>
      <c r="B15" s="11">
        <v>426449376.89999998</v>
      </c>
      <c r="C15" s="11" t="s">
        <v>423</v>
      </c>
      <c r="D15" s="11">
        <v>157665415.16</v>
      </c>
      <c r="E15" s="11">
        <v>330730482.97000003</v>
      </c>
      <c r="F15" s="11">
        <v>244324398.09</v>
      </c>
      <c r="G15" s="11">
        <v>126207026</v>
      </c>
      <c r="H15" s="11">
        <v>1285376699.1199999</v>
      </c>
      <c r="I15" s="11">
        <v>172285.62</v>
      </c>
    </row>
    <row r="16" spans="1:9" ht="12" customHeight="1" x14ac:dyDescent="0.2">
      <c r="A16" s="2" t="str">
        <f>"Jul "&amp;RIGHT(A6,4)</f>
        <v>Jul 2025</v>
      </c>
      <c r="B16" s="11">
        <v>265379673.22499999</v>
      </c>
      <c r="C16" s="11" t="s">
        <v>423</v>
      </c>
      <c r="D16" s="11">
        <v>39953052.18</v>
      </c>
      <c r="E16" s="11">
        <v>246646519.34999999</v>
      </c>
      <c r="F16" s="11">
        <v>320538440.02999997</v>
      </c>
      <c r="G16" s="11" t="s">
        <v>423</v>
      </c>
      <c r="H16" s="11">
        <v>872517684.78499997</v>
      </c>
      <c r="I16" s="11">
        <v>238456.35750000001</v>
      </c>
    </row>
    <row r="17" spans="1:9" ht="12" customHeight="1" x14ac:dyDescent="0.2">
      <c r="A17" s="2" t="str">
        <f>"Aug "&amp;RIGHT(A6,4)</f>
        <v>Aug 2025</v>
      </c>
      <c r="B17" s="11">
        <v>1247254082.24</v>
      </c>
      <c r="C17" s="11" t="s">
        <v>423</v>
      </c>
      <c r="D17" s="11">
        <v>359010720.62</v>
      </c>
      <c r="E17" s="11">
        <v>284889449.56</v>
      </c>
      <c r="F17" s="11">
        <v>86606273.859999999</v>
      </c>
      <c r="G17" s="11" t="s">
        <v>423</v>
      </c>
      <c r="H17" s="11">
        <v>1977760526.28</v>
      </c>
      <c r="I17" s="11">
        <v>197870.17499999999</v>
      </c>
    </row>
    <row r="18" spans="1:9" ht="12" customHeight="1" x14ac:dyDescent="0.2">
      <c r="A18" s="2" t="str">
        <f>"Sep "&amp;RIGHT(A6,4)</f>
        <v>Sep 2025</v>
      </c>
      <c r="B18" s="11">
        <v>2251892026.3099999</v>
      </c>
      <c r="C18" s="11" t="s">
        <v>423</v>
      </c>
      <c r="D18" s="11">
        <v>729732815.94000006</v>
      </c>
      <c r="E18" s="11">
        <v>469075749.24000001</v>
      </c>
      <c r="F18" s="11">
        <v>70777038.909999996</v>
      </c>
      <c r="G18" s="11">
        <v>238304331</v>
      </c>
      <c r="H18" s="11">
        <v>3759781961.4000001</v>
      </c>
      <c r="I18" s="11">
        <v>426976.72749999998</v>
      </c>
    </row>
    <row r="19" spans="1:9" ht="12" customHeight="1" x14ac:dyDescent="0.2">
      <c r="A19" s="12" t="s">
        <v>55</v>
      </c>
      <c r="B19" s="13">
        <v>18892275951.424999</v>
      </c>
      <c r="C19" s="13" t="s">
        <v>423</v>
      </c>
      <c r="D19" s="13">
        <v>6074538355.5600004</v>
      </c>
      <c r="E19" s="13">
        <v>4253590455.8899999</v>
      </c>
      <c r="F19" s="13">
        <v>737543288.66999996</v>
      </c>
      <c r="G19" s="13">
        <v>632466230</v>
      </c>
      <c r="H19" s="13">
        <v>30590414281.544998</v>
      </c>
      <c r="I19" s="13">
        <v>4240892.7699999996</v>
      </c>
    </row>
    <row r="20" spans="1:9" ht="12" customHeight="1" x14ac:dyDescent="0.2">
      <c r="A20" s="14" t="s">
        <v>426</v>
      </c>
      <c r="B20" s="15">
        <v>7309010608.9799995</v>
      </c>
      <c r="C20" s="15" t="s">
        <v>423</v>
      </c>
      <c r="D20" s="15">
        <v>2323523933.1599998</v>
      </c>
      <c r="E20" s="15">
        <v>1407789477.29</v>
      </c>
      <c r="F20" s="15">
        <v>3668726.07</v>
      </c>
      <c r="G20" s="15">
        <v>148830366</v>
      </c>
      <c r="H20" s="15">
        <v>11192823111.5</v>
      </c>
      <c r="I20" s="15">
        <v>1607578.52</v>
      </c>
    </row>
    <row r="21" spans="1:9" ht="12" customHeight="1" x14ac:dyDescent="0.2">
      <c r="A21" s="3" t="str">
        <f>"FY "&amp;RIGHT(A6,4)+1</f>
        <v>FY 2026</v>
      </c>
    </row>
    <row r="22" spans="1:9" ht="12" customHeight="1" x14ac:dyDescent="0.2">
      <c r="A22" s="2" t="str">
        <f>"Oct "&amp;RIGHT(A6,4)</f>
        <v>Oct 2025</v>
      </c>
      <c r="B22" s="11">
        <v>2314337227.5250001</v>
      </c>
      <c r="C22" s="11" t="s">
        <v>423</v>
      </c>
      <c r="D22" s="11">
        <v>736532419.80999994</v>
      </c>
      <c r="E22" s="11">
        <v>405828325.58999997</v>
      </c>
      <c r="F22" s="11">
        <v>39468.410000000003</v>
      </c>
      <c r="G22" s="11" t="s">
        <v>423</v>
      </c>
      <c r="H22" s="11">
        <v>3456737441.335</v>
      </c>
      <c r="I22" s="11">
        <v>423634.64250000002</v>
      </c>
    </row>
    <row r="23" spans="1:9" ht="12" customHeight="1" x14ac:dyDescent="0.2">
      <c r="A23" s="2" t="str">
        <f>"Nov "&amp;RIGHT(A6,4)</f>
        <v>Nov 2025</v>
      </c>
      <c r="B23" s="11">
        <v>1697264297.085</v>
      </c>
      <c r="C23" s="11" t="s">
        <v>423</v>
      </c>
      <c r="D23" s="11">
        <v>550705481.96000004</v>
      </c>
      <c r="E23" s="11">
        <v>308697068.43000001</v>
      </c>
      <c r="F23" s="11">
        <v>10237.969999999999</v>
      </c>
      <c r="G23" s="11" t="s">
        <v>423</v>
      </c>
      <c r="H23" s="11">
        <v>2556677085.4450002</v>
      </c>
      <c r="I23" s="11">
        <v>326623.64750000002</v>
      </c>
    </row>
    <row r="24" spans="1:9" ht="12" customHeight="1" x14ac:dyDescent="0.2">
      <c r="A24" s="2" t="str">
        <f>"Dec "&amp;RIGHT(A6,4)</f>
        <v>Dec 2025</v>
      </c>
      <c r="B24" s="11">
        <v>1585918674.6900001</v>
      </c>
      <c r="C24" s="11" t="s">
        <v>423</v>
      </c>
      <c r="D24" s="11">
        <v>505998458.93000001</v>
      </c>
      <c r="E24" s="11">
        <v>384283030.45999998</v>
      </c>
      <c r="F24" s="11">
        <v>2354019.69</v>
      </c>
      <c r="G24" s="11">
        <v>154244870.25</v>
      </c>
      <c r="H24" s="11">
        <v>2632799054.02</v>
      </c>
      <c r="I24" s="11">
        <v>313966.09499999997</v>
      </c>
    </row>
    <row r="25" spans="1:9" ht="12" customHeight="1" x14ac:dyDescent="0.2">
      <c r="A25" s="2" t="str">
        <f>"Jan "&amp;RIGHT(A6,4)+1</f>
        <v>Jan 2026</v>
      </c>
      <c r="B25" s="11">
        <v>1787708623.575</v>
      </c>
      <c r="C25" s="11" t="s">
        <v>423</v>
      </c>
      <c r="D25" s="11">
        <v>558504834.25</v>
      </c>
      <c r="E25" s="11">
        <v>329593667.24000001</v>
      </c>
      <c r="F25" s="11">
        <v>539324.81999999995</v>
      </c>
      <c r="G25" s="11" t="s">
        <v>423</v>
      </c>
      <c r="H25" s="11">
        <v>2676346449.8850002</v>
      </c>
      <c r="I25" s="11">
        <v>388613.34</v>
      </c>
    </row>
    <row r="26" spans="1:9" ht="12" customHeight="1" x14ac:dyDescent="0.2">
      <c r="A26" s="2" t="str">
        <f>"Feb "&amp;RIGHT(A6,4)+1</f>
        <v>Feb 2026</v>
      </c>
      <c r="B26" s="11" t="s">
        <v>423</v>
      </c>
      <c r="C26" s="11" t="s">
        <v>423</v>
      </c>
      <c r="D26" s="11" t="s">
        <v>423</v>
      </c>
      <c r="E26" s="11" t="s">
        <v>423</v>
      </c>
      <c r="F26" s="11" t="s">
        <v>423</v>
      </c>
      <c r="G26" s="11" t="s">
        <v>423</v>
      </c>
      <c r="H26" s="11" t="s">
        <v>423</v>
      </c>
      <c r="I26" s="11" t="s">
        <v>423</v>
      </c>
    </row>
    <row r="27" spans="1:9" ht="12" customHeight="1" x14ac:dyDescent="0.2">
      <c r="A27" s="2" t="str">
        <f>"Mar "&amp;RIGHT(A6,4)+1</f>
        <v>Mar 2026</v>
      </c>
      <c r="B27" s="11" t="s">
        <v>423</v>
      </c>
      <c r="C27" s="11" t="s">
        <v>423</v>
      </c>
      <c r="D27" s="11" t="s">
        <v>423</v>
      </c>
      <c r="E27" s="11" t="s">
        <v>423</v>
      </c>
      <c r="F27" s="11" t="s">
        <v>423</v>
      </c>
      <c r="G27" s="11" t="s">
        <v>423</v>
      </c>
      <c r="H27" s="11" t="s">
        <v>423</v>
      </c>
      <c r="I27" s="11" t="s">
        <v>423</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7385228822.875</v>
      </c>
      <c r="C34" s="13" t="s">
        <v>423</v>
      </c>
      <c r="D34" s="13">
        <v>2351741194.9499998</v>
      </c>
      <c r="E34" s="13">
        <v>1428402091.72</v>
      </c>
      <c r="F34" s="13">
        <v>2943050.89</v>
      </c>
      <c r="G34" s="13">
        <v>154244870.25</v>
      </c>
      <c r="H34" s="13">
        <v>11322560030.684999</v>
      </c>
      <c r="I34" s="13">
        <v>1452837.7250000001</v>
      </c>
    </row>
    <row r="35" spans="1:9" ht="12" customHeight="1" x14ac:dyDescent="0.2">
      <c r="A35" s="14" t="str">
        <f>"Total "&amp;MID(A20,7,LEN(A20)-13)&amp;" Months"</f>
        <v>Total 4 Months</v>
      </c>
      <c r="B35" s="15">
        <v>7385228822.875</v>
      </c>
      <c r="C35" s="15" t="s">
        <v>423</v>
      </c>
      <c r="D35" s="15">
        <v>2351741194.9499998</v>
      </c>
      <c r="E35" s="15">
        <v>1428402091.72</v>
      </c>
      <c r="F35" s="15">
        <v>2943050.89</v>
      </c>
      <c r="G35" s="15">
        <v>154244870.25</v>
      </c>
      <c r="H35" s="15">
        <v>11322560030.684999</v>
      </c>
      <c r="I35" s="15">
        <v>1452837.7250000001</v>
      </c>
    </row>
    <row r="36" spans="1:9" ht="12" customHeight="1" x14ac:dyDescent="0.2">
      <c r="A36" s="87"/>
      <c r="B36" s="87"/>
      <c r="C36" s="87"/>
      <c r="D36" s="87"/>
      <c r="E36" s="87"/>
      <c r="F36" s="87"/>
      <c r="G36" s="87"/>
      <c r="H36" s="87"/>
      <c r="I36" s="87"/>
    </row>
    <row r="37" spans="1:9" ht="261.75" customHeight="1" x14ac:dyDescent="0.2">
      <c r="A37" s="98" t="s">
        <v>411</v>
      </c>
      <c r="B37" s="98"/>
      <c r="C37" s="98"/>
      <c r="D37" s="98"/>
      <c r="E37" s="98"/>
      <c r="F37" s="98"/>
      <c r="G37" s="98"/>
      <c r="H37" s="98"/>
      <c r="I37" s="98"/>
    </row>
  </sheetData>
  <mergeCells count="8">
    <mergeCell ref="A36:I36"/>
    <mergeCell ref="A37:I37"/>
    <mergeCell ref="A1:H1"/>
    <mergeCell ref="A2:H2"/>
    <mergeCell ref="A3:A4"/>
    <mergeCell ref="B3:H3"/>
    <mergeCell ref="I3:I4"/>
    <mergeCell ref="B5:I5"/>
  </mergeCells>
  <phoneticPr fontId="0" type="noConversion"/>
  <pageMargins left="0.75" right="0.5" top="0.75" bottom="0.5" header="0.5" footer="0.25"/>
  <pageSetup orientation="landscape"/>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I37"/>
  <sheetViews>
    <sheetView showGridLines="0" zoomScaleNormal="100" workbookViewId="0">
      <selection activeCell="G35" sqref="G35"/>
    </sheetView>
  </sheetViews>
  <sheetFormatPr defaultRowHeight="12.75" x14ac:dyDescent="0.2"/>
  <cols>
    <col min="1" max="1" width="12.140625" customWidth="1"/>
    <col min="2" max="5" width="11.42578125" customWidth="1"/>
    <col min="6" max="6" width="12.7109375" customWidth="1"/>
    <col min="7" max="7" width="16.5703125" bestFit="1" customWidth="1"/>
    <col min="8" max="8" width="15.7109375" customWidth="1"/>
    <col min="9" max="9" width="19.28515625" customWidth="1"/>
  </cols>
  <sheetData>
    <row r="1" spans="1:9" ht="12" customHeight="1" x14ac:dyDescent="0.2">
      <c r="A1" s="88" t="s">
        <v>443</v>
      </c>
      <c r="B1" s="88"/>
      <c r="C1" s="88"/>
      <c r="D1" s="88"/>
      <c r="E1" s="88"/>
      <c r="F1" s="88"/>
      <c r="G1" s="88"/>
      <c r="H1" s="89"/>
      <c r="I1" s="140">
        <v>46122</v>
      </c>
    </row>
    <row r="2" spans="1:9" ht="12" customHeight="1" x14ac:dyDescent="0.2">
      <c r="A2" s="90" t="s">
        <v>255</v>
      </c>
      <c r="B2" s="90"/>
      <c r="C2" s="90"/>
      <c r="D2" s="90"/>
      <c r="E2" s="90"/>
      <c r="F2" s="90"/>
      <c r="G2" s="90"/>
      <c r="H2" s="5"/>
      <c r="I2" s="1"/>
    </row>
    <row r="3" spans="1:9" ht="24" customHeight="1" x14ac:dyDescent="0.2">
      <c r="A3" s="92" t="s">
        <v>50</v>
      </c>
      <c r="B3" s="94" t="s">
        <v>256</v>
      </c>
      <c r="C3" s="94" t="s">
        <v>257</v>
      </c>
      <c r="D3" s="94" t="s">
        <v>141</v>
      </c>
      <c r="E3" s="94" t="s">
        <v>191</v>
      </c>
      <c r="F3" s="94" t="s">
        <v>372</v>
      </c>
      <c r="G3" s="94" t="s">
        <v>321</v>
      </c>
      <c r="H3" s="94" t="s">
        <v>373</v>
      </c>
      <c r="I3" s="99" t="s">
        <v>322</v>
      </c>
    </row>
    <row r="4" spans="1:9" ht="24" customHeight="1" x14ac:dyDescent="0.2">
      <c r="A4" s="93"/>
      <c r="B4" s="95"/>
      <c r="C4" s="95"/>
      <c r="D4" s="95"/>
      <c r="E4" s="95"/>
      <c r="F4" s="95"/>
      <c r="G4" s="95"/>
      <c r="H4" s="95"/>
      <c r="I4" s="96"/>
    </row>
    <row r="5" spans="1:9" ht="12" customHeight="1" x14ac:dyDescent="0.2">
      <c r="A5" s="1"/>
      <c r="B5" s="87" t="str">
        <f>REPT("-",79)&amp;" Dollars "&amp;REPT("-",79)</f>
        <v>------------------------------------------------------------------------------- Dollars -------------------------------------------------------------------------------</v>
      </c>
      <c r="C5" s="87"/>
      <c r="D5" s="87"/>
      <c r="E5" s="87"/>
      <c r="F5" s="87"/>
      <c r="G5" s="87"/>
      <c r="H5" s="87"/>
      <c r="I5" s="87"/>
    </row>
    <row r="6" spans="1:9" ht="12" customHeight="1" x14ac:dyDescent="0.2">
      <c r="A6" s="3" t="s">
        <v>425</v>
      </c>
    </row>
    <row r="7" spans="1:9" ht="12" customHeight="1" x14ac:dyDescent="0.2">
      <c r="A7" s="2" t="str">
        <f>"Oct "&amp;RIGHT(A6,4)-1</f>
        <v>Oct 2024</v>
      </c>
      <c r="B7" s="11" t="s">
        <v>423</v>
      </c>
      <c r="C7" s="11" t="s">
        <v>423</v>
      </c>
      <c r="D7" s="11" t="s">
        <v>423</v>
      </c>
      <c r="E7" s="11" t="s">
        <v>423</v>
      </c>
      <c r="F7" s="11">
        <v>198119951.91999999</v>
      </c>
      <c r="G7" s="11">
        <v>6727854</v>
      </c>
      <c r="H7" s="11" t="s">
        <v>423</v>
      </c>
      <c r="I7" s="11">
        <v>12590404978.143499</v>
      </c>
    </row>
    <row r="8" spans="1:9" ht="12" customHeight="1" x14ac:dyDescent="0.2">
      <c r="A8" s="2" t="str">
        <f>"Nov "&amp;RIGHT(A6,4)-1</f>
        <v>Nov 2024</v>
      </c>
      <c r="B8" s="11">
        <v>80481.600000000006</v>
      </c>
      <c r="C8" s="11" t="s">
        <v>423</v>
      </c>
      <c r="D8" s="11" t="s">
        <v>423</v>
      </c>
      <c r="E8" s="11" t="s">
        <v>423</v>
      </c>
      <c r="F8" s="11">
        <v>175741344.49000001</v>
      </c>
      <c r="G8" s="11">
        <v>16336095</v>
      </c>
      <c r="H8" s="11" t="s">
        <v>423</v>
      </c>
      <c r="I8" s="11">
        <v>11789848641.772699</v>
      </c>
    </row>
    <row r="9" spans="1:9" ht="12" customHeight="1" x14ac:dyDescent="0.2">
      <c r="A9" s="2" t="str">
        <f>"Dec "&amp;RIGHT(A6,4)-1</f>
        <v>Dec 2024</v>
      </c>
      <c r="B9" s="11">
        <v>20102.02</v>
      </c>
      <c r="C9" s="11" t="s">
        <v>423</v>
      </c>
      <c r="D9" s="11" t="s">
        <v>423</v>
      </c>
      <c r="E9" s="11" t="s">
        <v>423</v>
      </c>
      <c r="F9" s="11">
        <v>175532773.71000001</v>
      </c>
      <c r="G9" s="11">
        <v>14240273</v>
      </c>
      <c r="H9" s="11" t="s">
        <v>423</v>
      </c>
      <c r="I9" s="11">
        <v>13035257270.397699</v>
      </c>
    </row>
    <row r="10" spans="1:9" ht="12" customHeight="1" x14ac:dyDescent="0.2">
      <c r="A10" s="2" t="str">
        <f>"Jan "&amp;RIGHT(A6,4)</f>
        <v>Jan 2025</v>
      </c>
      <c r="B10" s="11" t="s">
        <v>423</v>
      </c>
      <c r="C10" s="11" t="s">
        <v>423</v>
      </c>
      <c r="D10" s="11" t="s">
        <v>423</v>
      </c>
      <c r="E10" s="11" t="s">
        <v>423</v>
      </c>
      <c r="F10" s="11">
        <v>128394868.83</v>
      </c>
      <c r="G10" s="11">
        <v>14237741</v>
      </c>
      <c r="H10" s="11" t="s">
        <v>423</v>
      </c>
      <c r="I10" s="11">
        <v>11458658526.062799</v>
      </c>
    </row>
    <row r="11" spans="1:9" ht="12" customHeight="1" x14ac:dyDescent="0.2">
      <c r="A11" s="2" t="str">
        <f>"Feb "&amp;RIGHT(A6,4)</f>
        <v>Feb 2025</v>
      </c>
      <c r="B11" s="11" t="s">
        <v>423</v>
      </c>
      <c r="C11" s="11" t="s">
        <v>423</v>
      </c>
      <c r="D11" s="11" t="s">
        <v>423</v>
      </c>
      <c r="E11" s="11" t="s">
        <v>423</v>
      </c>
      <c r="F11" s="11">
        <v>96539729.920000002</v>
      </c>
      <c r="G11" s="11">
        <v>13849353</v>
      </c>
      <c r="H11" s="11" t="s">
        <v>423</v>
      </c>
      <c r="I11" s="11">
        <v>11388613618.5107</v>
      </c>
    </row>
    <row r="12" spans="1:9" ht="12" customHeight="1" x14ac:dyDescent="0.2">
      <c r="A12" s="2" t="str">
        <f>"Mar "&amp;RIGHT(A6,4)</f>
        <v>Mar 2025</v>
      </c>
      <c r="B12" s="11" t="s">
        <v>423</v>
      </c>
      <c r="C12" s="11" t="s">
        <v>423</v>
      </c>
      <c r="D12" s="11" t="s">
        <v>423</v>
      </c>
      <c r="E12" s="11" t="s">
        <v>423</v>
      </c>
      <c r="F12" s="11">
        <v>113402037.33</v>
      </c>
      <c r="G12" s="11">
        <v>12369418</v>
      </c>
      <c r="H12" s="11" t="s">
        <v>423</v>
      </c>
      <c r="I12" s="11">
        <v>13127961647.6362</v>
      </c>
    </row>
    <row r="13" spans="1:9" ht="12" customHeight="1" x14ac:dyDescent="0.2">
      <c r="A13" s="2" t="str">
        <f>"Apr "&amp;RIGHT(A6,4)</f>
        <v>Apr 2025</v>
      </c>
      <c r="B13" s="11" t="s">
        <v>423</v>
      </c>
      <c r="C13" s="11" t="s">
        <v>423</v>
      </c>
      <c r="D13" s="11" t="s">
        <v>423</v>
      </c>
      <c r="E13" s="11" t="s">
        <v>423</v>
      </c>
      <c r="F13" s="11">
        <v>95307771.180000007</v>
      </c>
      <c r="G13" s="11">
        <v>14572662</v>
      </c>
      <c r="H13" s="11" t="s">
        <v>423</v>
      </c>
      <c r="I13" s="11">
        <v>11649672739.9396</v>
      </c>
    </row>
    <row r="14" spans="1:9" ht="12" customHeight="1" x14ac:dyDescent="0.2">
      <c r="A14" s="2" t="str">
        <f>"May "&amp;RIGHT(A6,4)</f>
        <v>May 2025</v>
      </c>
      <c r="B14" s="11" t="s">
        <v>423</v>
      </c>
      <c r="C14" s="11" t="s">
        <v>423</v>
      </c>
      <c r="D14" s="11" t="s">
        <v>423</v>
      </c>
      <c r="E14" s="11" t="s">
        <v>423</v>
      </c>
      <c r="F14" s="11">
        <v>108990524.45</v>
      </c>
      <c r="G14" s="11">
        <v>15192049</v>
      </c>
      <c r="H14" s="11" t="s">
        <v>423</v>
      </c>
      <c r="I14" s="11">
        <v>11448144890.8055</v>
      </c>
    </row>
    <row r="15" spans="1:9" ht="12" customHeight="1" x14ac:dyDescent="0.2">
      <c r="A15" s="2" t="str">
        <f>"Jun "&amp;RIGHT(A6,4)</f>
        <v>Jun 2025</v>
      </c>
      <c r="B15" s="11" t="s">
        <v>423</v>
      </c>
      <c r="C15" s="11" t="s">
        <v>423</v>
      </c>
      <c r="D15" s="11" t="s">
        <v>423</v>
      </c>
      <c r="E15" s="11" t="s">
        <v>423</v>
      </c>
      <c r="F15" s="11">
        <v>154244560.66999999</v>
      </c>
      <c r="G15" s="11">
        <v>11184553</v>
      </c>
      <c r="H15" s="11" t="s">
        <v>423</v>
      </c>
      <c r="I15" s="11">
        <v>11438973878.891899</v>
      </c>
    </row>
    <row r="16" spans="1:9" ht="12" customHeight="1" x14ac:dyDescent="0.2">
      <c r="A16" s="2" t="str">
        <f>"Jul "&amp;RIGHT(A6,4)</f>
        <v>Jul 2025</v>
      </c>
      <c r="B16" s="11" t="s">
        <v>423</v>
      </c>
      <c r="C16" s="11" t="s">
        <v>423</v>
      </c>
      <c r="D16" s="11" t="s">
        <v>423</v>
      </c>
      <c r="E16" s="11" t="s">
        <v>423</v>
      </c>
      <c r="F16" s="11">
        <v>119218623.29000001</v>
      </c>
      <c r="G16" s="11">
        <v>8636647</v>
      </c>
      <c r="H16" s="11" t="s">
        <v>423</v>
      </c>
      <c r="I16" s="11">
        <v>9472678014.2052002</v>
      </c>
    </row>
    <row r="17" spans="1:9" ht="12" customHeight="1" x14ac:dyDescent="0.2">
      <c r="A17" s="2" t="str">
        <f>"Aug "&amp;RIGHT(A6,4)</f>
        <v>Aug 2025</v>
      </c>
      <c r="B17" s="11" t="s">
        <v>423</v>
      </c>
      <c r="C17" s="11" t="s">
        <v>423</v>
      </c>
      <c r="D17" s="11" t="s">
        <v>423</v>
      </c>
      <c r="E17" s="11" t="s">
        <v>423</v>
      </c>
      <c r="F17" s="11">
        <v>116412085.78</v>
      </c>
      <c r="G17" s="11">
        <v>11629562</v>
      </c>
      <c r="H17" s="11" t="s">
        <v>423</v>
      </c>
      <c r="I17" s="11">
        <v>10532633254.411301</v>
      </c>
    </row>
    <row r="18" spans="1:9" ht="12" customHeight="1" x14ac:dyDescent="0.2">
      <c r="A18" s="2" t="str">
        <f>"Sep "&amp;RIGHT(A6,4)</f>
        <v>Sep 2025</v>
      </c>
      <c r="B18" s="11" t="s">
        <v>423</v>
      </c>
      <c r="C18" s="11" t="s">
        <v>423</v>
      </c>
      <c r="D18" s="11" t="s">
        <v>423</v>
      </c>
      <c r="E18" s="11" t="s">
        <v>423</v>
      </c>
      <c r="F18" s="11">
        <v>191636891.41999999</v>
      </c>
      <c r="G18" s="11">
        <v>24894893</v>
      </c>
      <c r="H18" s="11" t="s">
        <v>423</v>
      </c>
      <c r="I18" s="11">
        <v>14611088644.527599</v>
      </c>
    </row>
    <row r="19" spans="1:9" ht="12" customHeight="1" x14ac:dyDescent="0.2">
      <c r="A19" s="12" t="s">
        <v>55</v>
      </c>
      <c r="B19" s="13">
        <v>100583.62</v>
      </c>
      <c r="C19" s="13" t="s">
        <v>423</v>
      </c>
      <c r="D19" s="13" t="s">
        <v>423</v>
      </c>
      <c r="E19" s="13" t="s">
        <v>423</v>
      </c>
      <c r="F19" s="13">
        <v>1673541162.99</v>
      </c>
      <c r="G19" s="13">
        <v>163871100</v>
      </c>
      <c r="H19" s="13" t="s">
        <v>423</v>
      </c>
      <c r="I19" s="13">
        <v>142543936105.30469</v>
      </c>
    </row>
    <row r="20" spans="1:9" ht="12" customHeight="1" x14ac:dyDescent="0.2">
      <c r="A20" s="14" t="s">
        <v>426</v>
      </c>
      <c r="B20" s="15">
        <v>100583.62</v>
      </c>
      <c r="C20" s="15" t="s">
        <v>423</v>
      </c>
      <c r="D20" s="15" t="s">
        <v>423</v>
      </c>
      <c r="E20" s="15" t="s">
        <v>423</v>
      </c>
      <c r="F20" s="15">
        <v>677788938.95000005</v>
      </c>
      <c r="G20" s="15">
        <v>51541963</v>
      </c>
      <c r="H20" s="15" t="s">
        <v>423</v>
      </c>
      <c r="I20" s="15">
        <v>48874169416.376701</v>
      </c>
    </row>
    <row r="21" spans="1:9" ht="12" customHeight="1" x14ac:dyDescent="0.2">
      <c r="A21" s="3" t="str">
        <f>"FY "&amp;RIGHT(A6,4)+1</f>
        <v>FY 2026</v>
      </c>
    </row>
    <row r="22" spans="1:9" ht="12" customHeight="1" x14ac:dyDescent="0.2">
      <c r="A22" s="2" t="str">
        <f>"Oct "&amp;RIGHT(A6,4)</f>
        <v>Oct 2025</v>
      </c>
      <c r="B22" s="11">
        <v>1882698.71</v>
      </c>
      <c r="C22" s="11" t="s">
        <v>423</v>
      </c>
      <c r="D22" s="11" t="s">
        <v>423</v>
      </c>
      <c r="E22" s="11" t="s">
        <v>423</v>
      </c>
      <c r="F22" s="11">
        <v>126829531.90000001</v>
      </c>
      <c r="G22" s="141">
        <v>35005</v>
      </c>
      <c r="H22" s="11" t="s">
        <v>423</v>
      </c>
      <c r="I22" s="11">
        <v>12549710643.570801</v>
      </c>
    </row>
    <row r="23" spans="1:9" ht="12" customHeight="1" x14ac:dyDescent="0.2">
      <c r="A23" s="2" t="str">
        <f>"Nov "&amp;RIGHT(A6,4)</f>
        <v>Nov 2025</v>
      </c>
      <c r="B23" s="11">
        <v>2135211.71</v>
      </c>
      <c r="C23" s="11" t="s">
        <v>423</v>
      </c>
      <c r="D23" s="11" t="s">
        <v>423</v>
      </c>
      <c r="E23" s="11" t="s">
        <v>423</v>
      </c>
      <c r="F23" s="11">
        <v>122569129.75</v>
      </c>
      <c r="G23" s="141">
        <v>15276567.300000001</v>
      </c>
      <c r="H23" s="11" t="s">
        <v>423</v>
      </c>
      <c r="I23" s="11">
        <v>10999447547.756901</v>
      </c>
    </row>
    <row r="24" spans="1:9" ht="12" customHeight="1" x14ac:dyDescent="0.2">
      <c r="A24" s="2" t="str">
        <f>"Dec "&amp;RIGHT(A6,4)</f>
        <v>Dec 2025</v>
      </c>
      <c r="B24" s="11">
        <v>1605178.34</v>
      </c>
      <c r="C24" s="11" t="s">
        <v>423</v>
      </c>
      <c r="D24" s="11" t="s">
        <v>423</v>
      </c>
      <c r="E24" s="11" t="s">
        <v>423</v>
      </c>
      <c r="F24" s="11">
        <v>151455499.93000001</v>
      </c>
      <c r="G24" s="141">
        <v>8392902.8100000005</v>
      </c>
      <c r="H24" s="11" t="s">
        <v>423</v>
      </c>
      <c r="I24" s="11">
        <v>12235599276.1278</v>
      </c>
    </row>
    <row r="25" spans="1:9" ht="12" customHeight="1" x14ac:dyDescent="0.2">
      <c r="A25" s="2" t="str">
        <f>"Jan "&amp;RIGHT(A6,4)+1</f>
        <v>Jan 2026</v>
      </c>
      <c r="B25" s="11" t="s">
        <v>423</v>
      </c>
      <c r="C25" s="11" t="s">
        <v>423</v>
      </c>
      <c r="D25" s="11" t="s">
        <v>423</v>
      </c>
      <c r="E25" s="11" t="s">
        <v>423</v>
      </c>
      <c r="F25" s="11">
        <v>63552194.670000002</v>
      </c>
      <c r="G25" s="141">
        <v>13619703.34</v>
      </c>
      <c r="H25" s="11" t="s">
        <v>423</v>
      </c>
      <c r="I25" s="11">
        <v>10716672320.109301</v>
      </c>
    </row>
    <row r="26" spans="1:9" ht="12" customHeight="1" x14ac:dyDescent="0.2">
      <c r="A26" s="2" t="str">
        <f>"Feb "&amp;RIGHT(A6,4)+1</f>
        <v>Feb 2026</v>
      </c>
      <c r="B26" s="11" t="s">
        <v>423</v>
      </c>
      <c r="C26" s="11" t="s">
        <v>423</v>
      </c>
      <c r="D26" s="11" t="s">
        <v>423</v>
      </c>
      <c r="E26" s="11" t="s">
        <v>423</v>
      </c>
      <c r="F26" s="11" t="s">
        <v>423</v>
      </c>
      <c r="G26" s="11" t="s">
        <v>423</v>
      </c>
      <c r="H26" s="11" t="s">
        <v>423</v>
      </c>
      <c r="I26" s="11" t="s">
        <v>423</v>
      </c>
    </row>
    <row r="27" spans="1:9" ht="12" customHeight="1" x14ac:dyDescent="0.2">
      <c r="A27" s="2" t="str">
        <f>"Mar "&amp;RIGHT(A6,4)+1</f>
        <v>Mar 2026</v>
      </c>
      <c r="B27" s="11" t="s">
        <v>423</v>
      </c>
      <c r="C27" s="11" t="s">
        <v>423</v>
      </c>
      <c r="D27" s="11" t="s">
        <v>423</v>
      </c>
      <c r="E27" s="11" t="s">
        <v>423</v>
      </c>
      <c r="F27" s="11" t="s">
        <v>423</v>
      </c>
      <c r="G27" s="11" t="s">
        <v>423</v>
      </c>
      <c r="H27" s="11" t="s">
        <v>423</v>
      </c>
      <c r="I27" s="11" t="s">
        <v>423</v>
      </c>
    </row>
    <row r="28" spans="1:9" ht="12" customHeight="1" x14ac:dyDescent="0.2">
      <c r="A28" s="2" t="str">
        <f>"Apr "&amp;RIGHT(A6,4)+1</f>
        <v>Apr 2026</v>
      </c>
      <c r="B28" s="11" t="s">
        <v>423</v>
      </c>
      <c r="C28" s="11" t="s">
        <v>423</v>
      </c>
      <c r="D28" s="11" t="s">
        <v>423</v>
      </c>
      <c r="E28" s="11" t="s">
        <v>423</v>
      </c>
      <c r="F28" s="11" t="s">
        <v>423</v>
      </c>
      <c r="G28" s="11" t="s">
        <v>423</v>
      </c>
      <c r="H28" s="11" t="s">
        <v>423</v>
      </c>
      <c r="I28" s="11" t="s">
        <v>423</v>
      </c>
    </row>
    <row r="29" spans="1:9" ht="12" customHeight="1" x14ac:dyDescent="0.2">
      <c r="A29" s="2" t="str">
        <f>"May "&amp;RIGHT(A6,4)+1</f>
        <v>May 2026</v>
      </c>
      <c r="B29" s="11" t="s">
        <v>423</v>
      </c>
      <c r="C29" s="11" t="s">
        <v>423</v>
      </c>
      <c r="D29" s="11" t="s">
        <v>423</v>
      </c>
      <c r="E29" s="11" t="s">
        <v>423</v>
      </c>
      <c r="F29" s="11" t="s">
        <v>423</v>
      </c>
      <c r="G29" s="11" t="s">
        <v>423</v>
      </c>
      <c r="H29" s="11" t="s">
        <v>423</v>
      </c>
      <c r="I29" s="11" t="s">
        <v>423</v>
      </c>
    </row>
    <row r="30" spans="1:9" ht="12" customHeight="1" x14ac:dyDescent="0.2">
      <c r="A30" s="2" t="str">
        <f>"Jun "&amp;RIGHT(A6,4)+1</f>
        <v>Jun 2026</v>
      </c>
      <c r="B30" s="11" t="s">
        <v>423</v>
      </c>
      <c r="C30" s="11" t="s">
        <v>423</v>
      </c>
      <c r="D30" s="11" t="s">
        <v>423</v>
      </c>
      <c r="E30" s="11" t="s">
        <v>423</v>
      </c>
      <c r="F30" s="11" t="s">
        <v>423</v>
      </c>
      <c r="G30" s="11" t="s">
        <v>423</v>
      </c>
      <c r="H30" s="11" t="s">
        <v>423</v>
      </c>
      <c r="I30" s="11" t="s">
        <v>423</v>
      </c>
    </row>
    <row r="31" spans="1:9" ht="12" customHeight="1" x14ac:dyDescent="0.2">
      <c r="A31" s="2" t="str">
        <f>"Jul "&amp;RIGHT(A6,4)+1</f>
        <v>Jul 2026</v>
      </c>
      <c r="B31" s="11" t="s">
        <v>423</v>
      </c>
      <c r="C31" s="11" t="s">
        <v>423</v>
      </c>
      <c r="D31" s="11" t="s">
        <v>423</v>
      </c>
      <c r="E31" s="11" t="s">
        <v>423</v>
      </c>
      <c r="F31" s="11" t="s">
        <v>423</v>
      </c>
      <c r="G31" s="11" t="s">
        <v>423</v>
      </c>
      <c r="H31" s="11" t="s">
        <v>423</v>
      </c>
      <c r="I31" s="11" t="s">
        <v>423</v>
      </c>
    </row>
    <row r="32" spans="1:9" ht="12" customHeight="1" x14ac:dyDescent="0.2">
      <c r="A32" s="2" t="str">
        <f>"Aug "&amp;RIGHT(A6,4)+1</f>
        <v>Aug 2026</v>
      </c>
      <c r="B32" s="11" t="s">
        <v>423</v>
      </c>
      <c r="C32" s="11" t="s">
        <v>423</v>
      </c>
      <c r="D32" s="11" t="s">
        <v>423</v>
      </c>
      <c r="E32" s="11" t="s">
        <v>423</v>
      </c>
      <c r="F32" s="11" t="s">
        <v>423</v>
      </c>
      <c r="G32" s="11" t="s">
        <v>423</v>
      </c>
      <c r="H32" s="11" t="s">
        <v>423</v>
      </c>
      <c r="I32" s="11" t="s">
        <v>423</v>
      </c>
    </row>
    <row r="33" spans="1:9" ht="12" customHeight="1" x14ac:dyDescent="0.2">
      <c r="A33" s="2" t="str">
        <f>"Sep "&amp;RIGHT(A6,4)+1</f>
        <v>Sep 2026</v>
      </c>
      <c r="B33" s="11" t="s">
        <v>423</v>
      </c>
      <c r="C33" s="11" t="s">
        <v>423</v>
      </c>
      <c r="D33" s="11" t="s">
        <v>423</v>
      </c>
      <c r="E33" s="11" t="s">
        <v>423</v>
      </c>
      <c r="F33" s="11" t="s">
        <v>423</v>
      </c>
      <c r="G33" s="11" t="s">
        <v>423</v>
      </c>
      <c r="H33" s="11" t="s">
        <v>423</v>
      </c>
      <c r="I33" s="11" t="s">
        <v>423</v>
      </c>
    </row>
    <row r="34" spans="1:9" ht="12" customHeight="1" x14ac:dyDescent="0.2">
      <c r="A34" s="12" t="s">
        <v>55</v>
      </c>
      <c r="B34" s="13">
        <v>5623088.7599999998</v>
      </c>
      <c r="C34" s="13" t="s">
        <v>423</v>
      </c>
      <c r="D34" s="13" t="s">
        <v>423</v>
      </c>
      <c r="E34" s="13" t="s">
        <v>423</v>
      </c>
      <c r="F34" s="13">
        <v>464406356.25</v>
      </c>
      <c r="G34" s="13">
        <f>SUM(G22:G25)</f>
        <v>37324178.450000003</v>
      </c>
      <c r="H34" s="13" t="s">
        <v>423</v>
      </c>
      <c r="I34" s="13">
        <v>46501429787.564796</v>
      </c>
    </row>
    <row r="35" spans="1:9" ht="12" customHeight="1" x14ac:dyDescent="0.2">
      <c r="A35" s="14" t="str">
        <f>"Total "&amp;MID(A20,7,LEN(A20)-13)&amp;" Months"</f>
        <v>Total 4 Months</v>
      </c>
      <c r="B35" s="15">
        <v>5623088.7599999998</v>
      </c>
      <c r="C35" s="15" t="s">
        <v>423</v>
      </c>
      <c r="D35" s="15" t="s">
        <v>423</v>
      </c>
      <c r="E35" s="15" t="s">
        <v>423</v>
      </c>
      <c r="F35" s="15">
        <v>464406356.25</v>
      </c>
      <c r="G35" s="13">
        <f>SUM(G23:G26)</f>
        <v>37289173.450000003</v>
      </c>
      <c r="H35" s="15" t="s">
        <v>423</v>
      </c>
      <c r="I35" s="15">
        <v>46501429787.564796</v>
      </c>
    </row>
    <row r="36" spans="1:9" ht="12" customHeight="1" x14ac:dyDescent="0.2">
      <c r="A36" s="87"/>
      <c r="B36" s="87"/>
      <c r="C36" s="87"/>
      <c r="D36" s="87"/>
      <c r="E36" s="87"/>
      <c r="F36" s="87"/>
      <c r="G36" s="87"/>
      <c r="H36" s="87"/>
      <c r="I36" s="87"/>
    </row>
    <row r="37" spans="1:9" ht="78.599999999999994" customHeight="1" x14ac:dyDescent="0.2">
      <c r="A37" s="98" t="s">
        <v>384</v>
      </c>
      <c r="B37" s="98"/>
      <c r="C37" s="98"/>
      <c r="D37" s="98"/>
      <c r="E37" s="98"/>
      <c r="F37" s="98"/>
      <c r="G37" s="98"/>
      <c r="H37" s="98"/>
      <c r="I37" s="98"/>
    </row>
  </sheetData>
  <mergeCells count="14">
    <mergeCell ref="B5:I5"/>
    <mergeCell ref="A36:I36"/>
    <mergeCell ref="A37:I37"/>
    <mergeCell ref="A1:H1"/>
    <mergeCell ref="A3:A4"/>
    <mergeCell ref="B3:B4"/>
    <mergeCell ref="C3:C4"/>
    <mergeCell ref="D3:D4"/>
    <mergeCell ref="H3:H4"/>
    <mergeCell ref="E3:E4"/>
    <mergeCell ref="F3:F4"/>
    <mergeCell ref="G3:G4"/>
    <mergeCell ref="I3:I4"/>
    <mergeCell ref="A2:G2"/>
  </mergeCells>
  <phoneticPr fontId="0" type="noConversion"/>
  <pageMargins left="0.75" right="0.5" top="0.75" bottom="0.5" header="0.5" footer="0.25"/>
  <pageSetup scale="3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7"/>
  <sheetViews>
    <sheetView showGridLines="0" zoomScaleNormal="100" workbookViewId="0">
      <selection sqref="A1:P1"/>
    </sheetView>
  </sheetViews>
  <sheetFormatPr defaultRowHeight="12.75" x14ac:dyDescent="0.2"/>
  <cols>
    <col min="1" max="1" width="10.7109375" style="1" customWidth="1"/>
    <col min="2" max="3" width="8.85546875" bestFit="1" customWidth="1"/>
    <col min="4" max="4" width="13.140625" customWidth="1"/>
    <col min="7" max="7" width="10.7109375" customWidth="1"/>
    <col min="10" max="10" width="10.7109375" customWidth="1"/>
    <col min="13" max="13" width="10.7109375" customWidth="1"/>
    <col min="14" max="15" width="8.85546875" bestFit="1" customWidth="1"/>
    <col min="16" max="16" width="8.7109375" customWidth="1"/>
    <col min="17" max="18" width="8.85546875" bestFit="1" customWidth="1"/>
    <col min="19" max="19" width="17.7109375" customWidth="1"/>
    <col min="245" max="245" width="10.42578125" customWidth="1"/>
    <col min="246" max="246" width="0.5703125" customWidth="1"/>
    <col min="247" max="248" width="8.85546875" bestFit="1" customWidth="1"/>
    <col min="250" max="250" width="4.7109375" customWidth="1"/>
    <col min="251" max="251" width="0.5703125" customWidth="1"/>
    <col min="255" max="255" width="4.7109375" customWidth="1"/>
    <col min="256" max="256" width="0.5703125" customWidth="1"/>
    <col min="260" max="260" width="4.7109375" customWidth="1"/>
    <col min="261" max="261" width="0.5703125" customWidth="1"/>
    <col min="265" max="265" width="4.7109375" customWidth="1"/>
    <col min="266" max="266" width="0.5703125" customWidth="1"/>
    <col min="267" max="268" width="8.85546875" bestFit="1" customWidth="1"/>
    <col min="269" max="269" width="8.7109375" customWidth="1"/>
    <col min="270" max="270" width="4.7109375" customWidth="1"/>
    <col min="271" max="271" width="0.5703125" customWidth="1"/>
    <col min="272" max="273" width="8.85546875" bestFit="1" customWidth="1"/>
    <col min="274" max="274" width="8.7109375" customWidth="1"/>
    <col min="275" max="275" width="4.7109375" customWidth="1"/>
    <col min="501" max="501" width="10.42578125" customWidth="1"/>
    <col min="502" max="502" width="0.5703125" customWidth="1"/>
    <col min="503" max="504" width="8.85546875" bestFit="1" customWidth="1"/>
    <col min="506" max="506" width="4.7109375" customWidth="1"/>
    <col min="507" max="507" width="0.5703125" customWidth="1"/>
    <col min="511" max="511" width="4.7109375" customWidth="1"/>
    <col min="512" max="512" width="0.5703125" customWidth="1"/>
    <col min="516" max="516" width="4.7109375" customWidth="1"/>
    <col min="517" max="517" width="0.5703125" customWidth="1"/>
    <col min="521" max="521" width="4.7109375" customWidth="1"/>
    <col min="522" max="522" width="0.5703125" customWidth="1"/>
    <col min="523" max="524" width="8.85546875" bestFit="1" customWidth="1"/>
    <col min="525" max="525" width="8.7109375" customWidth="1"/>
    <col min="526" max="526" width="4.7109375" customWidth="1"/>
    <col min="527" max="527" width="0.5703125" customWidth="1"/>
    <col min="528" max="529" width="8.85546875" bestFit="1" customWidth="1"/>
    <col min="530" max="530" width="8.7109375" customWidth="1"/>
    <col min="531" max="531" width="4.7109375" customWidth="1"/>
    <col min="757" max="757" width="10.42578125" customWidth="1"/>
    <col min="758" max="758" width="0.5703125" customWidth="1"/>
    <col min="759" max="760" width="8.85546875" bestFit="1" customWidth="1"/>
    <col min="762" max="762" width="4.7109375" customWidth="1"/>
    <col min="763" max="763" width="0.5703125" customWidth="1"/>
    <col min="767" max="767" width="4.7109375" customWidth="1"/>
    <col min="768" max="768" width="0.5703125" customWidth="1"/>
    <col min="772" max="772" width="4.7109375" customWidth="1"/>
    <col min="773" max="773" width="0.5703125" customWidth="1"/>
    <col min="777" max="777" width="4.7109375" customWidth="1"/>
    <col min="778" max="778" width="0.5703125" customWidth="1"/>
    <col min="779" max="780" width="8.85546875" bestFit="1" customWidth="1"/>
    <col min="781" max="781" width="8.7109375" customWidth="1"/>
    <col min="782" max="782" width="4.7109375" customWidth="1"/>
    <col min="783" max="783" width="0.5703125" customWidth="1"/>
    <col min="784" max="785" width="8.85546875" bestFit="1" customWidth="1"/>
    <col min="786" max="786" width="8.7109375" customWidth="1"/>
    <col min="787" max="787" width="4.7109375" customWidth="1"/>
    <col min="1013" max="1013" width="10.42578125" customWidth="1"/>
    <col min="1014" max="1014" width="0.5703125" customWidth="1"/>
    <col min="1015" max="1016" width="8.85546875" bestFit="1" customWidth="1"/>
    <col min="1018" max="1018" width="4.7109375" customWidth="1"/>
    <col min="1019" max="1019" width="0.5703125" customWidth="1"/>
    <col min="1023" max="1023" width="4.7109375" customWidth="1"/>
    <col min="1024" max="1024" width="0.5703125" customWidth="1"/>
    <col min="1028" max="1028" width="4.7109375" customWidth="1"/>
    <col min="1029" max="1029" width="0.5703125" customWidth="1"/>
    <col min="1033" max="1033" width="4.7109375" customWidth="1"/>
    <col min="1034" max="1034" width="0.5703125" customWidth="1"/>
    <col min="1035" max="1036" width="8.85546875" bestFit="1" customWidth="1"/>
    <col min="1037" max="1037" width="8.7109375" customWidth="1"/>
    <col min="1038" max="1038" width="4.7109375" customWidth="1"/>
    <col min="1039" max="1039" width="0.5703125" customWidth="1"/>
    <col min="1040" max="1041" width="8.85546875" bestFit="1" customWidth="1"/>
    <col min="1042" max="1042" width="8.7109375" customWidth="1"/>
    <col min="1043" max="1043" width="4.7109375" customWidth="1"/>
    <col min="1269" max="1269" width="10.42578125" customWidth="1"/>
    <col min="1270" max="1270" width="0.5703125" customWidth="1"/>
    <col min="1271" max="1272" width="8.85546875" bestFit="1" customWidth="1"/>
    <col min="1274" max="1274" width="4.7109375" customWidth="1"/>
    <col min="1275" max="1275" width="0.5703125" customWidth="1"/>
    <col min="1279" max="1279" width="4.7109375" customWidth="1"/>
    <col min="1280" max="1280" width="0.5703125" customWidth="1"/>
    <col min="1284" max="1284" width="4.7109375" customWidth="1"/>
    <col min="1285" max="1285" width="0.5703125" customWidth="1"/>
    <col min="1289" max="1289" width="4.7109375" customWidth="1"/>
    <col min="1290" max="1290" width="0.5703125" customWidth="1"/>
    <col min="1291" max="1292" width="8.85546875" bestFit="1" customWidth="1"/>
    <col min="1293" max="1293" width="8.7109375" customWidth="1"/>
    <col min="1294" max="1294" width="4.7109375" customWidth="1"/>
    <col min="1295" max="1295" width="0.5703125" customWidth="1"/>
    <col min="1296" max="1297" width="8.85546875" bestFit="1" customWidth="1"/>
    <col min="1298" max="1298" width="8.7109375" customWidth="1"/>
    <col min="1299" max="1299" width="4.7109375" customWidth="1"/>
    <col min="1525" max="1525" width="10.42578125" customWidth="1"/>
    <col min="1526" max="1526" width="0.5703125" customWidth="1"/>
    <col min="1527" max="1528" width="8.85546875" bestFit="1" customWidth="1"/>
    <col min="1530" max="1530" width="4.7109375" customWidth="1"/>
    <col min="1531" max="1531" width="0.5703125" customWidth="1"/>
    <col min="1535" max="1535" width="4.7109375" customWidth="1"/>
    <col min="1536" max="1536" width="0.5703125" customWidth="1"/>
    <col min="1540" max="1540" width="4.7109375" customWidth="1"/>
    <col min="1541" max="1541" width="0.5703125" customWidth="1"/>
    <col min="1545" max="1545" width="4.7109375" customWidth="1"/>
    <col min="1546" max="1546" width="0.5703125" customWidth="1"/>
    <col min="1547" max="1548" width="8.85546875" bestFit="1" customWidth="1"/>
    <col min="1549" max="1549" width="8.7109375" customWidth="1"/>
    <col min="1550" max="1550" width="4.7109375" customWidth="1"/>
    <col min="1551" max="1551" width="0.5703125" customWidth="1"/>
    <col min="1552" max="1553" width="8.85546875" bestFit="1" customWidth="1"/>
    <col min="1554" max="1554" width="8.7109375" customWidth="1"/>
    <col min="1555" max="1555" width="4.7109375" customWidth="1"/>
    <col min="1781" max="1781" width="10.42578125" customWidth="1"/>
    <col min="1782" max="1782" width="0.5703125" customWidth="1"/>
    <col min="1783" max="1784" width="8.85546875" bestFit="1" customWidth="1"/>
    <col min="1786" max="1786" width="4.7109375" customWidth="1"/>
    <col min="1787" max="1787" width="0.5703125" customWidth="1"/>
    <col min="1791" max="1791" width="4.7109375" customWidth="1"/>
    <col min="1792" max="1792" width="0.5703125" customWidth="1"/>
    <col min="1796" max="1796" width="4.7109375" customWidth="1"/>
    <col min="1797" max="1797" width="0.5703125" customWidth="1"/>
    <col min="1801" max="1801" width="4.7109375" customWidth="1"/>
    <col min="1802" max="1802" width="0.5703125" customWidth="1"/>
    <col min="1803" max="1804" width="8.85546875" bestFit="1" customWidth="1"/>
    <col min="1805" max="1805" width="8.7109375" customWidth="1"/>
    <col min="1806" max="1806" width="4.7109375" customWidth="1"/>
    <col min="1807" max="1807" width="0.5703125" customWidth="1"/>
    <col min="1808" max="1809" width="8.85546875" bestFit="1" customWidth="1"/>
    <col min="1810" max="1810" width="8.7109375" customWidth="1"/>
    <col min="1811" max="1811" width="4.7109375" customWidth="1"/>
    <col min="2037" max="2037" width="10.42578125" customWidth="1"/>
    <col min="2038" max="2038" width="0.5703125" customWidth="1"/>
    <col min="2039" max="2040" width="8.85546875" bestFit="1" customWidth="1"/>
    <col min="2042" max="2042" width="4.7109375" customWidth="1"/>
    <col min="2043" max="2043" width="0.5703125" customWidth="1"/>
    <col min="2047" max="2047" width="4.7109375" customWidth="1"/>
    <col min="2048" max="2048" width="0.5703125" customWidth="1"/>
    <col min="2052" max="2052" width="4.7109375" customWidth="1"/>
    <col min="2053" max="2053" width="0.5703125" customWidth="1"/>
    <col min="2057" max="2057" width="4.7109375" customWidth="1"/>
    <col min="2058" max="2058" width="0.5703125" customWidth="1"/>
    <col min="2059" max="2060" width="8.85546875" bestFit="1" customWidth="1"/>
    <col min="2061" max="2061" width="8.7109375" customWidth="1"/>
    <col min="2062" max="2062" width="4.7109375" customWidth="1"/>
    <col min="2063" max="2063" width="0.5703125" customWidth="1"/>
    <col min="2064" max="2065" width="8.85546875" bestFit="1" customWidth="1"/>
    <col min="2066" max="2066" width="8.7109375" customWidth="1"/>
    <col min="2067" max="2067" width="4.7109375" customWidth="1"/>
    <col min="2293" max="2293" width="10.42578125" customWidth="1"/>
    <col min="2294" max="2294" width="0.5703125" customWidth="1"/>
    <col min="2295" max="2296" width="8.85546875" bestFit="1" customWidth="1"/>
    <col min="2298" max="2298" width="4.7109375" customWidth="1"/>
    <col min="2299" max="2299" width="0.5703125" customWidth="1"/>
    <col min="2303" max="2303" width="4.7109375" customWidth="1"/>
    <col min="2304" max="2304" width="0.5703125" customWidth="1"/>
    <col min="2308" max="2308" width="4.7109375" customWidth="1"/>
    <col min="2309" max="2309" width="0.5703125" customWidth="1"/>
    <col min="2313" max="2313" width="4.7109375" customWidth="1"/>
    <col min="2314" max="2314" width="0.5703125" customWidth="1"/>
    <col min="2315" max="2316" width="8.85546875" bestFit="1" customWidth="1"/>
    <col min="2317" max="2317" width="8.7109375" customWidth="1"/>
    <col min="2318" max="2318" width="4.7109375" customWidth="1"/>
    <col min="2319" max="2319" width="0.5703125" customWidth="1"/>
    <col min="2320" max="2321" width="8.85546875" bestFit="1" customWidth="1"/>
    <col min="2322" max="2322" width="8.7109375" customWidth="1"/>
    <col min="2323" max="2323" width="4.7109375" customWidth="1"/>
    <col min="2549" max="2549" width="10.42578125" customWidth="1"/>
    <col min="2550" max="2550" width="0.5703125" customWidth="1"/>
    <col min="2551" max="2552" width="8.85546875" bestFit="1" customWidth="1"/>
    <col min="2554" max="2554" width="4.7109375" customWidth="1"/>
    <col min="2555" max="2555" width="0.5703125" customWidth="1"/>
    <col min="2559" max="2559" width="4.7109375" customWidth="1"/>
    <col min="2560" max="2560" width="0.5703125" customWidth="1"/>
    <col min="2564" max="2564" width="4.7109375" customWidth="1"/>
    <col min="2565" max="2565" width="0.5703125" customWidth="1"/>
    <col min="2569" max="2569" width="4.7109375" customWidth="1"/>
    <col min="2570" max="2570" width="0.5703125" customWidth="1"/>
    <col min="2571" max="2572" width="8.85546875" bestFit="1" customWidth="1"/>
    <col min="2573" max="2573" width="8.7109375" customWidth="1"/>
    <col min="2574" max="2574" width="4.7109375" customWidth="1"/>
    <col min="2575" max="2575" width="0.5703125" customWidth="1"/>
    <col min="2576" max="2577" width="8.85546875" bestFit="1" customWidth="1"/>
    <col min="2578" max="2578" width="8.7109375" customWidth="1"/>
    <col min="2579" max="2579" width="4.7109375" customWidth="1"/>
    <col min="2805" max="2805" width="10.42578125" customWidth="1"/>
    <col min="2806" max="2806" width="0.5703125" customWidth="1"/>
    <col min="2807" max="2808" width="8.85546875" bestFit="1" customWidth="1"/>
    <col min="2810" max="2810" width="4.7109375" customWidth="1"/>
    <col min="2811" max="2811" width="0.5703125" customWidth="1"/>
    <col min="2815" max="2815" width="4.7109375" customWidth="1"/>
    <col min="2816" max="2816" width="0.5703125" customWidth="1"/>
    <col min="2820" max="2820" width="4.7109375" customWidth="1"/>
    <col min="2821" max="2821" width="0.5703125" customWidth="1"/>
    <col min="2825" max="2825" width="4.7109375" customWidth="1"/>
    <col min="2826" max="2826" width="0.5703125" customWidth="1"/>
    <col min="2827" max="2828" width="8.85546875" bestFit="1" customWidth="1"/>
    <col min="2829" max="2829" width="8.7109375" customWidth="1"/>
    <col min="2830" max="2830" width="4.7109375" customWidth="1"/>
    <col min="2831" max="2831" width="0.5703125" customWidth="1"/>
    <col min="2832" max="2833" width="8.85546875" bestFit="1" customWidth="1"/>
    <col min="2834" max="2834" width="8.7109375" customWidth="1"/>
    <col min="2835" max="2835" width="4.7109375" customWidth="1"/>
    <col min="3061" max="3061" width="10.42578125" customWidth="1"/>
    <col min="3062" max="3062" width="0.5703125" customWidth="1"/>
    <col min="3063" max="3064" width="8.85546875" bestFit="1" customWidth="1"/>
    <col min="3066" max="3066" width="4.7109375" customWidth="1"/>
    <col min="3067" max="3067" width="0.5703125" customWidth="1"/>
    <col min="3071" max="3071" width="4.7109375" customWidth="1"/>
    <col min="3072" max="3072" width="0.5703125" customWidth="1"/>
    <col min="3076" max="3076" width="4.7109375" customWidth="1"/>
    <col min="3077" max="3077" width="0.5703125" customWidth="1"/>
    <col min="3081" max="3081" width="4.7109375" customWidth="1"/>
    <col min="3082" max="3082" width="0.5703125" customWidth="1"/>
    <col min="3083" max="3084" width="8.85546875" bestFit="1" customWidth="1"/>
    <col min="3085" max="3085" width="8.7109375" customWidth="1"/>
    <col min="3086" max="3086" width="4.7109375" customWidth="1"/>
    <col min="3087" max="3087" width="0.5703125" customWidth="1"/>
    <col min="3088" max="3089" width="8.85546875" bestFit="1" customWidth="1"/>
    <col min="3090" max="3090" width="8.7109375" customWidth="1"/>
    <col min="3091" max="3091" width="4.7109375" customWidth="1"/>
    <col min="3317" max="3317" width="10.42578125" customWidth="1"/>
    <col min="3318" max="3318" width="0.5703125" customWidth="1"/>
    <col min="3319" max="3320" width="8.85546875" bestFit="1" customWidth="1"/>
    <col min="3322" max="3322" width="4.7109375" customWidth="1"/>
    <col min="3323" max="3323" width="0.5703125" customWidth="1"/>
    <col min="3327" max="3327" width="4.7109375" customWidth="1"/>
    <col min="3328" max="3328" width="0.5703125" customWidth="1"/>
    <col min="3332" max="3332" width="4.7109375" customWidth="1"/>
    <col min="3333" max="3333" width="0.5703125" customWidth="1"/>
    <col min="3337" max="3337" width="4.7109375" customWidth="1"/>
    <col min="3338" max="3338" width="0.5703125" customWidth="1"/>
    <col min="3339" max="3340" width="8.85546875" bestFit="1" customWidth="1"/>
    <col min="3341" max="3341" width="8.7109375" customWidth="1"/>
    <col min="3342" max="3342" width="4.7109375" customWidth="1"/>
    <col min="3343" max="3343" width="0.5703125" customWidth="1"/>
    <col min="3344" max="3345" width="8.85546875" bestFit="1" customWidth="1"/>
    <col min="3346" max="3346" width="8.7109375" customWidth="1"/>
    <col min="3347" max="3347" width="4.7109375" customWidth="1"/>
    <col min="3573" max="3573" width="10.42578125" customWidth="1"/>
    <col min="3574" max="3574" width="0.5703125" customWidth="1"/>
    <col min="3575" max="3576" width="8.85546875" bestFit="1" customWidth="1"/>
    <col min="3578" max="3578" width="4.7109375" customWidth="1"/>
    <col min="3579" max="3579" width="0.5703125" customWidth="1"/>
    <col min="3583" max="3583" width="4.7109375" customWidth="1"/>
    <col min="3584" max="3584" width="0.5703125" customWidth="1"/>
    <col min="3588" max="3588" width="4.7109375" customWidth="1"/>
    <col min="3589" max="3589" width="0.5703125" customWidth="1"/>
    <col min="3593" max="3593" width="4.7109375" customWidth="1"/>
    <col min="3594" max="3594" width="0.5703125" customWidth="1"/>
    <col min="3595" max="3596" width="8.85546875" bestFit="1" customWidth="1"/>
    <col min="3597" max="3597" width="8.7109375" customWidth="1"/>
    <col min="3598" max="3598" width="4.7109375" customWidth="1"/>
    <col min="3599" max="3599" width="0.5703125" customWidth="1"/>
    <col min="3600" max="3601" width="8.85546875" bestFit="1" customWidth="1"/>
    <col min="3602" max="3602" width="8.7109375" customWidth="1"/>
    <col min="3603" max="3603" width="4.7109375" customWidth="1"/>
    <col min="3829" max="3829" width="10.42578125" customWidth="1"/>
    <col min="3830" max="3830" width="0.5703125" customWidth="1"/>
    <col min="3831" max="3832" width="8.85546875" bestFit="1" customWidth="1"/>
    <col min="3834" max="3834" width="4.7109375" customWidth="1"/>
    <col min="3835" max="3835" width="0.5703125" customWidth="1"/>
    <col min="3839" max="3839" width="4.7109375" customWidth="1"/>
    <col min="3840" max="3840" width="0.5703125" customWidth="1"/>
    <col min="3844" max="3844" width="4.7109375" customWidth="1"/>
    <col min="3845" max="3845" width="0.5703125" customWidth="1"/>
    <col min="3849" max="3849" width="4.7109375" customWidth="1"/>
    <col min="3850" max="3850" width="0.5703125" customWidth="1"/>
    <col min="3851" max="3852" width="8.85546875" bestFit="1" customWidth="1"/>
    <col min="3853" max="3853" width="8.7109375" customWidth="1"/>
    <col min="3854" max="3854" width="4.7109375" customWidth="1"/>
    <col min="3855" max="3855" width="0.5703125" customWidth="1"/>
    <col min="3856" max="3857" width="8.85546875" bestFit="1" customWidth="1"/>
    <col min="3858" max="3858" width="8.7109375" customWidth="1"/>
    <col min="3859" max="3859" width="4.7109375" customWidth="1"/>
    <col min="4085" max="4085" width="10.42578125" customWidth="1"/>
    <col min="4086" max="4086" width="0.5703125" customWidth="1"/>
    <col min="4087" max="4088" width="8.85546875" bestFit="1" customWidth="1"/>
    <col min="4090" max="4090" width="4.7109375" customWidth="1"/>
    <col min="4091" max="4091" width="0.5703125" customWidth="1"/>
    <col min="4095" max="4095" width="4.7109375" customWidth="1"/>
    <col min="4096" max="4096" width="0.5703125" customWidth="1"/>
    <col min="4100" max="4100" width="4.7109375" customWidth="1"/>
    <col min="4101" max="4101" width="0.5703125" customWidth="1"/>
    <col min="4105" max="4105" width="4.7109375" customWidth="1"/>
    <col min="4106" max="4106" width="0.5703125" customWidth="1"/>
    <col min="4107" max="4108" width="8.85546875" bestFit="1" customWidth="1"/>
    <col min="4109" max="4109" width="8.7109375" customWidth="1"/>
    <col min="4110" max="4110" width="4.7109375" customWidth="1"/>
    <col min="4111" max="4111" width="0.5703125" customWidth="1"/>
    <col min="4112" max="4113" width="8.85546875" bestFit="1" customWidth="1"/>
    <col min="4114" max="4114" width="8.7109375" customWidth="1"/>
    <col min="4115" max="4115" width="4.7109375" customWidth="1"/>
    <col min="4341" max="4341" width="10.42578125" customWidth="1"/>
    <col min="4342" max="4342" width="0.5703125" customWidth="1"/>
    <col min="4343" max="4344" width="8.85546875" bestFit="1" customWidth="1"/>
    <col min="4346" max="4346" width="4.7109375" customWidth="1"/>
    <col min="4347" max="4347" width="0.5703125" customWidth="1"/>
    <col min="4351" max="4351" width="4.7109375" customWidth="1"/>
    <col min="4352" max="4352" width="0.5703125" customWidth="1"/>
    <col min="4356" max="4356" width="4.7109375" customWidth="1"/>
    <col min="4357" max="4357" width="0.5703125" customWidth="1"/>
    <col min="4361" max="4361" width="4.7109375" customWidth="1"/>
    <col min="4362" max="4362" width="0.5703125" customWidth="1"/>
    <col min="4363" max="4364" width="8.85546875" bestFit="1" customWidth="1"/>
    <col min="4365" max="4365" width="8.7109375" customWidth="1"/>
    <col min="4366" max="4366" width="4.7109375" customWidth="1"/>
    <col min="4367" max="4367" width="0.5703125" customWidth="1"/>
    <col min="4368" max="4369" width="8.85546875" bestFit="1" customWidth="1"/>
    <col min="4370" max="4370" width="8.7109375" customWidth="1"/>
    <col min="4371" max="4371" width="4.7109375" customWidth="1"/>
    <col min="4597" max="4597" width="10.42578125" customWidth="1"/>
    <col min="4598" max="4598" width="0.5703125" customWidth="1"/>
    <col min="4599" max="4600" width="8.85546875" bestFit="1" customWidth="1"/>
    <col min="4602" max="4602" width="4.7109375" customWidth="1"/>
    <col min="4603" max="4603" width="0.5703125" customWidth="1"/>
    <col min="4607" max="4607" width="4.7109375" customWidth="1"/>
    <col min="4608" max="4608" width="0.5703125" customWidth="1"/>
    <col min="4612" max="4612" width="4.7109375" customWidth="1"/>
    <col min="4613" max="4613" width="0.5703125" customWidth="1"/>
    <col min="4617" max="4617" width="4.7109375" customWidth="1"/>
    <col min="4618" max="4618" width="0.5703125" customWidth="1"/>
    <col min="4619" max="4620" width="8.85546875" bestFit="1" customWidth="1"/>
    <col min="4621" max="4621" width="8.7109375" customWidth="1"/>
    <col min="4622" max="4622" width="4.7109375" customWidth="1"/>
    <col min="4623" max="4623" width="0.5703125" customWidth="1"/>
    <col min="4624" max="4625" width="8.85546875" bestFit="1" customWidth="1"/>
    <col min="4626" max="4626" width="8.7109375" customWidth="1"/>
    <col min="4627" max="4627" width="4.7109375" customWidth="1"/>
    <col min="4853" max="4853" width="10.42578125" customWidth="1"/>
    <col min="4854" max="4854" width="0.5703125" customWidth="1"/>
    <col min="4855" max="4856" width="8.85546875" bestFit="1" customWidth="1"/>
    <col min="4858" max="4858" width="4.7109375" customWidth="1"/>
    <col min="4859" max="4859" width="0.5703125" customWidth="1"/>
    <col min="4863" max="4863" width="4.7109375" customWidth="1"/>
    <col min="4864" max="4864" width="0.5703125" customWidth="1"/>
    <col min="4868" max="4868" width="4.7109375" customWidth="1"/>
    <col min="4869" max="4869" width="0.5703125" customWidth="1"/>
    <col min="4873" max="4873" width="4.7109375" customWidth="1"/>
    <col min="4874" max="4874" width="0.5703125" customWidth="1"/>
    <col min="4875" max="4876" width="8.85546875" bestFit="1" customWidth="1"/>
    <col min="4877" max="4877" width="8.7109375" customWidth="1"/>
    <col min="4878" max="4878" width="4.7109375" customWidth="1"/>
    <col min="4879" max="4879" width="0.5703125" customWidth="1"/>
    <col min="4880" max="4881" width="8.85546875" bestFit="1" customWidth="1"/>
    <col min="4882" max="4882" width="8.7109375" customWidth="1"/>
    <col min="4883" max="4883" width="4.7109375" customWidth="1"/>
    <col min="5109" max="5109" width="10.42578125" customWidth="1"/>
    <col min="5110" max="5110" width="0.5703125" customWidth="1"/>
    <col min="5111" max="5112" width="8.85546875" bestFit="1" customWidth="1"/>
    <col min="5114" max="5114" width="4.7109375" customWidth="1"/>
    <col min="5115" max="5115" width="0.5703125" customWidth="1"/>
    <col min="5119" max="5119" width="4.7109375" customWidth="1"/>
    <col min="5120" max="5120" width="0.5703125" customWidth="1"/>
    <col min="5124" max="5124" width="4.7109375" customWidth="1"/>
    <col min="5125" max="5125" width="0.5703125" customWidth="1"/>
    <col min="5129" max="5129" width="4.7109375" customWidth="1"/>
    <col min="5130" max="5130" width="0.5703125" customWidth="1"/>
    <col min="5131" max="5132" width="8.85546875" bestFit="1" customWidth="1"/>
    <col min="5133" max="5133" width="8.7109375" customWidth="1"/>
    <col min="5134" max="5134" width="4.7109375" customWidth="1"/>
    <col min="5135" max="5135" width="0.5703125" customWidth="1"/>
    <col min="5136" max="5137" width="8.85546875" bestFit="1" customWidth="1"/>
    <col min="5138" max="5138" width="8.7109375" customWidth="1"/>
    <col min="5139" max="5139" width="4.7109375" customWidth="1"/>
    <col min="5365" max="5365" width="10.42578125" customWidth="1"/>
    <col min="5366" max="5366" width="0.5703125" customWidth="1"/>
    <col min="5367" max="5368" width="8.85546875" bestFit="1" customWidth="1"/>
    <col min="5370" max="5370" width="4.7109375" customWidth="1"/>
    <col min="5371" max="5371" width="0.5703125" customWidth="1"/>
    <col min="5375" max="5375" width="4.7109375" customWidth="1"/>
    <col min="5376" max="5376" width="0.5703125" customWidth="1"/>
    <col min="5380" max="5380" width="4.7109375" customWidth="1"/>
    <col min="5381" max="5381" width="0.5703125" customWidth="1"/>
    <col min="5385" max="5385" width="4.7109375" customWidth="1"/>
    <col min="5386" max="5386" width="0.5703125" customWidth="1"/>
    <col min="5387" max="5388" width="8.85546875" bestFit="1" customWidth="1"/>
    <col min="5389" max="5389" width="8.7109375" customWidth="1"/>
    <col min="5390" max="5390" width="4.7109375" customWidth="1"/>
    <col min="5391" max="5391" width="0.5703125" customWidth="1"/>
    <col min="5392" max="5393" width="8.85546875" bestFit="1" customWidth="1"/>
    <col min="5394" max="5394" width="8.7109375" customWidth="1"/>
    <col min="5395" max="5395" width="4.7109375" customWidth="1"/>
    <col min="5621" max="5621" width="10.42578125" customWidth="1"/>
    <col min="5622" max="5622" width="0.5703125" customWidth="1"/>
    <col min="5623" max="5624" width="8.85546875" bestFit="1" customWidth="1"/>
    <col min="5626" max="5626" width="4.7109375" customWidth="1"/>
    <col min="5627" max="5627" width="0.5703125" customWidth="1"/>
    <col min="5631" max="5631" width="4.7109375" customWidth="1"/>
    <col min="5632" max="5632" width="0.5703125" customWidth="1"/>
    <col min="5636" max="5636" width="4.7109375" customWidth="1"/>
    <col min="5637" max="5637" width="0.5703125" customWidth="1"/>
    <col min="5641" max="5641" width="4.7109375" customWidth="1"/>
    <col min="5642" max="5642" width="0.5703125" customWidth="1"/>
    <col min="5643" max="5644" width="8.85546875" bestFit="1" customWidth="1"/>
    <col min="5645" max="5645" width="8.7109375" customWidth="1"/>
    <col min="5646" max="5646" width="4.7109375" customWidth="1"/>
    <col min="5647" max="5647" width="0.5703125" customWidth="1"/>
    <col min="5648" max="5649" width="8.85546875" bestFit="1" customWidth="1"/>
    <col min="5650" max="5650" width="8.7109375" customWidth="1"/>
    <col min="5651" max="5651" width="4.7109375" customWidth="1"/>
    <col min="5877" max="5877" width="10.42578125" customWidth="1"/>
    <col min="5878" max="5878" width="0.5703125" customWidth="1"/>
    <col min="5879" max="5880" width="8.85546875" bestFit="1" customWidth="1"/>
    <col min="5882" max="5882" width="4.7109375" customWidth="1"/>
    <col min="5883" max="5883" width="0.5703125" customWidth="1"/>
    <col min="5887" max="5887" width="4.7109375" customWidth="1"/>
    <col min="5888" max="5888" width="0.5703125" customWidth="1"/>
    <col min="5892" max="5892" width="4.7109375" customWidth="1"/>
    <col min="5893" max="5893" width="0.5703125" customWidth="1"/>
    <col min="5897" max="5897" width="4.7109375" customWidth="1"/>
    <col min="5898" max="5898" width="0.5703125" customWidth="1"/>
    <col min="5899" max="5900" width="8.85546875" bestFit="1" customWidth="1"/>
    <col min="5901" max="5901" width="8.7109375" customWidth="1"/>
    <col min="5902" max="5902" width="4.7109375" customWidth="1"/>
    <col min="5903" max="5903" width="0.5703125" customWidth="1"/>
    <col min="5904" max="5905" width="8.85546875" bestFit="1" customWidth="1"/>
    <col min="5906" max="5906" width="8.7109375" customWidth="1"/>
    <col min="5907" max="5907" width="4.7109375" customWidth="1"/>
    <col min="6133" max="6133" width="10.42578125" customWidth="1"/>
    <col min="6134" max="6134" width="0.5703125" customWidth="1"/>
    <col min="6135" max="6136" width="8.85546875" bestFit="1" customWidth="1"/>
    <col min="6138" max="6138" width="4.7109375" customWidth="1"/>
    <col min="6139" max="6139" width="0.5703125" customWidth="1"/>
    <col min="6143" max="6143" width="4.7109375" customWidth="1"/>
    <col min="6144" max="6144" width="0.5703125" customWidth="1"/>
    <col min="6148" max="6148" width="4.7109375" customWidth="1"/>
    <col min="6149" max="6149" width="0.5703125" customWidth="1"/>
    <col min="6153" max="6153" width="4.7109375" customWidth="1"/>
    <col min="6154" max="6154" width="0.5703125" customWidth="1"/>
    <col min="6155" max="6156" width="8.85546875" bestFit="1" customWidth="1"/>
    <col min="6157" max="6157" width="8.7109375" customWidth="1"/>
    <col min="6158" max="6158" width="4.7109375" customWidth="1"/>
    <col min="6159" max="6159" width="0.5703125" customWidth="1"/>
    <col min="6160" max="6161" width="8.85546875" bestFit="1" customWidth="1"/>
    <col min="6162" max="6162" width="8.7109375" customWidth="1"/>
    <col min="6163" max="6163" width="4.7109375" customWidth="1"/>
    <col min="6389" max="6389" width="10.42578125" customWidth="1"/>
    <col min="6390" max="6390" width="0.5703125" customWidth="1"/>
    <col min="6391" max="6392" width="8.85546875" bestFit="1" customWidth="1"/>
    <col min="6394" max="6394" width="4.7109375" customWidth="1"/>
    <col min="6395" max="6395" width="0.5703125" customWidth="1"/>
    <col min="6399" max="6399" width="4.7109375" customWidth="1"/>
    <col min="6400" max="6400" width="0.5703125" customWidth="1"/>
    <col min="6404" max="6404" width="4.7109375" customWidth="1"/>
    <col min="6405" max="6405" width="0.5703125" customWidth="1"/>
    <col min="6409" max="6409" width="4.7109375" customWidth="1"/>
    <col min="6410" max="6410" width="0.5703125" customWidth="1"/>
    <col min="6411" max="6412" width="8.85546875" bestFit="1" customWidth="1"/>
    <col min="6413" max="6413" width="8.7109375" customWidth="1"/>
    <col min="6414" max="6414" width="4.7109375" customWidth="1"/>
    <col min="6415" max="6415" width="0.5703125" customWidth="1"/>
    <col min="6416" max="6417" width="8.85546875" bestFit="1" customWidth="1"/>
    <col min="6418" max="6418" width="8.7109375" customWidth="1"/>
    <col min="6419" max="6419" width="4.7109375" customWidth="1"/>
    <col min="6645" max="6645" width="10.42578125" customWidth="1"/>
    <col min="6646" max="6646" width="0.5703125" customWidth="1"/>
    <col min="6647" max="6648" width="8.85546875" bestFit="1" customWidth="1"/>
    <col min="6650" max="6650" width="4.7109375" customWidth="1"/>
    <col min="6651" max="6651" width="0.5703125" customWidth="1"/>
    <col min="6655" max="6655" width="4.7109375" customWidth="1"/>
    <col min="6656" max="6656" width="0.5703125" customWidth="1"/>
    <col min="6660" max="6660" width="4.7109375" customWidth="1"/>
    <col min="6661" max="6661" width="0.5703125" customWidth="1"/>
    <col min="6665" max="6665" width="4.7109375" customWidth="1"/>
    <col min="6666" max="6666" width="0.5703125" customWidth="1"/>
    <col min="6667" max="6668" width="8.85546875" bestFit="1" customWidth="1"/>
    <col min="6669" max="6669" width="8.7109375" customWidth="1"/>
    <col min="6670" max="6670" width="4.7109375" customWidth="1"/>
    <col min="6671" max="6671" width="0.5703125" customWidth="1"/>
    <col min="6672" max="6673" width="8.85546875" bestFit="1" customWidth="1"/>
    <col min="6674" max="6674" width="8.7109375" customWidth="1"/>
    <col min="6675" max="6675" width="4.7109375" customWidth="1"/>
    <col min="6901" max="6901" width="10.42578125" customWidth="1"/>
    <col min="6902" max="6902" width="0.5703125" customWidth="1"/>
    <col min="6903" max="6904" width="8.85546875" bestFit="1" customWidth="1"/>
    <col min="6906" max="6906" width="4.7109375" customWidth="1"/>
    <col min="6907" max="6907" width="0.5703125" customWidth="1"/>
    <col min="6911" max="6911" width="4.7109375" customWidth="1"/>
    <col min="6912" max="6912" width="0.5703125" customWidth="1"/>
    <col min="6916" max="6916" width="4.7109375" customWidth="1"/>
    <col min="6917" max="6917" width="0.5703125" customWidth="1"/>
    <col min="6921" max="6921" width="4.7109375" customWidth="1"/>
    <col min="6922" max="6922" width="0.5703125" customWidth="1"/>
    <col min="6923" max="6924" width="8.85546875" bestFit="1" customWidth="1"/>
    <col min="6925" max="6925" width="8.7109375" customWidth="1"/>
    <col min="6926" max="6926" width="4.7109375" customWidth="1"/>
    <col min="6927" max="6927" width="0.5703125" customWidth="1"/>
    <col min="6928" max="6929" width="8.85546875" bestFit="1" customWidth="1"/>
    <col min="6930" max="6930" width="8.7109375" customWidth="1"/>
    <col min="6931" max="6931" width="4.7109375" customWidth="1"/>
    <col min="7157" max="7157" width="10.42578125" customWidth="1"/>
    <col min="7158" max="7158" width="0.5703125" customWidth="1"/>
    <col min="7159" max="7160" width="8.85546875" bestFit="1" customWidth="1"/>
    <col min="7162" max="7162" width="4.7109375" customWidth="1"/>
    <col min="7163" max="7163" width="0.5703125" customWidth="1"/>
    <col min="7167" max="7167" width="4.7109375" customWidth="1"/>
    <col min="7168" max="7168" width="0.5703125" customWidth="1"/>
    <col min="7172" max="7172" width="4.7109375" customWidth="1"/>
    <col min="7173" max="7173" width="0.5703125" customWidth="1"/>
    <col min="7177" max="7177" width="4.7109375" customWidth="1"/>
    <col min="7178" max="7178" width="0.5703125" customWidth="1"/>
    <col min="7179" max="7180" width="8.85546875" bestFit="1" customWidth="1"/>
    <col min="7181" max="7181" width="8.7109375" customWidth="1"/>
    <col min="7182" max="7182" width="4.7109375" customWidth="1"/>
    <col min="7183" max="7183" width="0.5703125" customWidth="1"/>
    <col min="7184" max="7185" width="8.85546875" bestFit="1" customWidth="1"/>
    <col min="7186" max="7186" width="8.7109375" customWidth="1"/>
    <col min="7187" max="7187" width="4.7109375" customWidth="1"/>
    <col min="7413" max="7413" width="10.42578125" customWidth="1"/>
    <col min="7414" max="7414" width="0.5703125" customWidth="1"/>
    <col min="7415" max="7416" width="8.85546875" bestFit="1" customWidth="1"/>
    <col min="7418" max="7418" width="4.7109375" customWidth="1"/>
    <col min="7419" max="7419" width="0.5703125" customWidth="1"/>
    <col min="7423" max="7423" width="4.7109375" customWidth="1"/>
    <col min="7424" max="7424" width="0.5703125" customWidth="1"/>
    <col min="7428" max="7428" width="4.7109375" customWidth="1"/>
    <col min="7429" max="7429" width="0.5703125" customWidth="1"/>
    <col min="7433" max="7433" width="4.7109375" customWidth="1"/>
    <col min="7434" max="7434" width="0.5703125" customWidth="1"/>
    <col min="7435" max="7436" width="8.85546875" bestFit="1" customWidth="1"/>
    <col min="7437" max="7437" width="8.7109375" customWidth="1"/>
    <col min="7438" max="7438" width="4.7109375" customWidth="1"/>
    <col min="7439" max="7439" width="0.5703125" customWidth="1"/>
    <col min="7440" max="7441" width="8.85546875" bestFit="1" customWidth="1"/>
    <col min="7442" max="7442" width="8.7109375" customWidth="1"/>
    <col min="7443" max="7443" width="4.7109375" customWidth="1"/>
    <col min="7669" max="7669" width="10.42578125" customWidth="1"/>
    <col min="7670" max="7670" width="0.5703125" customWidth="1"/>
    <col min="7671" max="7672" width="8.85546875" bestFit="1" customWidth="1"/>
    <col min="7674" max="7674" width="4.7109375" customWidth="1"/>
    <col min="7675" max="7675" width="0.5703125" customWidth="1"/>
    <col min="7679" max="7679" width="4.7109375" customWidth="1"/>
    <col min="7680" max="7680" width="0.5703125" customWidth="1"/>
    <col min="7684" max="7684" width="4.7109375" customWidth="1"/>
    <col min="7685" max="7685" width="0.5703125" customWidth="1"/>
    <col min="7689" max="7689" width="4.7109375" customWidth="1"/>
    <col min="7690" max="7690" width="0.5703125" customWidth="1"/>
    <col min="7691" max="7692" width="8.85546875" bestFit="1" customWidth="1"/>
    <col min="7693" max="7693" width="8.7109375" customWidth="1"/>
    <col min="7694" max="7694" width="4.7109375" customWidth="1"/>
    <col min="7695" max="7695" width="0.5703125" customWidth="1"/>
    <col min="7696" max="7697" width="8.85546875" bestFit="1" customWidth="1"/>
    <col min="7698" max="7698" width="8.7109375" customWidth="1"/>
    <col min="7699" max="7699" width="4.7109375" customWidth="1"/>
    <col min="7925" max="7925" width="10.42578125" customWidth="1"/>
    <col min="7926" max="7926" width="0.5703125" customWidth="1"/>
    <col min="7927" max="7928" width="8.85546875" bestFit="1" customWidth="1"/>
    <col min="7930" max="7930" width="4.7109375" customWidth="1"/>
    <col min="7931" max="7931" width="0.5703125" customWidth="1"/>
    <col min="7935" max="7935" width="4.7109375" customWidth="1"/>
    <col min="7936" max="7936" width="0.5703125" customWidth="1"/>
    <col min="7940" max="7940" width="4.7109375" customWidth="1"/>
    <col min="7941" max="7941" width="0.5703125" customWidth="1"/>
    <col min="7945" max="7945" width="4.7109375" customWidth="1"/>
    <col min="7946" max="7946" width="0.5703125" customWidth="1"/>
    <col min="7947" max="7948" width="8.85546875" bestFit="1" customWidth="1"/>
    <col min="7949" max="7949" width="8.7109375" customWidth="1"/>
    <col min="7950" max="7950" width="4.7109375" customWidth="1"/>
    <col min="7951" max="7951" width="0.5703125" customWidth="1"/>
    <col min="7952" max="7953" width="8.85546875" bestFit="1" customWidth="1"/>
    <col min="7954" max="7954" width="8.7109375" customWidth="1"/>
    <col min="7955" max="7955" width="4.7109375" customWidth="1"/>
    <col min="8181" max="8181" width="10.42578125" customWidth="1"/>
    <col min="8182" max="8182" width="0.5703125" customWidth="1"/>
    <col min="8183" max="8184" width="8.85546875" bestFit="1" customWidth="1"/>
    <col min="8186" max="8186" width="4.7109375" customWidth="1"/>
    <col min="8187" max="8187" width="0.5703125" customWidth="1"/>
    <col min="8191" max="8191" width="4.7109375" customWidth="1"/>
    <col min="8192" max="8192" width="0.5703125" customWidth="1"/>
    <col min="8196" max="8196" width="4.7109375" customWidth="1"/>
    <col min="8197" max="8197" width="0.5703125" customWidth="1"/>
    <col min="8201" max="8201" width="4.7109375" customWidth="1"/>
    <col min="8202" max="8202" width="0.5703125" customWidth="1"/>
    <col min="8203" max="8204" width="8.85546875" bestFit="1" customWidth="1"/>
    <col min="8205" max="8205" width="8.7109375" customWidth="1"/>
    <col min="8206" max="8206" width="4.7109375" customWidth="1"/>
    <col min="8207" max="8207" width="0.5703125" customWidth="1"/>
    <col min="8208" max="8209" width="8.85546875" bestFit="1" customWidth="1"/>
    <col min="8210" max="8210" width="8.7109375" customWidth="1"/>
    <col min="8211" max="8211" width="4.7109375" customWidth="1"/>
    <col min="8437" max="8437" width="10.42578125" customWidth="1"/>
    <col min="8438" max="8438" width="0.5703125" customWidth="1"/>
    <col min="8439" max="8440" width="8.85546875" bestFit="1" customWidth="1"/>
    <col min="8442" max="8442" width="4.7109375" customWidth="1"/>
    <col min="8443" max="8443" width="0.5703125" customWidth="1"/>
    <col min="8447" max="8447" width="4.7109375" customWidth="1"/>
    <col min="8448" max="8448" width="0.5703125" customWidth="1"/>
    <col min="8452" max="8452" width="4.7109375" customWidth="1"/>
    <col min="8453" max="8453" width="0.5703125" customWidth="1"/>
    <col min="8457" max="8457" width="4.7109375" customWidth="1"/>
    <col min="8458" max="8458" width="0.5703125" customWidth="1"/>
    <col min="8459" max="8460" width="8.85546875" bestFit="1" customWidth="1"/>
    <col min="8461" max="8461" width="8.7109375" customWidth="1"/>
    <col min="8462" max="8462" width="4.7109375" customWidth="1"/>
    <col min="8463" max="8463" width="0.5703125" customWidth="1"/>
    <col min="8464" max="8465" width="8.85546875" bestFit="1" customWidth="1"/>
    <col min="8466" max="8466" width="8.7109375" customWidth="1"/>
    <col min="8467" max="8467" width="4.7109375" customWidth="1"/>
    <col min="8693" max="8693" width="10.42578125" customWidth="1"/>
    <col min="8694" max="8694" width="0.5703125" customWidth="1"/>
    <col min="8695" max="8696" width="8.85546875" bestFit="1" customWidth="1"/>
    <col min="8698" max="8698" width="4.7109375" customWidth="1"/>
    <col min="8699" max="8699" width="0.5703125" customWidth="1"/>
    <col min="8703" max="8703" width="4.7109375" customWidth="1"/>
    <col min="8704" max="8704" width="0.5703125" customWidth="1"/>
    <col min="8708" max="8708" width="4.7109375" customWidth="1"/>
    <col min="8709" max="8709" width="0.5703125" customWidth="1"/>
    <col min="8713" max="8713" width="4.7109375" customWidth="1"/>
    <col min="8714" max="8714" width="0.5703125" customWidth="1"/>
    <col min="8715" max="8716" width="8.85546875" bestFit="1" customWidth="1"/>
    <col min="8717" max="8717" width="8.7109375" customWidth="1"/>
    <col min="8718" max="8718" width="4.7109375" customWidth="1"/>
    <col min="8719" max="8719" width="0.5703125" customWidth="1"/>
    <col min="8720" max="8721" width="8.85546875" bestFit="1" customWidth="1"/>
    <col min="8722" max="8722" width="8.7109375" customWidth="1"/>
    <col min="8723" max="8723" width="4.7109375" customWidth="1"/>
    <col min="8949" max="8949" width="10.42578125" customWidth="1"/>
    <col min="8950" max="8950" width="0.5703125" customWidth="1"/>
    <col min="8951" max="8952" width="8.85546875" bestFit="1" customWidth="1"/>
    <col min="8954" max="8954" width="4.7109375" customWidth="1"/>
    <col min="8955" max="8955" width="0.5703125" customWidth="1"/>
    <col min="8959" max="8959" width="4.7109375" customWidth="1"/>
    <col min="8960" max="8960" width="0.5703125" customWidth="1"/>
    <col min="8964" max="8964" width="4.7109375" customWidth="1"/>
    <col min="8965" max="8965" width="0.5703125" customWidth="1"/>
    <col min="8969" max="8969" width="4.7109375" customWidth="1"/>
    <col min="8970" max="8970" width="0.5703125" customWidth="1"/>
    <col min="8971" max="8972" width="8.85546875" bestFit="1" customWidth="1"/>
    <col min="8973" max="8973" width="8.7109375" customWidth="1"/>
    <col min="8974" max="8974" width="4.7109375" customWidth="1"/>
    <col min="8975" max="8975" width="0.5703125" customWidth="1"/>
    <col min="8976" max="8977" width="8.85546875" bestFit="1" customWidth="1"/>
    <col min="8978" max="8978" width="8.7109375" customWidth="1"/>
    <col min="8979" max="8979" width="4.7109375" customWidth="1"/>
    <col min="9205" max="9205" width="10.42578125" customWidth="1"/>
    <col min="9206" max="9206" width="0.5703125" customWidth="1"/>
    <col min="9207" max="9208" width="8.85546875" bestFit="1" customWidth="1"/>
    <col min="9210" max="9210" width="4.7109375" customWidth="1"/>
    <col min="9211" max="9211" width="0.5703125" customWidth="1"/>
    <col min="9215" max="9215" width="4.7109375" customWidth="1"/>
    <col min="9216" max="9216" width="0.5703125" customWidth="1"/>
    <col min="9220" max="9220" width="4.7109375" customWidth="1"/>
    <col min="9221" max="9221" width="0.5703125" customWidth="1"/>
    <col min="9225" max="9225" width="4.7109375" customWidth="1"/>
    <col min="9226" max="9226" width="0.5703125" customWidth="1"/>
    <col min="9227" max="9228" width="8.85546875" bestFit="1" customWidth="1"/>
    <col min="9229" max="9229" width="8.7109375" customWidth="1"/>
    <col min="9230" max="9230" width="4.7109375" customWidth="1"/>
    <col min="9231" max="9231" width="0.5703125" customWidth="1"/>
    <col min="9232" max="9233" width="8.85546875" bestFit="1" customWidth="1"/>
    <col min="9234" max="9234" width="8.7109375" customWidth="1"/>
    <col min="9235" max="9235" width="4.7109375" customWidth="1"/>
    <col min="9461" max="9461" width="10.42578125" customWidth="1"/>
    <col min="9462" max="9462" width="0.5703125" customWidth="1"/>
    <col min="9463" max="9464" width="8.85546875" bestFit="1" customWidth="1"/>
    <col min="9466" max="9466" width="4.7109375" customWidth="1"/>
    <col min="9467" max="9467" width="0.5703125" customWidth="1"/>
    <col min="9471" max="9471" width="4.7109375" customWidth="1"/>
    <col min="9472" max="9472" width="0.5703125" customWidth="1"/>
    <col min="9476" max="9476" width="4.7109375" customWidth="1"/>
    <col min="9477" max="9477" width="0.5703125" customWidth="1"/>
    <col min="9481" max="9481" width="4.7109375" customWidth="1"/>
    <col min="9482" max="9482" width="0.5703125" customWidth="1"/>
    <col min="9483" max="9484" width="8.85546875" bestFit="1" customWidth="1"/>
    <col min="9485" max="9485" width="8.7109375" customWidth="1"/>
    <col min="9486" max="9486" width="4.7109375" customWidth="1"/>
    <col min="9487" max="9487" width="0.5703125" customWidth="1"/>
    <col min="9488" max="9489" width="8.85546875" bestFit="1" customWidth="1"/>
    <col min="9490" max="9490" width="8.7109375" customWidth="1"/>
    <col min="9491" max="9491" width="4.7109375" customWidth="1"/>
    <col min="9717" max="9717" width="10.42578125" customWidth="1"/>
    <col min="9718" max="9718" width="0.5703125" customWidth="1"/>
    <col min="9719" max="9720" width="8.85546875" bestFit="1" customWidth="1"/>
    <col min="9722" max="9722" width="4.7109375" customWidth="1"/>
    <col min="9723" max="9723" width="0.5703125" customWidth="1"/>
    <col min="9727" max="9727" width="4.7109375" customWidth="1"/>
    <col min="9728" max="9728" width="0.5703125" customWidth="1"/>
    <col min="9732" max="9732" width="4.7109375" customWidth="1"/>
    <col min="9733" max="9733" width="0.5703125" customWidth="1"/>
    <col min="9737" max="9737" width="4.7109375" customWidth="1"/>
    <col min="9738" max="9738" width="0.5703125" customWidth="1"/>
    <col min="9739" max="9740" width="8.85546875" bestFit="1" customWidth="1"/>
    <col min="9741" max="9741" width="8.7109375" customWidth="1"/>
    <col min="9742" max="9742" width="4.7109375" customWidth="1"/>
    <col min="9743" max="9743" width="0.5703125" customWidth="1"/>
    <col min="9744" max="9745" width="8.85546875" bestFit="1" customWidth="1"/>
    <col min="9746" max="9746" width="8.7109375" customWidth="1"/>
    <col min="9747" max="9747" width="4.7109375" customWidth="1"/>
    <col min="9973" max="9973" width="10.42578125" customWidth="1"/>
    <col min="9974" max="9974" width="0.5703125" customWidth="1"/>
    <col min="9975" max="9976" width="8.85546875" bestFit="1" customWidth="1"/>
    <col min="9978" max="9978" width="4.7109375" customWidth="1"/>
    <col min="9979" max="9979" width="0.5703125" customWidth="1"/>
    <col min="9983" max="9983" width="4.7109375" customWidth="1"/>
    <col min="9984" max="9984" width="0.5703125" customWidth="1"/>
    <col min="9988" max="9988" width="4.7109375" customWidth="1"/>
    <col min="9989" max="9989" width="0.5703125" customWidth="1"/>
    <col min="9993" max="9993" width="4.7109375" customWidth="1"/>
    <col min="9994" max="9994" width="0.5703125" customWidth="1"/>
    <col min="9995" max="9996" width="8.85546875" bestFit="1" customWidth="1"/>
    <col min="9997" max="9997" width="8.7109375" customWidth="1"/>
    <col min="9998" max="9998" width="4.7109375" customWidth="1"/>
    <col min="9999" max="9999" width="0.5703125" customWidth="1"/>
    <col min="10000" max="10001" width="8.85546875" bestFit="1" customWidth="1"/>
    <col min="10002" max="10002" width="8.7109375" customWidth="1"/>
    <col min="10003" max="10003" width="4.7109375" customWidth="1"/>
    <col min="10229" max="10229" width="10.42578125" customWidth="1"/>
    <col min="10230" max="10230" width="0.5703125" customWidth="1"/>
    <col min="10231" max="10232" width="8.85546875" bestFit="1" customWidth="1"/>
    <col min="10234" max="10234" width="4.7109375" customWidth="1"/>
    <col min="10235" max="10235" width="0.5703125" customWidth="1"/>
    <col min="10239" max="10239" width="4.7109375" customWidth="1"/>
    <col min="10240" max="10240" width="0.5703125" customWidth="1"/>
    <col min="10244" max="10244" width="4.7109375" customWidth="1"/>
    <col min="10245" max="10245" width="0.5703125" customWidth="1"/>
    <col min="10249" max="10249" width="4.7109375" customWidth="1"/>
    <col min="10250" max="10250" width="0.5703125" customWidth="1"/>
    <col min="10251" max="10252" width="8.85546875" bestFit="1" customWidth="1"/>
    <col min="10253" max="10253" width="8.7109375" customWidth="1"/>
    <col min="10254" max="10254" width="4.7109375" customWidth="1"/>
    <col min="10255" max="10255" width="0.5703125" customWidth="1"/>
    <col min="10256" max="10257" width="8.85546875" bestFit="1" customWidth="1"/>
    <col min="10258" max="10258" width="8.7109375" customWidth="1"/>
    <col min="10259" max="10259" width="4.7109375" customWidth="1"/>
    <col min="10485" max="10485" width="10.42578125" customWidth="1"/>
    <col min="10486" max="10486" width="0.5703125" customWidth="1"/>
    <col min="10487" max="10488" width="8.85546875" bestFit="1" customWidth="1"/>
    <col min="10490" max="10490" width="4.7109375" customWidth="1"/>
    <col min="10491" max="10491" width="0.5703125" customWidth="1"/>
    <col min="10495" max="10495" width="4.7109375" customWidth="1"/>
    <col min="10496" max="10496" width="0.5703125" customWidth="1"/>
    <col min="10500" max="10500" width="4.7109375" customWidth="1"/>
    <col min="10501" max="10501" width="0.5703125" customWidth="1"/>
    <col min="10505" max="10505" width="4.7109375" customWidth="1"/>
    <col min="10506" max="10506" width="0.5703125" customWidth="1"/>
    <col min="10507" max="10508" width="8.85546875" bestFit="1" customWidth="1"/>
    <col min="10509" max="10509" width="8.7109375" customWidth="1"/>
    <col min="10510" max="10510" width="4.7109375" customWidth="1"/>
    <col min="10511" max="10511" width="0.5703125" customWidth="1"/>
    <col min="10512" max="10513" width="8.85546875" bestFit="1" customWidth="1"/>
    <col min="10514" max="10514" width="8.7109375" customWidth="1"/>
    <col min="10515" max="10515" width="4.7109375" customWidth="1"/>
    <col min="10741" max="10741" width="10.42578125" customWidth="1"/>
    <col min="10742" max="10742" width="0.5703125" customWidth="1"/>
    <col min="10743" max="10744" width="8.85546875" bestFit="1" customWidth="1"/>
    <col min="10746" max="10746" width="4.7109375" customWidth="1"/>
    <col min="10747" max="10747" width="0.5703125" customWidth="1"/>
    <col min="10751" max="10751" width="4.7109375" customWidth="1"/>
    <col min="10752" max="10752" width="0.5703125" customWidth="1"/>
    <col min="10756" max="10756" width="4.7109375" customWidth="1"/>
    <col min="10757" max="10757" width="0.5703125" customWidth="1"/>
    <col min="10761" max="10761" width="4.7109375" customWidth="1"/>
    <col min="10762" max="10762" width="0.5703125" customWidth="1"/>
    <col min="10763" max="10764" width="8.85546875" bestFit="1" customWidth="1"/>
    <col min="10765" max="10765" width="8.7109375" customWidth="1"/>
    <col min="10766" max="10766" width="4.7109375" customWidth="1"/>
    <col min="10767" max="10767" width="0.5703125" customWidth="1"/>
    <col min="10768" max="10769" width="8.85546875" bestFit="1" customWidth="1"/>
    <col min="10770" max="10770" width="8.7109375" customWidth="1"/>
    <col min="10771" max="10771" width="4.7109375" customWidth="1"/>
    <col min="10997" max="10997" width="10.42578125" customWidth="1"/>
    <col min="10998" max="10998" width="0.5703125" customWidth="1"/>
    <col min="10999" max="11000" width="8.85546875" bestFit="1" customWidth="1"/>
    <col min="11002" max="11002" width="4.7109375" customWidth="1"/>
    <col min="11003" max="11003" width="0.5703125" customWidth="1"/>
    <col min="11007" max="11007" width="4.7109375" customWidth="1"/>
    <col min="11008" max="11008" width="0.5703125" customWidth="1"/>
    <col min="11012" max="11012" width="4.7109375" customWidth="1"/>
    <col min="11013" max="11013" width="0.5703125" customWidth="1"/>
    <col min="11017" max="11017" width="4.7109375" customWidth="1"/>
    <col min="11018" max="11018" width="0.5703125" customWidth="1"/>
    <col min="11019" max="11020" width="8.85546875" bestFit="1" customWidth="1"/>
    <col min="11021" max="11021" width="8.7109375" customWidth="1"/>
    <col min="11022" max="11022" width="4.7109375" customWidth="1"/>
    <col min="11023" max="11023" width="0.5703125" customWidth="1"/>
    <col min="11024" max="11025" width="8.85546875" bestFit="1" customWidth="1"/>
    <col min="11026" max="11026" width="8.7109375" customWidth="1"/>
    <col min="11027" max="11027" width="4.7109375" customWidth="1"/>
    <col min="11253" max="11253" width="10.42578125" customWidth="1"/>
    <col min="11254" max="11254" width="0.5703125" customWidth="1"/>
    <col min="11255" max="11256" width="8.85546875" bestFit="1" customWidth="1"/>
    <col min="11258" max="11258" width="4.7109375" customWidth="1"/>
    <col min="11259" max="11259" width="0.5703125" customWidth="1"/>
    <col min="11263" max="11263" width="4.7109375" customWidth="1"/>
    <col min="11264" max="11264" width="0.5703125" customWidth="1"/>
    <col min="11268" max="11268" width="4.7109375" customWidth="1"/>
    <col min="11269" max="11269" width="0.5703125" customWidth="1"/>
    <col min="11273" max="11273" width="4.7109375" customWidth="1"/>
    <col min="11274" max="11274" width="0.5703125" customWidth="1"/>
    <col min="11275" max="11276" width="8.85546875" bestFit="1" customWidth="1"/>
    <col min="11277" max="11277" width="8.7109375" customWidth="1"/>
    <col min="11278" max="11278" width="4.7109375" customWidth="1"/>
    <col min="11279" max="11279" width="0.5703125" customWidth="1"/>
    <col min="11280" max="11281" width="8.85546875" bestFit="1" customWidth="1"/>
    <col min="11282" max="11282" width="8.7109375" customWidth="1"/>
    <col min="11283" max="11283" width="4.7109375" customWidth="1"/>
    <col min="11509" max="11509" width="10.42578125" customWidth="1"/>
    <col min="11510" max="11510" width="0.5703125" customWidth="1"/>
    <col min="11511" max="11512" width="8.85546875" bestFit="1" customWidth="1"/>
    <col min="11514" max="11514" width="4.7109375" customWidth="1"/>
    <col min="11515" max="11515" width="0.5703125" customWidth="1"/>
    <col min="11519" max="11519" width="4.7109375" customWidth="1"/>
    <col min="11520" max="11520" width="0.5703125" customWidth="1"/>
    <col min="11524" max="11524" width="4.7109375" customWidth="1"/>
    <col min="11525" max="11525" width="0.5703125" customWidth="1"/>
    <col min="11529" max="11529" width="4.7109375" customWidth="1"/>
    <col min="11530" max="11530" width="0.5703125" customWidth="1"/>
    <col min="11531" max="11532" width="8.85546875" bestFit="1" customWidth="1"/>
    <col min="11533" max="11533" width="8.7109375" customWidth="1"/>
    <col min="11534" max="11534" width="4.7109375" customWidth="1"/>
    <col min="11535" max="11535" width="0.5703125" customWidth="1"/>
    <col min="11536" max="11537" width="8.85546875" bestFit="1" customWidth="1"/>
    <col min="11538" max="11538" width="8.7109375" customWidth="1"/>
    <col min="11539" max="11539" width="4.7109375" customWidth="1"/>
    <col min="11765" max="11765" width="10.42578125" customWidth="1"/>
    <col min="11766" max="11766" width="0.5703125" customWidth="1"/>
    <col min="11767" max="11768" width="8.85546875" bestFit="1" customWidth="1"/>
    <col min="11770" max="11770" width="4.7109375" customWidth="1"/>
    <col min="11771" max="11771" width="0.5703125" customWidth="1"/>
    <col min="11775" max="11775" width="4.7109375" customWidth="1"/>
    <col min="11776" max="11776" width="0.5703125" customWidth="1"/>
    <col min="11780" max="11780" width="4.7109375" customWidth="1"/>
    <col min="11781" max="11781" width="0.5703125" customWidth="1"/>
    <col min="11785" max="11785" width="4.7109375" customWidth="1"/>
    <col min="11786" max="11786" width="0.5703125" customWidth="1"/>
    <col min="11787" max="11788" width="8.85546875" bestFit="1" customWidth="1"/>
    <col min="11789" max="11789" width="8.7109375" customWidth="1"/>
    <col min="11790" max="11790" width="4.7109375" customWidth="1"/>
    <col min="11791" max="11791" width="0.5703125" customWidth="1"/>
    <col min="11792" max="11793" width="8.85546875" bestFit="1" customWidth="1"/>
    <col min="11794" max="11794" width="8.7109375" customWidth="1"/>
    <col min="11795" max="11795" width="4.7109375" customWidth="1"/>
    <col min="12021" max="12021" width="10.42578125" customWidth="1"/>
    <col min="12022" max="12022" width="0.5703125" customWidth="1"/>
    <col min="12023" max="12024" width="8.85546875" bestFit="1" customWidth="1"/>
    <col min="12026" max="12026" width="4.7109375" customWidth="1"/>
    <col min="12027" max="12027" width="0.5703125" customWidth="1"/>
    <col min="12031" max="12031" width="4.7109375" customWidth="1"/>
    <col min="12032" max="12032" width="0.5703125" customWidth="1"/>
    <col min="12036" max="12036" width="4.7109375" customWidth="1"/>
    <col min="12037" max="12037" width="0.5703125" customWidth="1"/>
    <col min="12041" max="12041" width="4.7109375" customWidth="1"/>
    <col min="12042" max="12042" width="0.5703125" customWidth="1"/>
    <col min="12043" max="12044" width="8.85546875" bestFit="1" customWidth="1"/>
    <col min="12045" max="12045" width="8.7109375" customWidth="1"/>
    <col min="12046" max="12046" width="4.7109375" customWidth="1"/>
    <col min="12047" max="12047" width="0.5703125" customWidth="1"/>
    <col min="12048" max="12049" width="8.85546875" bestFit="1" customWidth="1"/>
    <col min="12050" max="12050" width="8.7109375" customWidth="1"/>
    <col min="12051" max="12051" width="4.7109375" customWidth="1"/>
    <col min="12277" max="12277" width="10.42578125" customWidth="1"/>
    <col min="12278" max="12278" width="0.5703125" customWidth="1"/>
    <col min="12279" max="12280" width="8.85546875" bestFit="1" customWidth="1"/>
    <col min="12282" max="12282" width="4.7109375" customWidth="1"/>
    <col min="12283" max="12283" width="0.5703125" customWidth="1"/>
    <col min="12287" max="12287" width="4.7109375" customWidth="1"/>
    <col min="12288" max="12288" width="0.5703125" customWidth="1"/>
    <col min="12292" max="12292" width="4.7109375" customWidth="1"/>
    <col min="12293" max="12293" width="0.5703125" customWidth="1"/>
    <col min="12297" max="12297" width="4.7109375" customWidth="1"/>
    <col min="12298" max="12298" width="0.5703125" customWidth="1"/>
    <col min="12299" max="12300" width="8.85546875" bestFit="1" customWidth="1"/>
    <col min="12301" max="12301" width="8.7109375" customWidth="1"/>
    <col min="12302" max="12302" width="4.7109375" customWidth="1"/>
    <col min="12303" max="12303" width="0.5703125" customWidth="1"/>
    <col min="12304" max="12305" width="8.85546875" bestFit="1" customWidth="1"/>
    <col min="12306" max="12306" width="8.7109375" customWidth="1"/>
    <col min="12307" max="12307" width="4.7109375" customWidth="1"/>
    <col min="12533" max="12533" width="10.42578125" customWidth="1"/>
    <col min="12534" max="12534" width="0.5703125" customWidth="1"/>
    <col min="12535" max="12536" width="8.85546875" bestFit="1" customWidth="1"/>
    <col min="12538" max="12538" width="4.7109375" customWidth="1"/>
    <col min="12539" max="12539" width="0.5703125" customWidth="1"/>
    <col min="12543" max="12543" width="4.7109375" customWidth="1"/>
    <col min="12544" max="12544" width="0.5703125" customWidth="1"/>
    <col min="12548" max="12548" width="4.7109375" customWidth="1"/>
    <col min="12549" max="12549" width="0.5703125" customWidth="1"/>
    <col min="12553" max="12553" width="4.7109375" customWidth="1"/>
    <col min="12554" max="12554" width="0.5703125" customWidth="1"/>
    <col min="12555" max="12556" width="8.85546875" bestFit="1" customWidth="1"/>
    <col min="12557" max="12557" width="8.7109375" customWidth="1"/>
    <col min="12558" max="12558" width="4.7109375" customWidth="1"/>
    <col min="12559" max="12559" width="0.5703125" customWidth="1"/>
    <col min="12560" max="12561" width="8.85546875" bestFit="1" customWidth="1"/>
    <col min="12562" max="12562" width="8.7109375" customWidth="1"/>
    <col min="12563" max="12563" width="4.7109375" customWidth="1"/>
    <col min="12789" max="12789" width="10.42578125" customWidth="1"/>
    <col min="12790" max="12790" width="0.5703125" customWidth="1"/>
    <col min="12791" max="12792" width="8.85546875" bestFit="1" customWidth="1"/>
    <col min="12794" max="12794" width="4.7109375" customWidth="1"/>
    <col min="12795" max="12795" width="0.5703125" customWidth="1"/>
    <col min="12799" max="12799" width="4.7109375" customWidth="1"/>
    <col min="12800" max="12800" width="0.5703125" customWidth="1"/>
    <col min="12804" max="12804" width="4.7109375" customWidth="1"/>
    <col min="12805" max="12805" width="0.5703125" customWidth="1"/>
    <col min="12809" max="12809" width="4.7109375" customWidth="1"/>
    <col min="12810" max="12810" width="0.5703125" customWidth="1"/>
    <col min="12811" max="12812" width="8.85546875" bestFit="1" customWidth="1"/>
    <col min="12813" max="12813" width="8.7109375" customWidth="1"/>
    <col min="12814" max="12814" width="4.7109375" customWidth="1"/>
    <col min="12815" max="12815" width="0.5703125" customWidth="1"/>
    <col min="12816" max="12817" width="8.85546875" bestFit="1" customWidth="1"/>
    <col min="12818" max="12818" width="8.7109375" customWidth="1"/>
    <col min="12819" max="12819" width="4.7109375" customWidth="1"/>
    <col min="13045" max="13045" width="10.42578125" customWidth="1"/>
    <col min="13046" max="13046" width="0.5703125" customWidth="1"/>
    <col min="13047" max="13048" width="8.85546875" bestFit="1" customWidth="1"/>
    <col min="13050" max="13050" width="4.7109375" customWidth="1"/>
    <col min="13051" max="13051" width="0.5703125" customWidth="1"/>
    <col min="13055" max="13055" width="4.7109375" customWidth="1"/>
    <col min="13056" max="13056" width="0.5703125" customWidth="1"/>
    <col min="13060" max="13060" width="4.7109375" customWidth="1"/>
    <col min="13061" max="13061" width="0.5703125" customWidth="1"/>
    <col min="13065" max="13065" width="4.7109375" customWidth="1"/>
    <col min="13066" max="13066" width="0.5703125" customWidth="1"/>
    <col min="13067" max="13068" width="8.85546875" bestFit="1" customWidth="1"/>
    <col min="13069" max="13069" width="8.7109375" customWidth="1"/>
    <col min="13070" max="13070" width="4.7109375" customWidth="1"/>
    <col min="13071" max="13071" width="0.5703125" customWidth="1"/>
    <col min="13072" max="13073" width="8.85546875" bestFit="1" customWidth="1"/>
    <col min="13074" max="13074" width="8.7109375" customWidth="1"/>
    <col min="13075" max="13075" width="4.7109375" customWidth="1"/>
    <col min="13301" max="13301" width="10.42578125" customWidth="1"/>
    <col min="13302" max="13302" width="0.5703125" customWidth="1"/>
    <col min="13303" max="13304" width="8.85546875" bestFit="1" customWidth="1"/>
    <col min="13306" max="13306" width="4.7109375" customWidth="1"/>
    <col min="13307" max="13307" width="0.5703125" customWidth="1"/>
    <col min="13311" max="13311" width="4.7109375" customWidth="1"/>
    <col min="13312" max="13312" width="0.5703125" customWidth="1"/>
    <col min="13316" max="13316" width="4.7109375" customWidth="1"/>
    <col min="13317" max="13317" width="0.5703125" customWidth="1"/>
    <col min="13321" max="13321" width="4.7109375" customWidth="1"/>
    <col min="13322" max="13322" width="0.5703125" customWidth="1"/>
    <col min="13323" max="13324" width="8.85546875" bestFit="1" customWidth="1"/>
    <col min="13325" max="13325" width="8.7109375" customWidth="1"/>
    <col min="13326" max="13326" width="4.7109375" customWidth="1"/>
    <col min="13327" max="13327" width="0.5703125" customWidth="1"/>
    <col min="13328" max="13329" width="8.85546875" bestFit="1" customWidth="1"/>
    <col min="13330" max="13330" width="8.7109375" customWidth="1"/>
    <col min="13331" max="13331" width="4.7109375" customWidth="1"/>
    <col min="13557" max="13557" width="10.42578125" customWidth="1"/>
    <col min="13558" max="13558" width="0.5703125" customWidth="1"/>
    <col min="13559" max="13560" width="8.85546875" bestFit="1" customWidth="1"/>
    <col min="13562" max="13562" width="4.7109375" customWidth="1"/>
    <col min="13563" max="13563" width="0.5703125" customWidth="1"/>
    <col min="13567" max="13567" width="4.7109375" customWidth="1"/>
    <col min="13568" max="13568" width="0.5703125" customWidth="1"/>
    <col min="13572" max="13572" width="4.7109375" customWidth="1"/>
    <col min="13573" max="13573" width="0.5703125" customWidth="1"/>
    <col min="13577" max="13577" width="4.7109375" customWidth="1"/>
    <col min="13578" max="13578" width="0.5703125" customWidth="1"/>
    <col min="13579" max="13580" width="8.85546875" bestFit="1" customWidth="1"/>
    <col min="13581" max="13581" width="8.7109375" customWidth="1"/>
    <col min="13582" max="13582" width="4.7109375" customWidth="1"/>
    <col min="13583" max="13583" width="0.5703125" customWidth="1"/>
    <col min="13584" max="13585" width="8.85546875" bestFit="1" customWidth="1"/>
    <col min="13586" max="13586" width="8.7109375" customWidth="1"/>
    <col min="13587" max="13587" width="4.7109375" customWidth="1"/>
    <col min="13813" max="13813" width="10.42578125" customWidth="1"/>
    <col min="13814" max="13814" width="0.5703125" customWidth="1"/>
    <col min="13815" max="13816" width="8.85546875" bestFit="1" customWidth="1"/>
    <col min="13818" max="13818" width="4.7109375" customWidth="1"/>
    <col min="13819" max="13819" width="0.5703125" customWidth="1"/>
    <col min="13823" max="13823" width="4.7109375" customWidth="1"/>
    <col min="13824" max="13824" width="0.5703125" customWidth="1"/>
    <col min="13828" max="13828" width="4.7109375" customWidth="1"/>
    <col min="13829" max="13829" width="0.5703125" customWidth="1"/>
    <col min="13833" max="13833" width="4.7109375" customWidth="1"/>
    <col min="13834" max="13834" width="0.5703125" customWidth="1"/>
    <col min="13835" max="13836" width="8.85546875" bestFit="1" customWidth="1"/>
    <col min="13837" max="13837" width="8.7109375" customWidth="1"/>
    <col min="13838" max="13838" width="4.7109375" customWidth="1"/>
    <col min="13839" max="13839" width="0.5703125" customWidth="1"/>
    <col min="13840" max="13841" width="8.85546875" bestFit="1" customWidth="1"/>
    <col min="13842" max="13842" width="8.7109375" customWidth="1"/>
    <col min="13843" max="13843" width="4.7109375" customWidth="1"/>
    <col min="14069" max="14069" width="10.42578125" customWidth="1"/>
    <col min="14070" max="14070" width="0.5703125" customWidth="1"/>
    <col min="14071" max="14072" width="8.85546875" bestFit="1" customWidth="1"/>
    <col min="14074" max="14074" width="4.7109375" customWidth="1"/>
    <col min="14075" max="14075" width="0.5703125" customWidth="1"/>
    <col min="14079" max="14079" width="4.7109375" customWidth="1"/>
    <col min="14080" max="14080" width="0.5703125" customWidth="1"/>
    <col min="14084" max="14084" width="4.7109375" customWidth="1"/>
    <col min="14085" max="14085" width="0.5703125" customWidth="1"/>
    <col min="14089" max="14089" width="4.7109375" customWidth="1"/>
    <col min="14090" max="14090" width="0.5703125" customWidth="1"/>
    <col min="14091" max="14092" width="8.85546875" bestFit="1" customWidth="1"/>
    <col min="14093" max="14093" width="8.7109375" customWidth="1"/>
    <col min="14094" max="14094" width="4.7109375" customWidth="1"/>
    <col min="14095" max="14095" width="0.5703125" customWidth="1"/>
    <col min="14096" max="14097" width="8.85546875" bestFit="1" customWidth="1"/>
    <col min="14098" max="14098" width="8.7109375" customWidth="1"/>
    <col min="14099" max="14099" width="4.7109375" customWidth="1"/>
    <col min="14325" max="14325" width="10.42578125" customWidth="1"/>
    <col min="14326" max="14326" width="0.5703125" customWidth="1"/>
    <col min="14327" max="14328" width="8.85546875" bestFit="1" customWidth="1"/>
    <col min="14330" max="14330" width="4.7109375" customWidth="1"/>
    <col min="14331" max="14331" width="0.5703125" customWidth="1"/>
    <col min="14335" max="14335" width="4.7109375" customWidth="1"/>
    <col min="14336" max="14336" width="0.5703125" customWidth="1"/>
    <col min="14340" max="14340" width="4.7109375" customWidth="1"/>
    <col min="14341" max="14341" width="0.5703125" customWidth="1"/>
    <col min="14345" max="14345" width="4.7109375" customWidth="1"/>
    <col min="14346" max="14346" width="0.5703125" customWidth="1"/>
    <col min="14347" max="14348" width="8.85546875" bestFit="1" customWidth="1"/>
    <col min="14349" max="14349" width="8.7109375" customWidth="1"/>
    <col min="14350" max="14350" width="4.7109375" customWidth="1"/>
    <col min="14351" max="14351" width="0.5703125" customWidth="1"/>
    <col min="14352" max="14353" width="8.85546875" bestFit="1" customWidth="1"/>
    <col min="14354" max="14354" width="8.7109375" customWidth="1"/>
    <col min="14355" max="14355" width="4.7109375" customWidth="1"/>
    <col min="14581" max="14581" width="10.42578125" customWidth="1"/>
    <col min="14582" max="14582" width="0.5703125" customWidth="1"/>
    <col min="14583" max="14584" width="8.85546875" bestFit="1" customWidth="1"/>
    <col min="14586" max="14586" width="4.7109375" customWidth="1"/>
    <col min="14587" max="14587" width="0.5703125" customWidth="1"/>
    <col min="14591" max="14591" width="4.7109375" customWidth="1"/>
    <col min="14592" max="14592" width="0.5703125" customWidth="1"/>
    <col min="14596" max="14596" width="4.7109375" customWidth="1"/>
    <col min="14597" max="14597" width="0.5703125" customWidth="1"/>
    <col min="14601" max="14601" width="4.7109375" customWidth="1"/>
    <col min="14602" max="14602" width="0.5703125" customWidth="1"/>
    <col min="14603" max="14604" width="8.85546875" bestFit="1" customWidth="1"/>
    <col min="14605" max="14605" width="8.7109375" customWidth="1"/>
    <col min="14606" max="14606" width="4.7109375" customWidth="1"/>
    <col min="14607" max="14607" width="0.5703125" customWidth="1"/>
    <col min="14608" max="14609" width="8.85546875" bestFit="1" customWidth="1"/>
    <col min="14610" max="14610" width="8.7109375" customWidth="1"/>
    <col min="14611" max="14611" width="4.7109375" customWidth="1"/>
    <col min="14837" max="14837" width="10.42578125" customWidth="1"/>
    <col min="14838" max="14838" width="0.5703125" customWidth="1"/>
    <col min="14839" max="14840" width="8.85546875" bestFit="1" customWidth="1"/>
    <col min="14842" max="14842" width="4.7109375" customWidth="1"/>
    <col min="14843" max="14843" width="0.5703125" customWidth="1"/>
    <col min="14847" max="14847" width="4.7109375" customWidth="1"/>
    <col min="14848" max="14848" width="0.5703125" customWidth="1"/>
    <col min="14852" max="14852" width="4.7109375" customWidth="1"/>
    <col min="14853" max="14853" width="0.5703125" customWidth="1"/>
    <col min="14857" max="14857" width="4.7109375" customWidth="1"/>
    <col min="14858" max="14858" width="0.5703125" customWidth="1"/>
    <col min="14859" max="14860" width="8.85546875" bestFit="1" customWidth="1"/>
    <col min="14861" max="14861" width="8.7109375" customWidth="1"/>
    <col min="14862" max="14862" width="4.7109375" customWidth="1"/>
    <col min="14863" max="14863" width="0.5703125" customWidth="1"/>
    <col min="14864" max="14865" width="8.85546875" bestFit="1" customWidth="1"/>
    <col min="14866" max="14866" width="8.7109375" customWidth="1"/>
    <col min="14867" max="14867" width="4.7109375" customWidth="1"/>
    <col min="15093" max="15093" width="10.42578125" customWidth="1"/>
    <col min="15094" max="15094" width="0.5703125" customWidth="1"/>
    <col min="15095" max="15096" width="8.85546875" bestFit="1" customWidth="1"/>
    <col min="15098" max="15098" width="4.7109375" customWidth="1"/>
    <col min="15099" max="15099" width="0.5703125" customWidth="1"/>
    <col min="15103" max="15103" width="4.7109375" customWidth="1"/>
    <col min="15104" max="15104" width="0.5703125" customWidth="1"/>
    <col min="15108" max="15108" width="4.7109375" customWidth="1"/>
    <col min="15109" max="15109" width="0.5703125" customWidth="1"/>
    <col min="15113" max="15113" width="4.7109375" customWidth="1"/>
    <col min="15114" max="15114" width="0.5703125" customWidth="1"/>
    <col min="15115" max="15116" width="8.85546875" bestFit="1" customWidth="1"/>
    <col min="15117" max="15117" width="8.7109375" customWidth="1"/>
    <col min="15118" max="15118" width="4.7109375" customWidth="1"/>
    <col min="15119" max="15119" width="0.5703125" customWidth="1"/>
    <col min="15120" max="15121" width="8.85546875" bestFit="1" customWidth="1"/>
    <col min="15122" max="15122" width="8.7109375" customWidth="1"/>
    <col min="15123" max="15123" width="4.7109375" customWidth="1"/>
    <col min="15349" max="15349" width="10.42578125" customWidth="1"/>
    <col min="15350" max="15350" width="0.5703125" customWidth="1"/>
    <col min="15351" max="15352" width="8.85546875" bestFit="1" customWidth="1"/>
    <col min="15354" max="15354" width="4.7109375" customWidth="1"/>
    <col min="15355" max="15355" width="0.5703125" customWidth="1"/>
    <col min="15359" max="15359" width="4.7109375" customWidth="1"/>
    <col min="15360" max="15360" width="0.5703125" customWidth="1"/>
    <col min="15364" max="15364" width="4.7109375" customWidth="1"/>
    <col min="15365" max="15365" width="0.5703125" customWidth="1"/>
    <col min="15369" max="15369" width="4.7109375" customWidth="1"/>
    <col min="15370" max="15370" width="0.5703125" customWidth="1"/>
    <col min="15371" max="15372" width="8.85546875" bestFit="1" customWidth="1"/>
    <col min="15373" max="15373" width="8.7109375" customWidth="1"/>
    <col min="15374" max="15374" width="4.7109375" customWidth="1"/>
    <col min="15375" max="15375" width="0.5703125" customWidth="1"/>
    <col min="15376" max="15377" width="8.85546875" bestFit="1" customWidth="1"/>
    <col min="15378" max="15378" width="8.7109375" customWidth="1"/>
    <col min="15379" max="15379" width="4.7109375" customWidth="1"/>
    <col min="15605" max="15605" width="10.42578125" customWidth="1"/>
    <col min="15606" max="15606" width="0.5703125" customWidth="1"/>
    <col min="15607" max="15608" width="8.85546875" bestFit="1" customWidth="1"/>
    <col min="15610" max="15610" width="4.7109375" customWidth="1"/>
    <col min="15611" max="15611" width="0.5703125" customWidth="1"/>
    <col min="15615" max="15615" width="4.7109375" customWidth="1"/>
    <col min="15616" max="15616" width="0.5703125" customWidth="1"/>
    <col min="15620" max="15620" width="4.7109375" customWidth="1"/>
    <col min="15621" max="15621" width="0.5703125" customWidth="1"/>
    <col min="15625" max="15625" width="4.7109375" customWidth="1"/>
    <col min="15626" max="15626" width="0.5703125" customWidth="1"/>
    <col min="15627" max="15628" width="8.85546875" bestFit="1" customWidth="1"/>
    <col min="15629" max="15629" width="8.7109375" customWidth="1"/>
    <col min="15630" max="15630" width="4.7109375" customWidth="1"/>
    <col min="15631" max="15631" width="0.5703125" customWidth="1"/>
    <col min="15632" max="15633" width="8.85546875" bestFit="1" customWidth="1"/>
    <col min="15634" max="15634" width="8.7109375" customWidth="1"/>
    <col min="15635" max="15635" width="4.7109375" customWidth="1"/>
    <col min="15861" max="15861" width="10.42578125" customWidth="1"/>
    <col min="15862" max="15862" width="0.5703125" customWidth="1"/>
    <col min="15863" max="15864" width="8.85546875" bestFit="1" customWidth="1"/>
    <col min="15866" max="15866" width="4.7109375" customWidth="1"/>
    <col min="15867" max="15867" width="0.5703125" customWidth="1"/>
    <col min="15871" max="15871" width="4.7109375" customWidth="1"/>
    <col min="15872" max="15872" width="0.5703125" customWidth="1"/>
    <col min="15876" max="15876" width="4.7109375" customWidth="1"/>
    <col min="15877" max="15877" width="0.5703125" customWidth="1"/>
    <col min="15881" max="15881" width="4.7109375" customWidth="1"/>
    <col min="15882" max="15882" width="0.5703125" customWidth="1"/>
    <col min="15883" max="15884" width="8.85546875" bestFit="1" customWidth="1"/>
    <col min="15885" max="15885" width="8.7109375" customWidth="1"/>
    <col min="15886" max="15886" width="4.7109375" customWidth="1"/>
    <col min="15887" max="15887" width="0.5703125" customWidth="1"/>
    <col min="15888" max="15889" width="8.85546875" bestFit="1" customWidth="1"/>
    <col min="15890" max="15890" width="8.7109375" customWidth="1"/>
    <col min="15891" max="15891" width="4.7109375" customWidth="1"/>
    <col min="16117" max="16117" width="10.42578125" customWidth="1"/>
    <col min="16118" max="16118" width="0.5703125" customWidth="1"/>
    <col min="16119" max="16120" width="8.85546875" bestFit="1" customWidth="1"/>
    <col min="16122" max="16122" width="4.7109375" customWidth="1"/>
    <col min="16123" max="16123" width="0.5703125" customWidth="1"/>
    <col min="16127" max="16127" width="4.7109375" customWidth="1"/>
    <col min="16128" max="16128" width="0.5703125" customWidth="1"/>
    <col min="16132" max="16132" width="4.7109375" customWidth="1"/>
    <col min="16133" max="16133" width="0.5703125" customWidth="1"/>
    <col min="16137" max="16137" width="4.7109375" customWidth="1"/>
    <col min="16138" max="16138" width="0.5703125" customWidth="1"/>
    <col min="16139" max="16140" width="8.85546875" bestFit="1" customWidth="1"/>
    <col min="16141" max="16141" width="8.7109375" customWidth="1"/>
    <col min="16142" max="16142" width="4.7109375" customWidth="1"/>
    <col min="16143" max="16143" width="0.5703125" customWidth="1"/>
    <col min="16144" max="16145" width="8.85546875" bestFit="1" customWidth="1"/>
    <col min="16146" max="16146" width="8.7109375" customWidth="1"/>
    <col min="16147" max="16147" width="4.7109375" customWidth="1"/>
  </cols>
  <sheetData>
    <row r="1" spans="1:19" x14ac:dyDescent="0.2">
      <c r="A1" s="88" t="s">
        <v>443</v>
      </c>
      <c r="B1" s="89"/>
      <c r="C1" s="89"/>
      <c r="D1" s="89"/>
      <c r="E1" s="89"/>
      <c r="F1" s="89"/>
      <c r="G1" s="89"/>
      <c r="H1" s="89"/>
      <c r="I1" s="89"/>
      <c r="J1" s="89"/>
      <c r="K1" s="89"/>
      <c r="L1" s="89"/>
      <c r="M1" s="89"/>
      <c r="N1" s="89"/>
      <c r="O1" s="89"/>
      <c r="P1" s="89"/>
      <c r="Q1" s="140">
        <v>46122</v>
      </c>
    </row>
    <row r="2" spans="1:19" x14ac:dyDescent="0.2">
      <c r="A2" s="88" t="s">
        <v>339</v>
      </c>
      <c r="B2" s="89"/>
      <c r="C2" s="89"/>
      <c r="D2" s="89"/>
      <c r="E2" s="89"/>
      <c r="F2" s="89"/>
      <c r="G2" s="89"/>
      <c r="H2" s="89"/>
      <c r="I2" s="89"/>
      <c r="J2" s="89"/>
      <c r="K2" s="89"/>
      <c r="L2" s="89"/>
      <c r="M2" s="89"/>
      <c r="N2" s="89"/>
      <c r="O2" s="89"/>
      <c r="P2" s="89"/>
    </row>
    <row r="3" spans="1:19" s="29" customFormat="1" ht="25.15" customHeight="1" x14ac:dyDescent="0.2">
      <c r="A3" s="28" t="s">
        <v>340</v>
      </c>
      <c r="B3" s="106" t="s">
        <v>341</v>
      </c>
      <c r="C3" s="106"/>
      <c r="D3" s="107"/>
      <c r="E3" s="108" t="s">
        <v>342</v>
      </c>
      <c r="F3" s="108"/>
      <c r="G3" s="109"/>
      <c r="H3" s="106" t="s">
        <v>343</v>
      </c>
      <c r="I3" s="106"/>
      <c r="J3" s="107"/>
      <c r="K3" s="106" t="s">
        <v>344</v>
      </c>
      <c r="L3" s="106"/>
      <c r="M3" s="110"/>
      <c r="N3" s="106" t="s">
        <v>345</v>
      </c>
      <c r="O3" s="106"/>
      <c r="P3" s="107"/>
      <c r="Q3" s="106" t="s">
        <v>346</v>
      </c>
      <c r="R3" s="106"/>
      <c r="S3" s="107"/>
    </row>
    <row r="4" spans="1:19" s="30" customFormat="1" ht="11.25" x14ac:dyDescent="0.2">
      <c r="A4" s="111" t="s">
        <v>50</v>
      </c>
      <c r="B4" s="102" t="s">
        <v>347</v>
      </c>
      <c r="C4" s="102"/>
      <c r="D4" s="100" t="s">
        <v>127</v>
      </c>
      <c r="E4" s="102" t="s">
        <v>347</v>
      </c>
      <c r="F4" s="102"/>
      <c r="G4" s="100" t="s">
        <v>127</v>
      </c>
      <c r="H4" s="102" t="s">
        <v>347</v>
      </c>
      <c r="I4" s="102"/>
      <c r="J4" s="100" t="s">
        <v>127</v>
      </c>
      <c r="K4" s="102" t="s">
        <v>347</v>
      </c>
      <c r="L4" s="102"/>
      <c r="M4" s="100" t="s">
        <v>127</v>
      </c>
      <c r="N4" s="102" t="s">
        <v>347</v>
      </c>
      <c r="O4" s="102"/>
      <c r="P4" s="100" t="s">
        <v>127</v>
      </c>
      <c r="Q4" s="102" t="s">
        <v>348</v>
      </c>
      <c r="R4" s="102"/>
      <c r="S4" s="100" t="s">
        <v>127</v>
      </c>
    </row>
    <row r="5" spans="1:19" s="30" customFormat="1" ht="11.25" x14ac:dyDescent="0.2">
      <c r="A5" s="112"/>
      <c r="B5" s="31" t="s">
        <v>59</v>
      </c>
      <c r="C5" s="32" t="s">
        <v>60</v>
      </c>
      <c r="D5" s="103"/>
      <c r="E5" s="31" t="s">
        <v>59</v>
      </c>
      <c r="F5" s="32" t="s">
        <v>60</v>
      </c>
      <c r="G5" s="103"/>
      <c r="H5" s="31" t="s">
        <v>59</v>
      </c>
      <c r="I5" s="32" t="s">
        <v>60</v>
      </c>
      <c r="J5" s="101"/>
      <c r="K5" s="31" t="s">
        <v>59</v>
      </c>
      <c r="L5" s="32" t="s">
        <v>60</v>
      </c>
      <c r="M5" s="103"/>
      <c r="N5" s="31" t="s">
        <v>59</v>
      </c>
      <c r="O5" s="32" t="s">
        <v>60</v>
      </c>
      <c r="P5" s="101"/>
      <c r="Q5" s="31" t="s">
        <v>59</v>
      </c>
      <c r="R5" s="32" t="s">
        <v>60</v>
      </c>
      <c r="S5" s="103"/>
    </row>
    <row r="6" spans="1:19" x14ac:dyDescent="0.2">
      <c r="A6" s="3" t="s">
        <v>425</v>
      </c>
      <c r="B6" s="33" t="s">
        <v>340</v>
      </c>
      <c r="C6" s="34" t="s">
        <v>340</v>
      </c>
      <c r="D6" s="35" t="s">
        <v>340</v>
      </c>
      <c r="E6" s="34"/>
      <c r="F6" s="34"/>
      <c r="G6" s="35"/>
      <c r="H6" s="34"/>
      <c r="I6" s="34"/>
      <c r="J6" s="35"/>
      <c r="K6" s="34"/>
      <c r="L6" s="34"/>
      <c r="M6" s="35"/>
      <c r="N6" s="34"/>
      <c r="O6" s="34"/>
      <c r="P6" s="35"/>
      <c r="Q6" s="34"/>
      <c r="R6" s="34"/>
      <c r="S6" s="35"/>
    </row>
    <row r="7" spans="1:19" x14ac:dyDescent="0.2">
      <c r="A7" s="2" t="str">
        <f>"Oct "&amp;RIGHT(A6,4)-1</f>
        <v>Oct 2024</v>
      </c>
      <c r="B7" s="36">
        <v>21043697</v>
      </c>
      <c r="C7" s="37">
        <v>39573688</v>
      </c>
      <c r="D7" s="37">
        <v>7584870735</v>
      </c>
      <c r="E7" s="36">
        <v>252691</v>
      </c>
      <c r="F7" s="37">
        <v>594396</v>
      </c>
      <c r="G7" s="38">
        <v>73145289</v>
      </c>
      <c r="H7" s="37">
        <v>90341</v>
      </c>
      <c r="I7" s="37">
        <v>181550</v>
      </c>
      <c r="J7" s="38">
        <v>20264742</v>
      </c>
      <c r="K7" s="37">
        <v>316582</v>
      </c>
      <c r="L7" s="37">
        <v>653057</v>
      </c>
      <c r="M7" s="38">
        <v>90899857</v>
      </c>
      <c r="N7" s="37" t="s">
        <v>423</v>
      </c>
      <c r="O7" s="37" t="s">
        <v>423</v>
      </c>
      <c r="P7" s="38">
        <v>81924</v>
      </c>
      <c r="Q7" s="37">
        <v>21296388</v>
      </c>
      <c r="R7" s="37">
        <v>40168084</v>
      </c>
      <c r="S7" s="38">
        <v>7769262547</v>
      </c>
    </row>
    <row r="8" spans="1:19" x14ac:dyDescent="0.2">
      <c r="A8" s="2" t="str">
        <f>"Nov "&amp;RIGHT(A6,4)-1</f>
        <v>Nov 2024</v>
      </c>
      <c r="B8" s="36">
        <v>22713066</v>
      </c>
      <c r="C8" s="37">
        <v>42511223</v>
      </c>
      <c r="D8" s="37">
        <v>8108546787</v>
      </c>
      <c r="E8" s="36">
        <v>216828</v>
      </c>
      <c r="F8" s="37">
        <v>510359</v>
      </c>
      <c r="G8" s="37">
        <v>159732155</v>
      </c>
      <c r="H8" s="36">
        <v>213581</v>
      </c>
      <c r="I8" s="37">
        <v>434694</v>
      </c>
      <c r="J8" s="37">
        <v>55532648</v>
      </c>
      <c r="K8" s="36">
        <v>32244</v>
      </c>
      <c r="L8" s="37">
        <v>69793</v>
      </c>
      <c r="M8" s="37">
        <v>19593734</v>
      </c>
      <c r="N8" s="36" t="s">
        <v>423</v>
      </c>
      <c r="O8" s="37" t="s">
        <v>423</v>
      </c>
      <c r="P8" s="37">
        <v>76033</v>
      </c>
      <c r="Q8" s="36">
        <v>22929894</v>
      </c>
      <c r="R8" s="37">
        <v>43021582</v>
      </c>
      <c r="S8" s="38">
        <v>8343481357</v>
      </c>
    </row>
    <row r="9" spans="1:19" x14ac:dyDescent="0.2">
      <c r="A9" s="2" t="str">
        <f>"Dec "&amp;RIGHT(A6,4)-1</f>
        <v>Dec 2024</v>
      </c>
      <c r="B9" s="36">
        <v>22751338</v>
      </c>
      <c r="C9" s="37">
        <v>42554823</v>
      </c>
      <c r="D9" s="37">
        <v>8056224972</v>
      </c>
      <c r="E9" s="36">
        <v>151085</v>
      </c>
      <c r="F9" s="37">
        <v>402556</v>
      </c>
      <c r="G9" s="37">
        <v>69861844</v>
      </c>
      <c r="H9" s="36">
        <v>3737</v>
      </c>
      <c r="I9" s="37">
        <v>7970</v>
      </c>
      <c r="J9" s="37">
        <v>33710340</v>
      </c>
      <c r="K9" s="36">
        <v>19977</v>
      </c>
      <c r="L9" s="37">
        <v>48696</v>
      </c>
      <c r="M9" s="37">
        <v>17840883</v>
      </c>
      <c r="N9" s="36" t="s">
        <v>423</v>
      </c>
      <c r="O9" s="37" t="s">
        <v>423</v>
      </c>
      <c r="P9" s="37">
        <v>70072</v>
      </c>
      <c r="Q9" s="36">
        <v>22902423</v>
      </c>
      <c r="R9" s="37">
        <v>42957379</v>
      </c>
      <c r="S9" s="38">
        <v>8177708111</v>
      </c>
    </row>
    <row r="10" spans="1:19" x14ac:dyDescent="0.2">
      <c r="A10" s="2" t="str">
        <f>"Jan "&amp;RIGHT(A6,4)</f>
        <v>Jan 2025</v>
      </c>
      <c r="B10" s="36">
        <v>22718570</v>
      </c>
      <c r="C10" s="37">
        <v>42828405</v>
      </c>
      <c r="D10" s="37">
        <v>7946486620</v>
      </c>
      <c r="E10" s="36">
        <v>17</v>
      </c>
      <c r="F10" s="37">
        <v>47</v>
      </c>
      <c r="G10" s="37">
        <v>11078</v>
      </c>
      <c r="H10" s="36">
        <v>1</v>
      </c>
      <c r="I10" s="37">
        <v>2</v>
      </c>
      <c r="J10" s="37">
        <v>92540</v>
      </c>
      <c r="K10" s="36">
        <v>61468</v>
      </c>
      <c r="L10" s="37">
        <v>112155</v>
      </c>
      <c r="M10" s="37">
        <v>15668571</v>
      </c>
      <c r="N10" s="36" t="s">
        <v>423</v>
      </c>
      <c r="O10" s="37" t="s">
        <v>423</v>
      </c>
      <c r="P10" s="37">
        <v>45554</v>
      </c>
      <c r="Q10" s="36">
        <v>22718587</v>
      </c>
      <c r="R10" s="37">
        <v>42828452</v>
      </c>
      <c r="S10" s="38">
        <v>7962304363</v>
      </c>
    </row>
    <row r="11" spans="1:19" x14ac:dyDescent="0.2">
      <c r="A11" s="2" t="str">
        <f>"Feb "&amp;RIGHT(A6,4)</f>
        <v>Feb 2025</v>
      </c>
      <c r="B11" s="36">
        <v>22598460</v>
      </c>
      <c r="C11" s="37">
        <v>42177333</v>
      </c>
      <c r="D11" s="37">
        <v>7898146864</v>
      </c>
      <c r="E11" s="36">
        <v>1872</v>
      </c>
      <c r="F11" s="37">
        <v>3190</v>
      </c>
      <c r="G11" s="37">
        <v>-11342610</v>
      </c>
      <c r="H11" s="36">
        <v>3685</v>
      </c>
      <c r="I11" s="37">
        <v>5822</v>
      </c>
      <c r="J11" s="37">
        <v>769945</v>
      </c>
      <c r="K11" s="36">
        <v>92564</v>
      </c>
      <c r="L11" s="37">
        <v>162177</v>
      </c>
      <c r="M11" s="37">
        <v>19585992</v>
      </c>
      <c r="N11" s="36" t="s">
        <v>423</v>
      </c>
      <c r="O11" s="37" t="s">
        <v>423</v>
      </c>
      <c r="P11" s="37">
        <v>61527</v>
      </c>
      <c r="Q11" s="36">
        <v>22600332</v>
      </c>
      <c r="R11" s="37">
        <v>42180523</v>
      </c>
      <c r="S11" s="38">
        <v>7907221718</v>
      </c>
    </row>
    <row r="12" spans="1:19" x14ac:dyDescent="0.2">
      <c r="A12" s="2" t="str">
        <f>"Mar "&amp;RIGHT(A6,4)</f>
        <v>Mar 2025</v>
      </c>
      <c r="B12" s="36">
        <v>22627360</v>
      </c>
      <c r="C12" s="37">
        <v>42177094</v>
      </c>
      <c r="D12" s="37">
        <v>7943850446</v>
      </c>
      <c r="E12" s="36">
        <v>6596</v>
      </c>
      <c r="F12" s="37">
        <v>16761</v>
      </c>
      <c r="G12" s="37">
        <v>-13028467</v>
      </c>
      <c r="H12" s="36">
        <v>3427</v>
      </c>
      <c r="I12" s="37">
        <v>11622</v>
      </c>
      <c r="J12" s="37">
        <v>689398</v>
      </c>
      <c r="K12" s="36">
        <v>12386</v>
      </c>
      <c r="L12" s="37">
        <v>25319</v>
      </c>
      <c r="M12" s="37">
        <v>4220571</v>
      </c>
      <c r="N12" s="36" t="s">
        <v>423</v>
      </c>
      <c r="O12" s="37" t="s">
        <v>423</v>
      </c>
      <c r="P12" s="37">
        <v>111173</v>
      </c>
      <c r="Q12" s="36">
        <v>22633956</v>
      </c>
      <c r="R12" s="37">
        <v>42193855</v>
      </c>
      <c r="S12" s="38">
        <v>7935843121</v>
      </c>
    </row>
    <row r="13" spans="1:19" x14ac:dyDescent="0.2">
      <c r="A13" s="2" t="str">
        <f>"Apr "&amp;RIGHT(A6,4)</f>
        <v>Apr 2025</v>
      </c>
      <c r="B13" s="36">
        <v>22531009</v>
      </c>
      <c r="C13" s="37">
        <v>42353144</v>
      </c>
      <c r="D13" s="37">
        <v>7923573898</v>
      </c>
      <c r="E13" s="36">
        <v>3</v>
      </c>
      <c r="F13" s="37">
        <v>5</v>
      </c>
      <c r="G13" s="37">
        <v>-13157309</v>
      </c>
      <c r="H13" s="36">
        <v>544</v>
      </c>
      <c r="I13" s="37">
        <v>544</v>
      </c>
      <c r="J13" s="37">
        <v>0</v>
      </c>
      <c r="K13" s="36">
        <v>8201</v>
      </c>
      <c r="L13" s="37">
        <v>16071</v>
      </c>
      <c r="M13" s="37">
        <v>2473571</v>
      </c>
      <c r="N13" s="36" t="s">
        <v>423</v>
      </c>
      <c r="O13" s="37" t="s">
        <v>423</v>
      </c>
      <c r="P13" s="37">
        <v>73371</v>
      </c>
      <c r="Q13" s="36">
        <v>22531012</v>
      </c>
      <c r="R13" s="37">
        <v>42353149</v>
      </c>
      <c r="S13" s="38">
        <v>7912963531</v>
      </c>
    </row>
    <row r="14" spans="1:19" x14ac:dyDescent="0.2">
      <c r="A14" s="2" t="str">
        <f>"May "&amp;RIGHT(A6,4)</f>
        <v>May 2025</v>
      </c>
      <c r="B14" s="36">
        <v>22490693</v>
      </c>
      <c r="C14" s="37">
        <v>42243777</v>
      </c>
      <c r="D14" s="37">
        <v>7869773249</v>
      </c>
      <c r="E14" s="36">
        <v>1715</v>
      </c>
      <c r="F14" s="37">
        <v>4524</v>
      </c>
      <c r="G14" s="37">
        <v>-13151209</v>
      </c>
      <c r="H14" s="36">
        <v>1</v>
      </c>
      <c r="I14" s="37">
        <v>1</v>
      </c>
      <c r="J14" s="37">
        <v>1468</v>
      </c>
      <c r="K14" s="36">
        <v>17061</v>
      </c>
      <c r="L14" s="37">
        <v>40873</v>
      </c>
      <c r="M14" s="37">
        <v>13590652</v>
      </c>
      <c r="N14" s="36" t="s">
        <v>423</v>
      </c>
      <c r="O14" s="37" t="s">
        <v>423</v>
      </c>
      <c r="P14" s="37">
        <v>53578</v>
      </c>
      <c r="Q14" s="36">
        <v>22492408</v>
      </c>
      <c r="R14" s="37">
        <v>42248301</v>
      </c>
      <c r="S14" s="38">
        <v>7870267738</v>
      </c>
    </row>
    <row r="15" spans="1:19" x14ac:dyDescent="0.2">
      <c r="A15" s="2" t="str">
        <f>"Jun "&amp;RIGHT(A6,4)</f>
        <v>Jun 2025</v>
      </c>
      <c r="B15" s="36">
        <v>22386534</v>
      </c>
      <c r="C15" s="37">
        <v>42082283</v>
      </c>
      <c r="D15" s="37">
        <v>7801493008</v>
      </c>
      <c r="E15" s="36">
        <v>1057</v>
      </c>
      <c r="F15" s="37">
        <v>2597</v>
      </c>
      <c r="G15" s="37">
        <v>-12799090</v>
      </c>
      <c r="H15" s="36">
        <v>2</v>
      </c>
      <c r="I15" s="37">
        <v>6</v>
      </c>
      <c r="J15" s="37">
        <v>3860</v>
      </c>
      <c r="K15" s="36">
        <v>14074</v>
      </c>
      <c r="L15" s="37">
        <v>33525</v>
      </c>
      <c r="M15" s="37">
        <v>4876586</v>
      </c>
      <c r="N15" s="36" t="s">
        <v>423</v>
      </c>
      <c r="O15" s="37" t="s">
        <v>423</v>
      </c>
      <c r="P15" s="37">
        <v>55289</v>
      </c>
      <c r="Q15" s="36">
        <v>22387591</v>
      </c>
      <c r="R15" s="37">
        <v>42084880</v>
      </c>
      <c r="S15" s="38">
        <v>7793629653</v>
      </c>
    </row>
    <row r="16" spans="1:19" x14ac:dyDescent="0.2">
      <c r="A16" s="2" t="str">
        <f>"Jul "&amp;RIGHT(A6,4)</f>
        <v>Jul 2025</v>
      </c>
      <c r="B16" s="36">
        <v>22349186</v>
      </c>
      <c r="C16" s="37">
        <v>42012827</v>
      </c>
      <c r="D16" s="37">
        <v>7828732548</v>
      </c>
      <c r="E16" s="36">
        <v>1</v>
      </c>
      <c r="F16" s="37">
        <v>3</v>
      </c>
      <c r="G16" s="37">
        <v>-13854319</v>
      </c>
      <c r="H16" s="36">
        <v>0</v>
      </c>
      <c r="I16" s="37">
        <v>0</v>
      </c>
      <c r="J16" s="37">
        <v>0</v>
      </c>
      <c r="K16" s="36">
        <v>8560</v>
      </c>
      <c r="L16" s="37">
        <v>19999</v>
      </c>
      <c r="M16" s="37">
        <v>2930304</v>
      </c>
      <c r="N16" s="36" t="s">
        <v>423</v>
      </c>
      <c r="O16" s="37" t="s">
        <v>423</v>
      </c>
      <c r="P16" s="37">
        <v>48246</v>
      </c>
      <c r="Q16" s="36">
        <v>22349187</v>
      </c>
      <c r="R16" s="37">
        <v>42012830</v>
      </c>
      <c r="S16" s="38">
        <v>7817856779</v>
      </c>
    </row>
    <row r="17" spans="1:19" x14ac:dyDescent="0.2">
      <c r="A17" s="2" t="str">
        <f>"Aug "&amp;RIGHT(A6,4)</f>
        <v>Aug 2025</v>
      </c>
      <c r="B17" s="36">
        <v>22247090</v>
      </c>
      <c r="C17" s="37">
        <v>41826374</v>
      </c>
      <c r="D17" s="37">
        <v>7792554565</v>
      </c>
      <c r="E17" s="36">
        <v>3988</v>
      </c>
      <c r="F17" s="37">
        <v>10526</v>
      </c>
      <c r="G17" s="37">
        <v>-11844550</v>
      </c>
      <c r="H17" s="36">
        <v>1240</v>
      </c>
      <c r="I17" s="37">
        <v>3585</v>
      </c>
      <c r="J17" s="37">
        <v>436454</v>
      </c>
      <c r="K17" s="36">
        <v>13557</v>
      </c>
      <c r="L17" s="37">
        <v>34786</v>
      </c>
      <c r="M17" s="37">
        <v>4592117</v>
      </c>
      <c r="N17" s="36" t="s">
        <v>423</v>
      </c>
      <c r="O17" s="37" t="s">
        <v>423</v>
      </c>
      <c r="P17" s="37">
        <v>65644</v>
      </c>
      <c r="Q17" s="36">
        <v>22251078</v>
      </c>
      <c r="R17" s="37">
        <v>41836900</v>
      </c>
      <c r="S17" s="38">
        <v>7785804230</v>
      </c>
    </row>
    <row r="18" spans="1:19" x14ac:dyDescent="0.2">
      <c r="A18" s="2" t="str">
        <f>"Sep "&amp;RIGHT(A6,4)</f>
        <v>Sep 2025</v>
      </c>
      <c r="B18" s="36">
        <v>22167197</v>
      </c>
      <c r="C18" s="37">
        <v>41632863</v>
      </c>
      <c r="D18" s="37">
        <v>7718694229</v>
      </c>
      <c r="E18" s="36">
        <v>126</v>
      </c>
      <c r="F18" s="37">
        <v>227</v>
      </c>
      <c r="G18" s="37">
        <v>-12996405</v>
      </c>
      <c r="H18" s="36">
        <v>3</v>
      </c>
      <c r="I18" s="37">
        <v>9</v>
      </c>
      <c r="J18" s="37">
        <v>937</v>
      </c>
      <c r="K18" s="36">
        <v>14644</v>
      </c>
      <c r="L18" s="37">
        <v>36259</v>
      </c>
      <c r="M18" s="37">
        <v>12400192</v>
      </c>
      <c r="N18" s="36" t="s">
        <v>423</v>
      </c>
      <c r="O18" s="37" t="s">
        <v>423</v>
      </c>
      <c r="P18" s="37">
        <v>101321</v>
      </c>
      <c r="Q18" s="36">
        <v>22167323</v>
      </c>
      <c r="R18" s="37">
        <v>41633090</v>
      </c>
      <c r="S18" s="39">
        <v>7718200274</v>
      </c>
    </row>
    <row r="19" spans="1:19" s="42" customFormat="1" x14ac:dyDescent="0.2">
      <c r="A19" s="40" t="s">
        <v>55</v>
      </c>
      <c r="B19" s="41">
        <v>22385350</v>
      </c>
      <c r="C19" s="41">
        <v>41997819.5</v>
      </c>
      <c r="D19" s="41">
        <v>94472947921</v>
      </c>
      <c r="E19" s="41">
        <v>52998.25</v>
      </c>
      <c r="F19" s="41">
        <v>128765.9167</v>
      </c>
      <c r="G19" s="41">
        <v>200576407</v>
      </c>
      <c r="H19" s="41">
        <v>26380.166700000002</v>
      </c>
      <c r="I19" s="41">
        <v>53817.083299999998</v>
      </c>
      <c r="J19" s="41">
        <v>111502332</v>
      </c>
      <c r="K19" s="41">
        <v>50943.166700000002</v>
      </c>
      <c r="L19" s="41">
        <v>104392.5</v>
      </c>
      <c r="M19" s="41">
        <v>208673030</v>
      </c>
      <c r="N19" s="41" t="s">
        <v>423</v>
      </c>
      <c r="O19" s="41" t="s">
        <v>423</v>
      </c>
      <c r="P19" s="41">
        <v>843732</v>
      </c>
      <c r="Q19" s="41">
        <v>22438348.25</v>
      </c>
      <c r="R19" s="41">
        <v>42126585.416699998</v>
      </c>
      <c r="S19" s="41">
        <v>94994543422</v>
      </c>
    </row>
    <row r="20" spans="1:19" s="42" customFormat="1" x14ac:dyDescent="0.2">
      <c r="A20" s="14" t="s">
        <v>426</v>
      </c>
      <c r="B20" s="43">
        <v>22306667.75</v>
      </c>
      <c r="C20" s="43">
        <v>41867034.75</v>
      </c>
      <c r="D20" s="43">
        <v>31696129114</v>
      </c>
      <c r="E20" s="43">
        <v>155155.25</v>
      </c>
      <c r="F20" s="43">
        <v>376839.5</v>
      </c>
      <c r="G20" s="43">
        <v>302750366</v>
      </c>
      <c r="H20" s="43">
        <v>76915</v>
      </c>
      <c r="I20" s="43">
        <v>156054</v>
      </c>
      <c r="J20" s="43">
        <v>109600270</v>
      </c>
      <c r="K20" s="43">
        <v>107567.75</v>
      </c>
      <c r="L20" s="43">
        <v>220925.25</v>
      </c>
      <c r="M20" s="43">
        <v>144003045</v>
      </c>
      <c r="N20" s="43" t="s">
        <v>423</v>
      </c>
      <c r="O20" s="43" t="s">
        <v>423</v>
      </c>
      <c r="P20" s="43">
        <v>273583</v>
      </c>
      <c r="Q20" s="43">
        <v>22461823</v>
      </c>
      <c r="R20" s="43">
        <v>42243874.25</v>
      </c>
      <c r="S20" s="43">
        <v>32252756378</v>
      </c>
    </row>
    <row r="21" spans="1:19" x14ac:dyDescent="0.2">
      <c r="A21" s="3" t="str">
        <f>"FY "&amp;RIGHT(A6,4)+1</f>
        <v>FY 2026</v>
      </c>
      <c r="B21" s="44" t="s">
        <v>340</v>
      </c>
      <c r="C21" s="45" t="s">
        <v>340</v>
      </c>
      <c r="D21" s="46" t="s">
        <v>340</v>
      </c>
      <c r="E21" s="45"/>
      <c r="F21" s="45"/>
      <c r="G21" s="46"/>
      <c r="H21" s="45"/>
      <c r="I21" s="45"/>
      <c r="J21" s="46"/>
      <c r="K21" s="45"/>
      <c r="L21" s="45"/>
      <c r="M21" s="46"/>
      <c r="N21" s="45"/>
      <c r="O21" s="45"/>
      <c r="P21" s="46"/>
      <c r="Q21" s="45"/>
      <c r="R21" s="45"/>
      <c r="S21" s="46"/>
    </row>
    <row r="22" spans="1:19" x14ac:dyDescent="0.2">
      <c r="A22" s="2" t="str">
        <f>"Oct "&amp;RIGHT(A6,4)</f>
        <v>Oct 2025</v>
      </c>
      <c r="B22" s="36">
        <v>21915694</v>
      </c>
      <c r="C22" s="37">
        <v>41091794</v>
      </c>
      <c r="D22" s="37">
        <v>7819556324</v>
      </c>
      <c r="E22" s="36">
        <v>1</v>
      </c>
      <c r="F22" s="37">
        <v>6</v>
      </c>
      <c r="G22" s="37">
        <v>-13315159</v>
      </c>
      <c r="H22" s="36">
        <v>1</v>
      </c>
      <c r="I22" s="37">
        <v>6</v>
      </c>
      <c r="J22" s="37">
        <v>195</v>
      </c>
      <c r="K22" s="36">
        <v>1469</v>
      </c>
      <c r="L22" s="37">
        <v>3712</v>
      </c>
      <c r="M22" s="37">
        <v>5353070</v>
      </c>
      <c r="N22" s="36" t="s">
        <v>423</v>
      </c>
      <c r="O22" s="37" t="s">
        <v>423</v>
      </c>
      <c r="P22" s="37">
        <v>9417</v>
      </c>
      <c r="Q22" s="36">
        <v>21915695</v>
      </c>
      <c r="R22" s="37">
        <v>41091800</v>
      </c>
      <c r="S22" s="38">
        <v>7811603847</v>
      </c>
    </row>
    <row r="23" spans="1:19" x14ac:dyDescent="0.2">
      <c r="A23" s="2" t="str">
        <f>"Nov "&amp;RIGHT(A6,4)</f>
        <v>Nov 2025</v>
      </c>
      <c r="B23" s="36">
        <v>21565975</v>
      </c>
      <c r="C23" s="37">
        <v>39997940</v>
      </c>
      <c r="D23" s="37">
        <v>7688638934</v>
      </c>
      <c r="E23" s="36">
        <v>0</v>
      </c>
      <c r="F23" s="37">
        <v>0</v>
      </c>
      <c r="G23" s="37">
        <v>-237912</v>
      </c>
      <c r="H23" s="36">
        <v>2</v>
      </c>
      <c r="I23" s="37">
        <v>2</v>
      </c>
      <c r="J23" s="37">
        <v>697</v>
      </c>
      <c r="K23" s="36">
        <v>677</v>
      </c>
      <c r="L23" s="37">
        <v>1772</v>
      </c>
      <c r="M23" s="37">
        <v>198354</v>
      </c>
      <c r="N23" s="36" t="s">
        <v>423</v>
      </c>
      <c r="O23" s="37" t="s">
        <v>423</v>
      </c>
      <c r="P23" s="37">
        <v>30596</v>
      </c>
      <c r="Q23" s="36">
        <v>21565975</v>
      </c>
      <c r="R23" s="37">
        <v>39997940</v>
      </c>
      <c r="S23" s="38">
        <v>7688630669</v>
      </c>
    </row>
    <row r="24" spans="1:19" x14ac:dyDescent="0.2">
      <c r="A24" s="2" t="str">
        <f>"Dec "&amp;RIGHT(A6,4)</f>
        <v>Dec 2025</v>
      </c>
      <c r="B24" s="36">
        <v>21218367</v>
      </c>
      <c r="C24" s="37">
        <v>39204201</v>
      </c>
      <c r="D24" s="37">
        <v>7561518735</v>
      </c>
      <c r="E24" s="36">
        <v>0</v>
      </c>
      <c r="F24" s="37">
        <v>0</v>
      </c>
      <c r="G24" s="37">
        <v>-68583407</v>
      </c>
      <c r="H24" s="36">
        <v>0</v>
      </c>
      <c r="I24" s="37">
        <v>0</v>
      </c>
      <c r="J24" s="37">
        <v>0</v>
      </c>
      <c r="K24" s="36">
        <v>2266</v>
      </c>
      <c r="L24" s="37">
        <v>5172</v>
      </c>
      <c r="M24" s="37">
        <v>672367</v>
      </c>
      <c r="N24" s="36" t="s">
        <v>423</v>
      </c>
      <c r="O24" s="37" t="s">
        <v>423</v>
      </c>
      <c r="P24" s="37">
        <v>22814</v>
      </c>
      <c r="Q24" s="36">
        <v>21218367</v>
      </c>
      <c r="R24" s="37">
        <v>39204201</v>
      </c>
      <c r="S24" s="38">
        <v>7493630509</v>
      </c>
    </row>
    <row r="25" spans="1:19" x14ac:dyDescent="0.2">
      <c r="A25" s="2" t="str">
        <f>"Jan "&amp;RIGHT(A6,4)+1</f>
        <v>Jan 2026</v>
      </c>
      <c r="B25" s="36">
        <v>20927868</v>
      </c>
      <c r="C25" s="37">
        <v>38547730</v>
      </c>
      <c r="D25" s="37">
        <v>7344487926</v>
      </c>
      <c r="E25" s="36">
        <v>0</v>
      </c>
      <c r="F25" s="37">
        <v>0</v>
      </c>
      <c r="G25" s="37">
        <v>0</v>
      </c>
      <c r="H25" s="36">
        <v>1</v>
      </c>
      <c r="I25" s="37">
        <v>2</v>
      </c>
      <c r="J25" s="37">
        <v>9120</v>
      </c>
      <c r="K25" s="36">
        <v>3943</v>
      </c>
      <c r="L25" s="37">
        <v>7755</v>
      </c>
      <c r="M25" s="37">
        <v>930934</v>
      </c>
      <c r="N25" s="36" t="s">
        <v>423</v>
      </c>
      <c r="O25" s="37" t="s">
        <v>423</v>
      </c>
      <c r="P25" s="37">
        <v>0</v>
      </c>
      <c r="Q25" s="36">
        <v>20927868</v>
      </c>
      <c r="R25" s="37">
        <v>38547730</v>
      </c>
      <c r="S25" s="38">
        <v>7345427980</v>
      </c>
    </row>
    <row r="26" spans="1:19" x14ac:dyDescent="0.2">
      <c r="A26" s="2" t="str">
        <f>"Feb "&amp;RIGHT(A6,4)+1</f>
        <v>Feb 2026</v>
      </c>
      <c r="B26" s="36" t="s">
        <v>423</v>
      </c>
      <c r="C26" s="37" t="s">
        <v>423</v>
      </c>
      <c r="D26" s="37" t="s">
        <v>423</v>
      </c>
      <c r="E26" s="36" t="s">
        <v>423</v>
      </c>
      <c r="F26" s="37" t="s">
        <v>423</v>
      </c>
      <c r="G26" s="37" t="s">
        <v>423</v>
      </c>
      <c r="H26" s="36" t="s">
        <v>423</v>
      </c>
      <c r="I26" s="37" t="s">
        <v>423</v>
      </c>
      <c r="J26" s="37" t="s">
        <v>423</v>
      </c>
      <c r="K26" s="36" t="s">
        <v>423</v>
      </c>
      <c r="L26" s="37" t="s">
        <v>423</v>
      </c>
      <c r="M26" s="37" t="s">
        <v>423</v>
      </c>
      <c r="N26" s="36" t="s">
        <v>423</v>
      </c>
      <c r="O26" s="37" t="s">
        <v>423</v>
      </c>
      <c r="P26" s="37" t="s">
        <v>423</v>
      </c>
      <c r="Q26" s="36" t="s">
        <v>423</v>
      </c>
      <c r="R26" s="37" t="s">
        <v>423</v>
      </c>
      <c r="S26" s="38" t="s">
        <v>423</v>
      </c>
    </row>
    <row r="27" spans="1:19" x14ac:dyDescent="0.2">
      <c r="A27" s="2" t="str">
        <f>"Mar "&amp;RIGHT(A6,4)+1</f>
        <v>Mar 2026</v>
      </c>
      <c r="B27" s="36" t="s">
        <v>423</v>
      </c>
      <c r="C27" s="37" t="s">
        <v>423</v>
      </c>
      <c r="D27" s="37" t="s">
        <v>423</v>
      </c>
      <c r="E27" s="36" t="s">
        <v>423</v>
      </c>
      <c r="F27" s="37" t="s">
        <v>423</v>
      </c>
      <c r="G27" s="37" t="s">
        <v>423</v>
      </c>
      <c r="H27" s="36" t="s">
        <v>423</v>
      </c>
      <c r="I27" s="37" t="s">
        <v>423</v>
      </c>
      <c r="J27" s="37" t="s">
        <v>423</v>
      </c>
      <c r="K27" s="36" t="s">
        <v>423</v>
      </c>
      <c r="L27" s="37" t="s">
        <v>423</v>
      </c>
      <c r="M27" s="37" t="s">
        <v>423</v>
      </c>
      <c r="N27" s="36" t="s">
        <v>423</v>
      </c>
      <c r="O27" s="37" t="s">
        <v>423</v>
      </c>
      <c r="P27" s="37" t="s">
        <v>423</v>
      </c>
      <c r="Q27" s="36" t="s">
        <v>423</v>
      </c>
      <c r="R27" s="37" t="s">
        <v>423</v>
      </c>
      <c r="S27" s="38" t="s">
        <v>423</v>
      </c>
    </row>
    <row r="28" spans="1:19" x14ac:dyDescent="0.2">
      <c r="A28" s="2" t="str">
        <f>"Apr "&amp;RIGHT(A6,4)+1</f>
        <v>Apr 2026</v>
      </c>
      <c r="B28" s="36" t="s">
        <v>423</v>
      </c>
      <c r="C28" s="37" t="s">
        <v>423</v>
      </c>
      <c r="D28" s="37" t="s">
        <v>423</v>
      </c>
      <c r="E28" s="36" t="s">
        <v>423</v>
      </c>
      <c r="F28" s="37" t="s">
        <v>423</v>
      </c>
      <c r="G28" s="37" t="s">
        <v>423</v>
      </c>
      <c r="H28" s="36" t="s">
        <v>423</v>
      </c>
      <c r="I28" s="37" t="s">
        <v>423</v>
      </c>
      <c r="J28" s="37" t="s">
        <v>423</v>
      </c>
      <c r="K28" s="36" t="s">
        <v>423</v>
      </c>
      <c r="L28" s="37" t="s">
        <v>423</v>
      </c>
      <c r="M28" s="37" t="s">
        <v>423</v>
      </c>
      <c r="N28" s="36" t="s">
        <v>423</v>
      </c>
      <c r="O28" s="37" t="s">
        <v>423</v>
      </c>
      <c r="P28" s="37" t="s">
        <v>423</v>
      </c>
      <c r="Q28" s="36" t="s">
        <v>423</v>
      </c>
      <c r="R28" s="37" t="s">
        <v>423</v>
      </c>
      <c r="S28" s="38" t="s">
        <v>423</v>
      </c>
    </row>
    <row r="29" spans="1:19" x14ac:dyDescent="0.2">
      <c r="A29" s="2" t="str">
        <f>"May "&amp;RIGHT(A6,4)+1</f>
        <v>May 2026</v>
      </c>
      <c r="B29" s="36" t="s">
        <v>423</v>
      </c>
      <c r="C29" s="37" t="s">
        <v>423</v>
      </c>
      <c r="D29" s="37" t="s">
        <v>423</v>
      </c>
      <c r="E29" s="36" t="s">
        <v>423</v>
      </c>
      <c r="F29" s="37" t="s">
        <v>423</v>
      </c>
      <c r="G29" s="37" t="s">
        <v>423</v>
      </c>
      <c r="H29" s="36" t="s">
        <v>423</v>
      </c>
      <c r="I29" s="37" t="s">
        <v>423</v>
      </c>
      <c r="J29" s="37" t="s">
        <v>423</v>
      </c>
      <c r="K29" s="36" t="s">
        <v>423</v>
      </c>
      <c r="L29" s="37" t="s">
        <v>423</v>
      </c>
      <c r="M29" s="37" t="s">
        <v>423</v>
      </c>
      <c r="N29" s="36" t="s">
        <v>423</v>
      </c>
      <c r="O29" s="37" t="s">
        <v>423</v>
      </c>
      <c r="P29" s="37" t="s">
        <v>423</v>
      </c>
      <c r="Q29" s="36" t="s">
        <v>423</v>
      </c>
      <c r="R29" s="37" t="s">
        <v>423</v>
      </c>
      <c r="S29" s="38" t="s">
        <v>423</v>
      </c>
    </row>
    <row r="30" spans="1:19" x14ac:dyDescent="0.2">
      <c r="A30" s="2" t="str">
        <f>"Jun "&amp;RIGHT(A6,4)+1</f>
        <v>Jun 2026</v>
      </c>
      <c r="B30" s="36" t="s">
        <v>423</v>
      </c>
      <c r="C30" s="37" t="s">
        <v>423</v>
      </c>
      <c r="D30" s="37" t="s">
        <v>423</v>
      </c>
      <c r="E30" s="36" t="s">
        <v>423</v>
      </c>
      <c r="F30" s="37" t="s">
        <v>423</v>
      </c>
      <c r="G30" s="37" t="s">
        <v>423</v>
      </c>
      <c r="H30" s="36" t="s">
        <v>423</v>
      </c>
      <c r="I30" s="37" t="s">
        <v>423</v>
      </c>
      <c r="J30" s="37" t="s">
        <v>423</v>
      </c>
      <c r="K30" s="36" t="s">
        <v>423</v>
      </c>
      <c r="L30" s="37" t="s">
        <v>423</v>
      </c>
      <c r="M30" s="37" t="s">
        <v>423</v>
      </c>
      <c r="N30" s="36" t="s">
        <v>423</v>
      </c>
      <c r="O30" s="37" t="s">
        <v>423</v>
      </c>
      <c r="P30" s="37" t="s">
        <v>423</v>
      </c>
      <c r="Q30" s="36" t="s">
        <v>423</v>
      </c>
      <c r="R30" s="37" t="s">
        <v>423</v>
      </c>
      <c r="S30" s="38" t="s">
        <v>423</v>
      </c>
    </row>
    <row r="31" spans="1:19" x14ac:dyDescent="0.2">
      <c r="A31" s="2" t="str">
        <f>"Jul "&amp;RIGHT(A6,4)+1</f>
        <v>Jul 2026</v>
      </c>
      <c r="B31" s="36" t="s">
        <v>423</v>
      </c>
      <c r="C31" s="37" t="s">
        <v>423</v>
      </c>
      <c r="D31" s="37" t="s">
        <v>423</v>
      </c>
      <c r="E31" s="36" t="s">
        <v>423</v>
      </c>
      <c r="F31" s="37" t="s">
        <v>423</v>
      </c>
      <c r="G31" s="37" t="s">
        <v>423</v>
      </c>
      <c r="H31" s="36" t="s">
        <v>423</v>
      </c>
      <c r="I31" s="37" t="s">
        <v>423</v>
      </c>
      <c r="J31" s="37" t="s">
        <v>423</v>
      </c>
      <c r="K31" s="36" t="s">
        <v>423</v>
      </c>
      <c r="L31" s="37" t="s">
        <v>423</v>
      </c>
      <c r="M31" s="37" t="s">
        <v>423</v>
      </c>
      <c r="N31" s="36" t="s">
        <v>423</v>
      </c>
      <c r="O31" s="37" t="s">
        <v>423</v>
      </c>
      <c r="P31" s="37" t="s">
        <v>423</v>
      </c>
      <c r="Q31" s="36" t="s">
        <v>423</v>
      </c>
      <c r="R31" s="37" t="s">
        <v>423</v>
      </c>
      <c r="S31" s="38" t="s">
        <v>423</v>
      </c>
    </row>
    <row r="32" spans="1:19" x14ac:dyDescent="0.2">
      <c r="A32" s="2" t="str">
        <f>"Aug "&amp;RIGHT(A6,4)+1</f>
        <v>Aug 2026</v>
      </c>
      <c r="B32" s="36" t="s">
        <v>423</v>
      </c>
      <c r="C32" s="37" t="s">
        <v>423</v>
      </c>
      <c r="D32" s="37" t="s">
        <v>423</v>
      </c>
      <c r="E32" s="36" t="s">
        <v>423</v>
      </c>
      <c r="F32" s="37" t="s">
        <v>423</v>
      </c>
      <c r="G32" s="37" t="s">
        <v>423</v>
      </c>
      <c r="H32" s="36" t="s">
        <v>423</v>
      </c>
      <c r="I32" s="37" t="s">
        <v>423</v>
      </c>
      <c r="J32" s="37" t="s">
        <v>423</v>
      </c>
      <c r="K32" s="36" t="s">
        <v>423</v>
      </c>
      <c r="L32" s="37" t="s">
        <v>423</v>
      </c>
      <c r="M32" s="37" t="s">
        <v>423</v>
      </c>
      <c r="N32" s="36" t="s">
        <v>423</v>
      </c>
      <c r="O32" s="37" t="s">
        <v>423</v>
      </c>
      <c r="P32" s="37" t="s">
        <v>423</v>
      </c>
      <c r="Q32" s="36" t="s">
        <v>423</v>
      </c>
      <c r="R32" s="37" t="s">
        <v>423</v>
      </c>
      <c r="S32" s="38" t="s">
        <v>423</v>
      </c>
    </row>
    <row r="33" spans="1:19" x14ac:dyDescent="0.2">
      <c r="A33" s="2" t="str">
        <f>"Sep "&amp;RIGHT(A6,4)+1</f>
        <v>Sep 2026</v>
      </c>
      <c r="B33" s="47" t="s">
        <v>423</v>
      </c>
      <c r="C33" s="48" t="s">
        <v>423</v>
      </c>
      <c r="D33" s="37" t="s">
        <v>423</v>
      </c>
      <c r="E33" s="36" t="s">
        <v>423</v>
      </c>
      <c r="F33" s="37" t="s">
        <v>423</v>
      </c>
      <c r="G33" s="37" t="s">
        <v>423</v>
      </c>
      <c r="H33" s="36" t="s">
        <v>423</v>
      </c>
      <c r="I33" s="37" t="s">
        <v>423</v>
      </c>
      <c r="J33" s="37" t="s">
        <v>423</v>
      </c>
      <c r="K33" s="36" t="s">
        <v>423</v>
      </c>
      <c r="L33" s="37" t="s">
        <v>423</v>
      </c>
      <c r="M33" s="37" t="s">
        <v>423</v>
      </c>
      <c r="N33" s="36" t="s">
        <v>423</v>
      </c>
      <c r="O33" s="37" t="s">
        <v>423</v>
      </c>
      <c r="P33" s="37" t="s">
        <v>423</v>
      </c>
      <c r="Q33" s="36" t="s">
        <v>423</v>
      </c>
      <c r="R33" s="37" t="s">
        <v>423</v>
      </c>
      <c r="S33" s="39" t="s">
        <v>423</v>
      </c>
    </row>
    <row r="34" spans="1:19" s="42" customFormat="1" x14ac:dyDescent="0.2">
      <c r="A34" s="40" t="s">
        <v>55</v>
      </c>
      <c r="B34" s="49">
        <v>21406976</v>
      </c>
      <c r="C34" s="51">
        <v>39710416.25</v>
      </c>
      <c r="D34" s="41">
        <v>30414201919</v>
      </c>
      <c r="E34" s="41">
        <v>0.25</v>
      </c>
      <c r="F34" s="41">
        <v>1.5</v>
      </c>
      <c r="G34" s="41">
        <v>-82136478</v>
      </c>
      <c r="H34" s="41">
        <v>1</v>
      </c>
      <c r="I34" s="41">
        <v>2.5</v>
      </c>
      <c r="J34" s="41">
        <v>10012</v>
      </c>
      <c r="K34" s="41">
        <v>2088.75</v>
      </c>
      <c r="L34" s="41">
        <v>4602.75</v>
      </c>
      <c r="M34" s="41">
        <v>7154725</v>
      </c>
      <c r="N34" s="41" t="s">
        <v>423</v>
      </c>
      <c r="O34" s="41" t="s">
        <v>423</v>
      </c>
      <c r="P34" s="41">
        <v>62827</v>
      </c>
      <c r="Q34" s="41">
        <v>21406976.25</v>
      </c>
      <c r="R34" s="41">
        <v>39710417.75</v>
      </c>
      <c r="S34" s="41">
        <v>30339293005</v>
      </c>
    </row>
    <row r="35" spans="1:19" s="42" customFormat="1" x14ac:dyDescent="0.2">
      <c r="A35" s="14" t="str">
        <f>"Total "&amp;MID(A20,7,LEN(A20)-13)&amp;" Months"</f>
        <v>Total 4 Months</v>
      </c>
      <c r="B35" s="43">
        <v>21406976</v>
      </c>
      <c r="C35" s="52">
        <v>39710416.25</v>
      </c>
      <c r="D35" s="43">
        <v>30414201919</v>
      </c>
      <c r="E35" s="43">
        <v>0.25</v>
      </c>
      <c r="F35" s="43">
        <v>1.5</v>
      </c>
      <c r="G35" s="43">
        <v>-82136478</v>
      </c>
      <c r="H35" s="43">
        <v>1</v>
      </c>
      <c r="I35" s="43">
        <v>2.5</v>
      </c>
      <c r="J35" s="43">
        <v>10012</v>
      </c>
      <c r="K35" s="43">
        <v>2088.75</v>
      </c>
      <c r="L35" s="43">
        <v>4602.75</v>
      </c>
      <c r="M35" s="43">
        <v>7154725</v>
      </c>
      <c r="N35" s="43" t="s">
        <v>423</v>
      </c>
      <c r="O35" s="43" t="s">
        <v>423</v>
      </c>
      <c r="P35" s="43">
        <v>62827</v>
      </c>
      <c r="Q35" s="43">
        <v>21406976.25</v>
      </c>
      <c r="R35" s="43">
        <v>39710417.75</v>
      </c>
      <c r="S35" s="43">
        <v>30339293005</v>
      </c>
    </row>
    <row r="36" spans="1:19" x14ac:dyDescent="0.2">
      <c r="C36" s="50"/>
    </row>
    <row r="37" spans="1:19" x14ac:dyDescent="0.2">
      <c r="A37" s="1" t="s">
        <v>349</v>
      </c>
      <c r="C37" s="50"/>
    </row>
    <row r="38" spans="1:19" x14ac:dyDescent="0.2">
      <c r="A38" s="104" t="s">
        <v>356</v>
      </c>
      <c r="B38" s="105"/>
      <c r="C38" s="105"/>
      <c r="D38" s="105"/>
      <c r="E38" s="105"/>
      <c r="F38" s="105"/>
      <c r="G38" s="105"/>
      <c r="H38" s="105"/>
      <c r="I38" s="105"/>
      <c r="J38" s="105"/>
      <c r="K38" s="105"/>
      <c r="L38" s="105"/>
      <c r="M38" s="105"/>
      <c r="N38" s="105"/>
      <c r="O38" s="105"/>
      <c r="P38" s="105"/>
      <c r="Q38" s="105"/>
      <c r="R38" s="105"/>
      <c r="S38" s="105"/>
    </row>
    <row r="39" spans="1:19" x14ac:dyDescent="0.2">
      <c r="A39" s="104"/>
      <c r="B39" s="105"/>
      <c r="C39" s="105"/>
      <c r="D39" s="105"/>
      <c r="E39" s="105"/>
      <c r="F39" s="105"/>
      <c r="G39" s="105"/>
      <c r="H39" s="105"/>
      <c r="I39" s="105"/>
      <c r="J39" s="105"/>
      <c r="K39" s="105"/>
      <c r="L39" s="105"/>
      <c r="M39" s="105"/>
      <c r="N39" s="105"/>
      <c r="O39" s="105"/>
      <c r="P39" s="105"/>
      <c r="Q39" s="105"/>
      <c r="R39" s="105"/>
      <c r="S39" s="105"/>
    </row>
    <row r="40" spans="1:19" x14ac:dyDescent="0.2">
      <c r="A40" s="105"/>
      <c r="B40" s="105"/>
      <c r="C40" s="105"/>
      <c r="D40" s="105"/>
      <c r="E40" s="105"/>
      <c r="F40" s="105"/>
      <c r="G40" s="105"/>
      <c r="H40" s="105"/>
      <c r="I40" s="105"/>
      <c r="J40" s="105"/>
      <c r="K40" s="105"/>
      <c r="L40" s="105"/>
      <c r="M40" s="105"/>
      <c r="N40" s="105"/>
      <c r="O40" s="105"/>
      <c r="P40" s="105"/>
      <c r="Q40" s="105"/>
      <c r="R40" s="105"/>
      <c r="S40" s="105"/>
    </row>
    <row r="41" spans="1:19" x14ac:dyDescent="0.2">
      <c r="C41" s="50"/>
    </row>
    <row r="51" spans="3:3" customFormat="1" x14ac:dyDescent="0.2">
      <c r="C51" s="26"/>
    </row>
    <row r="100" spans="1:10" x14ac:dyDescent="0.2">
      <c r="A100"/>
    </row>
    <row r="101" spans="1:10" x14ac:dyDescent="0.2">
      <c r="A101"/>
      <c r="B101" s="26"/>
      <c r="C101" s="26"/>
      <c r="E101" s="26"/>
      <c r="F101" s="26"/>
      <c r="G101" s="26"/>
      <c r="J101" s="26"/>
    </row>
    <row r="102" spans="1:10" x14ac:dyDescent="0.2">
      <c r="A102"/>
    </row>
    <row r="103" spans="1:10" x14ac:dyDescent="0.2">
      <c r="A103"/>
    </row>
    <row r="104" spans="1:10" x14ac:dyDescent="0.2">
      <c r="A104"/>
    </row>
    <row r="105" spans="1:10" x14ac:dyDescent="0.2">
      <c r="A105"/>
    </row>
    <row r="106" spans="1:10" x14ac:dyDescent="0.2">
      <c r="A106"/>
    </row>
    <row r="107" spans="1:10" x14ac:dyDescent="0.2">
      <c r="A107"/>
    </row>
  </sheetData>
  <mergeCells count="23">
    <mergeCell ref="A39:S40"/>
    <mergeCell ref="S4:S5"/>
    <mergeCell ref="A1:P1"/>
    <mergeCell ref="A2:P2"/>
    <mergeCell ref="B3:D3"/>
    <mergeCell ref="E3:G3"/>
    <mergeCell ref="H3:J3"/>
    <mergeCell ref="K3:M3"/>
    <mergeCell ref="N3:P3"/>
    <mergeCell ref="A38:S38"/>
    <mergeCell ref="Q3:S3"/>
    <mergeCell ref="A4:A5"/>
    <mergeCell ref="B4:C4"/>
    <mergeCell ref="D4:D5"/>
    <mergeCell ref="E4:F4"/>
    <mergeCell ref="G4:G5"/>
    <mergeCell ref="P4:P5"/>
    <mergeCell ref="Q4:R4"/>
    <mergeCell ref="H4:I4"/>
    <mergeCell ref="J4:J5"/>
    <mergeCell ref="K4:L4"/>
    <mergeCell ref="M4:M5"/>
    <mergeCell ref="N4:O4"/>
  </mergeCells>
  <pageMargins left="0.75" right="0.5" top="0.75" bottom="0.5" header="0.5" footer="0.25"/>
  <pageSetup scale="3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01"/>
  <sheetViews>
    <sheetView showGridLines="0" zoomScaleNormal="100" workbookViewId="0">
      <selection sqref="A1:D1"/>
    </sheetView>
  </sheetViews>
  <sheetFormatPr defaultRowHeight="12.75" x14ac:dyDescent="0.2"/>
  <cols>
    <col min="1" max="1" width="15.7109375" customWidth="1"/>
    <col min="2" max="4" width="28.7109375" customWidth="1"/>
    <col min="5" max="5" width="12.28515625" customWidth="1"/>
    <col min="6" max="6" width="13.140625" customWidth="1"/>
    <col min="7" max="7" width="11.42578125" customWidth="1"/>
  </cols>
  <sheetData>
    <row r="1" spans="1:7" ht="12" customHeight="1" x14ac:dyDescent="0.2">
      <c r="A1" s="88" t="s">
        <v>443</v>
      </c>
      <c r="B1" s="89"/>
      <c r="C1" s="89"/>
      <c r="D1" s="89"/>
      <c r="E1" s="140">
        <v>46122</v>
      </c>
      <c r="F1" s="5"/>
      <c r="G1" s="5"/>
    </row>
    <row r="2" spans="1:7" x14ac:dyDescent="0.2">
      <c r="A2" s="114" t="s">
        <v>376</v>
      </c>
      <c r="B2" s="115"/>
      <c r="C2" s="115"/>
      <c r="D2" s="115"/>
    </row>
    <row r="3" spans="1:7" ht="15" customHeight="1" x14ac:dyDescent="0.2">
      <c r="A3" s="94" t="s">
        <v>50</v>
      </c>
      <c r="B3" s="116" t="s">
        <v>377</v>
      </c>
      <c r="C3" s="117"/>
      <c r="D3" s="118"/>
    </row>
    <row r="4" spans="1:7" x14ac:dyDescent="0.2">
      <c r="A4" s="94"/>
      <c r="B4" s="119" t="s">
        <v>347</v>
      </c>
      <c r="C4" s="119"/>
      <c r="D4" s="120" t="s">
        <v>127</v>
      </c>
    </row>
    <row r="5" spans="1:7" ht="24" customHeight="1" x14ac:dyDescent="0.2">
      <c r="A5" s="95"/>
      <c r="B5" s="66" t="s">
        <v>59</v>
      </c>
      <c r="C5" s="66" t="s">
        <v>60</v>
      </c>
      <c r="D5" s="121"/>
    </row>
    <row r="6" spans="1:7" ht="12" customHeight="1" x14ac:dyDescent="0.2">
      <c r="A6" s="73" t="s">
        <v>425</v>
      </c>
      <c r="D6" s="67"/>
      <c r="E6" s="1"/>
      <c r="F6" s="1"/>
      <c r="G6" s="1"/>
    </row>
    <row r="7" spans="1:7" ht="12" customHeight="1" x14ac:dyDescent="0.2">
      <c r="A7" s="74" t="str">
        <f>"Oct "&amp;RIGHT(A6,4)-1</f>
        <v>Oct 2024</v>
      </c>
      <c r="B7" s="11">
        <v>1215</v>
      </c>
      <c r="C7" s="11">
        <v>3101</v>
      </c>
      <c r="D7" s="68">
        <v>21999</v>
      </c>
    </row>
    <row r="8" spans="1:7" ht="12" customHeight="1" x14ac:dyDescent="0.2">
      <c r="A8" s="74" t="str">
        <f>"Nov "&amp;RIGHT(A6,4)-1</f>
        <v>Nov 2024</v>
      </c>
      <c r="B8" s="11">
        <v>1116</v>
      </c>
      <c r="C8" s="11">
        <v>3039</v>
      </c>
      <c r="D8" s="68">
        <v>150</v>
      </c>
      <c r="E8" s="11"/>
      <c r="F8" s="11"/>
      <c r="G8" s="11"/>
    </row>
    <row r="9" spans="1:7" ht="12" customHeight="1" x14ac:dyDescent="0.2">
      <c r="A9" s="74" t="str">
        <f>"Dec "&amp;RIGHT(A6,4)-1</f>
        <v>Dec 2024</v>
      </c>
      <c r="B9" s="11">
        <v>1594</v>
      </c>
      <c r="C9" s="11">
        <v>4145</v>
      </c>
      <c r="D9" s="68">
        <v>2500</v>
      </c>
      <c r="E9" s="11"/>
      <c r="F9" s="11"/>
      <c r="G9" s="11"/>
    </row>
    <row r="10" spans="1:7" ht="12" customHeight="1" x14ac:dyDescent="0.2">
      <c r="A10" s="74" t="str">
        <f>"Jan "&amp;RIGHT(A6,4)</f>
        <v>Jan 2025</v>
      </c>
      <c r="B10" s="11">
        <v>998</v>
      </c>
      <c r="C10" s="11">
        <v>3758</v>
      </c>
      <c r="D10" s="68">
        <v>9089</v>
      </c>
      <c r="E10" s="11"/>
      <c r="F10" s="11"/>
      <c r="G10" s="11"/>
    </row>
    <row r="11" spans="1:7" ht="12" customHeight="1" x14ac:dyDescent="0.2">
      <c r="A11" s="74" t="str">
        <f>"Feb "&amp;RIGHT(A6,4)</f>
        <v>Feb 2025</v>
      </c>
      <c r="B11" s="11">
        <v>1115</v>
      </c>
      <c r="C11" s="11">
        <v>3344</v>
      </c>
      <c r="D11" s="68">
        <v>3325</v>
      </c>
      <c r="E11" s="11"/>
      <c r="F11" s="11"/>
      <c r="G11" s="11"/>
    </row>
    <row r="12" spans="1:7" ht="12" customHeight="1" x14ac:dyDescent="0.2">
      <c r="A12" s="74" t="str">
        <f>"Mar "&amp;RIGHT(A6,4)</f>
        <v>Mar 2025</v>
      </c>
      <c r="B12" s="11">
        <v>1017</v>
      </c>
      <c r="C12" s="11">
        <v>2906</v>
      </c>
      <c r="D12" s="68">
        <v>7000</v>
      </c>
      <c r="E12" s="11"/>
      <c r="F12" s="11"/>
      <c r="G12" s="11"/>
    </row>
    <row r="13" spans="1:7" ht="12" customHeight="1" x14ac:dyDescent="0.2">
      <c r="A13" s="74" t="str">
        <f>"Apr "&amp;RIGHT(A6,4)</f>
        <v>Apr 2025</v>
      </c>
      <c r="B13" s="11">
        <v>1085</v>
      </c>
      <c r="C13" s="11">
        <v>3897</v>
      </c>
      <c r="D13" s="68">
        <v>1779535</v>
      </c>
      <c r="E13" s="11"/>
      <c r="F13" s="11"/>
      <c r="G13" s="11"/>
    </row>
    <row r="14" spans="1:7" ht="12" customHeight="1" x14ac:dyDescent="0.2">
      <c r="A14" s="74" t="str">
        <f>"May "&amp;RIGHT(A6,4)</f>
        <v>May 2025</v>
      </c>
      <c r="B14" s="11">
        <v>1246</v>
      </c>
      <c r="C14" s="11">
        <v>4404</v>
      </c>
      <c r="D14" s="68">
        <v>6628</v>
      </c>
      <c r="E14" s="11"/>
      <c r="F14" s="11"/>
      <c r="G14" s="11"/>
    </row>
    <row r="15" spans="1:7" ht="12" customHeight="1" x14ac:dyDescent="0.2">
      <c r="A15" s="74" t="str">
        <f>"Jun "&amp;RIGHT(A6,4)</f>
        <v>Jun 2025</v>
      </c>
      <c r="B15" s="11">
        <v>1143</v>
      </c>
      <c r="C15" s="11">
        <v>4387</v>
      </c>
      <c r="D15" s="68">
        <v>11000</v>
      </c>
      <c r="E15" s="11"/>
      <c r="F15" s="11"/>
      <c r="G15" s="11"/>
    </row>
    <row r="16" spans="1:7" ht="12" customHeight="1" x14ac:dyDescent="0.2">
      <c r="A16" s="74" t="str">
        <f>"Jul "&amp;RIGHT(A6,4)</f>
        <v>Jul 2025</v>
      </c>
      <c r="B16" s="11">
        <v>1262</v>
      </c>
      <c r="C16" s="11">
        <v>4574</v>
      </c>
      <c r="D16" s="68">
        <v>4652</v>
      </c>
      <c r="E16" s="11"/>
      <c r="F16" s="11"/>
      <c r="G16" s="11"/>
    </row>
    <row r="17" spans="1:7" ht="12" customHeight="1" x14ac:dyDescent="0.2">
      <c r="A17" s="74" t="str">
        <f>"Aug "&amp;RIGHT(A6,4)</f>
        <v>Aug 2025</v>
      </c>
      <c r="B17" s="11">
        <v>1202</v>
      </c>
      <c r="C17" s="11">
        <v>4372</v>
      </c>
      <c r="D17" s="68">
        <v>5002</v>
      </c>
      <c r="E17" s="11"/>
      <c r="F17" s="11"/>
      <c r="G17" s="11"/>
    </row>
    <row r="18" spans="1:7" ht="12" customHeight="1" x14ac:dyDescent="0.2">
      <c r="A18" s="74" t="str">
        <f>"Sep "&amp;RIGHT(A6,4)</f>
        <v>Sep 2025</v>
      </c>
      <c r="B18" s="11">
        <v>1113</v>
      </c>
      <c r="C18" s="11">
        <v>4024</v>
      </c>
      <c r="D18" s="68">
        <v>2600</v>
      </c>
      <c r="E18" s="11"/>
      <c r="F18" s="11"/>
      <c r="G18" s="11"/>
    </row>
    <row r="19" spans="1:7" ht="12" customHeight="1" x14ac:dyDescent="0.2">
      <c r="A19" s="40" t="s">
        <v>55</v>
      </c>
      <c r="B19" s="13" t="s">
        <v>423</v>
      </c>
      <c r="C19" s="13" t="s">
        <v>423</v>
      </c>
      <c r="D19" s="69">
        <v>1853480</v>
      </c>
      <c r="E19" s="11"/>
      <c r="F19" s="11"/>
      <c r="G19" s="11"/>
    </row>
    <row r="20" spans="1:7" ht="12" customHeight="1" x14ac:dyDescent="0.2">
      <c r="A20" s="75" t="s">
        <v>426</v>
      </c>
      <c r="B20" s="15" t="s">
        <v>423</v>
      </c>
      <c r="C20" s="15" t="s">
        <v>423</v>
      </c>
      <c r="D20" s="70">
        <v>33738</v>
      </c>
      <c r="E20" s="71"/>
      <c r="F20" s="71"/>
      <c r="G20" s="71"/>
    </row>
    <row r="21" spans="1:7" ht="12" customHeight="1" x14ac:dyDescent="0.2">
      <c r="A21" s="73" t="str">
        <f>"FY "&amp;RIGHT(A6,4)+1</f>
        <v>FY 2026</v>
      </c>
      <c r="B21" s="11"/>
      <c r="C21" s="11"/>
      <c r="D21" s="68"/>
      <c r="E21" s="71"/>
      <c r="F21" s="71"/>
      <c r="G21" s="71"/>
    </row>
    <row r="22" spans="1:7" ht="12" customHeight="1" x14ac:dyDescent="0.2">
      <c r="A22" s="74" t="str">
        <f>"Oct "&amp;RIGHT(A6,4)</f>
        <v>Oct 2025</v>
      </c>
      <c r="B22" s="11">
        <v>1619</v>
      </c>
      <c r="C22" s="11">
        <v>4860</v>
      </c>
      <c r="D22" s="68">
        <v>1508</v>
      </c>
      <c r="E22" s="11"/>
      <c r="F22" s="11"/>
      <c r="G22" s="11"/>
    </row>
    <row r="23" spans="1:7" ht="12" customHeight="1" x14ac:dyDescent="0.2">
      <c r="A23" s="74" t="str">
        <f>"Nov "&amp;RIGHT(A6,4)</f>
        <v>Nov 2025</v>
      </c>
      <c r="B23" s="11">
        <v>759</v>
      </c>
      <c r="C23" s="11">
        <v>1950</v>
      </c>
      <c r="D23" s="68">
        <v>3350</v>
      </c>
      <c r="E23" s="11"/>
      <c r="F23" s="11"/>
      <c r="G23" s="11"/>
    </row>
    <row r="24" spans="1:7" ht="12" customHeight="1" x14ac:dyDescent="0.2">
      <c r="A24" s="74" t="str">
        <f>"Dec "&amp;RIGHT(A6,4)</f>
        <v>Dec 2025</v>
      </c>
      <c r="B24" s="11">
        <v>990</v>
      </c>
      <c r="C24" s="11">
        <v>2752</v>
      </c>
      <c r="D24" s="68">
        <v>2220</v>
      </c>
      <c r="E24" s="11"/>
      <c r="F24" s="11"/>
      <c r="G24" s="11"/>
    </row>
    <row r="25" spans="1:7" ht="12" customHeight="1" x14ac:dyDescent="0.2">
      <c r="A25" s="74" t="str">
        <f>"Jan "&amp;RIGHT(A6,4)+1</f>
        <v>Jan 2026</v>
      </c>
      <c r="B25" s="11">
        <v>660</v>
      </c>
      <c r="C25" s="11">
        <v>1839</v>
      </c>
      <c r="D25" s="68">
        <v>139771</v>
      </c>
      <c r="E25" s="11"/>
      <c r="F25" s="11"/>
      <c r="G25" s="11"/>
    </row>
    <row r="26" spans="1:7" ht="12" customHeight="1" x14ac:dyDescent="0.2">
      <c r="A26" s="74" t="str">
        <f>"Feb "&amp;RIGHT(A6,4)+1</f>
        <v>Feb 2026</v>
      </c>
      <c r="B26" s="11" t="s">
        <v>423</v>
      </c>
      <c r="C26" s="11" t="s">
        <v>423</v>
      </c>
      <c r="D26" s="68" t="s">
        <v>423</v>
      </c>
      <c r="E26" s="11"/>
      <c r="F26" s="11"/>
      <c r="G26" s="11"/>
    </row>
    <row r="27" spans="1:7" ht="12" customHeight="1" x14ac:dyDescent="0.2">
      <c r="A27" s="74" t="str">
        <f>"Mar "&amp;RIGHT(A6,4)+1</f>
        <v>Mar 2026</v>
      </c>
      <c r="B27" s="11" t="s">
        <v>423</v>
      </c>
      <c r="C27" s="11" t="s">
        <v>423</v>
      </c>
      <c r="D27" s="68" t="s">
        <v>423</v>
      </c>
      <c r="E27" s="11"/>
      <c r="F27" s="11"/>
      <c r="G27" s="11"/>
    </row>
    <row r="28" spans="1:7" ht="12" customHeight="1" x14ac:dyDescent="0.2">
      <c r="A28" s="74" t="str">
        <f>"Apr "&amp;RIGHT(A6,4)+1</f>
        <v>Apr 2026</v>
      </c>
      <c r="B28" s="11" t="s">
        <v>423</v>
      </c>
      <c r="C28" s="11" t="s">
        <v>423</v>
      </c>
      <c r="D28" s="68" t="s">
        <v>423</v>
      </c>
      <c r="E28" s="11"/>
      <c r="F28" s="11"/>
      <c r="G28" s="11"/>
    </row>
    <row r="29" spans="1:7" ht="12" customHeight="1" x14ac:dyDescent="0.2">
      <c r="A29" s="74" t="str">
        <f>"May "&amp;RIGHT(A6,4)+1</f>
        <v>May 2026</v>
      </c>
      <c r="B29" s="11" t="s">
        <v>423</v>
      </c>
      <c r="C29" s="11" t="s">
        <v>423</v>
      </c>
      <c r="D29" s="68" t="s">
        <v>423</v>
      </c>
      <c r="E29" s="11"/>
      <c r="F29" s="11"/>
      <c r="G29" s="11"/>
    </row>
    <row r="30" spans="1:7" ht="12" customHeight="1" x14ac:dyDescent="0.2">
      <c r="A30" s="74" t="str">
        <f>"Jun "&amp;RIGHT(A6,4)+1</f>
        <v>Jun 2026</v>
      </c>
      <c r="B30" s="11" t="s">
        <v>423</v>
      </c>
      <c r="C30" s="11" t="s">
        <v>423</v>
      </c>
      <c r="D30" s="68" t="s">
        <v>423</v>
      </c>
      <c r="E30" s="11"/>
      <c r="F30" s="11"/>
      <c r="G30" s="11"/>
    </row>
    <row r="31" spans="1:7" ht="12" customHeight="1" x14ac:dyDescent="0.2">
      <c r="A31" s="74" t="str">
        <f>"Jul "&amp;RIGHT(A6,4)+1</f>
        <v>Jul 2026</v>
      </c>
      <c r="B31" s="11" t="s">
        <v>423</v>
      </c>
      <c r="C31" s="11" t="s">
        <v>423</v>
      </c>
      <c r="D31" s="68" t="s">
        <v>423</v>
      </c>
      <c r="E31" s="11"/>
      <c r="F31" s="11"/>
      <c r="G31" s="11"/>
    </row>
    <row r="32" spans="1:7" ht="12" customHeight="1" x14ac:dyDescent="0.2">
      <c r="A32" s="74" t="str">
        <f>"Aug "&amp;RIGHT(A6,4)+1</f>
        <v>Aug 2026</v>
      </c>
      <c r="B32" s="11" t="s">
        <v>423</v>
      </c>
      <c r="C32" s="11" t="s">
        <v>423</v>
      </c>
      <c r="D32" s="68" t="s">
        <v>423</v>
      </c>
      <c r="E32" s="11"/>
      <c r="F32" s="11"/>
      <c r="G32" s="11"/>
    </row>
    <row r="33" spans="1:7" ht="12" customHeight="1" x14ac:dyDescent="0.2">
      <c r="A33" s="74" t="str">
        <f>"Sep "&amp;RIGHT(A6,4)+1</f>
        <v>Sep 2026</v>
      </c>
      <c r="B33" s="11" t="s">
        <v>423</v>
      </c>
      <c r="C33" s="11" t="s">
        <v>423</v>
      </c>
      <c r="D33" s="68" t="s">
        <v>423</v>
      </c>
      <c r="E33" s="11"/>
      <c r="F33" s="11"/>
      <c r="G33" s="11"/>
    </row>
    <row r="34" spans="1:7" ht="12" customHeight="1" x14ac:dyDescent="0.2">
      <c r="A34" s="40" t="s">
        <v>55</v>
      </c>
      <c r="B34" s="13" t="s">
        <v>423</v>
      </c>
      <c r="C34" s="13" t="s">
        <v>423</v>
      </c>
      <c r="D34" s="69">
        <v>146849</v>
      </c>
      <c r="E34" s="11"/>
      <c r="F34" s="11"/>
      <c r="G34" s="11"/>
    </row>
    <row r="35" spans="1:7" ht="12" customHeight="1" x14ac:dyDescent="0.2">
      <c r="A35" s="75" t="str">
        <f>"Total "&amp;MID(A20,7,LEN(A20)-13)&amp;" Months"</f>
        <v>Total 4 Months</v>
      </c>
      <c r="B35" s="15" t="s">
        <v>423</v>
      </c>
      <c r="C35" s="15" t="s">
        <v>423</v>
      </c>
      <c r="D35" s="70">
        <v>146849</v>
      </c>
      <c r="E35" s="71"/>
      <c r="F35" s="71"/>
      <c r="G35" s="71"/>
    </row>
    <row r="36" spans="1:7" ht="118.9" customHeight="1" x14ac:dyDescent="0.2">
      <c r="A36" s="122" t="s">
        <v>381</v>
      </c>
      <c r="B36" s="122"/>
      <c r="C36" s="122"/>
      <c r="D36" s="123"/>
      <c r="E36" s="71"/>
      <c r="F36" s="71"/>
      <c r="G36" s="71"/>
    </row>
    <row r="37" spans="1:7" ht="12" customHeight="1" x14ac:dyDescent="0.2">
      <c r="A37" s="113"/>
      <c r="B37" s="113"/>
      <c r="C37" s="113"/>
      <c r="D37" s="113"/>
      <c r="E37" s="113"/>
      <c r="F37" s="113"/>
      <c r="G37" s="113"/>
    </row>
    <row r="38" spans="1:7" ht="13.15" customHeight="1" x14ac:dyDescent="0.2">
      <c r="A38" s="98"/>
      <c r="B38" s="98"/>
      <c r="C38" s="98"/>
      <c r="D38" s="98"/>
      <c r="E38" s="98"/>
      <c r="F38" s="98"/>
      <c r="G38" s="98"/>
    </row>
    <row r="39" spans="1:7" s="1" customFormat="1" ht="11.25" x14ac:dyDescent="0.2"/>
    <row r="101" spans="2:23" ht="15" x14ac:dyDescent="0.2">
      <c r="B101" s="61"/>
      <c r="C101" s="61"/>
      <c r="D101" s="61"/>
      <c r="E101" s="62"/>
      <c r="F101" s="62"/>
      <c r="G101" s="61"/>
      <c r="H101" s="61"/>
      <c r="I101" s="61"/>
      <c r="J101" s="61"/>
      <c r="K101" s="61"/>
      <c r="L101" s="72"/>
      <c r="M101" s="61"/>
      <c r="N101" s="61"/>
      <c r="O101" s="61"/>
      <c r="P101" s="61"/>
      <c r="Q101" s="61"/>
      <c r="R101" s="61"/>
      <c r="S101" s="61"/>
      <c r="T101" s="61"/>
      <c r="U101" s="61"/>
      <c r="V101" s="61"/>
      <c r="W101" s="61"/>
    </row>
  </sheetData>
  <mergeCells count="9">
    <mergeCell ref="A37:G37"/>
    <mergeCell ref="A38:G38"/>
    <mergeCell ref="A1:D1"/>
    <mergeCell ref="A2:D2"/>
    <mergeCell ref="A3:A5"/>
    <mergeCell ref="B3:D3"/>
    <mergeCell ref="B4:C4"/>
    <mergeCell ref="D4:D5"/>
    <mergeCell ref="A36:D36"/>
  </mergeCells>
  <pageMargins left="0.7" right="0.7" top="0.75" bottom="0.75" header="0.3" footer="0.3"/>
  <pageSetup scale="93" orientation="landscape" horizontalDpi="1200" verticalDpi="1200" r:id="rId1"/>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S107"/>
  <sheetViews>
    <sheetView showGridLines="0" zoomScaleNormal="100" workbookViewId="0">
      <selection activeCell="A2" sqref="A1:U2"/>
    </sheetView>
  </sheetViews>
  <sheetFormatPr defaultColWidth="4.7109375" defaultRowHeight="12.75" x14ac:dyDescent="0.2"/>
  <cols>
    <col min="1" max="1" width="10.7109375" style="1" customWidth="1"/>
    <col min="2" max="2" width="9.85546875" customWidth="1"/>
    <col min="3" max="3" width="9.7109375" bestFit="1" customWidth="1"/>
    <col min="4" max="4" width="13.7109375" bestFit="1" customWidth="1"/>
    <col min="5" max="5" width="12.140625" bestFit="1" customWidth="1"/>
    <col min="6" max="6" width="12" bestFit="1" customWidth="1"/>
    <col min="7" max="7" width="13.42578125" bestFit="1" customWidth="1"/>
    <col min="8" max="8" width="10.28515625" bestFit="1" customWidth="1"/>
    <col min="9" max="9" width="8.42578125" bestFit="1" customWidth="1"/>
    <col min="10" max="10" width="12.5703125" bestFit="1" customWidth="1"/>
    <col min="11" max="12" width="12.140625" bestFit="1" customWidth="1"/>
    <col min="13" max="13" width="9.85546875" customWidth="1"/>
    <col min="14" max="14" width="8.85546875" customWidth="1"/>
    <col min="15" max="15" width="10.7109375" customWidth="1"/>
    <col min="16" max="16" width="9.7109375" customWidth="1"/>
    <col min="17" max="17" width="8.85546875" customWidth="1"/>
    <col min="18" max="18" width="10.7109375" customWidth="1"/>
    <col min="19" max="19" width="10.140625" customWidth="1"/>
    <col min="20" max="20" width="8.85546875" bestFit="1" customWidth="1"/>
    <col min="21" max="21" width="8.7109375" customWidth="1"/>
    <col min="22" max="22" width="10.28515625" bestFit="1" customWidth="1"/>
    <col min="23" max="23" width="9.85546875" bestFit="1" customWidth="1"/>
    <col min="24" max="24" width="15" customWidth="1"/>
    <col min="25" max="25" width="12.28515625" bestFit="1" customWidth="1"/>
    <col min="26" max="247" width="8.85546875" customWidth="1"/>
    <col min="248" max="248" width="10.42578125" customWidth="1"/>
    <col min="249" max="249" width="0.5703125" customWidth="1"/>
    <col min="250" max="251" width="8.85546875" bestFit="1" customWidth="1"/>
    <col min="252" max="252" width="8.85546875" customWidth="1"/>
  </cols>
  <sheetData>
    <row r="1" spans="1:253" x14ac:dyDescent="0.2">
      <c r="A1" s="88" t="s">
        <v>443</v>
      </c>
      <c r="B1" s="89"/>
      <c r="C1" s="89"/>
      <c r="D1" s="89"/>
      <c r="E1" s="89"/>
      <c r="F1" s="89"/>
      <c r="G1" s="89"/>
      <c r="H1" s="89"/>
      <c r="I1" s="89"/>
      <c r="J1" s="89"/>
      <c r="K1" s="89"/>
      <c r="L1" s="89"/>
      <c r="M1" s="89"/>
      <c r="N1" s="89"/>
      <c r="O1" s="89"/>
      <c r="P1" s="89"/>
      <c r="Q1" s="89"/>
      <c r="R1" s="89"/>
      <c r="S1" s="89"/>
      <c r="T1" s="89"/>
      <c r="U1" s="89"/>
      <c r="V1" s="140">
        <v>46122</v>
      </c>
    </row>
    <row r="2" spans="1:253" x14ac:dyDescent="0.2">
      <c r="A2" s="88" t="s">
        <v>357</v>
      </c>
      <c r="B2" s="89"/>
      <c r="C2" s="89"/>
      <c r="D2" s="89"/>
      <c r="E2" s="89"/>
      <c r="F2" s="89"/>
      <c r="G2" s="89"/>
      <c r="H2" s="89"/>
      <c r="I2" s="89"/>
      <c r="J2" s="89"/>
      <c r="K2" s="89"/>
      <c r="L2" s="89"/>
      <c r="M2" s="89"/>
      <c r="N2" s="89"/>
      <c r="O2" s="89"/>
      <c r="P2" s="89"/>
      <c r="Q2" s="89"/>
      <c r="R2" s="89"/>
      <c r="S2" s="89"/>
      <c r="T2" s="89"/>
      <c r="U2" s="89"/>
    </row>
    <row r="3" spans="1:253" ht="29.45" customHeight="1" x14ac:dyDescent="0.2">
      <c r="A3" s="28" t="s">
        <v>340</v>
      </c>
      <c r="B3" s="124" t="s">
        <v>358</v>
      </c>
      <c r="C3" s="124"/>
      <c r="D3" s="124"/>
      <c r="E3" s="124"/>
      <c r="F3" s="124"/>
      <c r="G3" s="125"/>
      <c r="H3" s="126" t="s">
        <v>369</v>
      </c>
      <c r="I3" s="126"/>
      <c r="J3" s="126"/>
      <c r="K3" s="126"/>
      <c r="L3" s="127"/>
      <c r="M3" s="126" t="s">
        <v>359</v>
      </c>
      <c r="N3" s="126"/>
      <c r="O3" s="127"/>
      <c r="P3" s="126" t="s">
        <v>360</v>
      </c>
      <c r="Q3" s="126"/>
      <c r="R3" s="127"/>
      <c r="S3" s="126" t="s">
        <v>361</v>
      </c>
      <c r="T3" s="126"/>
      <c r="U3" s="128"/>
      <c r="V3" s="126" t="s">
        <v>346</v>
      </c>
      <c r="W3" s="126"/>
      <c r="X3" s="127"/>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row>
    <row r="4" spans="1:253" ht="14.45" customHeight="1" x14ac:dyDescent="0.2">
      <c r="A4" s="111" t="s">
        <v>50</v>
      </c>
      <c r="B4" s="129" t="s">
        <v>348</v>
      </c>
      <c r="C4" s="129"/>
      <c r="D4" s="130" t="s">
        <v>362</v>
      </c>
      <c r="E4" s="130"/>
      <c r="F4" s="130"/>
      <c r="G4" s="131" t="s">
        <v>145</v>
      </c>
      <c r="H4" s="129" t="s">
        <v>348</v>
      </c>
      <c r="I4" s="129"/>
      <c r="J4" s="130" t="s">
        <v>363</v>
      </c>
      <c r="K4" s="130"/>
      <c r="L4" s="131" t="s">
        <v>145</v>
      </c>
      <c r="M4" s="129" t="s">
        <v>348</v>
      </c>
      <c r="N4" s="129"/>
      <c r="O4" s="131" t="s">
        <v>145</v>
      </c>
      <c r="P4" s="129" t="s">
        <v>348</v>
      </c>
      <c r="Q4" s="129"/>
      <c r="R4" s="131" t="s">
        <v>145</v>
      </c>
      <c r="S4" s="129" t="s">
        <v>348</v>
      </c>
      <c r="T4" s="129"/>
      <c r="U4" s="131" t="s">
        <v>145</v>
      </c>
      <c r="V4" s="129" t="s">
        <v>348</v>
      </c>
      <c r="W4" s="129"/>
      <c r="X4" s="131" t="s">
        <v>145</v>
      </c>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row>
    <row r="5" spans="1:253" x14ac:dyDescent="0.2">
      <c r="A5" s="112"/>
      <c r="B5" s="53" t="s">
        <v>364</v>
      </c>
      <c r="C5" s="54" t="s">
        <v>60</v>
      </c>
      <c r="D5" s="54" t="s">
        <v>154</v>
      </c>
      <c r="E5" s="54" t="s">
        <v>365</v>
      </c>
      <c r="F5" s="54" t="s">
        <v>366</v>
      </c>
      <c r="G5" s="132"/>
      <c r="H5" s="53" t="s">
        <v>364</v>
      </c>
      <c r="I5" s="54" t="s">
        <v>60</v>
      </c>
      <c r="J5" s="54" t="s">
        <v>154</v>
      </c>
      <c r="K5" s="54" t="s">
        <v>365</v>
      </c>
      <c r="L5" s="132"/>
      <c r="M5" s="53" t="s">
        <v>364</v>
      </c>
      <c r="N5" s="54" t="s">
        <v>60</v>
      </c>
      <c r="O5" s="132"/>
      <c r="P5" s="31" t="s">
        <v>364</v>
      </c>
      <c r="Q5" s="32" t="s">
        <v>60</v>
      </c>
      <c r="R5" s="132"/>
      <c r="S5" s="31" t="s">
        <v>364</v>
      </c>
      <c r="T5" s="32" t="s">
        <v>60</v>
      </c>
      <c r="U5" s="132"/>
      <c r="V5" s="53" t="s">
        <v>364</v>
      </c>
      <c r="W5" s="54" t="s">
        <v>60</v>
      </c>
      <c r="X5" s="132"/>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row>
    <row r="6" spans="1:253" x14ac:dyDescent="0.2">
      <c r="A6" s="63" t="s">
        <v>425</v>
      </c>
      <c r="B6" s="33" t="s">
        <v>340</v>
      </c>
      <c r="C6" s="55" t="s">
        <v>340</v>
      </c>
      <c r="D6" s="55"/>
      <c r="E6" s="55"/>
      <c r="F6" s="55"/>
      <c r="G6" s="35" t="s">
        <v>340</v>
      </c>
      <c r="H6" s="34"/>
      <c r="I6" s="34"/>
      <c r="J6" s="34"/>
      <c r="K6" s="34"/>
      <c r="L6" s="35"/>
      <c r="M6" s="34"/>
      <c r="N6" s="34"/>
      <c r="O6" s="35"/>
      <c r="P6" s="34"/>
      <c r="Q6" s="34"/>
      <c r="R6" s="35"/>
      <c r="S6" s="33"/>
      <c r="T6" s="55"/>
      <c r="U6" s="35"/>
      <c r="V6" s="34"/>
      <c r="W6" s="34"/>
      <c r="X6" s="35"/>
    </row>
    <row r="7" spans="1:253" x14ac:dyDescent="0.2">
      <c r="A7" s="64" t="str">
        <f>"Oct "&amp;RIGHT(A6,4)-1</f>
        <v>Oct 2024</v>
      </c>
      <c r="B7" s="36">
        <v>729743</v>
      </c>
      <c r="C7" s="37">
        <v>1248605</v>
      </c>
      <c r="D7" s="37">
        <v>222516662</v>
      </c>
      <c r="E7" s="37">
        <v>0</v>
      </c>
      <c r="F7" s="37" t="s">
        <v>423</v>
      </c>
      <c r="G7" s="38">
        <v>222516662</v>
      </c>
      <c r="H7" s="36">
        <v>0</v>
      </c>
      <c r="I7" s="37">
        <v>0</v>
      </c>
      <c r="J7" s="37">
        <v>0</v>
      </c>
      <c r="K7" s="37">
        <v>0</v>
      </c>
      <c r="L7" s="38">
        <v>0</v>
      </c>
      <c r="M7" s="37" t="s">
        <v>423</v>
      </c>
      <c r="N7" s="37" t="s">
        <v>423</v>
      </c>
      <c r="O7" s="38" t="s">
        <v>423</v>
      </c>
      <c r="P7" s="37" t="s">
        <v>423</v>
      </c>
      <c r="Q7" s="37" t="s">
        <v>423</v>
      </c>
      <c r="R7" s="38" t="s">
        <v>423</v>
      </c>
      <c r="S7" s="36">
        <v>1</v>
      </c>
      <c r="T7" s="37">
        <v>1</v>
      </c>
      <c r="U7" s="38">
        <v>193</v>
      </c>
      <c r="V7" s="37">
        <v>729744</v>
      </c>
      <c r="W7" s="37">
        <v>1248606</v>
      </c>
      <c r="X7" s="38">
        <v>222516855</v>
      </c>
    </row>
    <row r="8" spans="1:253" x14ac:dyDescent="0.2">
      <c r="A8" s="64" t="str">
        <f>"Nov "&amp;RIGHT(A6,4)-1</f>
        <v>Nov 2024</v>
      </c>
      <c r="B8" s="36">
        <v>733086</v>
      </c>
      <c r="C8" s="37">
        <v>1254186</v>
      </c>
      <c r="D8" s="37">
        <v>237157968</v>
      </c>
      <c r="E8" s="37">
        <v>0</v>
      </c>
      <c r="F8" s="37" t="s">
        <v>423</v>
      </c>
      <c r="G8" s="38">
        <v>237157968</v>
      </c>
      <c r="H8" s="36">
        <v>0</v>
      </c>
      <c r="I8" s="37">
        <v>0</v>
      </c>
      <c r="J8" s="37">
        <v>0</v>
      </c>
      <c r="K8" s="37">
        <v>0</v>
      </c>
      <c r="L8" s="38">
        <v>0</v>
      </c>
      <c r="M8" s="37" t="s">
        <v>423</v>
      </c>
      <c r="N8" s="37" t="s">
        <v>423</v>
      </c>
      <c r="O8" s="38" t="s">
        <v>423</v>
      </c>
      <c r="P8" s="37" t="s">
        <v>423</v>
      </c>
      <c r="Q8" s="37" t="s">
        <v>423</v>
      </c>
      <c r="R8" s="38" t="s">
        <v>423</v>
      </c>
      <c r="S8" s="36">
        <v>0</v>
      </c>
      <c r="T8" s="37">
        <v>0</v>
      </c>
      <c r="U8" s="38">
        <v>0</v>
      </c>
      <c r="V8" s="37">
        <v>733086</v>
      </c>
      <c r="W8" s="37">
        <v>1254186</v>
      </c>
      <c r="X8" s="38">
        <v>237157968</v>
      </c>
    </row>
    <row r="9" spans="1:253" x14ac:dyDescent="0.2">
      <c r="A9" s="64" t="str">
        <f>"Dec "&amp;RIGHT(A6,4)-1</f>
        <v>Dec 2024</v>
      </c>
      <c r="B9" s="36">
        <v>731278</v>
      </c>
      <c r="C9" s="37">
        <v>1252082</v>
      </c>
      <c r="D9" s="37">
        <v>238697458</v>
      </c>
      <c r="E9" s="37">
        <v>0</v>
      </c>
      <c r="F9" s="37" t="s">
        <v>423</v>
      </c>
      <c r="G9" s="38">
        <v>238697458</v>
      </c>
      <c r="H9" s="36">
        <v>0</v>
      </c>
      <c r="I9" s="37">
        <v>0</v>
      </c>
      <c r="J9" s="37">
        <v>0</v>
      </c>
      <c r="K9" s="37">
        <v>0</v>
      </c>
      <c r="L9" s="38">
        <v>0</v>
      </c>
      <c r="M9" s="37" t="s">
        <v>423</v>
      </c>
      <c r="N9" s="37" t="s">
        <v>423</v>
      </c>
      <c r="O9" s="38" t="s">
        <v>423</v>
      </c>
      <c r="P9" s="37" t="s">
        <v>423</v>
      </c>
      <c r="Q9" s="37" t="s">
        <v>423</v>
      </c>
      <c r="R9" s="38" t="s">
        <v>423</v>
      </c>
      <c r="S9" s="36">
        <v>3</v>
      </c>
      <c r="T9" s="37">
        <v>5</v>
      </c>
      <c r="U9" s="38">
        <v>505</v>
      </c>
      <c r="V9" s="37">
        <v>731281</v>
      </c>
      <c r="W9" s="37">
        <v>1252087</v>
      </c>
      <c r="X9" s="38">
        <v>238697963</v>
      </c>
    </row>
    <row r="10" spans="1:253" x14ac:dyDescent="0.2">
      <c r="A10" s="64" t="str">
        <f>"Jan "&amp;RIGHT(A6,4)</f>
        <v>Jan 2025</v>
      </c>
      <c r="B10" s="36">
        <v>726934</v>
      </c>
      <c r="C10" s="37">
        <v>1243393</v>
      </c>
      <c r="D10" s="37">
        <v>238278472</v>
      </c>
      <c r="E10" s="37">
        <v>0</v>
      </c>
      <c r="F10" s="37" t="s">
        <v>423</v>
      </c>
      <c r="G10" s="38">
        <v>238278472</v>
      </c>
      <c r="H10" s="36">
        <v>0</v>
      </c>
      <c r="I10" s="37">
        <v>0</v>
      </c>
      <c r="J10" s="37">
        <v>0</v>
      </c>
      <c r="K10" s="37">
        <v>0</v>
      </c>
      <c r="L10" s="38">
        <v>0</v>
      </c>
      <c r="M10" s="37" t="s">
        <v>423</v>
      </c>
      <c r="N10" s="37" t="s">
        <v>423</v>
      </c>
      <c r="O10" s="38" t="s">
        <v>423</v>
      </c>
      <c r="P10" s="37" t="s">
        <v>423</v>
      </c>
      <c r="Q10" s="37" t="s">
        <v>423</v>
      </c>
      <c r="R10" s="38" t="s">
        <v>423</v>
      </c>
      <c r="S10" s="36">
        <v>0</v>
      </c>
      <c r="T10" s="37">
        <v>0</v>
      </c>
      <c r="U10" s="38">
        <v>0</v>
      </c>
      <c r="V10" s="37">
        <v>726934</v>
      </c>
      <c r="W10" s="37">
        <v>1243393</v>
      </c>
      <c r="X10" s="38">
        <v>238278472</v>
      </c>
    </row>
    <row r="11" spans="1:253" s="56" customFormat="1" ht="15" x14ac:dyDescent="0.25">
      <c r="A11" s="64" t="str">
        <f>"Feb "&amp;RIGHT(A6,4)</f>
        <v>Feb 2025</v>
      </c>
      <c r="B11" s="36">
        <v>726170</v>
      </c>
      <c r="C11" s="37">
        <v>1240941</v>
      </c>
      <c r="D11" s="37">
        <v>237990426</v>
      </c>
      <c r="E11" s="37">
        <v>0</v>
      </c>
      <c r="F11" s="37" t="s">
        <v>423</v>
      </c>
      <c r="G11" s="38">
        <v>237990426</v>
      </c>
      <c r="H11" s="36">
        <v>0</v>
      </c>
      <c r="I11" s="37">
        <v>0</v>
      </c>
      <c r="J11" s="37">
        <v>0</v>
      </c>
      <c r="K11" s="37">
        <v>0</v>
      </c>
      <c r="L11" s="38">
        <v>0</v>
      </c>
      <c r="M11" s="37" t="s">
        <v>423</v>
      </c>
      <c r="N11" s="37" t="s">
        <v>423</v>
      </c>
      <c r="O11" s="38" t="s">
        <v>423</v>
      </c>
      <c r="P11" s="37" t="s">
        <v>423</v>
      </c>
      <c r="Q11" s="37" t="s">
        <v>423</v>
      </c>
      <c r="R11" s="38" t="s">
        <v>423</v>
      </c>
      <c r="S11" s="36">
        <v>1</v>
      </c>
      <c r="T11" s="37">
        <v>3</v>
      </c>
      <c r="U11" s="38">
        <v>551</v>
      </c>
      <c r="V11" s="37">
        <v>726171</v>
      </c>
      <c r="W11" s="37">
        <v>1240944</v>
      </c>
      <c r="X11" s="38">
        <v>237990977</v>
      </c>
    </row>
    <row r="12" spans="1:253" s="56" customFormat="1" ht="15" x14ac:dyDescent="0.25">
      <c r="A12" s="64" t="str">
        <f>"Mar "&amp;RIGHT(A6,4)</f>
        <v>Mar 2025</v>
      </c>
      <c r="B12" s="36">
        <v>728056</v>
      </c>
      <c r="C12" s="37">
        <v>1244081</v>
      </c>
      <c r="D12" s="37">
        <v>240122743</v>
      </c>
      <c r="E12" s="37">
        <v>0</v>
      </c>
      <c r="F12" s="37" t="s">
        <v>423</v>
      </c>
      <c r="G12" s="38">
        <v>240122743</v>
      </c>
      <c r="H12" s="36">
        <v>0</v>
      </c>
      <c r="I12" s="37">
        <v>0</v>
      </c>
      <c r="J12" s="37">
        <v>0</v>
      </c>
      <c r="K12" s="37">
        <v>0</v>
      </c>
      <c r="L12" s="38">
        <v>0</v>
      </c>
      <c r="M12" s="37" t="s">
        <v>423</v>
      </c>
      <c r="N12" s="37" t="s">
        <v>423</v>
      </c>
      <c r="O12" s="38" t="s">
        <v>423</v>
      </c>
      <c r="P12" s="37" t="s">
        <v>423</v>
      </c>
      <c r="Q12" s="37" t="s">
        <v>423</v>
      </c>
      <c r="R12" s="38" t="s">
        <v>423</v>
      </c>
      <c r="S12" s="36">
        <v>0</v>
      </c>
      <c r="T12" s="37">
        <v>0</v>
      </c>
      <c r="U12" s="38">
        <v>0</v>
      </c>
      <c r="V12" s="37">
        <v>728056</v>
      </c>
      <c r="W12" s="37">
        <v>1244081</v>
      </c>
      <c r="X12" s="38">
        <v>240122743</v>
      </c>
    </row>
    <row r="13" spans="1:253" s="56" customFormat="1" ht="15" x14ac:dyDescent="0.25">
      <c r="A13" s="64" t="str">
        <f>"Apr "&amp;RIGHT(A6,4)</f>
        <v>Apr 2025</v>
      </c>
      <c r="B13" s="36">
        <v>726587</v>
      </c>
      <c r="C13" s="37">
        <v>1239622</v>
      </c>
      <c r="D13" s="37">
        <v>238650498</v>
      </c>
      <c r="E13" s="37">
        <v>0</v>
      </c>
      <c r="F13" s="37" t="s">
        <v>423</v>
      </c>
      <c r="G13" s="38">
        <v>238650498</v>
      </c>
      <c r="H13" s="36">
        <v>0</v>
      </c>
      <c r="I13" s="37">
        <v>0</v>
      </c>
      <c r="J13" s="37">
        <v>0</v>
      </c>
      <c r="K13" s="37">
        <v>0</v>
      </c>
      <c r="L13" s="38">
        <v>0</v>
      </c>
      <c r="M13" s="37" t="s">
        <v>423</v>
      </c>
      <c r="N13" s="37" t="s">
        <v>423</v>
      </c>
      <c r="O13" s="38" t="s">
        <v>423</v>
      </c>
      <c r="P13" s="37" t="s">
        <v>423</v>
      </c>
      <c r="Q13" s="37" t="s">
        <v>423</v>
      </c>
      <c r="R13" s="38" t="s">
        <v>423</v>
      </c>
      <c r="S13" s="36">
        <v>2</v>
      </c>
      <c r="T13" s="37">
        <v>5</v>
      </c>
      <c r="U13" s="38">
        <v>484</v>
      </c>
      <c r="V13" s="37">
        <v>726589</v>
      </c>
      <c r="W13" s="37">
        <v>1239627</v>
      </c>
      <c r="X13" s="38">
        <v>238650982</v>
      </c>
    </row>
    <row r="14" spans="1:253" s="56" customFormat="1" ht="15" x14ac:dyDescent="0.25">
      <c r="A14" s="64" t="str">
        <f>"May "&amp;RIGHT(A6,4)</f>
        <v>May 2025</v>
      </c>
      <c r="B14" s="36">
        <v>732805</v>
      </c>
      <c r="C14" s="37">
        <v>1251506</v>
      </c>
      <c r="D14" s="37">
        <v>231381809</v>
      </c>
      <c r="E14" s="37">
        <v>0</v>
      </c>
      <c r="F14" s="37" t="s">
        <v>423</v>
      </c>
      <c r="G14" s="38">
        <v>231381809</v>
      </c>
      <c r="H14" s="36">
        <v>0</v>
      </c>
      <c r="I14" s="37">
        <v>0</v>
      </c>
      <c r="J14" s="37">
        <v>0</v>
      </c>
      <c r="K14" s="37">
        <v>0</v>
      </c>
      <c r="L14" s="38">
        <v>0</v>
      </c>
      <c r="M14" s="37" t="s">
        <v>423</v>
      </c>
      <c r="N14" s="37" t="s">
        <v>423</v>
      </c>
      <c r="O14" s="38" t="s">
        <v>423</v>
      </c>
      <c r="P14" s="37" t="s">
        <v>423</v>
      </c>
      <c r="Q14" s="37" t="s">
        <v>423</v>
      </c>
      <c r="R14" s="38" t="s">
        <v>423</v>
      </c>
      <c r="S14" s="36">
        <v>1</v>
      </c>
      <c r="T14" s="37">
        <v>3</v>
      </c>
      <c r="U14" s="38">
        <v>260</v>
      </c>
      <c r="V14" s="37">
        <v>732806</v>
      </c>
      <c r="W14" s="37">
        <v>1251509</v>
      </c>
      <c r="X14" s="38">
        <v>231382069</v>
      </c>
    </row>
    <row r="15" spans="1:253" s="56" customFormat="1" ht="15" x14ac:dyDescent="0.25">
      <c r="A15" s="64" t="str">
        <f>"Jun "&amp;RIGHT(A6,4)</f>
        <v>Jun 2025</v>
      </c>
      <c r="B15" s="36">
        <v>729833</v>
      </c>
      <c r="C15" s="37">
        <v>1245418</v>
      </c>
      <c r="D15" s="37">
        <v>245022614</v>
      </c>
      <c r="E15" s="37">
        <v>0</v>
      </c>
      <c r="F15" s="37" t="s">
        <v>423</v>
      </c>
      <c r="G15" s="38">
        <v>245022614</v>
      </c>
      <c r="H15" s="36">
        <v>0</v>
      </c>
      <c r="I15" s="37">
        <v>0</v>
      </c>
      <c r="J15" s="37">
        <v>0</v>
      </c>
      <c r="K15" s="37">
        <v>0</v>
      </c>
      <c r="L15" s="38">
        <v>0</v>
      </c>
      <c r="M15" s="37" t="s">
        <v>423</v>
      </c>
      <c r="N15" s="37" t="s">
        <v>423</v>
      </c>
      <c r="O15" s="38" t="s">
        <v>423</v>
      </c>
      <c r="P15" s="37" t="s">
        <v>423</v>
      </c>
      <c r="Q15" s="37" t="s">
        <v>423</v>
      </c>
      <c r="R15" s="38" t="s">
        <v>423</v>
      </c>
      <c r="S15" s="36">
        <v>0</v>
      </c>
      <c r="T15" s="37">
        <v>0</v>
      </c>
      <c r="U15" s="38">
        <v>0</v>
      </c>
      <c r="V15" s="37">
        <v>729833</v>
      </c>
      <c r="W15" s="37">
        <v>1245418</v>
      </c>
      <c r="X15" s="38">
        <v>245022614</v>
      </c>
    </row>
    <row r="16" spans="1:253" s="56" customFormat="1" ht="15" x14ac:dyDescent="0.25">
      <c r="A16" s="64" t="str">
        <f>"Jul "&amp;RIGHT(A6,4)</f>
        <v>Jul 2025</v>
      </c>
      <c r="B16" s="36">
        <v>727544</v>
      </c>
      <c r="C16" s="37">
        <v>1240276</v>
      </c>
      <c r="D16" s="37">
        <v>240913368</v>
      </c>
      <c r="E16" s="37">
        <v>0</v>
      </c>
      <c r="F16" s="37" t="s">
        <v>423</v>
      </c>
      <c r="G16" s="38">
        <v>240913368</v>
      </c>
      <c r="H16" s="36">
        <v>0</v>
      </c>
      <c r="I16" s="37">
        <v>0</v>
      </c>
      <c r="J16" s="37">
        <v>0</v>
      </c>
      <c r="K16" s="37">
        <v>0</v>
      </c>
      <c r="L16" s="38">
        <v>0</v>
      </c>
      <c r="M16" s="37" t="s">
        <v>423</v>
      </c>
      <c r="N16" s="37" t="s">
        <v>423</v>
      </c>
      <c r="O16" s="38" t="s">
        <v>423</v>
      </c>
      <c r="P16" s="37" t="s">
        <v>423</v>
      </c>
      <c r="Q16" s="37" t="s">
        <v>423</v>
      </c>
      <c r="R16" s="38" t="s">
        <v>423</v>
      </c>
      <c r="S16" s="36">
        <v>2</v>
      </c>
      <c r="T16" s="37">
        <v>4</v>
      </c>
      <c r="U16" s="38">
        <v>664</v>
      </c>
      <c r="V16" s="37">
        <v>727546</v>
      </c>
      <c r="W16" s="37">
        <v>1240280</v>
      </c>
      <c r="X16" s="38">
        <v>240914032</v>
      </c>
    </row>
    <row r="17" spans="1:253" s="56" customFormat="1" ht="15" x14ac:dyDescent="0.25">
      <c r="A17" s="64" t="str">
        <f>"Aug "&amp;RIGHT(A6,4)</f>
        <v>Aug 2025</v>
      </c>
      <c r="B17" s="36">
        <v>727081</v>
      </c>
      <c r="C17" s="37">
        <v>1238698</v>
      </c>
      <c r="D17" s="37">
        <v>239810712</v>
      </c>
      <c r="E17" s="37">
        <v>0</v>
      </c>
      <c r="F17" s="37" t="s">
        <v>423</v>
      </c>
      <c r="G17" s="38">
        <v>239810712</v>
      </c>
      <c r="H17" s="36">
        <v>0</v>
      </c>
      <c r="I17" s="37">
        <v>0</v>
      </c>
      <c r="J17" s="37">
        <v>0</v>
      </c>
      <c r="K17" s="37">
        <v>0</v>
      </c>
      <c r="L17" s="38">
        <v>0</v>
      </c>
      <c r="M17" s="37" t="s">
        <v>423</v>
      </c>
      <c r="N17" s="37" t="s">
        <v>423</v>
      </c>
      <c r="O17" s="38" t="s">
        <v>423</v>
      </c>
      <c r="P17" s="37" t="s">
        <v>423</v>
      </c>
      <c r="Q17" s="37" t="s">
        <v>423</v>
      </c>
      <c r="R17" s="38" t="s">
        <v>423</v>
      </c>
      <c r="S17" s="36">
        <v>1</v>
      </c>
      <c r="T17" s="37">
        <v>5</v>
      </c>
      <c r="U17" s="38">
        <v>381</v>
      </c>
      <c r="V17" s="37">
        <v>727082</v>
      </c>
      <c r="W17" s="37">
        <v>1238703</v>
      </c>
      <c r="X17" s="38">
        <v>239811093</v>
      </c>
    </row>
    <row r="18" spans="1:253" s="56" customFormat="1" ht="15" x14ac:dyDescent="0.25">
      <c r="A18" s="65" t="str">
        <f>"Sep "&amp;RIGHT(A6,4)</f>
        <v>Sep 2025</v>
      </c>
      <c r="B18" s="47">
        <v>738219</v>
      </c>
      <c r="C18" s="48">
        <v>1260977</v>
      </c>
      <c r="D18" s="48">
        <v>333650068</v>
      </c>
      <c r="E18" s="48">
        <v>0</v>
      </c>
      <c r="F18" s="48" t="s">
        <v>423</v>
      </c>
      <c r="G18" s="39">
        <v>333650068</v>
      </c>
      <c r="H18" s="36">
        <v>5144</v>
      </c>
      <c r="I18" s="37">
        <v>9412</v>
      </c>
      <c r="J18" s="37">
        <v>428269</v>
      </c>
      <c r="K18" s="37">
        <v>0</v>
      </c>
      <c r="L18" s="39">
        <v>428269</v>
      </c>
      <c r="M18" s="37" t="s">
        <v>423</v>
      </c>
      <c r="N18" s="37" t="s">
        <v>423</v>
      </c>
      <c r="O18" s="38" t="s">
        <v>423</v>
      </c>
      <c r="P18" s="37" t="s">
        <v>423</v>
      </c>
      <c r="Q18" s="37" t="s">
        <v>423</v>
      </c>
      <c r="R18" s="38" t="s">
        <v>423</v>
      </c>
      <c r="S18" s="47">
        <v>1</v>
      </c>
      <c r="T18" s="48">
        <v>1</v>
      </c>
      <c r="U18" s="39">
        <v>79</v>
      </c>
      <c r="V18" s="48">
        <v>738220</v>
      </c>
      <c r="W18" s="48">
        <v>1260978</v>
      </c>
      <c r="X18" s="39">
        <v>334078416</v>
      </c>
    </row>
    <row r="19" spans="1:253" x14ac:dyDescent="0.2">
      <c r="A19" s="40" t="s">
        <v>55</v>
      </c>
      <c r="B19" s="41">
        <v>729778</v>
      </c>
      <c r="C19" s="41">
        <v>1246648.75</v>
      </c>
      <c r="D19" s="41">
        <v>2944192798</v>
      </c>
      <c r="E19" s="41">
        <v>0</v>
      </c>
      <c r="F19" s="41" t="s">
        <v>423</v>
      </c>
      <c r="G19" s="41">
        <v>2944192798</v>
      </c>
      <c r="H19" s="41">
        <v>428.66669999999999</v>
      </c>
      <c r="I19" s="41">
        <v>784.33330000000001</v>
      </c>
      <c r="J19" s="41">
        <v>428269</v>
      </c>
      <c r="K19" s="41">
        <v>0</v>
      </c>
      <c r="L19" s="41">
        <v>428269</v>
      </c>
      <c r="M19" s="41" t="s">
        <v>423</v>
      </c>
      <c r="N19" s="41" t="s">
        <v>423</v>
      </c>
      <c r="O19" s="41" t="s">
        <v>423</v>
      </c>
      <c r="P19" s="41" t="s">
        <v>423</v>
      </c>
      <c r="Q19" s="41" t="s">
        <v>423</v>
      </c>
      <c r="R19" s="41" t="s">
        <v>423</v>
      </c>
      <c r="S19" s="41">
        <v>1</v>
      </c>
      <c r="T19" s="41">
        <v>2.25</v>
      </c>
      <c r="U19" s="41">
        <v>3117</v>
      </c>
      <c r="V19" s="49">
        <v>729779</v>
      </c>
      <c r="W19" s="49">
        <v>1246651</v>
      </c>
      <c r="X19" s="57">
        <v>2944624184</v>
      </c>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row>
    <row r="20" spans="1:253" x14ac:dyDescent="0.2">
      <c r="A20" s="14" t="s">
        <v>426</v>
      </c>
      <c r="B20" s="49">
        <v>730260.25</v>
      </c>
      <c r="C20" s="49">
        <v>1249566.5</v>
      </c>
      <c r="D20" s="49">
        <v>936650560</v>
      </c>
      <c r="E20" s="49">
        <v>0</v>
      </c>
      <c r="F20" s="49" t="s">
        <v>423</v>
      </c>
      <c r="G20" s="43">
        <v>936650560</v>
      </c>
      <c r="H20" s="49">
        <v>0</v>
      </c>
      <c r="I20" s="49">
        <v>0</v>
      </c>
      <c r="J20" s="43">
        <v>0</v>
      </c>
      <c r="K20" s="43">
        <v>0</v>
      </c>
      <c r="L20" s="43">
        <v>0</v>
      </c>
      <c r="M20" s="43" t="s">
        <v>423</v>
      </c>
      <c r="N20" s="43" t="s">
        <v>423</v>
      </c>
      <c r="O20" s="43" t="s">
        <v>423</v>
      </c>
      <c r="P20" s="43" t="s">
        <v>423</v>
      </c>
      <c r="Q20" s="43" t="s">
        <v>423</v>
      </c>
      <c r="R20" s="43" t="s">
        <v>423</v>
      </c>
      <c r="S20" s="43">
        <v>1</v>
      </c>
      <c r="T20" s="43">
        <v>1.5</v>
      </c>
      <c r="U20" s="43">
        <v>698</v>
      </c>
      <c r="V20" s="43">
        <v>730261.25</v>
      </c>
      <c r="W20" s="43">
        <v>1249568</v>
      </c>
      <c r="X20" s="58">
        <v>936651258</v>
      </c>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row>
    <row r="21" spans="1:253" s="56" customFormat="1" ht="15" x14ac:dyDescent="0.25">
      <c r="A21" s="3" t="str">
        <f>"FY "&amp;RIGHT(A6,4)+1</f>
        <v>FY 2026</v>
      </c>
      <c r="B21" s="44"/>
      <c r="C21" s="45"/>
      <c r="D21" s="45"/>
      <c r="E21" s="45"/>
      <c r="F21" s="45"/>
      <c r="G21" s="46"/>
      <c r="H21" s="45"/>
      <c r="I21" s="45"/>
      <c r="J21" s="45"/>
      <c r="K21" s="45"/>
      <c r="L21" s="38" t="s">
        <v>340</v>
      </c>
      <c r="M21" s="45"/>
      <c r="N21" s="45"/>
      <c r="O21" s="46"/>
      <c r="P21" s="45"/>
      <c r="Q21" s="45"/>
      <c r="R21" s="46"/>
      <c r="S21" s="44"/>
      <c r="T21" s="45"/>
      <c r="U21" s="46"/>
      <c r="V21" s="37"/>
      <c r="W21" s="37"/>
      <c r="X21" s="38"/>
    </row>
    <row r="22" spans="1:253" s="56" customFormat="1" ht="15" x14ac:dyDescent="0.25">
      <c r="A22" s="2" t="str">
        <f>"Oct "&amp;RIGHT(A6,4)</f>
        <v>Oct 2025</v>
      </c>
      <c r="B22" s="36">
        <v>727619</v>
      </c>
      <c r="C22" s="37">
        <v>1238201</v>
      </c>
      <c r="D22" s="37">
        <v>219419829</v>
      </c>
      <c r="E22" s="37">
        <v>0</v>
      </c>
      <c r="F22" s="37" t="s">
        <v>423</v>
      </c>
      <c r="G22" s="37">
        <v>219419829</v>
      </c>
      <c r="H22" s="36">
        <v>0</v>
      </c>
      <c r="I22" s="37">
        <v>0</v>
      </c>
      <c r="J22" s="37">
        <v>0</v>
      </c>
      <c r="K22" s="37">
        <v>0</v>
      </c>
      <c r="L22" s="38">
        <v>0</v>
      </c>
      <c r="M22" s="36" t="s">
        <v>423</v>
      </c>
      <c r="N22" s="37" t="s">
        <v>423</v>
      </c>
      <c r="O22" s="37" t="s">
        <v>423</v>
      </c>
      <c r="P22" s="36" t="s">
        <v>423</v>
      </c>
      <c r="Q22" s="37" t="s">
        <v>423</v>
      </c>
      <c r="R22" s="37" t="s">
        <v>423</v>
      </c>
      <c r="S22" s="36">
        <v>0</v>
      </c>
      <c r="T22" s="37">
        <v>0</v>
      </c>
      <c r="U22" s="38">
        <v>0</v>
      </c>
      <c r="V22" s="37">
        <v>727619</v>
      </c>
      <c r="W22" s="37">
        <v>1238201</v>
      </c>
      <c r="X22" s="38">
        <v>219419829</v>
      </c>
      <c r="Y22" s="59" t="s">
        <v>340</v>
      </c>
    </row>
    <row r="23" spans="1:253" s="56" customFormat="1" ht="15" x14ac:dyDescent="0.25">
      <c r="A23" s="2" t="str">
        <f>"Nov "&amp;RIGHT(A6,4)</f>
        <v>Nov 2025</v>
      </c>
      <c r="B23" s="36">
        <v>724939</v>
      </c>
      <c r="C23" s="37">
        <v>1239890</v>
      </c>
      <c r="D23" s="37">
        <v>207105335</v>
      </c>
      <c r="E23" s="37">
        <v>0</v>
      </c>
      <c r="F23" s="37" t="s">
        <v>423</v>
      </c>
      <c r="G23" s="37">
        <v>207105335</v>
      </c>
      <c r="H23" s="36">
        <v>0</v>
      </c>
      <c r="I23" s="37">
        <v>0</v>
      </c>
      <c r="J23" s="37">
        <v>0</v>
      </c>
      <c r="K23" s="37">
        <v>0</v>
      </c>
      <c r="L23" s="38">
        <v>0</v>
      </c>
      <c r="M23" s="36" t="s">
        <v>423</v>
      </c>
      <c r="N23" s="37" t="s">
        <v>423</v>
      </c>
      <c r="O23" s="37" t="s">
        <v>423</v>
      </c>
      <c r="P23" s="36" t="s">
        <v>423</v>
      </c>
      <c r="Q23" s="37" t="s">
        <v>423</v>
      </c>
      <c r="R23" s="37" t="s">
        <v>423</v>
      </c>
      <c r="S23" s="36">
        <v>0</v>
      </c>
      <c r="T23" s="37">
        <v>0</v>
      </c>
      <c r="U23" s="38">
        <v>0</v>
      </c>
      <c r="V23" s="37">
        <v>724939</v>
      </c>
      <c r="W23" s="37">
        <v>1239890</v>
      </c>
      <c r="X23" s="38">
        <v>207105335</v>
      </c>
    </row>
    <row r="24" spans="1:253" s="56" customFormat="1" ht="15" x14ac:dyDescent="0.25">
      <c r="A24" s="2" t="str">
        <f>"Dec "&amp;RIGHT(A6,4)</f>
        <v>Dec 2025</v>
      </c>
      <c r="B24" s="36">
        <v>729203</v>
      </c>
      <c r="C24" s="37">
        <v>1246931</v>
      </c>
      <c r="D24" s="37">
        <v>241470307</v>
      </c>
      <c r="E24" s="37">
        <v>0</v>
      </c>
      <c r="F24" s="37" t="s">
        <v>423</v>
      </c>
      <c r="G24" s="37">
        <v>241470307</v>
      </c>
      <c r="H24" s="36">
        <v>0</v>
      </c>
      <c r="I24" s="37">
        <v>0</v>
      </c>
      <c r="J24" s="37">
        <v>0</v>
      </c>
      <c r="K24" s="37">
        <v>0</v>
      </c>
      <c r="L24" s="38">
        <v>0</v>
      </c>
      <c r="M24" s="36" t="s">
        <v>423</v>
      </c>
      <c r="N24" s="37" t="s">
        <v>423</v>
      </c>
      <c r="O24" s="37" t="s">
        <v>423</v>
      </c>
      <c r="P24" s="36" t="s">
        <v>423</v>
      </c>
      <c r="Q24" s="37" t="s">
        <v>423</v>
      </c>
      <c r="R24" s="37" t="s">
        <v>423</v>
      </c>
      <c r="S24" s="36">
        <v>1</v>
      </c>
      <c r="T24" s="37">
        <v>2</v>
      </c>
      <c r="U24" s="38">
        <v>178</v>
      </c>
      <c r="V24" s="37">
        <v>729204</v>
      </c>
      <c r="W24" s="37">
        <v>1246933</v>
      </c>
      <c r="X24" s="38">
        <v>241470485</v>
      </c>
    </row>
    <row r="25" spans="1:253" s="56" customFormat="1" ht="15" x14ac:dyDescent="0.25">
      <c r="A25" s="2" t="str">
        <f>"Jan "&amp;RIGHT(A6,4)+1</f>
        <v>Jan 2026</v>
      </c>
      <c r="B25" s="36">
        <v>726007</v>
      </c>
      <c r="C25" s="37">
        <v>1239835</v>
      </c>
      <c r="D25" s="37">
        <v>252720754</v>
      </c>
      <c r="E25" s="37">
        <v>0</v>
      </c>
      <c r="F25" s="37" t="s">
        <v>423</v>
      </c>
      <c r="G25" s="37">
        <v>252720754</v>
      </c>
      <c r="H25" s="36">
        <v>0</v>
      </c>
      <c r="I25" s="37">
        <v>0</v>
      </c>
      <c r="J25" s="37">
        <v>0</v>
      </c>
      <c r="K25" s="37">
        <v>0</v>
      </c>
      <c r="L25" s="38">
        <v>0</v>
      </c>
      <c r="M25" s="36" t="s">
        <v>423</v>
      </c>
      <c r="N25" s="37" t="s">
        <v>423</v>
      </c>
      <c r="O25" s="37" t="s">
        <v>423</v>
      </c>
      <c r="P25" s="36" t="s">
        <v>423</v>
      </c>
      <c r="Q25" s="37" t="s">
        <v>423</v>
      </c>
      <c r="R25" s="37" t="s">
        <v>423</v>
      </c>
      <c r="S25" s="36">
        <v>2</v>
      </c>
      <c r="T25" s="37">
        <v>5</v>
      </c>
      <c r="U25" s="38">
        <v>587</v>
      </c>
      <c r="V25" s="37">
        <v>726009</v>
      </c>
      <c r="W25" s="37">
        <v>1239840</v>
      </c>
      <c r="X25" s="38">
        <v>252721341</v>
      </c>
    </row>
    <row r="26" spans="1:253" s="56" customFormat="1" ht="15" x14ac:dyDescent="0.25">
      <c r="A26" s="2" t="str">
        <f>"Feb "&amp;RIGHT(A6,4)+1</f>
        <v>Feb 2026</v>
      </c>
      <c r="B26" s="36" t="s">
        <v>423</v>
      </c>
      <c r="C26" s="37" t="s">
        <v>423</v>
      </c>
      <c r="D26" s="37" t="s">
        <v>423</v>
      </c>
      <c r="E26" s="37" t="s">
        <v>423</v>
      </c>
      <c r="F26" s="37" t="s">
        <v>423</v>
      </c>
      <c r="G26" s="37" t="s">
        <v>423</v>
      </c>
      <c r="H26" s="36" t="s">
        <v>423</v>
      </c>
      <c r="I26" s="37" t="s">
        <v>423</v>
      </c>
      <c r="J26" s="37" t="s">
        <v>423</v>
      </c>
      <c r="K26" s="37" t="s">
        <v>423</v>
      </c>
      <c r="L26" s="38" t="s">
        <v>423</v>
      </c>
      <c r="M26" s="36" t="s">
        <v>423</v>
      </c>
      <c r="N26" s="37" t="s">
        <v>423</v>
      </c>
      <c r="O26" s="37" t="s">
        <v>423</v>
      </c>
      <c r="P26" s="36" t="s">
        <v>423</v>
      </c>
      <c r="Q26" s="37" t="s">
        <v>423</v>
      </c>
      <c r="R26" s="37" t="s">
        <v>423</v>
      </c>
      <c r="S26" s="36" t="s">
        <v>423</v>
      </c>
      <c r="T26" s="37" t="s">
        <v>423</v>
      </c>
      <c r="U26" s="38" t="s">
        <v>423</v>
      </c>
      <c r="V26" s="37" t="s">
        <v>423</v>
      </c>
      <c r="W26" s="37" t="s">
        <v>423</v>
      </c>
      <c r="X26" s="38" t="s">
        <v>423</v>
      </c>
    </row>
    <row r="27" spans="1:253" s="56" customFormat="1" ht="15" x14ac:dyDescent="0.25">
      <c r="A27" s="2" t="str">
        <f>"Mar "&amp;RIGHT(A6,4)+1</f>
        <v>Mar 2026</v>
      </c>
      <c r="B27" s="36" t="s">
        <v>423</v>
      </c>
      <c r="C27" s="37" t="s">
        <v>423</v>
      </c>
      <c r="D27" s="37" t="s">
        <v>423</v>
      </c>
      <c r="E27" s="37" t="s">
        <v>423</v>
      </c>
      <c r="F27" s="37" t="s">
        <v>423</v>
      </c>
      <c r="G27" s="37" t="s">
        <v>423</v>
      </c>
      <c r="H27" s="36" t="s">
        <v>423</v>
      </c>
      <c r="I27" s="37" t="s">
        <v>423</v>
      </c>
      <c r="J27" s="37" t="s">
        <v>423</v>
      </c>
      <c r="K27" s="37" t="s">
        <v>423</v>
      </c>
      <c r="L27" s="38" t="s">
        <v>423</v>
      </c>
      <c r="M27" s="36" t="s">
        <v>423</v>
      </c>
      <c r="N27" s="37" t="s">
        <v>423</v>
      </c>
      <c r="O27" s="37" t="s">
        <v>423</v>
      </c>
      <c r="P27" s="36" t="s">
        <v>423</v>
      </c>
      <c r="Q27" s="37" t="s">
        <v>423</v>
      </c>
      <c r="R27" s="37" t="s">
        <v>423</v>
      </c>
      <c r="S27" s="36" t="s">
        <v>423</v>
      </c>
      <c r="T27" s="37" t="s">
        <v>423</v>
      </c>
      <c r="U27" s="38" t="s">
        <v>423</v>
      </c>
      <c r="V27" s="37" t="s">
        <v>423</v>
      </c>
      <c r="W27" s="37" t="s">
        <v>423</v>
      </c>
      <c r="X27" s="38" t="s">
        <v>423</v>
      </c>
    </row>
    <row r="28" spans="1:253" x14ac:dyDescent="0.2">
      <c r="A28" s="2" t="str">
        <f>"Apr "&amp;RIGHT(A6,4)+1</f>
        <v>Apr 2026</v>
      </c>
      <c r="B28" s="36" t="s">
        <v>423</v>
      </c>
      <c r="C28" s="37" t="s">
        <v>423</v>
      </c>
      <c r="D28" s="37" t="s">
        <v>423</v>
      </c>
      <c r="E28" s="37" t="s">
        <v>423</v>
      </c>
      <c r="F28" s="37" t="s">
        <v>423</v>
      </c>
      <c r="G28" s="37" t="s">
        <v>423</v>
      </c>
      <c r="H28" s="36" t="s">
        <v>423</v>
      </c>
      <c r="I28" s="37" t="s">
        <v>423</v>
      </c>
      <c r="J28" s="37" t="s">
        <v>423</v>
      </c>
      <c r="K28" s="37" t="s">
        <v>423</v>
      </c>
      <c r="L28" s="38" t="s">
        <v>423</v>
      </c>
      <c r="M28" s="36" t="s">
        <v>423</v>
      </c>
      <c r="N28" s="37" t="s">
        <v>423</v>
      </c>
      <c r="O28" s="37" t="s">
        <v>423</v>
      </c>
      <c r="P28" s="36" t="s">
        <v>423</v>
      </c>
      <c r="Q28" s="37" t="s">
        <v>423</v>
      </c>
      <c r="R28" s="37" t="s">
        <v>423</v>
      </c>
      <c r="S28" s="36" t="s">
        <v>423</v>
      </c>
      <c r="T28" s="37" t="s">
        <v>423</v>
      </c>
      <c r="U28" s="38" t="s">
        <v>423</v>
      </c>
      <c r="V28" s="37" t="s">
        <v>423</v>
      </c>
      <c r="W28" s="37" t="s">
        <v>423</v>
      </c>
      <c r="X28" s="38" t="s">
        <v>423</v>
      </c>
    </row>
    <row r="29" spans="1:253" x14ac:dyDescent="0.2">
      <c r="A29" s="2" t="str">
        <f>"May "&amp;RIGHT(A6,4)+1</f>
        <v>May 2026</v>
      </c>
      <c r="B29" s="36" t="s">
        <v>423</v>
      </c>
      <c r="C29" s="37" t="s">
        <v>423</v>
      </c>
      <c r="D29" s="37" t="s">
        <v>423</v>
      </c>
      <c r="E29" s="37" t="s">
        <v>423</v>
      </c>
      <c r="F29" s="37" t="s">
        <v>423</v>
      </c>
      <c r="G29" s="37" t="s">
        <v>423</v>
      </c>
      <c r="H29" s="36" t="s">
        <v>423</v>
      </c>
      <c r="I29" s="37" t="s">
        <v>423</v>
      </c>
      <c r="J29" s="37" t="s">
        <v>423</v>
      </c>
      <c r="K29" s="37" t="s">
        <v>423</v>
      </c>
      <c r="L29" s="38" t="s">
        <v>423</v>
      </c>
      <c r="M29" s="36" t="s">
        <v>423</v>
      </c>
      <c r="N29" s="37" t="s">
        <v>423</v>
      </c>
      <c r="O29" s="37" t="s">
        <v>423</v>
      </c>
      <c r="P29" s="36" t="s">
        <v>423</v>
      </c>
      <c r="Q29" s="37" t="s">
        <v>423</v>
      </c>
      <c r="R29" s="37" t="s">
        <v>423</v>
      </c>
      <c r="S29" s="36" t="s">
        <v>423</v>
      </c>
      <c r="T29" s="37" t="s">
        <v>423</v>
      </c>
      <c r="U29" s="38" t="s">
        <v>423</v>
      </c>
      <c r="V29" s="37" t="s">
        <v>423</v>
      </c>
      <c r="W29" s="37" t="s">
        <v>423</v>
      </c>
      <c r="X29" s="38" t="s">
        <v>423</v>
      </c>
    </row>
    <row r="30" spans="1:253" x14ac:dyDescent="0.2">
      <c r="A30" s="2" t="str">
        <f>"Jun "&amp;RIGHT(A6,4)+1</f>
        <v>Jun 2026</v>
      </c>
      <c r="B30" s="36" t="s">
        <v>423</v>
      </c>
      <c r="C30" s="37" t="s">
        <v>423</v>
      </c>
      <c r="D30" s="37" t="s">
        <v>423</v>
      </c>
      <c r="E30" s="37" t="s">
        <v>423</v>
      </c>
      <c r="F30" s="37" t="s">
        <v>423</v>
      </c>
      <c r="G30" s="37" t="s">
        <v>423</v>
      </c>
      <c r="H30" s="36" t="s">
        <v>423</v>
      </c>
      <c r="I30" s="37" t="s">
        <v>423</v>
      </c>
      <c r="J30" s="37" t="s">
        <v>423</v>
      </c>
      <c r="K30" s="37" t="s">
        <v>423</v>
      </c>
      <c r="L30" s="38" t="s">
        <v>423</v>
      </c>
      <c r="M30" s="36" t="s">
        <v>423</v>
      </c>
      <c r="N30" s="37" t="s">
        <v>423</v>
      </c>
      <c r="O30" s="37" t="s">
        <v>423</v>
      </c>
      <c r="P30" s="36" t="s">
        <v>423</v>
      </c>
      <c r="Q30" s="37" t="s">
        <v>423</v>
      </c>
      <c r="R30" s="37" t="s">
        <v>423</v>
      </c>
      <c r="S30" s="36" t="s">
        <v>423</v>
      </c>
      <c r="T30" s="37" t="s">
        <v>423</v>
      </c>
      <c r="U30" s="38" t="s">
        <v>423</v>
      </c>
      <c r="V30" s="37" t="s">
        <v>423</v>
      </c>
      <c r="W30" s="37" t="s">
        <v>423</v>
      </c>
      <c r="X30" s="38" t="s">
        <v>423</v>
      </c>
    </row>
    <row r="31" spans="1:253" x14ac:dyDescent="0.2">
      <c r="A31" s="2" t="str">
        <f>"Jul "&amp;RIGHT(A6,4)+1</f>
        <v>Jul 2026</v>
      </c>
      <c r="B31" s="36" t="s">
        <v>423</v>
      </c>
      <c r="C31" s="37" t="s">
        <v>423</v>
      </c>
      <c r="D31" s="37" t="s">
        <v>423</v>
      </c>
      <c r="E31" s="37" t="s">
        <v>423</v>
      </c>
      <c r="F31" s="37" t="s">
        <v>423</v>
      </c>
      <c r="G31" s="37" t="s">
        <v>423</v>
      </c>
      <c r="H31" s="36" t="s">
        <v>423</v>
      </c>
      <c r="I31" s="37" t="s">
        <v>423</v>
      </c>
      <c r="J31" s="37" t="s">
        <v>423</v>
      </c>
      <c r="K31" s="37" t="s">
        <v>423</v>
      </c>
      <c r="L31" s="38" t="s">
        <v>423</v>
      </c>
      <c r="M31" s="36" t="s">
        <v>423</v>
      </c>
      <c r="N31" s="37" t="s">
        <v>423</v>
      </c>
      <c r="O31" s="37" t="s">
        <v>423</v>
      </c>
      <c r="P31" s="36" t="s">
        <v>423</v>
      </c>
      <c r="Q31" s="37" t="s">
        <v>423</v>
      </c>
      <c r="R31" s="37" t="s">
        <v>423</v>
      </c>
      <c r="S31" s="36" t="s">
        <v>423</v>
      </c>
      <c r="T31" s="37" t="s">
        <v>423</v>
      </c>
      <c r="U31" s="38" t="s">
        <v>423</v>
      </c>
      <c r="V31" s="37" t="s">
        <v>423</v>
      </c>
      <c r="W31" s="37" t="s">
        <v>423</v>
      </c>
      <c r="X31" s="38" t="s">
        <v>423</v>
      </c>
    </row>
    <row r="32" spans="1:253" x14ac:dyDescent="0.2">
      <c r="A32" s="2" t="str">
        <f>"Aug "&amp;RIGHT(A6,4)+1</f>
        <v>Aug 2026</v>
      </c>
      <c r="B32" s="36" t="s">
        <v>423</v>
      </c>
      <c r="C32" s="37" t="s">
        <v>423</v>
      </c>
      <c r="D32" s="37" t="s">
        <v>423</v>
      </c>
      <c r="E32" s="37" t="s">
        <v>423</v>
      </c>
      <c r="F32" s="37" t="s">
        <v>423</v>
      </c>
      <c r="G32" s="37" t="s">
        <v>423</v>
      </c>
      <c r="H32" s="36" t="s">
        <v>423</v>
      </c>
      <c r="I32" s="37" t="s">
        <v>423</v>
      </c>
      <c r="J32" s="37" t="s">
        <v>423</v>
      </c>
      <c r="K32" s="37" t="s">
        <v>423</v>
      </c>
      <c r="L32" s="38" t="s">
        <v>423</v>
      </c>
      <c r="M32" s="36" t="s">
        <v>423</v>
      </c>
      <c r="N32" s="37" t="s">
        <v>423</v>
      </c>
      <c r="O32" s="37" t="s">
        <v>423</v>
      </c>
      <c r="P32" s="36" t="s">
        <v>423</v>
      </c>
      <c r="Q32" s="37" t="s">
        <v>423</v>
      </c>
      <c r="R32" s="37" t="s">
        <v>423</v>
      </c>
      <c r="S32" s="36" t="s">
        <v>423</v>
      </c>
      <c r="T32" s="37" t="s">
        <v>423</v>
      </c>
      <c r="U32" s="38" t="s">
        <v>423</v>
      </c>
      <c r="V32" s="37" t="s">
        <v>423</v>
      </c>
      <c r="W32" s="37" t="s">
        <v>423</v>
      </c>
      <c r="X32" s="38" t="s">
        <v>423</v>
      </c>
    </row>
    <row r="33" spans="1:253" x14ac:dyDescent="0.2">
      <c r="A33" s="2" t="str">
        <f>"Sep "&amp;RIGHT(A6,4)+1</f>
        <v>Sep 2026</v>
      </c>
      <c r="B33" s="47" t="s">
        <v>423</v>
      </c>
      <c r="C33" s="48" t="s">
        <v>423</v>
      </c>
      <c r="D33" s="48" t="s">
        <v>423</v>
      </c>
      <c r="E33" s="48" t="s">
        <v>423</v>
      </c>
      <c r="F33" s="48" t="s">
        <v>423</v>
      </c>
      <c r="G33" s="37" t="s">
        <v>423</v>
      </c>
      <c r="H33" s="36" t="s">
        <v>423</v>
      </c>
      <c r="I33" s="37" t="s">
        <v>423</v>
      </c>
      <c r="J33" s="37" t="s">
        <v>423</v>
      </c>
      <c r="K33" s="37" t="s">
        <v>423</v>
      </c>
      <c r="L33" s="38" t="s">
        <v>423</v>
      </c>
      <c r="M33" s="36" t="s">
        <v>423</v>
      </c>
      <c r="N33" s="37" t="s">
        <v>423</v>
      </c>
      <c r="O33" s="37" t="s">
        <v>423</v>
      </c>
      <c r="P33" s="36" t="s">
        <v>423</v>
      </c>
      <c r="Q33" s="37" t="s">
        <v>423</v>
      </c>
      <c r="R33" s="37" t="s">
        <v>423</v>
      </c>
      <c r="S33" s="47" t="s">
        <v>423</v>
      </c>
      <c r="T33" s="48" t="s">
        <v>423</v>
      </c>
      <c r="U33" s="39" t="s">
        <v>423</v>
      </c>
      <c r="V33" s="37" t="s">
        <v>423</v>
      </c>
      <c r="W33" s="37" t="s">
        <v>423</v>
      </c>
      <c r="X33" s="38" t="s">
        <v>423</v>
      </c>
    </row>
    <row r="34" spans="1:253" x14ac:dyDescent="0.2">
      <c r="A34" s="40" t="s">
        <v>55</v>
      </c>
      <c r="B34" s="49">
        <v>726942</v>
      </c>
      <c r="C34" s="51">
        <v>1241214.25</v>
      </c>
      <c r="D34" s="51">
        <v>920716225</v>
      </c>
      <c r="E34" s="51">
        <v>0</v>
      </c>
      <c r="F34" s="51" t="s">
        <v>423</v>
      </c>
      <c r="G34" s="41">
        <v>920716225</v>
      </c>
      <c r="H34" s="41">
        <v>0</v>
      </c>
      <c r="I34" s="41">
        <v>0</v>
      </c>
      <c r="J34" s="41">
        <v>0</v>
      </c>
      <c r="K34" s="41">
        <v>0</v>
      </c>
      <c r="L34" s="41">
        <v>0</v>
      </c>
      <c r="M34" s="41" t="s">
        <v>423</v>
      </c>
      <c r="N34" s="41" t="s">
        <v>423</v>
      </c>
      <c r="O34" s="41" t="s">
        <v>423</v>
      </c>
      <c r="P34" s="41" t="s">
        <v>423</v>
      </c>
      <c r="Q34" s="41" t="s">
        <v>423</v>
      </c>
      <c r="R34" s="41" t="s">
        <v>423</v>
      </c>
      <c r="S34" s="41">
        <v>0.75</v>
      </c>
      <c r="T34" s="41">
        <v>1.75</v>
      </c>
      <c r="U34" s="41">
        <v>765</v>
      </c>
      <c r="V34" s="41">
        <v>726942.75</v>
      </c>
      <c r="W34" s="41">
        <v>1241216</v>
      </c>
      <c r="X34" s="60">
        <v>920716990</v>
      </c>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row>
    <row r="35" spans="1:253" x14ac:dyDescent="0.2">
      <c r="A35" s="14" t="str">
        <f>"Total "&amp;MID(A20,7,LEN(A20)-13)&amp;" Months"</f>
        <v>Total 4 Months</v>
      </c>
      <c r="B35" s="43">
        <v>726942</v>
      </c>
      <c r="C35" s="43">
        <v>1241214.25</v>
      </c>
      <c r="D35" s="52">
        <v>920716225</v>
      </c>
      <c r="E35" s="52">
        <v>0</v>
      </c>
      <c r="F35" s="52" t="s">
        <v>423</v>
      </c>
      <c r="G35" s="52">
        <v>920716225</v>
      </c>
      <c r="H35" s="43">
        <v>0</v>
      </c>
      <c r="I35" s="43">
        <v>0</v>
      </c>
      <c r="J35" s="43">
        <v>0</v>
      </c>
      <c r="K35" s="43">
        <v>0</v>
      </c>
      <c r="L35" s="43">
        <v>0</v>
      </c>
      <c r="M35" s="43" t="s">
        <v>423</v>
      </c>
      <c r="N35" s="43" t="s">
        <v>423</v>
      </c>
      <c r="O35" s="43" t="s">
        <v>423</v>
      </c>
      <c r="P35" s="43" t="s">
        <v>423</v>
      </c>
      <c r="Q35" s="43" t="s">
        <v>423</v>
      </c>
      <c r="R35" s="43" t="s">
        <v>423</v>
      </c>
      <c r="S35" s="43">
        <v>0.75</v>
      </c>
      <c r="T35" s="43">
        <v>1.75</v>
      </c>
      <c r="U35" s="43">
        <v>765</v>
      </c>
      <c r="V35" s="43">
        <v>726942.75</v>
      </c>
      <c r="W35" s="43">
        <v>1241216</v>
      </c>
      <c r="X35" s="58">
        <v>920716990</v>
      </c>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row>
    <row r="36" spans="1:253" x14ac:dyDescent="0.2">
      <c r="C36" s="50"/>
      <c r="D36" s="50"/>
      <c r="E36" s="50"/>
      <c r="F36" s="50"/>
    </row>
    <row r="37" spans="1:253" x14ac:dyDescent="0.2">
      <c r="A37" s="1" t="s">
        <v>349</v>
      </c>
      <c r="C37" s="50"/>
      <c r="D37" s="50"/>
      <c r="E37" s="50"/>
      <c r="F37" s="50"/>
    </row>
    <row r="38" spans="1:253" ht="18" customHeight="1" x14ac:dyDescent="0.2">
      <c r="A38" s="104" t="s">
        <v>447</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row>
    <row r="39" spans="1:253" ht="21.75" customHeight="1" x14ac:dyDescent="0.2">
      <c r="A39" s="104"/>
      <c r="B39" s="105"/>
      <c r="C39" s="105"/>
      <c r="D39" s="105"/>
      <c r="E39" s="105"/>
      <c r="F39" s="105"/>
      <c r="G39" s="105"/>
      <c r="H39" s="105"/>
      <c r="I39" s="105"/>
      <c r="J39" s="105"/>
      <c r="K39" s="105"/>
      <c r="L39" s="105"/>
      <c r="M39" s="105"/>
      <c r="N39" s="105"/>
      <c r="O39" s="105"/>
      <c r="P39" s="105"/>
      <c r="Q39" s="105"/>
      <c r="R39" s="105"/>
      <c r="S39" s="105"/>
      <c r="T39" s="105"/>
      <c r="U39" s="105"/>
      <c r="V39" s="105"/>
      <c r="W39" s="105"/>
      <c r="X39" s="105"/>
    </row>
    <row r="40" spans="1:253" x14ac:dyDescent="0.2">
      <c r="A40" s="133"/>
      <c r="B40" s="134"/>
      <c r="C40" s="134"/>
      <c r="D40" s="134"/>
      <c r="E40" s="134"/>
      <c r="F40" s="134"/>
      <c r="G40" s="134"/>
      <c r="H40" s="134"/>
      <c r="I40" s="134"/>
      <c r="J40" s="134"/>
      <c r="K40" s="134"/>
      <c r="L40" s="134"/>
      <c r="M40" s="134"/>
      <c r="N40" s="134"/>
      <c r="O40" s="134"/>
      <c r="P40" s="134"/>
      <c r="Q40" s="134"/>
      <c r="R40" s="134"/>
      <c r="S40" s="134"/>
      <c r="T40" s="134"/>
      <c r="U40" s="134"/>
      <c r="V40" s="134"/>
      <c r="W40" s="134"/>
      <c r="X40" s="134"/>
    </row>
    <row r="41" spans="1:253" x14ac:dyDescent="0.2">
      <c r="C41" s="50"/>
      <c r="D41" s="50"/>
      <c r="E41" s="50"/>
      <c r="F41" s="50"/>
    </row>
    <row r="51" spans="3:6" x14ac:dyDescent="0.2">
      <c r="C51" s="26"/>
      <c r="D51" s="26"/>
      <c r="E51" s="26"/>
      <c r="F51" s="26"/>
    </row>
    <row r="100" spans="1:24" x14ac:dyDescent="0.2">
      <c r="A100"/>
    </row>
    <row r="101" spans="1:24" ht="15" x14ac:dyDescent="0.2">
      <c r="A101"/>
      <c r="B101" s="61"/>
      <c r="C101" s="61"/>
      <c r="D101" s="61"/>
      <c r="E101" s="62"/>
      <c r="F101" s="62"/>
      <c r="G101" s="62"/>
      <c r="H101" s="61"/>
      <c r="I101" s="61"/>
      <c r="J101" s="61"/>
      <c r="K101" s="61"/>
      <c r="L101" s="61"/>
      <c r="M101" s="61"/>
      <c r="N101" s="61"/>
      <c r="O101" s="61"/>
      <c r="P101" s="61"/>
      <c r="Q101" s="61"/>
      <c r="R101" s="61"/>
      <c r="S101" s="61"/>
      <c r="T101" s="61"/>
      <c r="U101" s="61"/>
      <c r="V101" s="61"/>
      <c r="W101" s="61"/>
      <c r="X101" s="61"/>
    </row>
    <row r="102" spans="1:24" x14ac:dyDescent="0.2">
      <c r="A102"/>
    </row>
    <row r="103" spans="1:24" x14ac:dyDescent="0.2">
      <c r="A103"/>
    </row>
    <row r="104" spans="1:24" x14ac:dyDescent="0.2">
      <c r="A104"/>
    </row>
    <row r="105" spans="1:24" x14ac:dyDescent="0.2">
      <c r="A105"/>
    </row>
    <row r="106" spans="1:24" x14ac:dyDescent="0.2">
      <c r="A106"/>
    </row>
    <row r="107" spans="1:24" x14ac:dyDescent="0.2">
      <c r="A107"/>
    </row>
  </sheetData>
  <mergeCells count="26">
    <mergeCell ref="A38:X38"/>
    <mergeCell ref="A39:X39"/>
    <mergeCell ref="A40:X40"/>
    <mergeCell ref="P4:Q4"/>
    <mergeCell ref="R4:R5"/>
    <mergeCell ref="S4:T4"/>
    <mergeCell ref="U4:U5"/>
    <mergeCell ref="V4:W4"/>
    <mergeCell ref="X4:X5"/>
    <mergeCell ref="V3:X3"/>
    <mergeCell ref="A4:A5"/>
    <mergeCell ref="B4:C4"/>
    <mergeCell ref="D4:F4"/>
    <mergeCell ref="G4:G5"/>
    <mergeCell ref="H4:I4"/>
    <mergeCell ref="J4:K4"/>
    <mergeCell ref="L4:L5"/>
    <mergeCell ref="M4:N4"/>
    <mergeCell ref="O4:O5"/>
    <mergeCell ref="A1:U1"/>
    <mergeCell ref="A2:U2"/>
    <mergeCell ref="B3:G3"/>
    <mergeCell ref="H3:L3"/>
    <mergeCell ref="M3:O3"/>
    <mergeCell ref="P3:R3"/>
    <mergeCell ref="S3:U3"/>
  </mergeCells>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I29"/>
  <sheetViews>
    <sheetView showGridLines="0" workbookViewId="0">
      <selection sqref="A1:F1"/>
    </sheetView>
  </sheetViews>
  <sheetFormatPr defaultRowHeight="12.75" x14ac:dyDescent="0.2"/>
  <cols>
    <col min="1" max="1" width="11.42578125" customWidth="1"/>
    <col min="2" max="3" width="22.85546875" customWidth="1"/>
    <col min="4" max="7" width="11.42578125" customWidth="1"/>
  </cols>
  <sheetData>
    <row r="1" spans="1:7" ht="12" customHeight="1" x14ac:dyDescent="0.2">
      <c r="A1" s="88" t="s">
        <v>443</v>
      </c>
      <c r="B1" s="88"/>
      <c r="C1" s="88"/>
      <c r="D1" s="88"/>
      <c r="E1" s="88"/>
      <c r="F1" s="88"/>
      <c r="G1" s="140">
        <v>46122</v>
      </c>
    </row>
    <row r="2" spans="1:7" ht="12" customHeight="1" x14ac:dyDescent="0.2">
      <c r="A2" s="90" t="s">
        <v>62</v>
      </c>
      <c r="B2" s="90"/>
      <c r="C2" s="90"/>
      <c r="D2" s="90"/>
      <c r="E2" s="90"/>
      <c r="F2" s="90"/>
      <c r="G2" s="1"/>
    </row>
    <row r="3" spans="1:7" ht="24" customHeight="1" x14ac:dyDescent="0.2">
      <c r="A3" s="92" t="s">
        <v>63</v>
      </c>
      <c r="B3" s="99" t="s">
        <v>64</v>
      </c>
      <c r="C3" s="94"/>
      <c r="D3" s="94" t="s">
        <v>196</v>
      </c>
      <c r="E3" s="94" t="s">
        <v>65</v>
      </c>
      <c r="F3" s="94" t="s">
        <v>197</v>
      </c>
      <c r="G3" s="99" t="s">
        <v>66</v>
      </c>
    </row>
    <row r="4" spans="1:7" x14ac:dyDescent="0.2">
      <c r="A4" s="93"/>
      <c r="B4" s="96"/>
      <c r="C4" s="95"/>
      <c r="D4" s="95"/>
      <c r="E4" s="95"/>
      <c r="F4" s="95"/>
      <c r="G4" s="96"/>
    </row>
    <row r="5" spans="1:7" ht="12" customHeight="1" x14ac:dyDescent="0.2">
      <c r="A5" s="1"/>
      <c r="B5" s="1"/>
      <c r="C5" s="1"/>
      <c r="D5" s="87" t="str">
        <f>REPT("-",29)&amp;" Element IDs "&amp;REPT("-",29)</f>
        <v>----------------------------- Element IDs -----------------------------</v>
      </c>
      <c r="E5" s="87"/>
      <c r="F5" s="87"/>
      <c r="G5" s="1" t="str">
        <f>REPT("-",6)&amp;" Percent "&amp;REPT("-",5)</f>
        <v>------ Percent -----</v>
      </c>
    </row>
    <row r="6" spans="1:7" ht="12" customHeight="1" x14ac:dyDescent="0.2">
      <c r="A6" s="3" t="s">
        <v>425</v>
      </c>
    </row>
    <row r="7" spans="1:7" ht="12" customHeight="1" x14ac:dyDescent="0.2">
      <c r="A7" s="2"/>
      <c r="B7" s="3" t="s">
        <v>67</v>
      </c>
      <c r="C7" s="3" t="s">
        <v>68</v>
      </c>
      <c r="D7" s="76">
        <v>95794</v>
      </c>
      <c r="E7" s="76">
        <v>50001518</v>
      </c>
      <c r="F7" s="76">
        <v>29974224.379700001</v>
      </c>
      <c r="G7" s="19">
        <f t="shared" ref="G7:G16" si="0">IF(AND(ISNUMBER(E7),ISNUMBER(F7)),IF(E7=0,"--",IF(F7=0,"--",F7/E7)),"--")</f>
        <v>0.59946628779750244</v>
      </c>
    </row>
    <row r="8" spans="1:7" ht="12" customHeight="1" x14ac:dyDescent="0.2">
      <c r="A8" s="1"/>
      <c r="B8" s="1"/>
      <c r="C8" s="3" t="s">
        <v>69</v>
      </c>
      <c r="D8" s="76">
        <v>94153</v>
      </c>
      <c r="E8" s="76">
        <v>49923159</v>
      </c>
      <c r="F8" s="76" t="s">
        <v>423</v>
      </c>
      <c r="G8" s="19" t="str">
        <f t="shared" si="0"/>
        <v>--</v>
      </c>
    </row>
    <row r="9" spans="1:7" ht="12" customHeight="1" x14ac:dyDescent="0.2">
      <c r="A9" s="1"/>
      <c r="B9" s="1"/>
      <c r="C9" s="3" t="s">
        <v>70</v>
      </c>
      <c r="D9" s="76">
        <v>1641</v>
      </c>
      <c r="E9" s="76">
        <v>78359</v>
      </c>
      <c r="F9" s="76" t="s">
        <v>423</v>
      </c>
      <c r="G9" s="19" t="str">
        <f t="shared" si="0"/>
        <v>--</v>
      </c>
    </row>
    <row r="10" spans="1:7" ht="12" customHeight="1" x14ac:dyDescent="0.2">
      <c r="A10" s="1"/>
      <c r="B10" s="3" t="s">
        <v>71</v>
      </c>
      <c r="C10" s="3" t="s">
        <v>68</v>
      </c>
      <c r="D10" s="76">
        <v>92817</v>
      </c>
      <c r="E10" s="76">
        <v>48821887</v>
      </c>
      <c r="F10" s="76">
        <v>15709235.4069</v>
      </c>
      <c r="G10" s="19">
        <f t="shared" si="0"/>
        <v>0.32176624813580024</v>
      </c>
    </row>
    <row r="11" spans="1:7" ht="12" customHeight="1" x14ac:dyDescent="0.2">
      <c r="A11" s="1"/>
      <c r="B11" s="1"/>
      <c r="C11" s="3" t="s">
        <v>69</v>
      </c>
      <c r="D11" s="76">
        <v>91224</v>
      </c>
      <c r="E11" s="76">
        <v>48746644</v>
      </c>
      <c r="F11" s="76" t="s">
        <v>423</v>
      </c>
      <c r="G11" s="19" t="str">
        <f t="shared" si="0"/>
        <v>--</v>
      </c>
    </row>
    <row r="12" spans="1:7" ht="12" customHeight="1" x14ac:dyDescent="0.2">
      <c r="A12" s="1"/>
      <c r="B12" s="1"/>
      <c r="C12" s="3" t="s">
        <v>70</v>
      </c>
      <c r="D12" s="76">
        <v>1593</v>
      </c>
      <c r="E12" s="76">
        <v>75243</v>
      </c>
      <c r="F12" s="76" t="s">
        <v>423</v>
      </c>
      <c r="G12" s="19" t="str">
        <f t="shared" si="0"/>
        <v>--</v>
      </c>
    </row>
    <row r="13" spans="1:7" ht="12" customHeight="1" x14ac:dyDescent="0.2">
      <c r="A13" s="1"/>
      <c r="B13" s="3" t="s">
        <v>19</v>
      </c>
      <c r="C13" s="3" t="s">
        <v>19</v>
      </c>
      <c r="D13" s="76">
        <v>0</v>
      </c>
      <c r="E13" s="76">
        <v>0</v>
      </c>
      <c r="F13" s="11" t="s">
        <v>423</v>
      </c>
      <c r="G13" s="19" t="str">
        <f t="shared" si="0"/>
        <v>--</v>
      </c>
    </row>
    <row r="14" spans="1:7" ht="12" customHeight="1" x14ac:dyDescent="0.2">
      <c r="A14" s="1"/>
      <c r="B14" s="3" t="s">
        <v>72</v>
      </c>
      <c r="C14" s="3" t="s">
        <v>73</v>
      </c>
      <c r="D14" s="76">
        <v>1188</v>
      </c>
      <c r="E14" s="76" t="s">
        <v>423</v>
      </c>
      <c r="F14" s="11" t="s">
        <v>423</v>
      </c>
      <c r="G14" s="19" t="str">
        <f t="shared" si="0"/>
        <v>--</v>
      </c>
    </row>
    <row r="15" spans="1:7" ht="12" customHeight="1" x14ac:dyDescent="0.2">
      <c r="A15" s="1"/>
      <c r="B15" s="1"/>
      <c r="C15" s="3" t="s">
        <v>74</v>
      </c>
      <c r="D15" s="76">
        <v>175</v>
      </c>
      <c r="E15" s="76" t="s">
        <v>423</v>
      </c>
      <c r="F15" s="11" t="s">
        <v>423</v>
      </c>
      <c r="G15" s="19" t="str">
        <f t="shared" si="0"/>
        <v>--</v>
      </c>
    </row>
    <row r="16" spans="1:7" ht="12" customHeight="1" x14ac:dyDescent="0.2">
      <c r="A16" s="20"/>
      <c r="B16" s="20"/>
      <c r="C16" s="20" t="s">
        <v>75</v>
      </c>
      <c r="D16" s="79">
        <v>112</v>
      </c>
      <c r="E16" s="79" t="s">
        <v>423</v>
      </c>
      <c r="F16" s="21" t="s">
        <v>423</v>
      </c>
      <c r="G16" s="24" t="str">
        <f t="shared" si="0"/>
        <v>--</v>
      </c>
    </row>
    <row r="17" spans="1:9" ht="12" customHeight="1" x14ac:dyDescent="0.2">
      <c r="A17" s="3" t="str">
        <f>"FY "&amp;RIGHT(A6,4)+1</f>
        <v>FY 2026</v>
      </c>
      <c r="D17" s="80"/>
      <c r="E17" s="80"/>
      <c r="G17" s="19"/>
    </row>
    <row r="18" spans="1:9" ht="12" customHeight="1" x14ac:dyDescent="0.2">
      <c r="A18" s="2"/>
      <c r="B18" s="3" t="s">
        <v>67</v>
      </c>
      <c r="C18" s="3" t="s">
        <v>68</v>
      </c>
      <c r="D18" s="11">
        <v>94669</v>
      </c>
      <c r="E18" s="11">
        <v>49100511</v>
      </c>
      <c r="F18" s="11">
        <v>29753321.736699998</v>
      </c>
      <c r="G18" s="19">
        <f t="shared" ref="G18:G27" si="1">IF(AND(ISNUMBER(E18),ISNUMBER(F18)),IF(E18=0,"--",IF(F18=0,"--",F18/E18)),"--")</f>
        <v>0.6059676596176361</v>
      </c>
      <c r="I18" s="83"/>
    </row>
    <row r="19" spans="1:9" ht="12" customHeight="1" x14ac:dyDescent="0.2">
      <c r="A19" s="1"/>
      <c r="B19" s="1"/>
      <c r="C19" s="3" t="s">
        <v>69</v>
      </c>
      <c r="D19" s="11">
        <v>93114</v>
      </c>
      <c r="E19" s="11">
        <v>49030572</v>
      </c>
      <c r="F19" s="11" t="s">
        <v>423</v>
      </c>
      <c r="G19" s="19" t="str">
        <f t="shared" si="1"/>
        <v>--</v>
      </c>
    </row>
    <row r="20" spans="1:9" ht="12" customHeight="1" x14ac:dyDescent="0.2">
      <c r="A20" s="1"/>
      <c r="B20" s="1"/>
      <c r="C20" s="3" t="s">
        <v>70</v>
      </c>
      <c r="D20" s="11">
        <v>1555</v>
      </c>
      <c r="E20" s="11">
        <v>69939</v>
      </c>
      <c r="F20" s="11" t="s">
        <v>423</v>
      </c>
      <c r="G20" s="19" t="str">
        <f t="shared" si="1"/>
        <v>--</v>
      </c>
    </row>
    <row r="21" spans="1:9" ht="12" customHeight="1" x14ac:dyDescent="0.2">
      <c r="A21" s="1"/>
      <c r="B21" s="3" t="s">
        <v>71</v>
      </c>
      <c r="C21" s="3" t="s">
        <v>68</v>
      </c>
      <c r="D21" s="11">
        <v>92075</v>
      </c>
      <c r="E21" s="11">
        <v>48064938</v>
      </c>
      <c r="F21" s="11">
        <v>15684550.161699999</v>
      </c>
      <c r="G21" s="19">
        <f t="shared" si="1"/>
        <v>0.32631999154352387</v>
      </c>
    </row>
    <row r="22" spans="1:9" ht="12" customHeight="1" x14ac:dyDescent="0.2">
      <c r="A22" s="1"/>
      <c r="B22" s="1"/>
      <c r="C22" s="3" t="s">
        <v>69</v>
      </c>
      <c r="D22" s="11">
        <v>90558</v>
      </c>
      <c r="E22" s="11">
        <v>47997525</v>
      </c>
      <c r="F22" s="11" t="s">
        <v>423</v>
      </c>
      <c r="G22" s="19" t="str">
        <f t="shared" si="1"/>
        <v>--</v>
      </c>
    </row>
    <row r="23" spans="1:9" ht="12" customHeight="1" x14ac:dyDescent="0.2">
      <c r="A23" s="1"/>
      <c r="B23" s="77"/>
      <c r="C23" s="3" t="s">
        <v>70</v>
      </c>
      <c r="D23" s="76">
        <v>1517</v>
      </c>
      <c r="E23" s="76">
        <v>67413</v>
      </c>
      <c r="F23" s="76" t="s">
        <v>423</v>
      </c>
      <c r="G23" s="78" t="str">
        <f t="shared" si="1"/>
        <v>--</v>
      </c>
    </row>
    <row r="24" spans="1:9" ht="12" customHeight="1" x14ac:dyDescent="0.2">
      <c r="A24" s="1"/>
      <c r="B24" s="3" t="s">
        <v>19</v>
      </c>
      <c r="C24" s="3" t="s">
        <v>19</v>
      </c>
      <c r="D24" s="11">
        <v>0</v>
      </c>
      <c r="E24" s="11">
        <v>0</v>
      </c>
      <c r="F24" s="11" t="s">
        <v>423</v>
      </c>
      <c r="G24" s="19" t="str">
        <f t="shared" si="1"/>
        <v>--</v>
      </c>
    </row>
    <row r="25" spans="1:9" ht="12" customHeight="1" x14ac:dyDescent="0.2">
      <c r="A25" s="1"/>
      <c r="B25" s="3" t="s">
        <v>72</v>
      </c>
      <c r="C25" s="3" t="s">
        <v>73</v>
      </c>
      <c r="D25" s="11">
        <v>1070</v>
      </c>
      <c r="E25" s="11" t="s">
        <v>423</v>
      </c>
      <c r="F25" s="11" t="s">
        <v>423</v>
      </c>
      <c r="G25" s="19" t="str">
        <f t="shared" si="1"/>
        <v>--</v>
      </c>
    </row>
    <row r="26" spans="1:9" ht="12" customHeight="1" x14ac:dyDescent="0.2">
      <c r="A26" s="1"/>
      <c r="B26" s="1"/>
      <c r="C26" s="3" t="s">
        <v>74</v>
      </c>
      <c r="D26" s="11">
        <v>264</v>
      </c>
      <c r="E26" s="11" t="s">
        <v>423</v>
      </c>
      <c r="F26" s="11" t="s">
        <v>423</v>
      </c>
      <c r="G26" s="19" t="str">
        <f t="shared" si="1"/>
        <v>--</v>
      </c>
    </row>
    <row r="27" spans="1:9" ht="12" customHeight="1" x14ac:dyDescent="0.2">
      <c r="A27" s="20"/>
      <c r="B27" s="20"/>
      <c r="C27" s="20" t="s">
        <v>75</v>
      </c>
      <c r="D27" s="21" t="s">
        <v>423</v>
      </c>
      <c r="E27" s="21" t="s">
        <v>423</v>
      </c>
      <c r="F27" s="21" t="s">
        <v>423</v>
      </c>
      <c r="G27" s="19" t="str">
        <f t="shared" si="1"/>
        <v>--</v>
      </c>
    </row>
    <row r="28" spans="1:9" ht="12" customHeight="1" x14ac:dyDescent="0.2">
      <c r="A28" s="87"/>
      <c r="B28" s="87"/>
      <c r="C28" s="87"/>
      <c r="D28" s="87"/>
      <c r="E28" s="87"/>
      <c r="F28" s="87"/>
      <c r="G28" s="87"/>
    </row>
    <row r="29" spans="1:9" ht="69.95" customHeight="1" x14ac:dyDescent="0.2">
      <c r="A29" s="98" t="s">
        <v>393</v>
      </c>
      <c r="B29" s="98"/>
      <c r="C29" s="98"/>
      <c r="D29" s="98"/>
      <c r="E29" s="98"/>
      <c r="F29" s="98"/>
      <c r="G29" s="98"/>
    </row>
  </sheetData>
  <mergeCells count="11">
    <mergeCell ref="A28:G28"/>
    <mergeCell ref="A29:G29"/>
    <mergeCell ref="G3:G4"/>
    <mergeCell ref="D5:F5"/>
    <mergeCell ref="A1:F1"/>
    <mergeCell ref="A2:F2"/>
    <mergeCell ref="A3:A4"/>
    <mergeCell ref="B3:C4"/>
    <mergeCell ref="D3:D4"/>
    <mergeCell ref="E3:E4"/>
    <mergeCell ref="F3:F4"/>
  </mergeCells>
  <phoneticPr fontId="0" type="noConversion"/>
  <pageMargins left="0.75" right="0.5" top="0.75" bottom="0.5" header="0.5" footer="0.25"/>
  <pageSetup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37"/>
  <sheetViews>
    <sheetView showGridLines="0" workbookViewId="0">
      <selection sqref="A1:H1"/>
    </sheetView>
  </sheetViews>
  <sheetFormatPr defaultRowHeight="12.75" x14ac:dyDescent="0.2"/>
  <cols>
    <col min="1" max="8" width="11.42578125" customWidth="1"/>
    <col min="9" max="9" width="14.42578125" customWidth="1"/>
    <col min="10" max="10" width="11.42578125" customWidth="1"/>
    <col min="12" max="12" width="10.85546875" bestFit="1" customWidth="1"/>
  </cols>
  <sheetData>
    <row r="1" spans="1:10" ht="12" customHeight="1" x14ac:dyDescent="0.2">
      <c r="A1" s="88" t="s">
        <v>444</v>
      </c>
      <c r="B1" s="88"/>
      <c r="C1" s="88"/>
      <c r="D1" s="88"/>
      <c r="E1" s="88"/>
      <c r="F1" s="88"/>
      <c r="G1" s="88"/>
      <c r="H1" s="88"/>
      <c r="I1" s="5"/>
      <c r="J1" s="140">
        <v>46122</v>
      </c>
    </row>
    <row r="2" spans="1:10" ht="12" customHeight="1" x14ac:dyDescent="0.2">
      <c r="A2" s="90" t="s">
        <v>76</v>
      </c>
      <c r="B2" s="90"/>
      <c r="C2" s="90"/>
      <c r="D2" s="90"/>
      <c r="E2" s="90"/>
      <c r="F2" s="90"/>
      <c r="G2" s="90"/>
      <c r="H2" s="90"/>
      <c r="I2" s="5"/>
      <c r="J2" s="1"/>
    </row>
    <row r="3" spans="1:10" ht="24" customHeight="1" x14ac:dyDescent="0.2">
      <c r="A3" s="92" t="s">
        <v>50</v>
      </c>
      <c r="B3" s="96" t="s">
        <v>408</v>
      </c>
      <c r="C3" s="96"/>
      <c r="D3" s="96"/>
      <c r="E3" s="95"/>
      <c r="F3" s="96" t="s">
        <v>77</v>
      </c>
      <c r="G3" s="96"/>
      <c r="H3" s="96"/>
      <c r="I3" s="96"/>
      <c r="J3" s="96"/>
    </row>
    <row r="4" spans="1:10" ht="24" customHeight="1" x14ac:dyDescent="0.2">
      <c r="A4" s="93"/>
      <c r="B4" s="10" t="s">
        <v>223</v>
      </c>
      <c r="C4" s="10" t="s">
        <v>402</v>
      </c>
      <c r="D4" s="10" t="s">
        <v>409</v>
      </c>
      <c r="E4" s="10" t="s">
        <v>428</v>
      </c>
      <c r="F4" s="10" t="s">
        <v>78</v>
      </c>
      <c r="G4" s="10" t="s">
        <v>79</v>
      </c>
      <c r="H4" s="10" t="s">
        <v>80</v>
      </c>
      <c r="I4" s="10" t="s">
        <v>429</v>
      </c>
      <c r="J4" s="9" t="s">
        <v>55</v>
      </c>
    </row>
    <row r="5" spans="1:10" ht="12" customHeight="1" x14ac:dyDescent="0.2">
      <c r="A5" s="1"/>
      <c r="B5" s="87" t="str">
        <f>REPT("-",90)&amp;" Number "&amp;REPT("-",90)</f>
        <v>------------------------------------------------------------------------------------------ Number ------------------------------------------------------------------------------------------</v>
      </c>
      <c r="C5" s="87"/>
      <c r="D5" s="87"/>
      <c r="E5" s="87"/>
      <c r="F5" s="87"/>
      <c r="G5" s="87"/>
      <c r="H5" s="87"/>
      <c r="I5" s="87"/>
      <c r="J5" s="87"/>
    </row>
    <row r="6" spans="1:10" ht="12" customHeight="1" x14ac:dyDescent="0.2">
      <c r="A6" s="3" t="s">
        <v>425</v>
      </c>
    </row>
    <row r="7" spans="1:10" ht="12" customHeight="1" x14ac:dyDescent="0.2">
      <c r="A7" s="2" t="str">
        <f>"Oct "&amp;RIGHT(A6,4)-1</f>
        <v>Oct 2024</v>
      </c>
      <c r="B7" s="11">
        <v>21508487.456099998</v>
      </c>
      <c r="C7" s="11">
        <v>869541.35710000002</v>
      </c>
      <c r="D7" s="11">
        <v>8375411.023</v>
      </c>
      <c r="E7" s="11">
        <v>30699313.916000001</v>
      </c>
      <c r="F7" s="11">
        <v>404777294</v>
      </c>
      <c r="G7" s="11">
        <v>16411582</v>
      </c>
      <c r="H7" s="11">
        <v>158076144</v>
      </c>
      <c r="I7" s="11">
        <v>100714</v>
      </c>
      <c r="J7" s="11">
        <v>579365734</v>
      </c>
    </row>
    <row r="8" spans="1:10" ht="12" customHeight="1" x14ac:dyDescent="0.2">
      <c r="A8" s="2" t="str">
        <f>"Nov "&amp;RIGHT(A6,4)-1</f>
        <v>Nov 2024</v>
      </c>
      <c r="B8" s="11">
        <v>21373364.034600001</v>
      </c>
      <c r="C8" s="11">
        <v>875433.66150000005</v>
      </c>
      <c r="D8" s="11">
        <v>8326975.6898999996</v>
      </c>
      <c r="E8" s="11">
        <v>30504102.480900001</v>
      </c>
      <c r="F8" s="11">
        <v>311285503</v>
      </c>
      <c r="G8" s="11">
        <v>12801770</v>
      </c>
      <c r="H8" s="11">
        <v>121768253</v>
      </c>
      <c r="I8" s="11">
        <v>14012</v>
      </c>
      <c r="J8" s="11">
        <v>445869538</v>
      </c>
    </row>
    <row r="9" spans="1:10" ht="12" customHeight="1" x14ac:dyDescent="0.2">
      <c r="A9" s="2" t="str">
        <f>"Dec "&amp;RIGHT(A6,4)-1</f>
        <v>Dec 2024</v>
      </c>
      <c r="B9" s="11">
        <v>21044206.400400002</v>
      </c>
      <c r="C9" s="11">
        <v>850784.43689999997</v>
      </c>
      <c r="D9" s="11">
        <v>8137808.3168000001</v>
      </c>
      <c r="E9" s="11">
        <v>30042004.315200001</v>
      </c>
      <c r="F9" s="11">
        <v>284977541</v>
      </c>
      <c r="G9" s="11">
        <v>11517708</v>
      </c>
      <c r="H9" s="11">
        <v>110167624</v>
      </c>
      <c r="I9" s="11">
        <v>11401</v>
      </c>
      <c r="J9" s="11">
        <v>406674274</v>
      </c>
    </row>
    <row r="10" spans="1:10" ht="12" customHeight="1" x14ac:dyDescent="0.2">
      <c r="A10" s="2" t="str">
        <f>"Jan "&amp;RIGHT(A6,4)</f>
        <v>Jan 2025</v>
      </c>
      <c r="B10" s="11">
        <v>20868245.1197</v>
      </c>
      <c r="C10" s="11">
        <v>852144.11780000001</v>
      </c>
      <c r="D10" s="11">
        <v>8207904.0590000004</v>
      </c>
      <c r="E10" s="11">
        <v>29821939.589899998</v>
      </c>
      <c r="F10" s="11">
        <v>326724752</v>
      </c>
      <c r="G10" s="11">
        <v>13425845</v>
      </c>
      <c r="H10" s="11">
        <v>129318557</v>
      </c>
      <c r="I10" s="34">
        <v>81728</v>
      </c>
      <c r="J10" s="11">
        <v>469550882</v>
      </c>
    </row>
    <row r="11" spans="1:10" ht="12" customHeight="1" x14ac:dyDescent="0.2">
      <c r="A11" s="2" t="str">
        <f>"Feb "&amp;RIGHT(A6,4)</f>
        <v>Feb 2025</v>
      </c>
      <c r="B11" s="11">
        <v>21122988.588300001</v>
      </c>
      <c r="C11" s="11">
        <v>845699.81700000004</v>
      </c>
      <c r="D11" s="11">
        <v>7957687.4775999999</v>
      </c>
      <c r="E11" s="11">
        <v>29993769.147799999</v>
      </c>
      <c r="F11" s="11">
        <v>338248539</v>
      </c>
      <c r="G11" s="11">
        <v>13499956</v>
      </c>
      <c r="H11" s="11">
        <v>127029034</v>
      </c>
      <c r="I11" s="11">
        <v>4451</v>
      </c>
      <c r="J11" s="11">
        <v>478781980</v>
      </c>
    </row>
    <row r="12" spans="1:10" ht="12" customHeight="1" x14ac:dyDescent="0.2">
      <c r="A12" s="2" t="str">
        <f>"Mar "&amp;RIGHT(A6,4)</f>
        <v>Mar 2025</v>
      </c>
      <c r="B12" s="11">
        <v>21024399.253800001</v>
      </c>
      <c r="C12" s="11">
        <v>823670.96230000001</v>
      </c>
      <c r="D12" s="11">
        <v>8020875.8279999997</v>
      </c>
      <c r="E12" s="11">
        <v>29867337.6483</v>
      </c>
      <c r="F12" s="11">
        <v>343834264</v>
      </c>
      <c r="G12" s="11">
        <v>13474040</v>
      </c>
      <c r="H12" s="11">
        <v>131209678</v>
      </c>
      <c r="I12" s="11">
        <v>21734</v>
      </c>
      <c r="J12" s="11">
        <v>488539716</v>
      </c>
    </row>
    <row r="13" spans="1:10" ht="12" customHeight="1" x14ac:dyDescent="0.2">
      <c r="A13" s="2" t="str">
        <f>"Apr "&amp;RIGHT(A6,4)</f>
        <v>Apr 2025</v>
      </c>
      <c r="B13" s="11">
        <v>21348492.333099999</v>
      </c>
      <c r="C13" s="11">
        <v>851047.60970000003</v>
      </c>
      <c r="D13" s="11">
        <v>8039312.5857999995</v>
      </c>
      <c r="E13" s="11">
        <v>30251264.293400001</v>
      </c>
      <c r="F13" s="11">
        <v>370849201</v>
      </c>
      <c r="G13" s="11">
        <v>14775421</v>
      </c>
      <c r="H13" s="11">
        <v>139574128</v>
      </c>
      <c r="I13" s="11">
        <v>3863</v>
      </c>
      <c r="J13" s="11">
        <v>525202613</v>
      </c>
    </row>
    <row r="14" spans="1:10" ht="12" customHeight="1" x14ac:dyDescent="0.2">
      <c r="A14" s="2" t="str">
        <f>"May "&amp;RIGHT(A6,4)</f>
        <v>May 2025</v>
      </c>
      <c r="B14" s="11">
        <v>20238824.330800001</v>
      </c>
      <c r="C14" s="11">
        <v>747527.66980000003</v>
      </c>
      <c r="D14" s="11">
        <v>7691935.5686999997</v>
      </c>
      <c r="E14" s="11">
        <v>28693673.1391</v>
      </c>
      <c r="F14" s="11">
        <v>354738998</v>
      </c>
      <c r="G14" s="11">
        <v>13128367</v>
      </c>
      <c r="H14" s="11">
        <v>135088716</v>
      </c>
      <c r="I14" s="11">
        <v>387513</v>
      </c>
      <c r="J14" s="11">
        <v>503343594</v>
      </c>
    </row>
    <row r="15" spans="1:10" ht="12" customHeight="1" x14ac:dyDescent="0.2">
      <c r="A15" s="2" t="str">
        <f>"Jun "&amp;RIGHT(A6,4)</f>
        <v>Jun 2025</v>
      </c>
      <c r="B15" s="11">
        <v>7264027.0335999997</v>
      </c>
      <c r="C15" s="11">
        <v>181439.38500000001</v>
      </c>
      <c r="D15" s="11">
        <v>2674292.6982</v>
      </c>
      <c r="E15" s="11">
        <v>13394541.532199999</v>
      </c>
      <c r="F15" s="11">
        <v>67223834</v>
      </c>
      <c r="G15" s="11">
        <v>1656210</v>
      </c>
      <c r="H15" s="11">
        <v>24411405</v>
      </c>
      <c r="I15" s="11">
        <v>14592657</v>
      </c>
      <c r="J15" s="11">
        <v>107884106</v>
      </c>
    </row>
    <row r="16" spans="1:10" ht="12" customHeight="1" x14ac:dyDescent="0.2">
      <c r="A16" s="2" t="str">
        <f>"Jul "&amp;RIGHT(A6,4)</f>
        <v>Jul 2025</v>
      </c>
      <c r="B16" s="11">
        <v>959291.00349999999</v>
      </c>
      <c r="C16" s="11">
        <v>16854.629099999998</v>
      </c>
      <c r="D16" s="11">
        <v>171794.74429999999</v>
      </c>
      <c r="E16" s="11">
        <v>1890101.4023</v>
      </c>
      <c r="F16" s="11">
        <v>9362498</v>
      </c>
      <c r="G16" s="11">
        <v>157300</v>
      </c>
      <c r="H16" s="11">
        <v>1603317</v>
      </c>
      <c r="I16" s="11">
        <v>8493405</v>
      </c>
      <c r="J16" s="11">
        <v>19616520</v>
      </c>
    </row>
    <row r="17" spans="1:10" ht="12" customHeight="1" x14ac:dyDescent="0.2">
      <c r="A17" s="2" t="str">
        <f>"Aug "&amp;RIGHT(A6,4)</f>
        <v>Aug 2025</v>
      </c>
      <c r="B17" s="11">
        <v>16321414.622300001</v>
      </c>
      <c r="C17" s="11">
        <v>656364.1274</v>
      </c>
      <c r="D17" s="11">
        <v>5018496.5092000002</v>
      </c>
      <c r="E17" s="11">
        <v>22428771.304900002</v>
      </c>
      <c r="F17" s="11">
        <v>205517014</v>
      </c>
      <c r="G17" s="11">
        <v>8108317</v>
      </c>
      <c r="H17" s="11">
        <v>61995406</v>
      </c>
      <c r="I17" s="11">
        <v>603339</v>
      </c>
      <c r="J17" s="11">
        <v>276224076</v>
      </c>
    </row>
    <row r="18" spans="1:10" ht="12" customHeight="1" x14ac:dyDescent="0.2">
      <c r="A18" s="2" t="str">
        <f>"Sep "&amp;RIGHT(A6,4)</f>
        <v>Sep 2025</v>
      </c>
      <c r="B18" s="11">
        <v>21325756.533100002</v>
      </c>
      <c r="C18" s="11">
        <v>878476.51340000005</v>
      </c>
      <c r="D18" s="11">
        <v>7825069.0017999997</v>
      </c>
      <c r="E18" s="11">
        <v>30008660.194200002</v>
      </c>
      <c r="F18" s="11">
        <v>403492234</v>
      </c>
      <c r="G18" s="11">
        <v>16639680</v>
      </c>
      <c r="H18" s="11">
        <v>148218697</v>
      </c>
      <c r="I18" s="11">
        <v>5960</v>
      </c>
      <c r="J18" s="11">
        <v>568356571</v>
      </c>
    </row>
    <row r="19" spans="1:10" ht="12" customHeight="1" x14ac:dyDescent="0.2">
      <c r="A19" s="12" t="s">
        <v>55</v>
      </c>
      <c r="B19" s="13">
        <v>21094973.783300001</v>
      </c>
      <c r="C19" s="13">
        <v>843814.01619999995</v>
      </c>
      <c r="D19" s="13">
        <v>8064775.5055999998</v>
      </c>
      <c r="E19" s="13">
        <v>29986896.080499999</v>
      </c>
      <c r="F19" s="13">
        <v>3421031672</v>
      </c>
      <c r="G19" s="13">
        <v>135596196</v>
      </c>
      <c r="H19" s="13">
        <v>1288460959</v>
      </c>
      <c r="I19" s="13">
        <v>24320777</v>
      </c>
      <c r="J19" s="13">
        <v>4869409604</v>
      </c>
    </row>
    <row r="20" spans="1:10" ht="12" customHeight="1" x14ac:dyDescent="0.2">
      <c r="A20" s="14" t="s">
        <v>426</v>
      </c>
      <c r="B20" s="15">
        <v>21198575.752700001</v>
      </c>
      <c r="C20" s="15">
        <v>861975.8933</v>
      </c>
      <c r="D20" s="15">
        <v>8262024.7721999995</v>
      </c>
      <c r="E20" s="15">
        <v>30266840.0755</v>
      </c>
      <c r="F20" s="15">
        <v>1327765090</v>
      </c>
      <c r="G20" s="15">
        <v>54156905</v>
      </c>
      <c r="H20" s="15">
        <v>519330578</v>
      </c>
      <c r="I20" s="15">
        <v>207855</v>
      </c>
      <c r="J20" s="15">
        <v>1901460428</v>
      </c>
    </row>
    <row r="21" spans="1:10" ht="12" customHeight="1" x14ac:dyDescent="0.2">
      <c r="A21" s="3" t="str">
        <f>"FY "&amp;RIGHT(A6,4)+1</f>
        <v>FY 2026</v>
      </c>
    </row>
    <row r="22" spans="1:10" ht="12" customHeight="1" x14ac:dyDescent="0.2">
      <c r="A22" s="2" t="str">
        <f>"Oct "&amp;RIGHT(A6,4)</f>
        <v>Oct 2025</v>
      </c>
      <c r="B22" s="11">
        <v>21209190.101</v>
      </c>
      <c r="C22" s="11">
        <v>836023.35800000001</v>
      </c>
      <c r="D22" s="11">
        <v>8200681.0528999995</v>
      </c>
      <c r="E22" s="11">
        <v>30235592.232999999</v>
      </c>
      <c r="F22" s="11">
        <v>402847820</v>
      </c>
      <c r="G22" s="11">
        <v>15890590</v>
      </c>
      <c r="H22" s="11">
        <v>155873229</v>
      </c>
      <c r="I22" s="11">
        <v>21704</v>
      </c>
      <c r="J22" s="11">
        <v>574633343</v>
      </c>
    </row>
    <row r="23" spans="1:10" ht="12" customHeight="1" x14ac:dyDescent="0.2">
      <c r="A23" s="2" t="str">
        <f>"Nov "&amp;RIGHT(A6,4)</f>
        <v>Nov 2025</v>
      </c>
      <c r="B23" s="11">
        <v>21051222.275899999</v>
      </c>
      <c r="C23" s="11">
        <v>848292.20660000003</v>
      </c>
      <c r="D23" s="11">
        <v>8177338.21</v>
      </c>
      <c r="E23" s="11">
        <v>30000998.921300001</v>
      </c>
      <c r="F23" s="11">
        <v>294036594</v>
      </c>
      <c r="G23" s="11">
        <v>11891517</v>
      </c>
      <c r="H23" s="11">
        <v>114631439</v>
      </c>
      <c r="I23" s="11">
        <v>0</v>
      </c>
      <c r="J23" s="11">
        <v>420559550</v>
      </c>
    </row>
    <row r="24" spans="1:10" ht="12" customHeight="1" x14ac:dyDescent="0.2">
      <c r="A24" s="2" t="str">
        <f>"Dec "&amp;RIGHT(A6,4)</f>
        <v>Dec 2025</v>
      </c>
      <c r="B24" s="11">
        <v>20580919.448600002</v>
      </c>
      <c r="C24" s="11">
        <v>822744.31779999996</v>
      </c>
      <c r="D24" s="11">
        <v>7968226.4310999997</v>
      </c>
      <c r="E24" s="11">
        <v>29376592.232700001</v>
      </c>
      <c r="F24" s="11">
        <v>280144521</v>
      </c>
      <c r="G24" s="11">
        <v>11209913</v>
      </c>
      <c r="H24" s="11">
        <v>108567295</v>
      </c>
      <c r="I24" s="11">
        <v>200728</v>
      </c>
      <c r="J24" s="11">
        <v>400122457</v>
      </c>
    </row>
    <row r="25" spans="1:10" ht="12" customHeight="1" x14ac:dyDescent="0.2">
      <c r="A25" s="2" t="str">
        <f>"Jan "&amp;RIGHT(A6,4)+1</f>
        <v>Jan 2026</v>
      </c>
      <c r="B25" s="11">
        <v>20593237.365600001</v>
      </c>
      <c r="C25" s="11">
        <v>836518.67550000001</v>
      </c>
      <c r="D25" s="11">
        <v>8073105.7662000004</v>
      </c>
      <c r="E25" s="11">
        <v>29460317.151900001</v>
      </c>
      <c r="F25" s="11">
        <v>315394003</v>
      </c>
      <c r="G25" s="11">
        <v>12857579</v>
      </c>
      <c r="H25" s="11">
        <v>124086405</v>
      </c>
      <c r="I25" s="11">
        <v>116904</v>
      </c>
      <c r="J25" s="11">
        <v>452454891</v>
      </c>
    </row>
    <row r="26" spans="1:10" ht="12" customHeight="1" x14ac:dyDescent="0.2">
      <c r="A26" s="2" t="str">
        <f>"Feb "&amp;RIGHT(A6,4)+1</f>
        <v>Feb 2026</v>
      </c>
      <c r="B26" s="11" t="s">
        <v>423</v>
      </c>
      <c r="C26" s="11" t="s">
        <v>423</v>
      </c>
      <c r="D26" s="11" t="s">
        <v>423</v>
      </c>
      <c r="E26" s="11" t="s">
        <v>423</v>
      </c>
      <c r="F26" s="11" t="s">
        <v>423</v>
      </c>
      <c r="G26" s="11" t="s">
        <v>423</v>
      </c>
      <c r="H26" s="11" t="s">
        <v>423</v>
      </c>
      <c r="I26" s="11" t="s">
        <v>423</v>
      </c>
      <c r="J26" s="11" t="s">
        <v>423</v>
      </c>
    </row>
    <row r="27" spans="1:10" ht="12" customHeight="1" x14ac:dyDescent="0.2">
      <c r="A27" s="2" t="str">
        <f>"Mar "&amp;RIGHT(A6,4)+1</f>
        <v>Mar 2026</v>
      </c>
      <c r="B27" s="11" t="s">
        <v>423</v>
      </c>
      <c r="C27" s="11" t="s">
        <v>423</v>
      </c>
      <c r="D27" s="11" t="s">
        <v>423</v>
      </c>
      <c r="E27" s="11" t="s">
        <v>423</v>
      </c>
      <c r="F27" s="11" t="s">
        <v>423</v>
      </c>
      <c r="G27" s="11" t="s">
        <v>423</v>
      </c>
      <c r="H27" s="11" t="s">
        <v>423</v>
      </c>
      <c r="I27" s="11" t="s">
        <v>423</v>
      </c>
      <c r="J27" s="11" t="s">
        <v>423</v>
      </c>
    </row>
    <row r="28" spans="1:10" ht="12" customHeight="1" x14ac:dyDescent="0.2">
      <c r="A28" s="2" t="str">
        <f>"Apr "&amp;RIGHT(A6,4)+1</f>
        <v>Apr 2026</v>
      </c>
      <c r="B28" s="11" t="s">
        <v>423</v>
      </c>
      <c r="C28" s="11" t="s">
        <v>423</v>
      </c>
      <c r="D28" s="11" t="s">
        <v>423</v>
      </c>
      <c r="E28" s="11" t="s">
        <v>423</v>
      </c>
      <c r="F28" s="11" t="s">
        <v>423</v>
      </c>
      <c r="G28" s="11" t="s">
        <v>423</v>
      </c>
      <c r="H28" s="11" t="s">
        <v>423</v>
      </c>
      <c r="I28" s="11" t="s">
        <v>423</v>
      </c>
      <c r="J28" s="11" t="s">
        <v>423</v>
      </c>
    </row>
    <row r="29" spans="1:10" ht="12" customHeight="1" x14ac:dyDescent="0.2">
      <c r="A29" s="2" t="str">
        <f>"May "&amp;RIGHT(A6,4)+1</f>
        <v>May 2026</v>
      </c>
      <c r="B29" s="11" t="s">
        <v>423</v>
      </c>
      <c r="C29" s="11" t="s">
        <v>423</v>
      </c>
      <c r="D29" s="11" t="s">
        <v>423</v>
      </c>
      <c r="E29" s="11" t="s">
        <v>423</v>
      </c>
      <c r="F29" s="11" t="s">
        <v>423</v>
      </c>
      <c r="G29" s="11" t="s">
        <v>423</v>
      </c>
      <c r="H29" s="11" t="s">
        <v>423</v>
      </c>
      <c r="I29" s="11" t="s">
        <v>423</v>
      </c>
      <c r="J29" s="11" t="s">
        <v>423</v>
      </c>
    </row>
    <row r="30" spans="1:10" ht="12" customHeight="1" x14ac:dyDescent="0.2">
      <c r="A30" s="2" t="str">
        <f>"Jun "&amp;RIGHT(A6,4)+1</f>
        <v>Jun 2026</v>
      </c>
      <c r="B30" s="11" t="s">
        <v>423</v>
      </c>
      <c r="C30" s="11" t="s">
        <v>423</v>
      </c>
      <c r="D30" s="11" t="s">
        <v>423</v>
      </c>
      <c r="E30" s="11" t="s">
        <v>423</v>
      </c>
      <c r="F30" s="11" t="s">
        <v>423</v>
      </c>
      <c r="G30" s="11" t="s">
        <v>423</v>
      </c>
      <c r="H30" s="11" t="s">
        <v>423</v>
      </c>
      <c r="I30" s="11" t="s">
        <v>423</v>
      </c>
      <c r="J30" s="11" t="s">
        <v>423</v>
      </c>
    </row>
    <row r="31" spans="1:10" ht="12" customHeight="1" x14ac:dyDescent="0.2">
      <c r="A31" s="2" t="str">
        <f>"Jul "&amp;RIGHT(A6,4)+1</f>
        <v>Jul 2026</v>
      </c>
      <c r="B31" s="11" t="s">
        <v>423</v>
      </c>
      <c r="C31" s="11" t="s">
        <v>423</v>
      </c>
      <c r="D31" s="11" t="s">
        <v>423</v>
      </c>
      <c r="E31" s="11" t="s">
        <v>423</v>
      </c>
      <c r="F31" s="11" t="s">
        <v>423</v>
      </c>
      <c r="G31" s="11" t="s">
        <v>423</v>
      </c>
      <c r="H31" s="11" t="s">
        <v>423</v>
      </c>
      <c r="I31" s="11" t="s">
        <v>423</v>
      </c>
      <c r="J31" s="11" t="s">
        <v>423</v>
      </c>
    </row>
    <row r="32" spans="1:10" ht="12" customHeight="1" x14ac:dyDescent="0.2">
      <c r="A32" s="2" t="str">
        <f>"Aug "&amp;RIGHT(A6,4)+1</f>
        <v>Aug 2026</v>
      </c>
      <c r="B32" s="11" t="s">
        <v>423</v>
      </c>
      <c r="C32" s="11" t="s">
        <v>423</v>
      </c>
      <c r="D32" s="11" t="s">
        <v>423</v>
      </c>
      <c r="E32" s="11" t="s">
        <v>423</v>
      </c>
      <c r="F32" s="11" t="s">
        <v>423</v>
      </c>
      <c r="G32" s="11" t="s">
        <v>423</v>
      </c>
      <c r="H32" s="11" t="s">
        <v>423</v>
      </c>
      <c r="I32" s="11" t="s">
        <v>423</v>
      </c>
      <c r="J32" s="11" t="s">
        <v>423</v>
      </c>
    </row>
    <row r="33" spans="1:10" ht="12" customHeight="1" x14ac:dyDescent="0.2">
      <c r="A33" s="2" t="str">
        <f>"Sep "&amp;RIGHT(A6,4)+1</f>
        <v>Sep 2026</v>
      </c>
      <c r="B33" s="11" t="s">
        <v>423</v>
      </c>
      <c r="C33" s="11" t="s">
        <v>423</v>
      </c>
      <c r="D33" s="11" t="s">
        <v>423</v>
      </c>
      <c r="E33" s="11" t="s">
        <v>423</v>
      </c>
      <c r="F33" s="11" t="s">
        <v>423</v>
      </c>
      <c r="G33" s="11" t="s">
        <v>423</v>
      </c>
      <c r="H33" s="11" t="s">
        <v>423</v>
      </c>
      <c r="I33" s="11" t="s">
        <v>423</v>
      </c>
      <c r="J33" s="11" t="s">
        <v>423</v>
      </c>
    </row>
    <row r="34" spans="1:10" ht="12" customHeight="1" x14ac:dyDescent="0.2">
      <c r="A34" s="12" t="s">
        <v>55</v>
      </c>
      <c r="B34" s="13">
        <v>20858642.297800001</v>
      </c>
      <c r="C34" s="13">
        <v>835894.63950000005</v>
      </c>
      <c r="D34" s="13">
        <v>8104837.8651000001</v>
      </c>
      <c r="E34" s="13">
        <v>29768375.1347</v>
      </c>
      <c r="F34" s="13">
        <v>1292422938</v>
      </c>
      <c r="G34" s="13">
        <v>51849599</v>
      </c>
      <c r="H34" s="13">
        <v>503158368</v>
      </c>
      <c r="I34" s="13">
        <v>339336</v>
      </c>
      <c r="J34" s="13">
        <v>1847770241</v>
      </c>
    </row>
    <row r="35" spans="1:10" ht="12" customHeight="1" x14ac:dyDescent="0.2">
      <c r="A35" s="14" t="str">
        <f>"Total "&amp;MID(A20,7,LEN(A20)-13)&amp;" Months"</f>
        <v>Total 4 Months</v>
      </c>
      <c r="B35" s="15">
        <v>20858642.297800001</v>
      </c>
      <c r="C35" s="15">
        <v>835894.63950000005</v>
      </c>
      <c r="D35" s="15">
        <v>8104837.8651000001</v>
      </c>
      <c r="E35" s="15">
        <v>29768375.1347</v>
      </c>
      <c r="F35" s="15">
        <v>1292422938</v>
      </c>
      <c r="G35" s="15">
        <v>51849599</v>
      </c>
      <c r="H35" s="15">
        <v>503158368</v>
      </c>
      <c r="I35" s="15">
        <v>339336</v>
      </c>
      <c r="J35" s="15">
        <v>1847770241</v>
      </c>
    </row>
    <row r="36" spans="1:10" ht="12" customHeight="1" x14ac:dyDescent="0.2">
      <c r="A36" s="87"/>
      <c r="B36" s="87"/>
      <c r="C36" s="87"/>
      <c r="D36" s="87"/>
      <c r="E36" s="87"/>
      <c r="F36" s="87"/>
      <c r="G36" s="87"/>
      <c r="H36" s="87"/>
      <c r="I36" s="87"/>
      <c r="J36" s="87"/>
    </row>
    <row r="37" spans="1:10" ht="73.5" customHeight="1" x14ac:dyDescent="0.2">
      <c r="A37" s="98" t="s">
        <v>427</v>
      </c>
      <c r="B37" s="98"/>
      <c r="C37" s="98"/>
      <c r="D37" s="98"/>
      <c r="E37" s="98"/>
      <c r="F37" s="98"/>
      <c r="G37" s="98"/>
      <c r="H37" s="98"/>
      <c r="I37" s="98"/>
      <c r="J37" s="98"/>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orientation="landscape"/>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44</vt:i4>
      </vt:variant>
      <vt:variant>
        <vt:lpstr>Named Ranges</vt:lpstr>
      </vt:variant>
      <vt:variant>
        <vt:i4>3</vt:i4>
      </vt:variant>
    </vt:vector>
  </HeadingPairs>
  <TitlesOfParts>
    <vt:vector size="47" baseType="lpstr">
      <vt:lpstr>KDALL</vt:lpstr>
      <vt:lpstr>ToC</vt:lpstr>
      <vt:lpstr>FNS-$</vt:lpstr>
      <vt:lpstr>SNAP-$</vt:lpstr>
      <vt:lpstr>SNAP-$a</vt:lpstr>
      <vt:lpstr>SNAP-$a-PEBT-Other</vt:lpstr>
      <vt:lpstr>NAP-$b</vt:lpstr>
      <vt:lpstr>Schools</vt:lpstr>
      <vt:lpstr>NSLP-P</vt:lpstr>
      <vt:lpstr>NSLP-M</vt:lpstr>
      <vt:lpstr>NSLP-$</vt:lpstr>
      <vt:lpstr>SBP-P</vt:lpstr>
      <vt:lpstr>SBP-M</vt:lpstr>
      <vt:lpstr>SBP-$</vt:lpstr>
      <vt:lpstr>CCCDCH-S</vt:lpstr>
      <vt:lpstr>CCC-C</vt:lpstr>
      <vt:lpstr>CCCDCH-M1</vt:lpstr>
      <vt:lpstr>CCCDCH-M2</vt:lpstr>
      <vt:lpstr>CCCDCH-M3</vt:lpstr>
      <vt:lpstr>CCCDCH-M4</vt:lpstr>
      <vt:lpstr>CCCDCH-M5</vt:lpstr>
      <vt:lpstr>CCCDCH-$</vt:lpstr>
      <vt:lpstr>ADC-M</vt:lpstr>
      <vt:lpstr>ADC-$</vt:lpstr>
      <vt:lpstr>CACFP-T</vt:lpstr>
      <vt:lpstr>SFSP-PM</vt:lpstr>
      <vt:lpstr>SFSP-$</vt:lpstr>
      <vt:lpstr>S-EBT-$</vt:lpstr>
      <vt:lpstr>CN-$</vt:lpstr>
      <vt:lpstr>CNFNS-T$</vt:lpstr>
      <vt:lpstr>SMP-M</vt:lpstr>
      <vt:lpstr>SMP-T</vt:lpstr>
      <vt:lpstr>WIC</vt:lpstr>
      <vt:lpstr>CSFP</vt:lpstr>
      <vt:lpstr>FDPIR</vt:lpstr>
      <vt:lpstr>COM-E1</vt:lpstr>
      <vt:lpstr>COM-E2</vt:lpstr>
      <vt:lpstr>COM-ET</vt:lpstr>
      <vt:lpstr>COM-X1</vt:lpstr>
      <vt:lpstr>COM-X2</vt:lpstr>
      <vt:lpstr>COM-T</vt:lpstr>
      <vt:lpstr>USDA-$1</vt:lpstr>
      <vt:lpstr>USDA-$2</vt:lpstr>
      <vt:lpstr>USDA-$3</vt:lpstr>
      <vt:lpstr>'CNFNS-T$'!Print_Area</vt:lpstr>
      <vt:lpstr>'NAP-$b'!Print_Area</vt:lpstr>
      <vt:lpstr>'SNAP-$a-PEBT-Other'!Print_Area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Keydata Report</dc:title>
  <dc:creator>Mountjoy, Candy - FNS</dc:creator>
  <cp:keywords>nutrition, keydata, CN, FD, SNAP, WIC </cp:keywords>
  <cp:lastModifiedBy>Mountjoy, Candy - FNS</cp:lastModifiedBy>
  <cp:lastPrinted>2014-11-10T21:56:47Z</cp:lastPrinted>
  <dcterms:created xsi:type="dcterms:W3CDTF">2003-04-09T21:32:01Z</dcterms:created>
  <dcterms:modified xsi:type="dcterms:W3CDTF">2026-04-09T14:34:26Z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